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4.3 Website/Reporting/2022/3. March 2022/"/>
    </mc:Choice>
  </mc:AlternateContent>
  <xr:revisionPtr revIDLastSave="0" documentId="8_{04A7FB29-1C74-42FE-94C2-94EA3E04B129}" xr6:coauthVersionLast="47" xr6:coauthVersionMax="47" xr10:uidLastSave="{00000000-0000-0000-0000-000000000000}"/>
  <bookViews>
    <workbookView xWindow="380" yWindow="380" windowWidth="14400" windowHeight="7270" tabRatio="891" activeTab="1" xr2:uid="{00000000-000D-0000-FFFF-FFFF00000000}"/>
  </bookViews>
  <sheets>
    <sheet name="Cover" sheetId="2" r:id="rId1"/>
    <sheet name="Content" sheetId="18" r:id="rId2"/>
    <sheet name="Summary" sheetId="69" state="hidden" r:id="rId3"/>
    <sheet name="Live&gt;" sheetId="61" r:id="rId4"/>
    <sheet name="Koh" sheetId="53" r:id="rId5"/>
    <sheet name="Pharmacies" sheetId="54" r:id="rId6"/>
    <sheet name="Mediconsul" sheetId="65" r:id="rId7"/>
    <sheet name="Flying Wombats" sheetId="70" r:id="rId8"/>
    <sheet name="Bravus" sheetId="71" r:id="rId9"/>
    <sheet name="FBR" sheetId="72" r:id="rId10"/>
    <sheet name="Repaid&gt;" sheetId="60" r:id="rId11"/>
    <sheet name="CSD" sheetId="66" r:id="rId12"/>
    <sheet name="Curtin Raiser" sheetId="64" r:id="rId13"/>
    <sheet name="Pybar" sheetId="63" r:id="rId14"/>
    <sheet name="TCI &amp; SCR" sheetId="44" r:id="rId15"/>
    <sheet name="SCL" sheetId="62" r:id="rId16"/>
    <sheet name="SPC" sheetId="55" r:id="rId17"/>
    <sheet name="L" sheetId="1" r:id="rId18"/>
  </sheets>
  <externalReferences>
    <externalReference r:id="rId19"/>
    <externalReference r:id="rId20"/>
  </externalReferences>
  <definedNames>
    <definedName name="CIQWBGuid" hidden="1">"d4634521-d026-48e6-9ece-a9e17e309d8f"</definedName>
    <definedName name="Count_MLog" localSheetId="8">#REF!</definedName>
    <definedName name="Count_MLog" localSheetId="11">#REF!</definedName>
    <definedName name="Count_MLog" localSheetId="9">#REF!</definedName>
    <definedName name="Count_MLog" localSheetId="7">#REF!</definedName>
    <definedName name="Count_MLog" localSheetId="6">#REF!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8">#REF!</definedName>
    <definedName name="List_scenarios" localSheetId="11">#REF!</definedName>
    <definedName name="List_scenarios" localSheetId="9">#REF!</definedName>
    <definedName name="List_scenarios" localSheetId="7">#REF!</definedName>
    <definedName name="List_scenarios" localSheetId="6">#REF!</definedName>
    <definedName name="List_scenarios">#REF!</definedName>
    <definedName name="List_YesNo">L!$I$10:$I$11</definedName>
    <definedName name="Log_Comments" localSheetId="8">#REF!</definedName>
    <definedName name="Log_Comments" localSheetId="11">#REF!</definedName>
    <definedName name="Log_Comments" localSheetId="9">#REF!</definedName>
    <definedName name="Log_Comments" localSheetId="7">#REF!</definedName>
    <definedName name="Log_Comments" localSheetId="6">#REF!</definedName>
    <definedName name="Log_Comments">#REF!</definedName>
    <definedName name="Log_CommentsStart" localSheetId="8">#REF!</definedName>
    <definedName name="Log_CommentsStart" localSheetId="11">#REF!</definedName>
    <definedName name="Log_CommentsStart" localSheetId="9">#REF!</definedName>
    <definedName name="Log_CommentsStart" localSheetId="7">#REF!</definedName>
    <definedName name="Log_CommentsStart" localSheetId="6">#REF!</definedName>
    <definedName name="Log_CommentsStart">#REF!</definedName>
    <definedName name="Log_DateTimeStamp" localSheetId="8">#REF!</definedName>
    <definedName name="Log_DateTimeStamp" localSheetId="11">#REF!</definedName>
    <definedName name="Log_DateTimeStamp" localSheetId="9">#REF!</definedName>
    <definedName name="Log_DateTimeStamp" localSheetId="7">#REF!</definedName>
    <definedName name="Log_DateTimeStamp" localSheetId="6">#REF!</definedName>
    <definedName name="Log_DateTimeStamp">#REF!</definedName>
    <definedName name="Log_Type" localSheetId="8">#REF!</definedName>
    <definedName name="Log_Type" localSheetId="11">#REF!</definedName>
    <definedName name="Log_Type" localSheetId="9">#REF!</definedName>
    <definedName name="Log_Type" localSheetId="7">#REF!</definedName>
    <definedName name="Log_Type" localSheetId="6">#REF!</definedName>
    <definedName name="Log_Type">#REF!</definedName>
    <definedName name="Log_Type2" localSheetId="8">#REF!</definedName>
    <definedName name="Log_Type2" localSheetId="11">#REF!</definedName>
    <definedName name="Log_Type2" localSheetId="9">#REF!</definedName>
    <definedName name="Log_Type2" localSheetId="7">#REF!</definedName>
    <definedName name="Log_Type2" localSheetId="6">#REF!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8">[2]L!$E$11</definedName>
    <definedName name="Name_Model" localSheetId="11">[2]L!$E$11</definedName>
    <definedName name="Name_Model" localSheetId="12">[1]L!$E$11</definedName>
    <definedName name="Name_Model" localSheetId="9">[2]L!$E$11</definedName>
    <definedName name="Name_Model" localSheetId="7">[2]L!$E$11</definedName>
    <definedName name="Name_Model" localSheetId="6">[2]L!$E$11</definedName>
    <definedName name="Name_Model" localSheetId="13">[1]L!$E$11</definedName>
    <definedName name="Name_Model">L!$E$11</definedName>
    <definedName name="Name_ModelStatus" localSheetId="8">[2]L!$E$14</definedName>
    <definedName name="Name_ModelStatus" localSheetId="11">[2]L!$E$14</definedName>
    <definedName name="Name_ModelStatus" localSheetId="12">[1]L!$E$14</definedName>
    <definedName name="Name_ModelStatus" localSheetId="9">[2]L!$E$14</definedName>
    <definedName name="Name_ModelStatus" localSheetId="7">[2]L!$E$14</definedName>
    <definedName name="Name_ModelStatus" localSheetId="6">[2]L!$E$14</definedName>
    <definedName name="Name_ModelStatus" localSheetId="13">[1]L!$E$14</definedName>
    <definedName name="Name_ModelStatus">L!$E$14</definedName>
    <definedName name="Name_Project" localSheetId="8">[2]L!$E$10</definedName>
    <definedName name="Name_Project" localSheetId="11">[2]L!$E$10</definedName>
    <definedName name="Name_Project" localSheetId="12">[1]L!$E$10</definedName>
    <definedName name="Name_Project" localSheetId="9">[2]L!$E$10</definedName>
    <definedName name="Name_Project" localSheetId="7">[2]L!$E$10</definedName>
    <definedName name="Name_Project" localSheetId="6">[2]L!$E$10</definedName>
    <definedName name="Name_Project" localSheetId="13">[1]L!$E$10</definedName>
    <definedName name="Name_Project">L!$E$10</definedName>
    <definedName name="Name_Project2" localSheetId="8">[2]L!$E$12</definedName>
    <definedName name="Name_Project2" localSheetId="11">[2]L!$E$12</definedName>
    <definedName name="Name_Project2" localSheetId="12">[1]L!$E$12</definedName>
    <definedName name="Name_Project2" localSheetId="9">[2]L!$E$12</definedName>
    <definedName name="Name_Project2" localSheetId="7">[2]L!$E$12</definedName>
    <definedName name="Name_Project2" localSheetId="6">[2]L!$E$12</definedName>
    <definedName name="Name_Project2" localSheetId="13">[1]L!$E$12</definedName>
    <definedName name="Name_Project2">L!$E$12</definedName>
    <definedName name="Name_Scenario" localSheetId="8">#REF!</definedName>
    <definedName name="Name_Scenario" localSheetId="11">#REF!</definedName>
    <definedName name="Name_Scenario" localSheetId="9">#REF!</definedName>
    <definedName name="Name_Scenario" localSheetId="7">#REF!</definedName>
    <definedName name="Name_Scenario" localSheetId="6">#REF!</definedName>
    <definedName name="Name_Scenario" hidden="1">#REF!</definedName>
    <definedName name="_xlnm.Print_Area" localSheetId="8">Bravus!$A$1:$Z$20</definedName>
    <definedName name="_xlnm.Print_Area" localSheetId="1">Content!$A$1:$J$39</definedName>
    <definedName name="_xlnm.Print_Area" localSheetId="0">Cover!$A$1:$N$27</definedName>
    <definedName name="_xlnm.Print_Area" localSheetId="11">CSD!$A$1:$Z$18</definedName>
    <definedName name="_xlnm.Print_Area" localSheetId="12">'Curtin Raiser'!$A$1:$W$22</definedName>
    <definedName name="_xlnm.Print_Area" localSheetId="9">FBR!$A$1:$Z$19</definedName>
    <definedName name="_xlnm.Print_Area" localSheetId="7">'Flying Wombats'!$A$1:$Z$25</definedName>
    <definedName name="_xlnm.Print_Area" localSheetId="4">Koh!$A$1:$Z$17</definedName>
    <definedName name="_xlnm.Print_Area" localSheetId="17">L!$A$1:$M$78</definedName>
    <definedName name="_xlnm.Print_Area" localSheetId="6">Mediconsul!$A$1:$Z$19</definedName>
    <definedName name="_xlnm.Print_Area" localSheetId="5">Pharmacies!$A$1:$Z$19</definedName>
    <definedName name="_xlnm.Print_Area" localSheetId="13">Pybar!$A$1:$Z$16</definedName>
    <definedName name="_xlnm.Print_Area" localSheetId="15">SCL!$A$1:$Z$31</definedName>
    <definedName name="_xlnm.Print_Area" localSheetId="16">SPC!$A$1:$Z$19</definedName>
    <definedName name="_xlnm.Print_Area" localSheetId="14">'TCI &amp; SCR'!$A$1:$Z$23</definedName>
    <definedName name="Quarters_yr">L!$E$19</definedName>
    <definedName name="Rng_ChgLog" localSheetId="8">#REF!</definedName>
    <definedName name="Rng_ChgLog" localSheetId="11">#REF!</definedName>
    <definedName name="Rng_ChgLog" localSheetId="9">#REF!</definedName>
    <definedName name="Rng_ChgLog" localSheetId="7">#REF!</definedName>
    <definedName name="Rng_ChgLog" localSheetId="6">#REF!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8" i="54" l="1"/>
  <c r="AN26" i="54"/>
  <c r="AN24" i="54"/>
  <c r="AN10" i="54"/>
  <c r="AN11" i="54" s="1"/>
  <c r="L27" i="72" l="1"/>
  <c r="E21" i="69" l="1"/>
  <c r="E23" i="69"/>
  <c r="E24" i="69"/>
  <c r="AL28" i="54"/>
  <c r="AM28" i="54"/>
  <c r="AL26" i="54"/>
  <c r="AM26" i="54"/>
  <c r="I25" i="72"/>
  <c r="H18" i="72"/>
  <c r="H16" i="72"/>
  <c r="H14" i="72"/>
  <c r="I13" i="72"/>
  <c r="K12" i="72"/>
  <c r="K25" i="72" s="1"/>
  <c r="J12" i="72"/>
  <c r="J25" i="72" s="1"/>
  <c r="H21" i="72" l="1"/>
  <c r="J13" i="72"/>
  <c r="L12" i="72"/>
  <c r="K13" i="72"/>
  <c r="L25" i="72" l="1"/>
  <c r="L13" i="72"/>
  <c r="M12" i="72"/>
  <c r="M13" i="72" l="1"/>
  <c r="M25" i="72"/>
  <c r="N12" i="72"/>
  <c r="N13" i="72" l="1"/>
  <c r="O12" i="72"/>
  <c r="N25" i="72"/>
  <c r="P12" i="72" l="1"/>
  <c r="O13" i="72"/>
  <c r="O25" i="72"/>
  <c r="Q12" i="72" l="1"/>
  <c r="P13" i="72"/>
  <c r="P25" i="72"/>
  <c r="R12" i="72" l="1"/>
  <c r="Q25" i="72"/>
  <c r="Q13" i="72"/>
  <c r="R25" i="72" l="1"/>
  <c r="S12" i="72"/>
  <c r="R13" i="72"/>
  <c r="S25" i="72" l="1"/>
  <c r="S13" i="72"/>
  <c r="T12" i="72"/>
  <c r="T25" i="72" l="1"/>
  <c r="T13" i="72"/>
  <c r="U12" i="72"/>
  <c r="U13" i="72" l="1"/>
  <c r="U25" i="72"/>
  <c r="V12" i="72"/>
  <c r="V13" i="72" l="1"/>
  <c r="W12" i="72"/>
  <c r="V25" i="72"/>
  <c r="X12" i="72" l="1"/>
  <c r="W13" i="72"/>
  <c r="W25" i="72"/>
  <c r="Y12" i="72" l="1"/>
  <c r="X13" i="72"/>
  <c r="X25" i="72"/>
  <c r="Z12" i="72" l="1"/>
  <c r="Y25" i="72"/>
  <c r="Y13" i="72"/>
  <c r="Z25" i="72" l="1"/>
  <c r="AA12" i="72"/>
  <c r="Z13" i="72"/>
  <c r="AA25" i="72" l="1"/>
  <c r="AA13" i="72"/>
  <c r="AB12" i="72"/>
  <c r="AB25" i="72" l="1"/>
  <c r="AB13" i="72"/>
  <c r="AC12" i="72"/>
  <c r="AC13" i="72" l="1"/>
  <c r="AC25" i="72"/>
  <c r="AD12" i="72"/>
  <c r="AD13" i="72" l="1"/>
  <c r="AE12" i="72"/>
  <c r="AD25" i="72"/>
  <c r="AF12" i="72" l="1"/>
  <c r="AE13" i="72"/>
  <c r="AE25" i="72"/>
  <c r="AG12" i="72" l="1"/>
  <c r="AF13" i="72"/>
  <c r="AF25" i="72"/>
  <c r="AH12" i="72" l="1"/>
  <c r="AG25" i="72"/>
  <c r="AG13" i="72"/>
  <c r="AH25" i="72" l="1"/>
  <c r="AI12" i="72"/>
  <c r="AH13" i="72"/>
  <c r="AI25" i="72" l="1"/>
  <c r="AJ12" i="72"/>
  <c r="AI13" i="72"/>
  <c r="AJ25" i="72" l="1"/>
  <c r="AJ13" i="72"/>
  <c r="AK12" i="72"/>
  <c r="AK13" i="72" l="1"/>
  <c r="AL12" i="72"/>
  <c r="AL13" i="72" l="1"/>
  <c r="AM12" i="72"/>
  <c r="AN12" i="72" l="1"/>
  <c r="AM13" i="72"/>
  <c r="AO12" i="72" l="1"/>
  <c r="AN13" i="72"/>
  <c r="AP12" i="72" l="1"/>
  <c r="AO13" i="72"/>
  <c r="AQ12" i="72" l="1"/>
  <c r="AP13" i="72"/>
  <c r="AQ13" i="72" l="1"/>
  <c r="AR12" i="72"/>
  <c r="AR13" i="72" l="1"/>
  <c r="AS12" i="72"/>
  <c r="AS13" i="72" s="1"/>
  <c r="AM10" i="54" l="1"/>
  <c r="AM11" i="54" s="1"/>
  <c r="AM24" i="54"/>
  <c r="AU10" i="53"/>
  <c r="AU11" i="53"/>
  <c r="AU22" i="53"/>
  <c r="AT10" i="53"/>
  <c r="AT11" i="53" s="1"/>
  <c r="AS22" i="53"/>
  <c r="AS31" i="53"/>
  <c r="E22" i="69"/>
  <c r="E20" i="69"/>
  <c r="D22" i="69"/>
  <c r="D20" i="69"/>
  <c r="F11" i="69"/>
  <c r="AT22" i="53" l="1"/>
  <c r="E25" i="69"/>
  <c r="F24" i="69" s="1"/>
  <c r="F23" i="69" l="1"/>
  <c r="F22" i="69"/>
  <c r="F21" i="69"/>
  <c r="F20" i="69"/>
  <c r="D25" i="69"/>
  <c r="F25" i="69" l="1"/>
  <c r="C11" i="18" l="1"/>
  <c r="C12" i="18" s="1"/>
  <c r="C13" i="18" s="1"/>
  <c r="C14" i="18" s="1"/>
  <c r="C15" i="18" s="1"/>
  <c r="C16" i="18" s="1"/>
  <c r="C17" i="18" s="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W35" i="70"/>
  <c r="V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W33" i="70"/>
  <c r="V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22" i="53"/>
  <c r="AR22" i="53"/>
  <c r="AQ30" i="53"/>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N30" i="53"/>
  <c r="AO30" i="53" s="1"/>
  <c r="AP30" i="53" s="1"/>
  <c r="AP22" i="53"/>
  <c r="AO22" i="53"/>
  <c r="AN22"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M31" i="53"/>
  <c r="AM22"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N31" i="65"/>
  <c r="M31" i="65"/>
  <c r="L31" i="65"/>
  <c r="K31" i="65"/>
  <c r="J31" i="65"/>
  <c r="I31" i="65"/>
  <c r="S29" i="65"/>
  <c r="R29" i="65"/>
  <c r="Q29" i="65"/>
  <c r="P29" i="65"/>
  <c r="O29" i="65"/>
  <c r="N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L22" i="53"/>
  <c r="AK22" i="53"/>
  <c r="AC28" i="54"/>
  <c r="AJ31" i="53" l="1"/>
  <c r="AJ27" i="53"/>
  <c r="AJ25" i="53"/>
  <c r="AJ22" i="53"/>
  <c r="C9" i="18" l="1"/>
  <c r="C10"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46" i="53"/>
  <c r="F32" i="53"/>
  <c r="C32" i="53"/>
  <c r="N27" i="53"/>
  <c r="M27" i="53"/>
  <c r="L27" i="53"/>
  <c r="K27" i="53"/>
  <c r="J27" i="53"/>
  <c r="I27" i="53"/>
  <c r="N25" i="53"/>
  <c r="M25" i="53"/>
  <c r="L25" i="53"/>
  <c r="K25" i="53"/>
  <c r="J25" i="53"/>
  <c r="I25" i="53"/>
  <c r="H16" i="53"/>
  <c r="I11" i="53"/>
  <c r="J10" i="53"/>
  <c r="J22" i="53" s="1"/>
  <c r="AA10" i="55"/>
  <c r="Z11" i="55"/>
  <c r="J11" i="53"/>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K10" i="53" l="1"/>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O10" i="53"/>
  <c r="N11" i="53"/>
  <c r="AD11" i="64"/>
  <c r="AE10" i="64"/>
  <c r="AA11" i="63"/>
  <c r="AB10" i="63"/>
  <c r="W10" i="62"/>
  <c r="V11" i="62"/>
  <c r="V36" i="62"/>
  <c r="O10" i="54"/>
  <c r="N11" i="54"/>
  <c r="O11" i="53" l="1"/>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W10" i="63"/>
  <c r="AV11" i="63"/>
  <c r="AK10" i="53" l="1"/>
  <c r="AJ11" i="53"/>
  <c r="AX10" i="63"/>
  <c r="AW11" i="63"/>
  <c r="AL10" i="53" l="1"/>
  <c r="AK11" i="53"/>
  <c r="AY10" i="63"/>
  <c r="AX11" i="63"/>
  <c r="AL11" i="53" l="1"/>
  <c r="AM10" i="53"/>
  <c r="AY11" i="63"/>
  <c r="AZ10" i="63"/>
  <c r="AM11" i="53" l="1"/>
  <c r="AN10" i="53"/>
  <c r="AZ11" i="63"/>
  <c r="BA10" i="63"/>
  <c r="AO10" i="53" l="1"/>
  <c r="AN11" i="53"/>
  <c r="BA11" i="63"/>
  <c r="BB10" i="63"/>
  <c r="AP10" i="53" l="1"/>
  <c r="AO11" i="53"/>
  <c r="BB11" i="63"/>
  <c r="BC10" i="63"/>
  <c r="AQ10" i="53" l="1"/>
  <c r="AP11" i="53"/>
  <c r="BC11" i="63"/>
  <c r="BD10" i="63"/>
  <c r="AQ11" i="53" l="1"/>
  <c r="AR10" i="53"/>
  <c r="BE10" i="63"/>
  <c r="BD11" i="63"/>
  <c r="AR11" i="53" l="1"/>
  <c r="AS10" i="53"/>
  <c r="AS11" i="53" s="1"/>
  <c r="BF10" i="63"/>
  <c r="BE11" i="63"/>
  <c r="BG10" i="63" l="1"/>
  <c r="BF11" i="63"/>
  <c r="BG11" i="63" l="1"/>
  <c r="BH10" i="63"/>
  <c r="BH11" i="63" l="1"/>
  <c r="BI10" i="63"/>
  <c r="BI11" i="63" l="1"/>
  <c r="BJ10" i="63"/>
  <c r="BJ11" i="63" l="1"/>
  <c r="BK10" i="63"/>
  <c r="BK11" i="63" l="1"/>
  <c r="BL10" i="63"/>
  <c r="BM10" i="63" l="1"/>
  <c r="BL11" i="63"/>
  <c r="BN10" i="63" l="1"/>
  <c r="BM11" i="63"/>
  <c r="BO10" i="63" l="1"/>
  <c r="BN11" i="63"/>
  <c r="BO11" i="63" l="1"/>
  <c r="BP10" i="63"/>
  <c r="BP11"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<sst xmlns="http://schemas.openxmlformats.org/spreadsheetml/2006/main" count="1620" uniqueCount="435">
  <si>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</si>
  <si>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</si>
  <si>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</si>
  <si>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</si>
  <si>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</si>
  <si>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</si>
  <si>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</si>
  <si>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</si>
  <si>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</si>
  <si>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</si>
  <si>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</si>
  <si>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</si>
  <si>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</si>
  <si>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</si>
  <si>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</si>
  <si>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</si>
  <si>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</si>
  <si>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</si>
  <si>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</si>
  <si>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</si>
  <si>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</si>
  <si>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</si>
  <si>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</si>
  <si>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</si>
  <si>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</si>
  <si>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</si>
  <si>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</si>
  <si>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</si>
  <si>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</si>
  <si>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</si>
  <si>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</si>
  <si>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</si>
  <si>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</si>
  <si>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</si>
  <si>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</si>
  <si>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</si>
  <si>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</si>
  <si>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</si>
  <si>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</si>
  <si>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</si>
  <si>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</si>
  <si>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</si>
  <si>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</si>
  <si>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</si>
  <si>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</si>
  <si>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</si>
  <si>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</si>
  <si>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</si>
  <si>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</si>
  <si>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</si>
  <si>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</si>
  <si>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</si>
  <si>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</si>
  <si>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</si>
  <si>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</si>
  <si>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</si>
  <si>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</si>
  <si>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</si>
  <si>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</si>
  <si>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</si>
  <si>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</si>
  <si>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</si>
  <si>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</si>
  <si>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</si>
  <si>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</si>
  <si>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</si>
  <si>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</si>
  <si>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</si>
  <si>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</si>
  <si>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</si>
  <si>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</si>
  <si>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</si>
  <si>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</si>
  <si>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</si>
  <si>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</si>
  <si>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</si>
  <si>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</si>
  <si>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</si>
  <si>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</si>
  <si>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</si>
  <si>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</si>
  <si>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</si>
  <si>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</si>
  <si>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</si>
  <si>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</si>
  <si>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</si>
  <si>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</si>
  <si>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</si>
  <si>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</si>
  <si>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</si>
  <si>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</si>
  <si>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</si>
  <si>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</si>
  <si>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</si>
  <si>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</si>
  <si>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</si>
  <si>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</si>
  <si>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</si>
  <si>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</si>
  <si>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</si>
  <si>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</si>
  <si>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</si>
  <si>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</si>
  <si>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</si>
  <si>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</si>
  <si>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</si>
  <si>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</si>
  <si>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</si>
  <si>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</si>
  <si>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</si>
  <si>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</si>
  <si>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</si>
  <si>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</si>
  <si>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</si>
  <si>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</si>
  <si>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</si>
  <si>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</si>
  <si>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</si>
  <si>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</si>
  <si>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</si>
  <si>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</si>
  <si>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</si>
  <si>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</si>
  <si>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</si>
  <si>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</si>
  <si>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</si>
  <si>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</si>
  <si>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</si>
  <si>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</si>
  <si>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</si>
  <si>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</si>
  <si>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</si>
  <si>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</si>
  <si>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</si>
  <si>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</si>
  <si>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</si>
  <si>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</si>
  <si>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</si>
  <si>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</si>
  <si>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</si>
  <si>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</si>
  <si>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</si>
  <si>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</si>
  <si>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</si>
  <si>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</si>
  <si>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</si>
  <si>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</si>
  <si>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</si>
  <si>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</si>
  <si>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</si>
  <si>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</si>
  <si>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</si>
  <si>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</si>
  <si>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</si>
  <si>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</si>
  <si>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</si>
  <si>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</si>
  <si>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</si>
  <si>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</si>
  <si>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</si>
  <si>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</si>
  <si>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</si>
  <si>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</si>
  <si>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</si>
  <si>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</si>
  <si>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</si>
  <si>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</si>
  <si>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</si>
  <si>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</si>
  <si>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</si>
  <si>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</si>
  <si>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</si>
  <si>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</si>
  <si>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</si>
  <si>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</si>
  <si>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</si>
  <si>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</si>
  <si>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</si>
  <si>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</si>
  <si>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</si>
  <si>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</si>
  <si>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</si>
  <si>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</si>
  <si>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</si>
  <si>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</si>
  <si>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</si>
  <si>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</si>
  <si>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</si>
  <si>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</si>
  <si>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</si>
  <si>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</si>
  <si>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Unaudited Financial Statements for the Group</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</si>
  <si>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</si>
  <si>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</si>
  <si>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</si>
  <si>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</si>
  <si>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</si>
  <si>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</si>
  <si>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</si>
  <si>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</si>
  <si>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</si>
  <si>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</si>
  <si>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</si>
  <si>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</si>
  <si>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</si>
  <si>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</si>
  <si>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</si>
  <si>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</si>
  <si>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</si>
  <si>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</si>
  <si>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</si>
  <si>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</si>
  <si>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</si>
  <si>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</si>
  <si>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</si>
  <si>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</si>
  <si>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</si>
  <si>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</si>
  <si>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</si>
  <si>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</si>
  <si>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</si>
  <si>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</si>
  <si>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</si>
  <si>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</si>
  <si>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</si>
  <si>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</si>
  <si>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</si>
  <si>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</si>
  <si>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</si>
  <si>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</si>
  <si>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</si>
  <si>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</si>
  <si>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</si>
  <si>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</si>
  <si>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</si>
  <si>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</si>
  <si>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</si>
  <si>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</si>
  <si>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</si>
  <si>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</si>
  <si>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</si>
  <si>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</si>
  <si>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</si>
  <si>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</si>
  <si>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</si>
  <si>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</si>
  <si>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</si>
  <si>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</si>
  <si>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</si>
  <si>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</si>
  <si>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</si>
  <si>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</si>
  <si>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</si>
  <si>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</si>
  <si>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</si>
  <si>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</si>
  <si>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</si>
  <si>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</si>
  <si>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</si>
  <si>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</si>
  <si>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</si>
  <si>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</si>
  <si>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</si>
  <si>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</si>
  <si>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</si>
  <si>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</si>
  <si>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</si>
  <si>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</si>
  <si>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</si>
  <si>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</si>
  <si>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</si>
  <si>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</si>
  <si>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</si>
  <si>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</si>
  <si>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</si>
  <si>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</si>
  <si>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</si>
  <si>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</si>
  <si>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</si>
  <si>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</si>
  <si>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</si>
  <si>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</si>
  <si>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</si>
  <si>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</si>
  <si>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</si>
  <si>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</si>
  <si>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</si>
  <si>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</si>
  <si>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</si>
  <si>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</si>
  <si>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</si>
  <si>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</si>
  <si>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</si>
  <si>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</si>
  <si>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</si>
  <si>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</si>
  <si>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</si>
  <si>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</si>
  <si>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</si>
  <si>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</si>
  <si>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</si>
  <si>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</si>
  <si>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</si>
  <si>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</si>
  <si>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</si>
  <si>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</si>
  <si>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</si>
  <si>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</si>
  <si>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</si>
  <si>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</si>
  <si>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</si>
  <si>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</si>
  <si>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</si>
  <si>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</si>
  <si>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</si>
  <si>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</si>
  <si>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</si>
  <si>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</si>
  <si>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</si>
  <si>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</si>
  <si>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</si>
  <si>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</si>
  <si>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</si>
  <si>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</si>
  <si>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</si>
  <si>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</si>
  <si>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</si>
  <si>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</si>
  <si>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</si>
  <si>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</si>
  <si>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</si>
  <si>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</si>
  <si>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</si>
  <si>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</si>
  <si>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</si>
  <si>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</si>
  <si>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</si>
  <si>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</si>
  <si>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</si>
  <si>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</si>
  <si>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</si>
  <si>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</si>
  <si>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</si>
  <si>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</si>
  <si>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</si>
  <si>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</si>
  <si>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</si>
  <si>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</si>
  <si>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</si>
  <si>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</si>
  <si>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</si>
  <si>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</si>
  <si>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</si>
  <si>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</si>
  <si>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</si>
  <si>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</si>
  <si>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</si>
  <si>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</si>
  <si>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Patrick William</t>
  </si>
  <si>
    <t>CSD</t>
  </si>
  <si>
    <t>Consolidated Tin Mines</t>
  </si>
  <si>
    <t>Reminder sent</t>
  </si>
  <si>
    <t>Borrower</t>
  </si>
  <si>
    <t>Bravus</t>
  </si>
  <si>
    <t>Type</t>
  </si>
  <si>
    <t>#</t>
  </si>
  <si>
    <t>Flying Wombats</t>
  </si>
  <si>
    <t>Asset Backed</t>
  </si>
  <si>
    <t>Cash Flow</t>
  </si>
  <si>
    <t>Count</t>
  </si>
  <si>
    <t>G&amp;M Holdings NT Pty Ltd</t>
  </si>
  <si>
    <t>Patrick William/Shrikaanth Balasubramaniam</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</si>
  <si>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</si>
  <si>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</si>
  <si>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</si>
  <si>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</si>
  <si>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</si>
  <si>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</si>
  <si>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</si>
  <si>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</si>
  <si>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</si>
  <si>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</si>
  <si>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</si>
  <si>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</si>
  <si>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</si>
  <si>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</si>
  <si>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</si>
  <si>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</si>
  <si>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</si>
  <si>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Damian Speziali/Shrikaanth Balasubramaniam</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</si>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</sst>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s>
  <fonts count="68" x14ac:knownFonts="1">
    <font>
      <sz val="8"/>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4">
    <xf numFmtId="0" fontId="0" fillId="0" borderId="0" applyNumberFormat="0" applyFill="0" applyBorder="0" applyProtection="0">
      <alignment vertical="center"/>
    </xf>
    <xf numFmtId="0" fontId="32" fillId="45" borderId="0" applyNumberFormat="0" applyBorder="0" applyProtection="0">
      <alignment vertical="center"/>
    </xf>
    <xf numFmtId="167"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1" applyNumberFormat="0" applyAlignment="0" applyProtection="0"/>
    <xf numFmtId="0" fontId="21" fillId="12" borderId="12" applyNumberFormat="0" applyAlignment="0" applyProtection="0"/>
    <xf numFmtId="0" fontId="22" fillId="12" borderId="11" applyNumberFormat="0" applyAlignment="0" applyProtection="0"/>
    <xf numFmtId="0" fontId="23" fillId="0" borderId="13" applyNumberFormat="0" applyFill="0" applyAlignment="0" applyProtection="0"/>
    <xf numFmtId="0" fontId="24" fillId="13" borderId="14" applyNumberFormat="0" applyAlignment="0" applyProtection="0"/>
    <xf numFmtId="0" fontId="25" fillId="0" borderId="0" applyNumberFormat="0" applyFill="0" applyBorder="0" applyAlignment="0" applyProtection="0"/>
    <xf numFmtId="0" fontId="12" fillId="14"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8" fillId="38" borderId="0" applyNumberFormat="0" applyBorder="0" applyAlignment="0" applyProtection="0"/>
    <xf numFmtId="0" fontId="36" fillId="45" borderId="0" applyNumberFormat="0" applyBorder="0" applyProtection="0">
      <alignment vertical="center"/>
    </xf>
    <xf numFmtId="0" fontId="37" fillId="45" borderId="0" applyNumberFormat="0" applyBorder="0" applyProtection="0">
      <alignment vertical="center"/>
    </xf>
    <xf numFmtId="0" fontId="49" fillId="42" borderId="0" applyNumberFormat="0" applyBorder="0" applyProtection="0">
      <alignment vertical="center"/>
    </xf>
    <xf numFmtId="0" fontId="46" fillId="43" borderId="0" applyNumberFormat="0" applyBorder="0" applyProtection="0">
      <alignment vertical="center"/>
    </xf>
    <xf numFmtId="0" fontId="46" fillId="44" borderId="0" applyNumberFormat="0" applyBorder="0" applyProtection="0">
      <alignment vertical="center"/>
    </xf>
    <xf numFmtId="0" fontId="8" fillId="40" borderId="0" applyNumberFormat="0" applyBorder="0" applyProtection="0">
      <alignment vertical="center"/>
    </xf>
    <xf numFmtId="0" fontId="44" fillId="0" borderId="0" applyNumberFormat="0" applyBorder="0" applyProtection="0">
      <alignment vertical="center"/>
    </xf>
    <xf numFmtId="0" fontId="38" fillId="3" borderId="6" applyNumberFormat="0" applyAlignment="0" applyProtection="0">
      <alignment vertical="center"/>
    </xf>
    <xf numFmtId="0" fontId="38" fillId="4" borderId="5" applyNumberFormat="0" applyProtection="0">
      <alignment vertical="center"/>
    </xf>
    <xf numFmtId="0" fontId="51" fillId="6" borderId="7" applyNumberFormat="0" applyProtection="0">
      <alignment vertical="center"/>
    </xf>
    <xf numFmtId="0" fontId="8" fillId="0" borderId="3" applyNumberFormat="0" applyFill="0" applyAlignment="0" applyProtection="0">
      <alignment vertical="center"/>
    </xf>
    <xf numFmtId="0" fontId="38" fillId="2" borderId="1" applyNumberFormat="0" applyAlignment="0" applyProtection="0">
      <alignment vertical="center"/>
    </xf>
    <xf numFmtId="0" fontId="10" fillId="40" borderId="4" applyNumberFormat="0" applyProtection="0">
      <alignment horizontal="centerContinuous" vertical="center"/>
    </xf>
    <xf numFmtId="0" fontId="39" fillId="5" borderId="4" applyNumberFormat="0" applyAlignment="0" applyProtection="0">
      <alignment vertical="center"/>
    </xf>
    <xf numFmtId="0" fontId="8" fillId="5" borderId="4" applyNumberFormat="0" applyAlignment="0" applyProtection="0">
      <alignment vertical="center"/>
    </xf>
    <xf numFmtId="0" fontId="41" fillId="0" borderId="0" applyNumberFormat="0" applyFill="0" applyBorder="0" applyAlignment="0" applyProtection="0">
      <alignment vertical="center"/>
    </xf>
    <xf numFmtId="0" fontId="45" fillId="0" borderId="0" applyNumberFormat="0" applyBorder="0" applyProtection="0">
      <alignment horizontal="center" vertical="center"/>
    </xf>
    <xf numFmtId="0" fontId="8" fillId="1" borderId="4" applyNumberFormat="0" applyAlignment="0" applyProtection="0">
      <alignment vertical="center"/>
    </xf>
    <xf numFmtId="171" fontId="8" fillId="0" borderId="4" applyFill="0" applyProtection="0">
      <alignment horizontal="center"/>
    </xf>
    <xf numFmtId="175" fontId="10" fillId="0" borderId="0" applyFont="0" applyFill="0" applyBorder="0" applyAlignment="0" applyProtection="0"/>
    <xf numFmtId="176" fontId="10"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alignment vertical="center"/>
    </xf>
    <xf numFmtId="0" fontId="37" fillId="39" borderId="0" applyNumberFormat="0" applyAlignment="0" applyProtection="0">
      <alignment vertical="center"/>
    </xf>
    <xf numFmtId="0" fontId="47" fillId="0" borderId="0" applyFill="0" applyBorder="0" applyProtection="0">
      <alignment horizontal="center" vertical="center"/>
    </xf>
    <xf numFmtId="0" fontId="8" fillId="0" borderId="4" applyNumberFormat="0" applyFill="0" applyProtection="0"/>
    <xf numFmtId="0" fontId="29" fillId="0" borderId="0" applyNumberFormat="0" applyFill="0" applyBorder="0" applyAlignment="0" applyProtection="0">
      <alignment vertical="center"/>
    </xf>
    <xf numFmtId="0" fontId="11" fillId="0" borderId="4" applyNumberFormat="0" applyProtection="0">
      <alignment vertical="center"/>
    </xf>
    <xf numFmtId="0" fontId="8" fillId="0" borderId="4" applyNumberFormat="0" applyAlignment="0" applyProtection="0">
      <alignment vertical="center"/>
    </xf>
    <xf numFmtId="0" fontId="8" fillId="0" borderId="2" applyNumberFormat="0" applyFont="0" applyFill="0" applyAlignment="0" applyProtection="0">
      <alignment vertical="center"/>
    </xf>
    <xf numFmtId="0" fontId="43" fillId="0" borderId="0" applyFill="0" applyBorder="0" applyProtection="0">
      <alignment vertical="center"/>
    </xf>
    <xf numFmtId="0" fontId="30" fillId="0" borderId="0" applyNumberFormat="0" applyFill="0" applyBorder="0" applyAlignment="0" applyProtection="0">
      <alignment vertical="center"/>
    </xf>
    <xf numFmtId="0" fontId="8" fillId="0" borderId="18" applyNumberFormat="0" applyFont="0" applyFill="0" applyAlignment="0" applyProtection="0">
      <alignment vertical="center"/>
    </xf>
    <xf numFmtId="0" fontId="41" fillId="0" borderId="4" applyNumberFormat="0" applyFill="0" applyAlignment="0" applyProtection="0"/>
    <xf numFmtId="0" fontId="31" fillId="0" borderId="4" applyNumberFormat="0" applyFill="0" applyAlignment="0" applyProtection="0"/>
    <xf numFmtId="0" fontId="42" fillId="0" borderId="4" applyNumberFormat="0" applyFill="0" applyAlignment="0" applyProtection="0"/>
    <xf numFmtId="177" fontId="8" fillId="0" borderId="0" applyFont="0" applyFill="0" applyBorder="0" applyAlignment="0" applyProtection="0">
      <alignment vertical="center"/>
    </xf>
    <xf numFmtId="170" fontId="8" fillId="0" borderId="0" applyFont="0" applyFill="0" applyBorder="0" applyAlignment="0" applyProtection="0">
      <alignment vertical="center"/>
    </xf>
    <xf numFmtId="0" fontId="7" fillId="0" borderId="0"/>
    <xf numFmtId="0" fontId="5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5" fontId="8" fillId="0" borderId="0" applyFont="0" applyFill="0" applyBorder="0" applyAlignment="0" applyProtection="0"/>
    <xf numFmtId="0" fontId="1" fillId="0" borderId="0"/>
    <xf numFmtId="43" fontId="1" fillId="0" borderId="0" applyFont="0" applyFill="0" applyBorder="0" applyAlignment="0" applyProtection="0"/>
  </cellStyleXfs>
  <cellXfs count="304">
    <xf numFmtId="0" fontId="0" fillId="0" borderId="0" xfId="0">
      <alignment vertical="center"/>
    </xf>
    <xf numFmtId="166" fontId="39" fillId="5" borderId="4" xfId="67" applyFont="1" applyFill="1" applyBorder="1" applyAlignment="1">
      <alignment horizontal="center" vertical="center"/>
    </xf>
    <xf numFmtId="0" fontId="32" fillId="45" borderId="0" xfId="1">
      <alignment vertical="center"/>
    </xf>
    <xf numFmtId="0" fontId="10" fillId="0" borderId="0" xfId="0" applyFont="1">
      <alignment vertical="center"/>
    </xf>
    <xf numFmtId="0" fontId="33" fillId="0" borderId="0" xfId="0" applyFont="1">
      <alignment vertical="center"/>
    </xf>
    <xf numFmtId="0" fontId="34" fillId="0" borderId="0" xfId="0" applyFont="1">
      <alignment vertical="center"/>
    </xf>
    <xf numFmtId="174" fontId="34" fillId="0" borderId="0" xfId="0" applyNumberFormat="1" applyFont="1" applyAlignment="1">
      <alignment horizontal="center" vertical="center"/>
    </xf>
    <xf numFmtId="0" fontId="10" fillId="0" borderId="3" xfId="0" applyFont="1" applyBorder="1">
      <alignment vertical="center"/>
    </xf>
    <xf numFmtId="0" fontId="35" fillId="0" borderId="0" xfId="0" applyFont="1">
      <alignment vertical="center"/>
    </xf>
    <xf numFmtId="0" fontId="32" fillId="45" borderId="0" xfId="1" applyAlignment="1">
      <alignment horizontal="center" vertical="center"/>
    </xf>
    <xf numFmtId="0" fontId="36" fillId="45" borderId="0" xfId="45">
      <alignment vertical="center"/>
    </xf>
    <xf numFmtId="0" fontId="36" fillId="45" borderId="0" xfId="45" applyAlignment="1">
      <alignment horizontal="center" vertical="center"/>
    </xf>
    <xf numFmtId="0" fontId="37" fillId="45" borderId="0" xfId="46">
      <alignment vertical="center"/>
    </xf>
    <xf numFmtId="0" fontId="37" fillId="45" borderId="0" xfId="46" applyAlignment="1">
      <alignment horizontal="center" vertical="center"/>
    </xf>
    <xf numFmtId="0" fontId="10" fillId="40" borderId="4" xfId="57">
      <alignment horizontal="centerContinuous" vertical="center"/>
    </xf>
    <xf numFmtId="0" fontId="10" fillId="40" borderId="4" xfId="57" applyAlignment="1">
      <alignment horizontal="center" vertical="center"/>
    </xf>
    <xf numFmtId="0" fontId="10" fillId="0" borderId="0" xfId="0" applyFont="1" applyAlignment="1">
      <alignment horizontal="center" vertical="center"/>
    </xf>
    <xf numFmtId="0" fontId="37" fillId="39" borderId="0" xfId="69">
      <alignment vertical="center"/>
    </xf>
    <xf numFmtId="0" fontId="37" fillId="39" borderId="0" xfId="69" applyAlignment="1">
      <alignment horizontal="center" vertical="center"/>
    </xf>
    <xf numFmtId="0" fontId="39" fillId="5" borderId="4" xfId="58" applyAlignment="1">
      <alignment horizontal="center" vertical="center"/>
    </xf>
    <xf numFmtId="175" fontId="10" fillId="0" borderId="0" xfId="64" applyFont="1" applyAlignment="1">
      <alignment vertical="center"/>
    </xf>
    <xf numFmtId="0" fontId="10" fillId="0" borderId="4" xfId="71" applyFont="1"/>
    <xf numFmtId="0" fontId="40" fillId="0" borderId="0" xfId="60" applyFont="1">
      <alignment vertical="center"/>
    </xf>
    <xf numFmtId="0" fontId="37" fillId="42" borderId="0" xfId="47" applyFont="1">
      <alignment vertical="center"/>
    </xf>
    <xf numFmtId="0" fontId="44" fillId="0" borderId="0" xfId="51">
      <alignment vertical="center"/>
    </xf>
    <xf numFmtId="0" fontId="45" fillId="0" borderId="0" xfId="61">
      <alignment horizontal="center" vertical="center"/>
    </xf>
    <xf numFmtId="164" fontId="10" fillId="0" borderId="0" xfId="66" applyFont="1" applyAlignment="1">
      <alignment vertical="center"/>
    </xf>
    <xf numFmtId="0" fontId="10" fillId="0" borderId="18" xfId="78" applyFont="1">
      <alignment vertical="center"/>
    </xf>
    <xf numFmtId="0" fontId="10" fillId="0" borderId="3" xfId="55" applyFont="1">
      <alignment vertical="center"/>
    </xf>
    <xf numFmtId="166" fontId="10" fillId="0" borderId="0" xfId="67" applyFont="1" applyAlignment="1">
      <alignment vertical="center"/>
    </xf>
    <xf numFmtId="0" fontId="10" fillId="44" borderId="0" xfId="49" applyFont="1">
      <alignment vertical="center"/>
    </xf>
    <xf numFmtId="0" fontId="39" fillId="5" borderId="4" xfId="58">
      <alignment vertical="center"/>
    </xf>
    <xf numFmtId="0" fontId="47" fillId="0" borderId="0" xfId="70">
      <alignment horizontal="center" vertical="center"/>
    </xf>
    <xf numFmtId="169" fontId="10" fillId="0" borderId="0" xfId="68" applyFont="1">
      <alignment vertical="center"/>
    </xf>
    <xf numFmtId="0" fontId="10" fillId="0" borderId="2" xfId="55" applyFont="1" applyBorder="1">
      <alignment vertical="center"/>
    </xf>
    <xf numFmtId="176" fontId="10" fillId="0" borderId="17" xfId="65" applyFont="1" applyBorder="1" applyAlignment="1">
      <alignment vertical="center"/>
    </xf>
    <xf numFmtId="0" fontId="48" fillId="2" borderId="1" xfId="56" applyFont="1">
      <alignment vertical="center"/>
    </xf>
    <xf numFmtId="0" fontId="10" fillId="40" borderId="0" xfId="50" applyFont="1">
      <alignment vertical="center"/>
    </xf>
    <xf numFmtId="0" fontId="43" fillId="0" borderId="0" xfId="0" applyFont="1" applyFill="1">
      <alignment vertical="center"/>
    </xf>
    <xf numFmtId="0" fontId="10" fillId="0" borderId="4" xfId="59" applyFont="1" applyFill="1">
      <alignment vertical="center"/>
    </xf>
    <xf numFmtId="0" fontId="10" fillId="3" borderId="6" xfId="52" applyFont="1">
      <alignment vertical="center"/>
    </xf>
    <xf numFmtId="0" fontId="10" fillId="4" borderId="5" xfId="53" applyFont="1">
      <alignment vertical="center"/>
    </xf>
    <xf numFmtId="172" fontId="10" fillId="0" borderId="0" xfId="66" applyNumberFormat="1" applyFont="1" applyAlignment="1">
      <alignment vertical="center"/>
    </xf>
    <xf numFmtId="0" fontId="10" fillId="6" borderId="7" xfId="54" applyFont="1">
      <alignment vertical="center"/>
    </xf>
    <xf numFmtId="0" fontId="11" fillId="5" borderId="4" xfId="0" applyFont="1" applyFill="1" applyBorder="1">
      <alignment vertical="center"/>
    </xf>
    <xf numFmtId="0" fontId="10" fillId="0" borderId="5" xfId="53" applyFont="1" applyFill="1">
      <alignment vertical="center"/>
    </xf>
    <xf numFmtId="0" fontId="46" fillId="7" borderId="5" xfId="53" applyFont="1" applyFill="1">
      <alignment vertical="center"/>
    </xf>
    <xf numFmtId="0" fontId="37" fillId="39" borderId="0" xfId="0" applyFont="1" applyFill="1">
      <alignment vertical="center"/>
    </xf>
    <xf numFmtId="176" fontId="10" fillId="0" borderId="0" xfId="65" applyFont="1" applyAlignment="1">
      <alignment vertical="center"/>
    </xf>
    <xf numFmtId="0" fontId="39" fillId="0" borderId="4" xfId="71" applyFont="1"/>
    <xf numFmtId="0" fontId="10" fillId="1" borderId="4" xfId="0" applyFont="1" applyFill="1" applyBorder="1">
      <alignment vertical="center"/>
    </xf>
    <xf numFmtId="0" fontId="31" fillId="0" borderId="4" xfId="71" applyFont="1"/>
    <xf numFmtId="168" fontId="10" fillId="0" borderId="4" xfId="0" applyNumberFormat="1" applyFont="1" applyBorder="1" applyAlignment="1">
      <alignment horizontal="center"/>
    </xf>
    <xf numFmtId="0" fontId="41" fillId="0" borderId="4" xfId="71" applyFont="1"/>
    <xf numFmtId="0" fontId="42" fillId="0" borderId="4" xfId="71" applyFont="1"/>
    <xf numFmtId="0" fontId="30" fillId="0" borderId="0" xfId="77" quotePrefix="1">
      <alignment vertical="center"/>
    </xf>
    <xf numFmtId="0" fontId="30" fillId="0" borderId="0" xfId="77">
      <alignment vertical="center"/>
    </xf>
    <xf numFmtId="0" fontId="46" fillId="43" borderId="0" xfId="48">
      <alignment vertical="center"/>
    </xf>
    <xf numFmtId="173" fontId="39" fillId="5" borderId="4" xfId="58" applyNumberFormat="1" applyAlignment="1">
      <alignment horizontal="center" vertical="center"/>
    </xf>
    <xf numFmtId="0" fontId="50" fillId="0" borderId="0" xfId="0" applyFont="1">
      <alignment vertical="center"/>
    </xf>
    <xf numFmtId="0" fontId="32" fillId="41" borderId="0" xfId="1" applyFill="1">
      <alignment vertical="center"/>
    </xf>
    <xf numFmtId="0" fontId="36" fillId="41" borderId="0" xfId="45" applyFill="1">
      <alignment vertical="center"/>
    </xf>
    <xf numFmtId="0" fontId="52" fillId="41" borderId="0" xfId="1" applyFont="1" applyFill="1">
      <alignment vertical="center"/>
    </xf>
    <xf numFmtId="0" fontId="53" fillId="45" borderId="0" xfId="1" applyFont="1">
      <alignment vertical="center"/>
    </xf>
    <xf numFmtId="0" fontId="54" fillId="0" borderId="0" xfId="84" applyFont="1"/>
    <xf numFmtId="0" fontId="7" fillId="0" borderId="0" xfId="84"/>
    <xf numFmtId="0" fontId="7" fillId="0" borderId="0" xfId="84" applyAlignment="1">
      <alignment horizontal="center"/>
    </xf>
    <xf numFmtId="0" fontId="55" fillId="0" borderId="0" xfId="84" applyFont="1"/>
    <xf numFmtId="0" fontId="55" fillId="0" borderId="0" xfId="84" applyFont="1" applyAlignment="1">
      <alignment horizontal="left"/>
    </xf>
    <xf numFmtId="0" fontId="55" fillId="0" borderId="0" xfId="84" applyFont="1" applyAlignment="1">
      <alignment horizontal="center"/>
    </xf>
    <xf numFmtId="0" fontId="57" fillId="0" borderId="0" xfId="85" applyAlignment="1">
      <alignment horizontal="left"/>
    </xf>
    <xf numFmtId="0" fontId="7" fillId="0" borderId="0" xfId="84" quotePrefix="1"/>
    <xf numFmtId="15" fontId="7" fillId="0" borderId="0" xfId="84" applyNumberFormat="1"/>
    <xf numFmtId="0" fontId="36" fillId="39" borderId="0" xfId="84" applyFont="1" applyFill="1" applyAlignment="1">
      <alignment vertical="top" wrapText="1"/>
    </xf>
    <xf numFmtId="0" fontId="36" fillId="39" borderId="0" xfId="84" applyFont="1" applyFill="1" applyAlignment="1">
      <alignment horizontal="center" vertical="top" wrapText="1"/>
    </xf>
    <xf numFmtId="17" fontId="36" fillId="39" borderId="0" xfId="84" applyNumberFormat="1" applyFont="1" applyFill="1" applyAlignment="1">
      <alignment vertical="top" wrapText="1"/>
    </xf>
    <xf numFmtId="0" fontId="7" fillId="0" borderId="0" xfId="84" applyAlignment="1">
      <alignment vertical="center" wrapText="1"/>
    </xf>
    <xf numFmtId="0" fontId="7" fillId="0" borderId="0" xfId="84" applyAlignment="1">
      <alignment horizontal="center" vertical="center" wrapText="1"/>
    </xf>
    <xf numFmtId="0" fontId="7" fillId="0" borderId="18" xfId="84" applyBorder="1" applyAlignment="1">
      <alignment vertical="center" wrapText="1"/>
    </xf>
    <xf numFmtId="0" fontId="7" fillId="0" borderId="18" xfId="84" applyBorder="1" applyAlignment="1">
      <alignment horizontal="center" vertical="center" wrapText="1"/>
    </xf>
    <xf numFmtId="0" fontId="7" fillId="0" borderId="4" xfId="84" applyBorder="1" applyAlignment="1">
      <alignment horizontal="center" vertical="center" wrapText="1"/>
    </xf>
    <xf numFmtId="0" fontId="35" fillId="0" borderId="18" xfId="84" applyFont="1" applyBorder="1" applyAlignment="1">
      <alignment vertical="center" wrapText="1"/>
    </xf>
    <xf numFmtId="0" fontId="7" fillId="46" borderId="18" xfId="84" applyFill="1" applyBorder="1" applyAlignment="1">
      <alignment horizontal="center" vertical="center" wrapText="1"/>
    </xf>
    <xf numFmtId="0" fontId="35" fillId="46" borderId="18" xfId="84" applyFont="1" applyFill="1" applyBorder="1" applyAlignment="1">
      <alignment vertical="center" wrapText="1"/>
    </xf>
    <xf numFmtId="16" fontId="7" fillId="0" borderId="18" xfId="84" applyNumberFormat="1" applyBorder="1" applyAlignment="1">
      <alignment horizontal="left" vertical="center" wrapText="1"/>
    </xf>
    <xf numFmtId="0" fontId="7" fillId="0" borderId="0" xfId="84" applyAlignment="1">
      <alignment horizontal="left" vertical="center" wrapText="1"/>
    </xf>
    <xf numFmtId="0" fontId="7" fillId="0" borderId="18" xfId="84" applyBorder="1" applyAlignment="1">
      <alignment horizontal="left" vertical="center" wrapText="1"/>
    </xf>
    <xf numFmtId="0" fontId="7" fillId="0" borderId="19" xfId="84" applyBorder="1" applyAlignment="1">
      <alignment vertical="center" wrapText="1"/>
    </xf>
    <xf numFmtId="0" fontId="7" fillId="0" borderId="19" xfId="84" applyBorder="1" applyAlignment="1">
      <alignment horizontal="center" vertical="center" wrapText="1"/>
    </xf>
    <xf numFmtId="16" fontId="7" fillId="0" borderId="19" xfId="84" applyNumberFormat="1" applyBorder="1" applyAlignment="1">
      <alignment horizontal="left" vertical="center" wrapText="1"/>
    </xf>
    <xf numFmtId="0" fontId="7" fillId="0" borderId="20" xfId="84" applyBorder="1" applyAlignment="1">
      <alignment horizontal="center" vertical="center" wrapText="1"/>
    </xf>
    <xf numFmtId="0" fontId="7" fillId="46" borderId="19" xfId="84" applyFill="1" applyBorder="1" applyAlignment="1">
      <alignment vertical="center" wrapText="1"/>
    </xf>
    <xf numFmtId="0" fontId="7" fillId="0" borderId="0" xfId="84" applyAlignment="1">
      <alignment vertical="center"/>
    </xf>
    <xf numFmtId="0" fontId="7" fillId="0" borderId="0" xfId="84" applyAlignment="1">
      <alignment wrapText="1"/>
    </xf>
    <xf numFmtId="0" fontId="7" fillId="0" borderId="0" xfId="84" applyAlignment="1">
      <alignment horizontal="center" wrapText="1"/>
    </xf>
    <xf numFmtId="0" fontId="36" fillId="39" borderId="0" xfId="84" applyFont="1" applyFill="1" applyAlignment="1">
      <alignment horizontal="center"/>
    </xf>
    <xf numFmtId="0" fontId="7" fillId="39" borderId="0" xfId="84" applyFill="1"/>
    <xf numFmtId="0" fontId="7" fillId="39" borderId="0" xfId="84" applyFill="1" applyAlignment="1">
      <alignment horizontal="center"/>
    </xf>
    <xf numFmtId="0" fontId="55" fillId="5" borderId="0" xfId="84" applyFont="1" applyFill="1" applyAlignment="1">
      <alignment horizontal="right"/>
    </xf>
    <xf numFmtId="170" fontId="7" fillId="0" borderId="0" xfId="84" applyNumberFormat="1" applyAlignment="1">
      <alignment horizontal="right"/>
    </xf>
    <xf numFmtId="43" fontId="55" fillId="5" borderId="0" xfId="86" applyFont="1" applyFill="1" applyAlignment="1">
      <alignment horizontal="right"/>
    </xf>
    <xf numFmtId="43" fontId="0" fillId="0" borderId="0" xfId="86" applyFont="1" applyAlignment="1">
      <alignment horizontal="right"/>
    </xf>
    <xf numFmtId="43" fontId="59" fillId="0" borderId="0" xfId="84" applyNumberFormat="1" applyFont="1"/>
    <xf numFmtId="43" fontId="58" fillId="0" borderId="0" xfId="84" applyNumberFormat="1" applyFont="1"/>
    <xf numFmtId="9" fontId="55" fillId="5" borderId="0" xfId="87" applyFont="1" applyFill="1" applyAlignment="1">
      <alignment horizontal="right"/>
    </xf>
    <xf numFmtId="9" fontId="0" fillId="0" borderId="0" xfId="87" applyFont="1" applyAlignment="1">
      <alignment horizontal="right"/>
    </xf>
    <xf numFmtId="9" fontId="59" fillId="0" borderId="0" xfId="84" applyNumberFormat="1" applyFont="1"/>
    <xf numFmtId="9" fontId="58" fillId="0" borderId="0" xfId="84" applyNumberFormat="1" applyFont="1"/>
    <xf numFmtId="0" fontId="7" fillId="0" borderId="0" xfId="84" applyAlignment="1">
      <alignment horizontal="right"/>
    </xf>
    <xf numFmtId="0" fontId="58" fillId="0" borderId="0" xfId="84" applyFont="1"/>
    <xf numFmtId="43" fontId="7" fillId="0" borderId="0" xfId="84" applyNumberFormat="1"/>
    <xf numFmtId="0" fontId="35" fillId="0" borderId="0" xfId="84" applyFont="1"/>
    <xf numFmtId="43" fontId="56" fillId="5" borderId="0" xfId="86" applyFont="1" applyFill="1" applyAlignment="1">
      <alignment horizontal="right"/>
    </xf>
    <xf numFmtId="0" fontId="56" fillId="5" borderId="0" xfId="84" applyFont="1" applyFill="1" applyAlignment="1">
      <alignment horizontal="right"/>
    </xf>
    <xf numFmtId="9" fontId="7" fillId="0" borderId="0" xfId="84" applyNumberFormat="1"/>
    <xf numFmtId="178" fontId="0" fillId="0" borderId="0" xfId="86" applyNumberFormat="1" applyFont="1"/>
    <xf numFmtId="0" fontId="60" fillId="0" borderId="0" xfId="84" applyFont="1"/>
    <xf numFmtId="0" fontId="60" fillId="0" borderId="0" xfId="84" quotePrefix="1" applyFont="1"/>
    <xf numFmtId="0" fontId="35" fillId="0" borderId="18" xfId="84" applyFont="1" applyBorder="1" applyAlignment="1">
      <alignment horizontal="center" vertical="center" wrapText="1"/>
    </xf>
    <xf numFmtId="0" fontId="58" fillId="0" borderId="18" xfId="84" applyFont="1" applyBorder="1" applyAlignment="1">
      <alignment horizontal="center" vertical="center" wrapText="1"/>
    </xf>
    <xf numFmtId="0" fontId="58" fillId="47" borderId="18" xfId="84" applyFont="1" applyFill="1" applyBorder="1" applyAlignment="1">
      <alignment horizontal="center" vertical="center" wrapText="1"/>
    </xf>
    <xf numFmtId="0" fontId="61" fillId="0" borderId="0" xfId="84" applyFont="1" applyAlignment="1">
      <alignment horizontal="left"/>
    </xf>
    <xf numFmtId="0" fontId="55" fillId="0" borderId="18" xfId="78" applyFont="1" applyAlignment="1">
      <alignment wrapText="1"/>
    </xf>
    <xf numFmtId="0" fontId="55" fillId="0" borderId="18" xfId="78" applyFont="1" applyAlignment="1">
      <alignment horizontal="center" wrapText="1"/>
    </xf>
    <xf numFmtId="0" fontId="6" fillId="0" borderId="0" xfId="84" applyFont="1" applyAlignment="1">
      <alignment horizontal="left"/>
    </xf>
    <xf numFmtId="0" fontId="0" fillId="40" borderId="4" xfId="57" applyFont="1" applyAlignment="1">
      <alignment horizontal="left" vertical="center"/>
    </xf>
    <xf numFmtId="0" fontId="58" fillId="47" borderId="18" xfId="84" applyFont="1" applyFill="1" applyBorder="1" applyAlignment="1">
      <alignment vertical="center" wrapText="1"/>
    </xf>
    <xf numFmtId="0" fontId="30" fillId="0" borderId="0" xfId="77" applyAlignment="1"/>
    <xf numFmtId="0" fontId="5" fillId="0" borderId="0" xfId="84" applyFont="1"/>
    <xf numFmtId="15" fontId="61" fillId="0" borderId="0" xfId="84" applyNumberFormat="1" applyFont="1" applyAlignment="1">
      <alignment horizontal="left"/>
    </xf>
    <xf numFmtId="0" fontId="57" fillId="0" borderId="0" xfId="77" applyFont="1" applyAlignment="1"/>
    <xf numFmtId="173" fontId="7" fillId="5" borderId="0" xfId="84" applyNumberFormat="1" applyFill="1" applyAlignment="1">
      <alignment horizontal="center"/>
    </xf>
    <xf numFmtId="0" fontId="5" fillId="0" borderId="18" xfId="84" applyFont="1" applyBorder="1" applyAlignment="1">
      <alignment vertical="center" wrapText="1"/>
    </xf>
    <xf numFmtId="0" fontId="5" fillId="0" borderId="18" xfId="84" applyFont="1" applyBorder="1" applyAlignment="1">
      <alignment horizontal="center" vertical="center" wrapText="1"/>
    </xf>
    <xf numFmtId="179" fontId="8" fillId="0" borderId="0" xfId="66" applyNumberFormat="1" applyFont="1"/>
    <xf numFmtId="179" fontId="8" fillId="0" borderId="0" xfId="66" applyNumberFormat="1" applyFont="1" applyAlignment="1">
      <alignment horizontal="right"/>
    </xf>
    <xf numFmtId="179" fontId="62" fillId="0" borderId="0" xfId="66" applyNumberFormat="1" applyFont="1"/>
    <xf numFmtId="179" fontId="0" fillId="0" borderId="0" xfId="66" applyNumberFormat="1" applyFont="1" applyAlignment="1">
      <alignment horizontal="right"/>
    </xf>
    <xf numFmtId="179" fontId="7" fillId="0" borderId="0" xfId="66" applyNumberFormat="1" applyFont="1"/>
    <xf numFmtId="164" fontId="0" fillId="0" borderId="0" xfId="66" applyFont="1" applyAlignment="1">
      <alignment horizontal="right"/>
    </xf>
    <xf numFmtId="164" fontId="7" fillId="0" borderId="0" xfId="66" applyFont="1"/>
    <xf numFmtId="15" fontId="55" fillId="0" borderId="0" xfId="84" applyNumberFormat="1" applyFont="1" applyAlignment="1">
      <alignment horizontal="left"/>
    </xf>
    <xf numFmtId="0" fontId="7" fillId="0" borderId="0" xfId="84" applyAlignment="1">
      <alignment horizontal="left"/>
    </xf>
    <xf numFmtId="43" fontId="0" fillId="0" borderId="0" xfId="86" applyFont="1" applyFill="1" applyAlignment="1">
      <alignment horizontal="right"/>
    </xf>
    <xf numFmtId="17" fontId="61" fillId="0" borderId="0" xfId="84" applyNumberFormat="1" applyFont="1" applyAlignment="1">
      <alignment horizontal="left"/>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18" xfId="84" quotePrefix="1" applyFont="1" applyBorder="1" applyAlignment="1">
      <alignment vertical="center" wrapText="1"/>
    </xf>
    <xf numFmtId="0" fontId="3" fillId="0" borderId="18" xfId="84" applyFont="1" applyBorder="1" applyAlignment="1">
      <alignment horizontal="center" vertical="center" wrapText="1"/>
    </xf>
    <xf numFmtId="0" fontId="2" fillId="0" borderId="18" xfId="84" applyFont="1" applyBorder="1" applyAlignment="1">
      <alignment vertical="center" wrapText="1"/>
    </xf>
    <xf numFmtId="0" fontId="2" fillId="0" borderId="0" xfId="84" applyFont="1"/>
    <xf numFmtId="0" fontId="58" fillId="46" borderId="18" xfId="84" applyFont="1" applyFill="1" applyBorder="1" applyAlignment="1">
      <alignment horizontal="center" vertical="center" wrapText="1"/>
    </xf>
    <xf numFmtId="0" fontId="60" fillId="48" borderId="18" xfId="84" applyFont="1" applyFill="1" applyBorder="1" applyAlignment="1">
      <alignment vertical="center" wrapText="1"/>
    </xf>
    <xf numFmtId="0" fontId="60" fillId="48" borderId="0" xfId="84" applyFont="1" applyFill="1" applyAlignment="1">
      <alignment vertical="center" wrapText="1"/>
    </xf>
    <xf numFmtId="0" fontId="60" fillId="48" borderId="18" xfId="84" applyFont="1" applyFill="1" applyBorder="1" applyAlignment="1">
      <alignment horizontal="center" vertical="center" wrapText="1"/>
    </xf>
    <xf numFmtId="164" fontId="2" fillId="0" borderId="0" xfId="66" applyFont="1"/>
    <xf numFmtId="0" fontId="2" fillId="39" borderId="0" xfId="84" applyFont="1" applyFill="1"/>
    <xf numFmtId="0" fontId="2" fillId="39" borderId="0" xfId="84" applyFont="1" applyFill="1" applyAlignment="1">
      <alignment horizontal="center"/>
    </xf>
    <xf numFmtId="0" fontId="2" fillId="0" borderId="0" xfId="84" applyFont="1" applyAlignment="1">
      <alignment horizontal="center"/>
    </xf>
    <xf numFmtId="177" fontId="56" fillId="5" borderId="0" xfId="82" applyFont="1" applyFill="1" applyAlignment="1">
      <alignment horizontal="right"/>
    </xf>
    <xf numFmtId="177" fontId="2" fillId="0" borderId="0" xfId="82" applyFont="1" applyAlignment="1">
      <alignment horizontal="right"/>
    </xf>
    <xf numFmtId="177" fontId="59" fillId="0" borderId="0" xfId="82" applyFont="1" applyAlignment="1"/>
    <xf numFmtId="177" fontId="2" fillId="0" borderId="0" xfId="82" applyFont="1" applyAlignment="1"/>
    <xf numFmtId="0" fontId="2" fillId="0" borderId="0" xfId="84" applyFont="1" applyAlignment="1">
      <alignment horizontal="right"/>
    </xf>
    <xf numFmtId="0" fontId="60" fillId="48" borderId="19" xfId="84" applyFont="1" applyFill="1" applyBorder="1" applyAlignment="1">
      <alignment horizontal="center" vertical="center" wrapText="1"/>
    </xf>
    <xf numFmtId="0" fontId="2" fillId="0" borderId="0" xfId="88"/>
    <xf numFmtId="0" fontId="2" fillId="0" borderId="0" xfId="88" applyAlignment="1">
      <alignment horizontal="center"/>
    </xf>
    <xf numFmtId="0" fontId="54" fillId="0" borderId="0" xfId="88" applyFont="1"/>
    <xf numFmtId="0" fontId="55" fillId="0" borderId="0" xfId="88" applyFont="1"/>
    <xf numFmtId="0" fontId="61" fillId="0" borderId="0" xfId="88" applyFont="1" applyAlignment="1">
      <alignment horizontal="left"/>
    </xf>
    <xf numFmtId="0" fontId="2" fillId="0" borderId="0" xfId="88" applyAlignment="1">
      <alignment horizontal="left"/>
    </xf>
    <xf numFmtId="173" fontId="2" fillId="5" borderId="0" xfId="88" applyNumberFormat="1" applyFill="1" applyAlignment="1">
      <alignment horizontal="center"/>
    </xf>
    <xf numFmtId="0" fontId="55" fillId="0" borderId="0" xfId="88" applyFont="1" applyAlignment="1">
      <alignment horizontal="center"/>
    </xf>
    <xf numFmtId="15" fontId="61" fillId="0" borderId="0" xfId="88" applyNumberFormat="1" applyFont="1" applyAlignment="1">
      <alignment horizontal="left"/>
    </xf>
    <xf numFmtId="0" fontId="2" fillId="0" borderId="0" xfId="88" quotePrefix="1"/>
    <xf numFmtId="15" fontId="2" fillId="0" borderId="0" xfId="88" applyNumberFormat="1"/>
    <xf numFmtId="0" fontId="36" fillId="39" borderId="0" xfId="88" applyFont="1" applyFill="1" applyAlignment="1">
      <alignment vertical="top" wrapText="1"/>
    </xf>
    <xf numFmtId="0" fontId="36" fillId="39" borderId="0" xfId="88" applyFont="1" applyFill="1" applyAlignment="1">
      <alignment horizontal="center" vertical="top" wrapText="1"/>
    </xf>
    <xf numFmtId="17" fontId="36" fillId="39" borderId="0" xfId="88" applyNumberFormat="1" applyFont="1" applyFill="1" applyAlignment="1">
      <alignment vertical="top" wrapText="1"/>
    </xf>
    <xf numFmtId="0" fontId="2" fillId="0" borderId="0" xfId="88" applyAlignment="1">
      <alignment vertical="center" wrapText="1"/>
    </xf>
    <xf numFmtId="0" fontId="2" fillId="0" borderId="0" xfId="88" applyAlignment="1">
      <alignment horizontal="center" vertical="center" wrapText="1"/>
    </xf>
    <xf numFmtId="0" fontId="2" fillId="0" borderId="18" xfId="88" applyBorder="1" applyAlignment="1">
      <alignment vertical="center" wrapText="1"/>
    </xf>
    <xf numFmtId="0" fontId="2" fillId="0" borderId="18" xfId="88" applyBorder="1" applyAlignment="1">
      <alignment horizontal="center" vertical="center" wrapText="1"/>
    </xf>
    <xf numFmtId="0" fontId="2" fillId="0" borderId="4" xfId="88" applyBorder="1" applyAlignment="1">
      <alignment horizontal="center" vertical="center" wrapText="1"/>
    </xf>
    <xf numFmtId="0" fontId="58" fillId="47" borderId="18" xfId="88" applyFont="1" applyFill="1" applyBorder="1" applyAlignment="1">
      <alignment vertical="center" wrapText="1"/>
    </xf>
    <xf numFmtId="0" fontId="35" fillId="0" borderId="18" xfId="88" applyFont="1" applyBorder="1" applyAlignment="1">
      <alignment vertical="center" wrapText="1"/>
    </xf>
    <xf numFmtId="0" fontId="60" fillId="48" borderId="18" xfId="88" applyFont="1" applyFill="1" applyBorder="1" applyAlignment="1">
      <alignment vertical="center" wrapText="1"/>
    </xf>
    <xf numFmtId="0" fontId="35" fillId="46" borderId="18" xfId="88" applyFont="1" applyFill="1" applyBorder="1" applyAlignment="1">
      <alignment vertical="center" wrapText="1"/>
    </xf>
    <xf numFmtId="0" fontId="2" fillId="49" borderId="0" xfId="88" applyFill="1" applyAlignment="1">
      <alignment vertical="center" wrapText="1"/>
    </xf>
    <xf numFmtId="0" fontId="60" fillId="49" borderId="18" xfId="88" applyFont="1" applyFill="1" applyBorder="1" applyAlignment="1">
      <alignment vertical="center" wrapText="1"/>
    </xf>
    <xf numFmtId="16" fontId="2" fillId="0" borderId="18" xfId="88" applyNumberFormat="1" applyBorder="1" applyAlignment="1">
      <alignment horizontal="left" vertical="center" wrapText="1"/>
    </xf>
    <xf numFmtId="0" fontId="2" fillId="0" borderId="0" xfId="88" applyAlignment="1">
      <alignment horizontal="left" vertical="center" wrapText="1"/>
    </xf>
    <xf numFmtId="0" fontId="2" fillId="0" borderId="21" xfId="88" applyBorder="1" applyAlignment="1">
      <alignment vertical="center" wrapText="1"/>
    </xf>
    <xf numFmtId="0" fontId="2" fillId="0" borderId="19" xfId="88" applyBorder="1" applyAlignment="1">
      <alignment vertical="center" wrapText="1"/>
    </xf>
    <xf numFmtId="0" fontId="2" fillId="0" borderId="0" xfId="88" applyAlignment="1">
      <alignment vertical="center"/>
    </xf>
    <xf numFmtId="0" fontId="2" fillId="0" borderId="0" xfId="88" applyAlignment="1">
      <alignment wrapText="1"/>
    </xf>
    <xf numFmtId="0" fontId="2" fillId="0" borderId="0" xfId="88" applyAlignment="1">
      <alignment horizontal="center" wrapText="1"/>
    </xf>
    <xf numFmtId="0" fontId="36" fillId="39" borderId="0" xfId="88" applyFont="1" applyFill="1" applyAlignment="1">
      <alignment horizontal="center"/>
    </xf>
    <xf numFmtId="0" fontId="2" fillId="39" borderId="0" xfId="88" applyFill="1"/>
    <xf numFmtId="0" fontId="2" fillId="39" borderId="0" xfId="88" applyFill="1" applyAlignment="1">
      <alignment horizontal="center"/>
    </xf>
    <xf numFmtId="0" fontId="55" fillId="5" borderId="0" xfId="88" applyFont="1" applyFill="1" applyAlignment="1">
      <alignment horizontal="right"/>
    </xf>
    <xf numFmtId="170" fontId="2" fillId="0" borderId="0" xfId="88" applyNumberFormat="1" applyAlignment="1">
      <alignment horizontal="right"/>
    </xf>
    <xf numFmtId="43" fontId="56" fillId="5" borderId="0" xfId="89" applyFont="1" applyFill="1" applyAlignment="1">
      <alignment horizontal="right"/>
    </xf>
    <xf numFmtId="179" fontId="2" fillId="0" borderId="0" xfId="66" applyNumberFormat="1" applyFont="1" applyFill="1"/>
    <xf numFmtId="43" fontId="0" fillId="0" borderId="0" xfId="89" applyFont="1" applyAlignment="1">
      <alignment horizontal="right"/>
    </xf>
    <xf numFmtId="43" fontId="59" fillId="0" borderId="0" xfId="88" applyNumberFormat="1" applyFont="1"/>
    <xf numFmtId="9" fontId="56" fillId="5" borderId="0" xfId="89" applyNumberFormat="1" applyFont="1" applyFill="1" applyAlignment="1">
      <alignment horizontal="right"/>
    </xf>
    <xf numFmtId="9" fontId="0" fillId="0" borderId="0" xfId="89" applyNumberFormat="1" applyFont="1" applyAlignment="1">
      <alignment horizontal="right"/>
    </xf>
    <xf numFmtId="9" fontId="2" fillId="0" borderId="0" xfId="88" applyNumberFormat="1"/>
    <xf numFmtId="0" fontId="56" fillId="5" borderId="0" xfId="88" applyFont="1" applyFill="1" applyAlignment="1">
      <alignment horizontal="right"/>
    </xf>
    <xf numFmtId="9" fontId="59" fillId="0" borderId="0" xfId="88" applyNumberFormat="1" applyFont="1"/>
    <xf numFmtId="9" fontId="56" fillId="5" borderId="0" xfId="90" applyFont="1" applyFill="1" applyAlignment="1">
      <alignment horizontal="right"/>
    </xf>
    <xf numFmtId="9" fontId="0" fillId="0" borderId="0" xfId="90" applyFont="1" applyAlignment="1">
      <alignment horizontal="right"/>
    </xf>
    <xf numFmtId="164" fontId="2" fillId="0" borderId="0" xfId="66" applyFont="1" applyAlignment="1">
      <alignment horizontal="right"/>
    </xf>
    <xf numFmtId="9" fontId="58" fillId="0" borderId="0" xfId="88" applyNumberFormat="1" applyFont="1"/>
    <xf numFmtId="164" fontId="59" fillId="0" borderId="0" xfId="66" applyFont="1" applyAlignment="1"/>
    <xf numFmtId="0" fontId="2" fillId="0" borderId="0" xfId="88" applyAlignment="1">
      <alignment horizontal="right"/>
    </xf>
    <xf numFmtId="43" fontId="2" fillId="0" borderId="0" xfId="88" applyNumberFormat="1"/>
    <xf numFmtId="0" fontId="8"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0" fillId="0" borderId="0" xfId="88" applyFont="1"/>
    <xf numFmtId="0" fontId="66" fillId="0" borderId="0" xfId="77" applyFont="1" applyAlignment="1"/>
    <xf numFmtId="0" fontId="60" fillId="0" borderId="0" xfId="88" quotePrefix="1" applyFont="1"/>
    <xf numFmtId="17" fontId="61" fillId="0" borderId="0" xfId="88" applyNumberFormat="1" applyFont="1" applyAlignment="1">
      <alignment horizontal="left"/>
    </xf>
    <xf numFmtId="16" fontId="2" fillId="0" borderId="18" xfId="88" applyNumberFormat="1" applyBorder="1" applyAlignment="1">
      <alignment vertical="center" wrapText="1"/>
    </xf>
    <xf numFmtId="0" fontId="2" fillId="0" borderId="19" xfId="88" applyBorder="1" applyAlignment="1">
      <alignment horizontal="center" vertical="center" wrapText="1"/>
    </xf>
    <xf numFmtId="0" fontId="2" fillId="0" borderId="22" xfId="88" applyBorder="1" applyAlignment="1">
      <alignment vertical="center" wrapText="1"/>
    </xf>
    <xf numFmtId="0" fontId="2" fillId="0" borderId="20" xfId="88" applyBorder="1" applyAlignment="1">
      <alignment horizontal="center" vertical="center" wrapText="1"/>
    </xf>
    <xf numFmtId="0" fontId="58" fillId="47" borderId="18" xfId="88" applyFont="1" applyFill="1" applyBorder="1" applyAlignment="1">
      <alignment horizontal="center" vertical="center" wrapText="1"/>
    </xf>
    <xf numFmtId="0" fontId="0" fillId="0" borderId="0" xfId="0" applyAlignment="1">
      <alignment horizontal="left" vertical="center"/>
    </xf>
    <xf numFmtId="0" fontId="55" fillId="0" borderId="0" xfId="88" applyFont="1" applyAlignment="1">
      <alignment horizontal="left"/>
    </xf>
    <xf numFmtId="0" fontId="67" fillId="0" borderId="0" xfId="0" applyFont="1">
      <alignment vertical="center"/>
    </xf>
    <xf numFmtId="0" fontId="35" fillId="0" borderId="0" xfId="88" applyFont="1"/>
    <xf numFmtId="16" fontId="2" fillId="0" borderId="19" xfId="88" applyNumberFormat="1" applyBorder="1" applyAlignment="1">
      <alignment horizontal="left" vertical="center" wrapText="1"/>
    </xf>
    <xf numFmtId="0" fontId="2" fillId="0" borderId="23" xfId="88" applyBorder="1" applyAlignment="1">
      <alignment horizontal="center" vertical="center" wrapText="1"/>
    </xf>
    <xf numFmtId="0" fontId="58" fillId="47" borderId="19" xfId="88" applyFont="1" applyFill="1" applyBorder="1" applyAlignment="1">
      <alignment horizontal="center" vertical="center" wrapText="1"/>
    </xf>
    <xf numFmtId="172" fontId="2" fillId="0" borderId="0" xfId="89" applyNumberFormat="1" applyFont="1" applyAlignment="1">
      <alignment horizontal="right"/>
    </xf>
    <xf numFmtId="172" fontId="2" fillId="0" borderId="0" xfId="88" applyNumberFormat="1"/>
    <xf numFmtId="172" fontId="59" fillId="0" borderId="0" xfId="82" applyNumberFormat="1" applyFont="1" applyAlignment="1"/>
    <xf numFmtId="172" fontId="2" fillId="0" borderId="0" xfId="82" applyNumberFormat="1" applyFont="1" applyAlignment="1">
      <alignment horizontal="right"/>
    </xf>
    <xf numFmtId="172" fontId="2" fillId="0" borderId="0" xfId="82" applyNumberFormat="1" applyFont="1" applyAlignment="1"/>
    <xf numFmtId="172" fontId="2" fillId="0" borderId="0" xfId="88" applyNumberFormat="1" applyAlignment="1">
      <alignment horizontal="right"/>
    </xf>
    <xf numFmtId="9" fontId="56" fillId="5" borderId="0" xfId="67" applyNumberFormat="1" applyFont="1" applyFill="1" applyAlignment="1">
      <alignment horizontal="right"/>
    </xf>
    <xf numFmtId="9" fontId="63" fillId="0" borderId="0" xfId="66" applyNumberFormat="1" applyFont="1"/>
    <xf numFmtId="179" fontId="56" fillId="5" borderId="0" xfId="66" applyNumberFormat="1" applyFont="1" applyFill="1" applyAlignment="1">
      <alignment horizontal="right"/>
    </xf>
    <xf numFmtId="0" fontId="2" fillId="48" borderId="0" xfId="88" applyFill="1" applyAlignment="1">
      <alignment vertical="center" wrapText="1"/>
    </xf>
    <xf numFmtId="0" fontId="2" fillId="48" borderId="18" xfId="88" applyFill="1" applyBorder="1" applyAlignment="1">
      <alignment horizontal="center" vertical="center" wrapText="1"/>
    </xf>
    <xf numFmtId="2" fontId="2" fillId="0" borderId="0" xfId="88" applyNumberFormat="1"/>
    <xf numFmtId="173" fontId="60" fillId="5" borderId="0" xfId="88" applyNumberFormat="1" applyFont="1" applyFill="1" applyAlignment="1">
      <alignment horizontal="center"/>
    </xf>
    <xf numFmtId="0" fontId="30" fillId="0" borderId="0" xfId="77" applyAlignment="1">
      <alignment horizontal="center"/>
    </xf>
    <xf numFmtId="49" fontId="60" fillId="0" borderId="0" xfId="88" applyNumberFormat="1" applyFont="1"/>
    <xf numFmtId="0" fontId="58" fillId="0" borderId="18" xfId="88" applyFont="1" applyBorder="1" applyAlignment="1">
      <alignment vertical="center" wrapText="1"/>
    </xf>
    <xf numFmtId="43" fontId="0" fillId="0" borderId="0" xfId="89" applyFont="1" applyFill="1" applyAlignment="1">
      <alignment horizontal="right"/>
    </xf>
    <xf numFmtId="166" fontId="56" fillId="5" borderId="0" xfId="67" applyFont="1" applyFill="1" applyAlignment="1">
      <alignment horizontal="right"/>
    </xf>
    <xf numFmtId="179" fontId="2" fillId="0" borderId="0" xfId="66" applyNumberFormat="1" applyFont="1"/>
    <xf numFmtId="179" fontId="63" fillId="0" borderId="0" xfId="66" applyNumberFormat="1" applyFont="1"/>
    <xf numFmtId="0" fontId="55" fillId="0" borderId="0" xfId="88" applyFont="1" applyAlignment="1">
      <alignment horizontal="right"/>
    </xf>
    <xf numFmtId="0" fontId="58" fillId="46" borderId="18" xfId="88" applyFont="1" applyFill="1" applyBorder="1" applyAlignment="1">
      <alignment vertical="center" wrapText="1"/>
    </xf>
    <xf numFmtId="0" fontId="56" fillId="0" borderId="0" xfId="88" applyFont="1"/>
    <xf numFmtId="0" fontId="30" fillId="0" borderId="0" xfId="77" applyFill="1" applyAlignment="1"/>
    <xf numFmtId="0" fontId="30" fillId="0" borderId="0" xfId="77" applyFill="1" applyAlignment="1">
      <alignment horizontal="center"/>
    </xf>
    <xf numFmtId="0" fontId="58" fillId="0" borderId="0" xfId="88" applyFont="1" applyAlignment="1">
      <alignment vertical="center" wrapText="1"/>
    </xf>
    <xf numFmtId="0" fontId="58" fillId="49" borderId="18" xfId="88" applyFont="1" applyFill="1" applyBorder="1" applyAlignment="1">
      <alignment vertical="center" wrapText="1"/>
    </xf>
    <xf numFmtId="0" fontId="44" fillId="0" borderId="0" xfId="0" applyFont="1">
      <alignment vertical="center"/>
    </xf>
    <xf numFmtId="0" fontId="44" fillId="0" borderId="18" xfId="0" applyFont="1" applyBorder="1">
      <alignment vertical="center"/>
    </xf>
    <xf numFmtId="179" fontId="0" fillId="0" borderId="0" xfId="66" applyNumberFormat="1" applyFont="1" applyAlignment="1">
      <alignment vertical="center"/>
    </xf>
    <xf numFmtId="179" fontId="44" fillId="0" borderId="18" xfId="66" applyNumberFormat="1" applyFont="1" applyBorder="1" applyAlignment="1">
      <alignment vertical="center"/>
    </xf>
    <xf numFmtId="0" fontId="60" fillId="0" borderId="18" xfId="88" applyFont="1" applyBorder="1" applyAlignment="1">
      <alignment vertical="center" wrapText="1"/>
    </xf>
    <xf numFmtId="0" fontId="58" fillId="0" borderId="0" xfId="88" applyFont="1" applyAlignment="1">
      <alignment horizontal="center" vertical="center" wrapText="1"/>
    </xf>
    <xf numFmtId="0" fontId="60" fillId="0" borderId="0" xfId="88" applyFont="1" applyAlignment="1">
      <alignment vertical="center" wrapText="1"/>
    </xf>
    <xf numFmtId="0" fontId="35" fillId="46" borderId="0" xfId="88" applyFont="1" applyFill="1" applyAlignment="1">
      <alignment vertical="center" wrapText="1"/>
    </xf>
    <xf numFmtId="176" fontId="2" fillId="0" borderId="0" xfId="91" applyNumberFormat="1" applyFont="1"/>
    <xf numFmtId="176" fontId="2" fillId="0" borderId="0" xfId="91" applyNumberFormat="1" applyFont="1" applyAlignment="1">
      <alignment horizontal="right"/>
    </xf>
    <xf numFmtId="175" fontId="56" fillId="5" borderId="0" xfId="91" applyFont="1" applyFill="1" applyAlignment="1">
      <alignment horizontal="right"/>
    </xf>
    <xf numFmtId="176" fontId="59" fillId="0" borderId="0" xfId="91" applyNumberFormat="1" applyFont="1"/>
    <xf numFmtId="178" fontId="0" fillId="0" borderId="0" xfId="89" applyNumberFormat="1" applyFont="1" applyFill="1" applyAlignment="1">
      <alignment horizontal="right"/>
    </xf>
    <xf numFmtId="179" fontId="59" fillId="0" borderId="0" xfId="66" applyNumberFormat="1" applyFont="1"/>
    <xf numFmtId="0" fontId="59" fillId="0" borderId="0" xfId="88" applyFont="1"/>
    <xf numFmtId="43" fontId="62" fillId="0" borderId="0" xfId="89" applyFont="1" applyFill="1" applyAlignment="1">
      <alignment horizontal="right"/>
    </xf>
    <xf numFmtId="43" fontId="62" fillId="0" borderId="0" xfId="89" applyFont="1" applyAlignment="1">
      <alignment horizontal="right"/>
    </xf>
    <xf numFmtId="164" fontId="2" fillId="0" borderId="0" xfId="66" applyFont="1" applyAlignment="1">
      <alignment horizontal="center"/>
    </xf>
    <xf numFmtId="164" fontId="0" fillId="0" borderId="0" xfId="66" applyFont="1" applyFill="1" applyAlignment="1">
      <alignment horizontal="right"/>
    </xf>
    <xf numFmtId="164" fontId="63" fillId="0" borderId="0" xfId="66" applyFont="1"/>
    <xf numFmtId="176" fontId="2" fillId="0" borderId="0" xfId="91" applyNumberFormat="1" applyFont="1" applyAlignment="1">
      <alignment horizontal="left"/>
    </xf>
    <xf numFmtId="0" fontId="58" fillId="0" borderId="18" xfId="88" applyFont="1" applyBorder="1" applyAlignment="1">
      <alignment horizontal="center" vertical="center" wrapText="1"/>
    </xf>
    <xf numFmtId="175" fontId="56" fillId="0" borderId="0" xfId="91" applyFont="1" applyFill="1" applyAlignment="1">
      <alignment horizontal="right"/>
    </xf>
    <xf numFmtId="9" fontId="0" fillId="0" borderId="0" xfId="66" applyNumberFormat="1" applyFont="1" applyAlignment="1">
      <alignment vertical="center"/>
    </xf>
    <xf numFmtId="9" fontId="44" fillId="0" borderId="18" xfId="66" applyNumberFormat="1" applyFont="1" applyBorder="1" applyAlignment="1">
      <alignment vertical="center"/>
    </xf>
    <xf numFmtId="0" fontId="0" fillId="0" borderId="0" xfId="0" applyAlignment="1">
      <alignment horizontal="center" vertical="center"/>
    </xf>
    <xf numFmtId="0" fontId="44" fillId="0" borderId="18" xfId="0" applyFont="1" applyBorder="1" applyAlignment="1">
      <alignment horizontal="center" vertical="center"/>
    </xf>
    <xf numFmtId="0" fontId="36" fillId="39" borderId="0" xfId="84" applyFont="1" applyFill="1" applyAlignment="1">
      <alignment horizontal="left" vertical="top" wrapText="1"/>
    </xf>
    <xf numFmtId="179" fontId="0" fillId="0" borderId="0" xfId="66" applyNumberFormat="1" applyFont="1" applyAlignment="1">
      <alignment horizontal="left" vertical="center"/>
    </xf>
    <xf numFmtId="179" fontId="44"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4" fillId="0" borderId="18" xfId="66" applyNumberFormat="1" applyFont="1" applyBorder="1" applyAlignment="1">
      <alignment horizontal="right" vertical="center"/>
    </xf>
    <xf numFmtId="0" fontId="61" fillId="0" borderId="0" xfId="88" applyFont="1" applyAlignment="1">
      <alignment horizontal="left" wrapText="1"/>
    </xf>
    <xf numFmtId="175" fontId="60" fillId="0" borderId="0" xfId="88" applyNumberFormat="1" applyFont="1"/>
    <xf numFmtId="0" fontId="2" fillId="46" borderId="0" xfId="88" applyFill="1" applyAlignment="1">
      <alignment horizontal="center" vertical="center"/>
    </xf>
  </cellXfs>
  <cellStyles count="94">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te" xfId="18" builtinId="10" hidden="1"/>
    <cellStyle name="OffSheet" xfId="73" xr:uid="{00000000-0005-0000-0000-000047000000}"/>
    <cellStyle name="Output" xfId="13" builtinId="21" hidden="1"/>
    <cellStyle name="Per 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Koh!$AB$25:$AU$25</c:f>
              <c:numCache>
                <c:formatCode>_(* #,##0.00_);_(* \(#,##0.00\);_(* "-"??_);_(@_)</c:formatCode>
                <c:ptCount val="20"/>
                <c:pt idx="0">
                  <c:v>0.5</c:v>
                </c:pt>
                <c:pt idx="1">
                  <c:v>0.5</c:v>
                </c:pt>
                <c:pt idx="2">
                  <c:v>0.5</c:v>
                </c:pt>
                <c:pt idx="3">
                  <c:v>0.5</c:v>
                </c:pt>
                <c:pt idx="4">
                  <c:v>0.5</c:v>
                </c:pt>
                <c:pt idx="5">
                  <c:v>0.5</c:v>
                </c:pt>
                <c:pt idx="6">
                  <c:v>0.5</c:v>
                </c:pt>
                <c:pt idx="7">
                  <c:v>0.5</c:v>
                </c:pt>
                <c:pt idx="8">
                  <c:v>0.5</c:v>
                </c:pt>
                <c:pt idx="9">
                  <c:v>0.5</c:v>
                </c:pt>
                <c:pt idx="10">
                  <c:v>0.5</c:v>
                </c:pt>
                <c:pt idx="18">
                  <c:v>0.75</c:v>
                </c:pt>
                <c:pt idx="19">
                  <c:v>0.75</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Koh!$AB$24:$AU$24</c:f>
              <c:numCache>
                <c:formatCode>General</c:formatCode>
                <c:ptCount val="20"/>
                <c:pt idx="0">
                  <c:v>0.13</c:v>
                </c:pt>
                <c:pt idx="1">
                  <c:v>0.13</c:v>
                </c:pt>
                <c:pt idx="2">
                  <c:v>0.17</c:v>
                </c:pt>
                <c:pt idx="3">
                  <c:v>0.17</c:v>
                </c:pt>
                <c:pt idx="4">
                  <c:v>0.17</c:v>
                </c:pt>
                <c:pt idx="5">
                  <c:v>0.24</c:v>
                </c:pt>
                <c:pt idx="6">
                  <c:v>0.23</c:v>
                </c:pt>
                <c:pt idx="7">
                  <c:v>0.23</c:v>
                </c:pt>
                <c:pt idx="8">
                  <c:v>0.24</c:v>
                </c:pt>
                <c:pt idx="9">
                  <c:v>0.23</c:v>
                </c:pt>
                <c:pt idx="10">
                  <c:v>0.25</c:v>
                </c:pt>
                <c:pt idx="11">
                  <c:v>0</c:v>
                </c:pt>
                <c:pt idx="18">
                  <c:v>0.61</c:v>
                </c:pt>
                <c:pt idx="19">
                  <c:v>0.65</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Koh!$AB$26:$AU$26</c:f>
              <c:numCache>
                <c:formatCode>General</c:formatCode>
                <c:ptCount val="20"/>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Koh!$AB$27:$AU$27</c:f>
              <c:numCache>
                <c:formatCode>_(* #,##0.00_);_(* \(#,##0.00\);_(* "-"??_);_(@_)</c:formatCode>
                <c:ptCount val="20"/>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Koh!$AB$28:$AU$28</c:f>
              <c:numCache>
                <c:formatCode>_(* #,##0_);_(* \(#,##0\);_(* "-"??_);_(@_)</c:formatCode>
                <c:ptCount val="20"/>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Koh!$AB$29:$AU$29</c:f>
              <c:numCache>
                <c:formatCode>0%</c:formatCode>
                <c:ptCount val="20"/>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Koh!$AB$30:$AU$30</c:f>
              <c:numCache>
                <c:formatCode>_(* #,##0_);_(* \(#,##0\);_(* "-"??_);_(@_)</c:formatCode>
                <c:ptCount val="20"/>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Koh!$AB$22:$AU$22</c:f>
              <c:numCache>
                <c:formatCode>mmm\-yy</c:formatCode>
                <c:ptCount val="20"/>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numCache>
            </c:numRef>
          </c:cat>
          <c:val>
            <c:numRef>
              <c:f>Koh!$AB$31:$AU$31</c:f>
              <c:numCache>
                <c:formatCode>_(* #,##0_);_(* \(#,##0\);_(* "-"??_);_(@_)</c:formatCode>
                <c:ptCount val="20"/>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Wombats'!$I$31:$N$31</c:f>
              <c:numCache>
                <c:formatCode>mmm\-yy</c:formatCode>
                <c:ptCount val="6"/>
                <c:pt idx="0">
                  <c:v>44469</c:v>
                </c:pt>
                <c:pt idx="1">
                  <c:v>44500</c:v>
                </c:pt>
                <c:pt idx="2">
                  <c:v>44530</c:v>
                </c:pt>
                <c:pt idx="3">
                  <c:v>44561</c:v>
                </c:pt>
                <c:pt idx="4">
                  <c:v>44592</c:v>
                </c:pt>
                <c:pt idx="5">
                  <c:v>44620</c:v>
                </c:pt>
              </c:numCache>
            </c:numRef>
          </c:cat>
          <c:val>
            <c:numRef>
              <c:f>'Flying Wombats'!$I$33:$N$33</c:f>
              <c:numCache>
                <c:formatCode>0%;\(0%\);\-\%</c:formatCode>
                <c:ptCount val="6"/>
                <c:pt idx="0">
                  <c:v>0.125</c:v>
                </c:pt>
                <c:pt idx="1">
                  <c:v>0.125</c:v>
                </c:pt>
                <c:pt idx="2">
                  <c:v>0.125</c:v>
                </c:pt>
                <c:pt idx="3">
                  <c:v>0.125</c:v>
                </c:pt>
                <c:pt idx="4">
                  <c:v>0.125</c:v>
                </c:pt>
                <c:pt idx="5">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Wombats'!$I$31:$N$31</c:f>
              <c:numCache>
                <c:formatCode>mmm\-yy</c:formatCode>
                <c:ptCount val="6"/>
                <c:pt idx="0">
                  <c:v>44469</c:v>
                </c:pt>
                <c:pt idx="1">
                  <c:v>44500</c:v>
                </c:pt>
                <c:pt idx="2">
                  <c:v>44530</c:v>
                </c:pt>
                <c:pt idx="3">
                  <c:v>44561</c:v>
                </c:pt>
                <c:pt idx="4">
                  <c:v>44592</c:v>
                </c:pt>
                <c:pt idx="5">
                  <c:v>44620</c:v>
                </c:pt>
              </c:numCache>
            </c:numRef>
          </c:cat>
          <c:val>
            <c:numRef>
              <c:f>'Flying Wombats'!$I$32:$N$32</c:f>
              <c:numCache>
                <c:formatCode>0%;\(0%\);\-\%</c:formatCode>
                <c:ptCount val="6"/>
                <c:pt idx="0">
                  <c:v>0.1072</c:v>
                </c:pt>
                <c:pt idx="1">
                  <c:v>0.1072</c:v>
                </c:pt>
                <c:pt idx="2">
                  <c:v>0.1072</c:v>
                </c:pt>
                <c:pt idx="3">
                  <c:v>0.1072</c:v>
                </c:pt>
                <c:pt idx="4">
                  <c:v>0.1072</c:v>
                </c:pt>
                <c:pt idx="5">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2.jpeg"/><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3.jpeg"/><Relationship Id="rId5" Type="http://schemas.openxmlformats.org/officeDocument/2006/relationships/chart" Target="../charts/chart22.xml"/><Relationship Id="rId4"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2.jpeg"/><Relationship Id="rId5" Type="http://schemas.openxmlformats.org/officeDocument/2006/relationships/chart" Target="../charts/chart26.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32</xdr:row>
      <xdr:rowOff>28575</xdr:rowOff>
    </xdr:from>
    <xdr:to>
      <xdr:col>3</xdr:col>
      <xdr:colOff>762000</xdr:colOff>
      <xdr:row>43</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32</xdr:row>
      <xdr:rowOff>66674</xdr:rowOff>
    </xdr:from>
    <xdr:to>
      <xdr:col>7</xdr:col>
      <xdr:colOff>571501</xdr:colOff>
      <xdr:row>43</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46</xdr:row>
      <xdr:rowOff>85725</xdr:rowOff>
    </xdr:from>
    <xdr:to>
      <xdr:col>3</xdr:col>
      <xdr:colOff>771525</xdr:colOff>
      <xdr:row>56</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46</xdr:row>
      <xdr:rowOff>11206</xdr:rowOff>
    </xdr:from>
    <xdr:to>
      <xdr:col>7</xdr:col>
      <xdr:colOff>299758</xdr:colOff>
      <xdr:row>56</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1%20Asset%20Mgmt\Investments\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Pharmacies"/>
      <sheetName val="Pharmacies-Bridge (2)"/>
      <sheetName val="Mediconsul"/>
      <sheetName val="Flying Wombats"/>
      <sheetName val="Bravus"/>
      <sheetName val="FBR"/>
      <sheetName val="Completed&gt;"/>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E10" t="str">
            <v>FC Capital</v>
          </cell>
        </row>
        <row r="11">
          <cell r="E11" t="str">
            <v>Credit Portfolio Master</v>
          </cell>
        </row>
        <row r="12">
          <cell r="E12" t="str">
            <v>Credit Reporting</v>
          </cell>
        </row>
        <row r="14">
          <cell r="E14" t="str">
            <v>WIP (Not audited)</v>
          </cell>
        </row>
      </sheetData>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cfo@csdtin.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inny@ootoo.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Brenda.Taylor@amaltrustees.com.au"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0" zeroHeight="1" x14ac:dyDescent="0.2"/>
  <cols>
    <col min="1" max="9" width="9.33203125" style="3" customWidth="1"/>
    <col min="10" max="10" width="33.109375" style="3" customWidth="1"/>
    <col min="11" max="11" width="9.33203125" style="3" customWidth="1"/>
    <col min="12" max="12" width="36.109375" style="3" customWidth="1"/>
    <col min="13" max="14" width="9.33203125" style="3" customWidth="1"/>
    <col min="15" max="17" width="0" style="3" hidden="1" customWidth="1"/>
    <col min="18" max="16384" width="9.33203125" style="3" hidden="1"/>
  </cols>
  <sheetData>
    <row r="1" spans="1:13" ht="15.5" x14ac:dyDescent="0.2">
      <c r="A1" s="63" t="s">
        <v>76</v>
      </c>
      <c r="B1" s="2"/>
    </row>
    <row r="2" spans="1:13" ht="15.5" x14ac:dyDescent="0.2">
      <c r="A2" s="2"/>
      <c r="B2" s="2"/>
    </row>
    <row r="3" spans="1:13" ht="15.5" x14ac:dyDescent="0.2">
      <c r="A3" s="2"/>
      <c r="B3" s="2"/>
    </row>
    <row r="4" spans="1:13" ht="15.5" x14ac:dyDescent="0.2">
      <c r="A4" s="2"/>
      <c r="B4" s="2"/>
    </row>
    <row r="5" spans="1:13" ht="15.5" x14ac:dyDescent="0.2">
      <c r="A5" s="2"/>
      <c r="B5" s="2"/>
    </row>
    <row r="6" spans="1:13" ht="15.5" x14ac:dyDescent="0.2">
      <c r="A6" s="2"/>
      <c r="B6" s="2"/>
    </row>
    <row r="7" spans="1:13" ht="15.5" x14ac:dyDescent="0.2">
      <c r="A7" s="2"/>
      <c r="B7" s="2"/>
    </row>
    <row r="8" spans="1:13" ht="15.5" x14ac:dyDescent="0.2">
      <c r="A8" s="2"/>
      <c r="B8" s="2"/>
    </row>
    <row r="9" spans="1:13" ht="29.5" x14ac:dyDescent="0.2">
      <c r="A9" s="2"/>
      <c r="B9" s="2"/>
      <c r="D9" s="4" t="str">
        <f>Name_Project</f>
        <v>FC Capital</v>
      </c>
      <c r="M9"/>
    </row>
    <row r="10" spans="1:13" ht="29.5" x14ac:dyDescent="0.2">
      <c r="A10" s="2"/>
      <c r="B10" s="2"/>
      <c r="D10" s="4" t="str">
        <f>Name_Project2</f>
        <v>Credit Reporting</v>
      </c>
      <c r="M10"/>
    </row>
    <row r="11" spans="1:13" ht="15.5" x14ac:dyDescent="0.2">
      <c r="A11" s="2"/>
      <c r="B11" s="2"/>
    </row>
    <row r="12" spans="1:13" ht="25" x14ac:dyDescent="0.2">
      <c r="A12" s="2"/>
      <c r="B12" s="2"/>
      <c r="D12" s="59"/>
    </row>
    <row r="13" spans="1:13" ht="15.5" x14ac:dyDescent="0.2">
      <c r="A13" s="2"/>
      <c r="B13" s="2"/>
    </row>
    <row r="14" spans="1:13" ht="15.5" x14ac:dyDescent="0.2">
      <c r="A14" s="2"/>
      <c r="B14" s="2"/>
    </row>
    <row r="15" spans="1:13" ht="15.5" x14ac:dyDescent="0.2">
      <c r="A15" s="2"/>
      <c r="B15" s="2"/>
    </row>
    <row r="16" spans="1:13" ht="15.5" x14ac:dyDescent="0.2">
      <c r="A16" s="2"/>
      <c r="B16" s="2"/>
    </row>
    <row r="17" spans="1:13" s="5" customFormat="1" ht="15.5" x14ac:dyDescent="0.2">
      <c r="A17" s="2"/>
      <c r="B17" s="2"/>
      <c r="D17" s="5" t="s">
        <v>71</v>
      </c>
      <c r="F17" s="5" t="str">
        <f>Name_Model</f>
        <v>Credit Portfolio Master</v>
      </c>
      <c r="K17" s="5" t="s">
        <v>73</v>
      </c>
      <c r="L17" s="6">
        <f ca="1">TODAY()</f>
        <v>45623</v>
      </c>
    </row>
    <row r="18" spans="1:13" s="5" customFormat="1" ht="15.5" x14ac:dyDescent="0.2">
      <c r="A18" s="2"/>
      <c r="B18" s="2"/>
      <c r="D18" s="5" t="s">
        <v>69</v>
      </c>
      <c r="F18" s="5" t="str">
        <f>Name_ModelStatus</f>
        <v>As of 30-Jun-20</v>
      </c>
    </row>
    <row r="19" spans="1:13" s="5" customFormat="1" ht="15.5" x14ac:dyDescent="0.2">
      <c r="A19" s="2"/>
      <c r="B19" s="2"/>
      <c r="D19" s="5" t="s">
        <v>72</v>
      </c>
      <c r="F19" s="5" t="str">
        <f ca="1">MID(CELL("filename",A1),FIND("[",CELL("filename",A1))+1,FIND("]",
CELL("filename",A1))-FIND("[",CELL("filename",A1))-1)</f>
        <v>FCC Credit Portfolio - CRM - 30 March 2022.xlsx</v>
      </c>
    </row>
    <row r="20" spans="1:13" ht="15.5" x14ac:dyDescent="0.2">
      <c r="A20" s="2"/>
      <c r="B20" s="2"/>
      <c r="D20" s="5"/>
    </row>
    <row r="21" spans="1:13" ht="15.5" x14ac:dyDescent="0.2">
      <c r="A21" s="2"/>
      <c r="B21" s="2"/>
    </row>
    <row r="22" spans="1:13" ht="15.5" x14ac:dyDescent="0.2">
      <c r="A22" s="2"/>
      <c r="B22" s="2"/>
    </row>
    <row r="23" spans="1:13" ht="15.5" x14ac:dyDescent="0.2">
      <c r="A23" s="2"/>
      <c r="B23" s="2"/>
      <c r="D23" s="7"/>
      <c r="E23" s="7"/>
      <c r="F23" s="7"/>
      <c r="G23" s="7"/>
      <c r="H23" s="7"/>
      <c r="I23" s="7"/>
      <c r="J23" s="7"/>
      <c r="K23" s="7"/>
      <c r="L23" s="7"/>
      <c r="M23" s="7"/>
    </row>
    <row r="24" spans="1:13" ht="15.5" x14ac:dyDescent="0.2">
      <c r="A24" s="2"/>
      <c r="B24" s="2"/>
    </row>
    <row r="25" spans="1:13" ht="15.5" x14ac:dyDescent="0.2">
      <c r="A25" s="2"/>
      <c r="B25" s="2"/>
      <c r="D25" s="8" t="s">
        <v>90</v>
      </c>
    </row>
    <row r="26" spans="1:13" ht="15.5" x14ac:dyDescent="0.2">
      <c r="A26" s="2"/>
      <c r="B26" s="2"/>
    </row>
    <row r="27" spans="1:13" ht="15.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39"/>
  <sheetViews>
    <sheetView tabSelected="1" zoomScaleNormal="100" workbookViewId="0">
      <selection activeCell="J46" sqref="J46"/>
    </sheetView>
  </sheetViews>
  <sheetFormatPr defaultColWidth="0" defaultRowHeight="10" x14ac:dyDescent="0.2"/>
  <cols>
    <col min="1" max="2" width="2.77734375" style="3" customWidth="1"/>
    <col min="3" max="3" width="7.6640625" style="3" bestFit="1" customWidth="1"/>
    <col min="4" max="4" width="14.109375" style="16" customWidth="1"/>
    <col min="5" max="5" width="34.109375" style="3" bestFit="1" customWidth="1"/>
    <col min="6" max="7" width="22.44140625" style="3" customWidth="1"/>
    <col min="8" max="9" width="11.77734375" style="3" customWidth="1"/>
    <col min="10" max="10" width="9.33203125" style="3" customWidth="1"/>
    <col min="11" max="13" width="0" style="3" hidden="1" customWidth="1"/>
    <col min="14" max="16384" width="9.33203125" style="3" hidden="1"/>
  </cols>
  <sheetData>
    <row r="1" spans="1:10" ht="15.5" x14ac:dyDescent="0.2">
      <c r="A1" s="2" t="s">
        <v>75</v>
      </c>
      <c r="B1" s="2"/>
      <c r="C1" s="2"/>
      <c r="D1" s="9"/>
      <c r="E1" s="2"/>
      <c r="F1" s="2"/>
      <c r="G1" s="2"/>
      <c r="H1" s="2"/>
      <c r="I1" s="2"/>
      <c r="J1" s="2"/>
    </row>
    <row r="2" spans="1:10" ht="13"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193</v>
      </c>
      <c r="E7" s="55" t="s">
        <v>224</v>
      </c>
      <c r="F7" t="s">
        <v>228</v>
      </c>
    </row>
    <row r="8" spans="1:10" x14ac:dyDescent="0.2">
      <c r="C8" s="16">
        <v>2</v>
      </c>
      <c r="D8" t="s">
        <v>221</v>
      </c>
      <c r="E8" s="55" t="s">
        <v>225</v>
      </c>
      <c r="F8" t="s">
        <v>228</v>
      </c>
      <c r="G8"/>
    </row>
    <row r="9" spans="1:10" x14ac:dyDescent="0.2">
      <c r="C9" s="223">
        <f t="shared" ref="C9:C17" si="0">C8+1</f>
        <v>3</v>
      </c>
      <c r="D9" t="s">
        <v>330</v>
      </c>
      <c r="E9" s="55" t="s">
        <v>330</v>
      </c>
      <c r="F9" t="s">
        <v>228</v>
      </c>
      <c r="G9"/>
    </row>
    <row r="10" spans="1:10" x14ac:dyDescent="0.2">
      <c r="C10" s="223">
        <f t="shared" si="0"/>
        <v>4</v>
      </c>
      <c r="D10" s="234" t="s">
        <v>359</v>
      </c>
      <c r="E10" s="56" t="s">
        <v>360</v>
      </c>
      <c r="F10" t="s">
        <v>228</v>
      </c>
    </row>
    <row r="11" spans="1:10" x14ac:dyDescent="0.2">
      <c r="C11" s="223">
        <f t="shared" si="0"/>
        <v>5</v>
      </c>
      <c r="D11" s="234" t="s">
        <v>366</v>
      </c>
      <c r="E11" s="56" t="s">
        <v>366</v>
      </c>
      <c r="F11" t="s">
        <v>228</v>
      </c>
    </row>
    <row r="12" spans="1:10" x14ac:dyDescent="0.2">
      <c r="C12" s="223">
        <f t="shared" si="0"/>
        <v>6</v>
      </c>
      <c r="D12" s="234" t="s">
        <v>363</v>
      </c>
      <c r="E12" s="56" t="s">
        <v>363</v>
      </c>
      <c r="F12" t="s">
        <v>228</v>
      </c>
    </row>
    <row r="13" spans="1:10" x14ac:dyDescent="0.2">
      <c r="C13" s="223">
        <f t="shared" si="0"/>
        <v>7</v>
      </c>
      <c r="D13" t="s">
        <v>278</v>
      </c>
      <c r="E13" s="56" t="s">
        <v>278</v>
      </c>
      <c r="F13" t="s">
        <v>223</v>
      </c>
    </row>
    <row r="14" spans="1:10" x14ac:dyDescent="0.2">
      <c r="C14" s="223">
        <f t="shared" si="0"/>
        <v>8</v>
      </c>
      <c r="D14" s="234" t="s">
        <v>266</v>
      </c>
      <c r="E14" s="56" t="s">
        <v>276</v>
      </c>
      <c r="F14" t="s">
        <v>223</v>
      </c>
    </row>
    <row r="15" spans="1:10" x14ac:dyDescent="0.2">
      <c r="C15" s="223">
        <f t="shared" si="0"/>
        <v>9</v>
      </c>
      <c r="D15" t="s">
        <v>169</v>
      </c>
      <c r="E15" s="56" t="s">
        <v>226</v>
      </c>
      <c r="F15" t="s">
        <v>223</v>
      </c>
    </row>
    <row r="16" spans="1:10" x14ac:dyDescent="0.2">
      <c r="C16" s="223">
        <f t="shared" si="0"/>
        <v>10</v>
      </c>
      <c r="D16" s="224" t="s">
        <v>232</v>
      </c>
      <c r="E16" s="56" t="s">
        <v>265</v>
      </c>
      <c r="F16" t="s">
        <v>223</v>
      </c>
    </row>
    <row r="17" spans="3:7" x14ac:dyDescent="0.2">
      <c r="C17" s="223">
        <f t="shared" si="0"/>
        <v>11</v>
      </c>
      <c r="D17" t="s">
        <v>222</v>
      </c>
      <c r="E17" s="55" t="s">
        <v>210</v>
      </c>
      <c r="F17" t="s">
        <v>223</v>
      </c>
      <c r="G17"/>
    </row>
    <row r="18" spans="3:7" x14ac:dyDescent="0.2">
      <c r="C18" s="16"/>
      <c r="D18" s="3"/>
      <c r="E18" s="56"/>
    </row>
    <row r="19" spans="3:7" x14ac:dyDescent="0.2">
      <c r="C19" s="16"/>
      <c r="D19" s="3"/>
      <c r="E19" s="56"/>
    </row>
    <row r="20" spans="3:7" x14ac:dyDescent="0.2">
      <c r="C20" s="16"/>
      <c r="D20" s="3"/>
      <c r="E20" s="56"/>
    </row>
    <row r="21" spans="3:7" x14ac:dyDescent="0.2">
      <c r="C21" s="16"/>
      <c r="D21" s="3"/>
      <c r="E21" s="56"/>
    </row>
    <row r="22" spans="3:7" x14ac:dyDescent="0.2">
      <c r="C22" s="16"/>
      <c r="D22" s="3"/>
      <c r="E22" s="56"/>
      <c r="F22"/>
      <c r="G22"/>
    </row>
    <row r="23" spans="3:7" x14ac:dyDescent="0.2">
      <c r="C23" s="16"/>
      <c r="D23" s="3"/>
      <c r="E23" s="56"/>
    </row>
    <row r="24" spans="3:7" x14ac:dyDescent="0.2">
      <c r="C24" s="16"/>
      <c r="D24" s="3"/>
      <c r="E24" s="56"/>
    </row>
    <row r="25" spans="3:7" x14ac:dyDescent="0.2">
      <c r="C25" s="16"/>
      <c r="D25" s="3"/>
      <c r="E25" s="56"/>
    </row>
    <row r="26" spans="3:7" x14ac:dyDescent="0.2">
      <c r="C26" s="16"/>
      <c r="D26" s="3"/>
      <c r="E26" s="56"/>
    </row>
    <row r="27" spans="3:7" x14ac:dyDescent="0.2">
      <c r="C27" s="16"/>
      <c r="D27" s="3"/>
      <c r="E27" s="56"/>
    </row>
    <row r="28" spans="3:7" x14ac:dyDescent="0.2">
      <c r="C28" s="16"/>
      <c r="D28" s="3"/>
      <c r="E28" s="56"/>
    </row>
    <row r="29" spans="3:7" x14ac:dyDescent="0.2">
      <c r="C29" s="16"/>
      <c r="D29" s="3"/>
      <c r="E29" s="56"/>
    </row>
    <row r="30" spans="3:7" x14ac:dyDescent="0.2">
      <c r="C30" s="16"/>
      <c r="D30" s="3"/>
      <c r="E30" s="56"/>
    </row>
    <row r="31" spans="3:7" x14ac:dyDescent="0.2">
      <c r="C31" s="16"/>
      <c r="D31" s="3"/>
      <c r="E31" s="56"/>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9" spans="1:10" x14ac:dyDescent="0.2">
      <c r="A39" s="17" t="s">
        <v>74</v>
      </c>
      <c r="B39" s="17"/>
      <c r="C39" s="17"/>
      <c r="D39" s="18"/>
      <c r="E39" s="17"/>
      <c r="F39" s="17"/>
      <c r="G39" s="17"/>
      <c r="H39" s="17"/>
      <c r="I39" s="17"/>
      <c r="J39" s="17"/>
    </row>
  </sheetData>
  <hyperlinks>
    <hyperlink ref="E7" location="Koh!A1" display="Koh Australia" xr:uid="{51D9255F-BA12-4B55-9143-55BCE5E24FA6}"/>
    <hyperlink ref="E8" location="Pharmacies!A1" display="Project Super - Pharmacies" xr:uid="{B5A676B6-63B4-4C72-A8C9-E6188F105E63}"/>
    <hyperlink ref="E17" location="SPC!A1" display="Shepparton Partners Collective" xr:uid="{4B632175-9828-470C-9525-2E5644423D48}"/>
    <hyperlink ref="E15" location="'TCI &amp; SCR'!A1" display="Tradecorp &amp; Shipping Container Rentals" xr:uid="{5E35E5A9-863B-4476-BF54-23CA7A735913}"/>
    <hyperlink ref="E16" location="SCL!Print_Area" display="Shipping Container Leasing" xr:uid="{54C07E89-BBAD-4D8A-9D03-A76AC0BBB64F}"/>
    <hyperlink ref="E14" location="Pybar!Print_Area" display="Pybar/Divair" xr:uid="{E03F69FE-C891-4B30-9B66-02A5F638B6C3}"/>
    <hyperlink ref="E13"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0" x14ac:dyDescent="0.2"/>
  <cols>
    <col min="2" max="2" width="6.44140625" customWidth="1"/>
    <col min="3" max="3" width="28" customWidth="1"/>
    <col min="4" max="5" width="18.109375" customWidth="1"/>
    <col min="6" max="6" width="17.77734375" customWidth="1"/>
    <col min="8" max="8" width="11.6640625" customWidth="1"/>
  </cols>
  <sheetData>
    <row r="4" spans="2:9" ht="26" x14ac:dyDescent="0.2">
      <c r="B4" s="73" t="s">
        <v>365</v>
      </c>
      <c r="C4" s="73" t="s">
        <v>362</v>
      </c>
      <c r="D4" s="73" t="s">
        <v>364</v>
      </c>
      <c r="E4" s="73"/>
      <c r="F4" s="73" t="s">
        <v>434</v>
      </c>
      <c r="H4" s="73" t="s">
        <v>413</v>
      </c>
    </row>
    <row r="5" spans="2:9" x14ac:dyDescent="0.2">
      <c r="B5" s="293">
        <v>1</v>
      </c>
      <c r="C5" t="s">
        <v>363</v>
      </c>
      <c r="D5" t="s">
        <v>367</v>
      </c>
      <c r="F5" s="270">
        <v>19388250</v>
      </c>
      <c r="H5">
        <v>48</v>
      </c>
      <c r="I5" s="298"/>
    </row>
    <row r="6" spans="2:9" x14ac:dyDescent="0.2">
      <c r="B6" s="293">
        <f>B5+1</f>
        <v>2</v>
      </c>
      <c r="C6" t="s">
        <v>366</v>
      </c>
      <c r="D6" t="s">
        <v>367</v>
      </c>
      <c r="F6" s="270">
        <v>11500000</v>
      </c>
      <c r="H6">
        <v>24</v>
      </c>
      <c r="I6" s="298"/>
    </row>
    <row r="7" spans="2:9" x14ac:dyDescent="0.2">
      <c r="B7" s="293">
        <f>B6+1</f>
        <v>3</v>
      </c>
      <c r="C7" t="s">
        <v>193</v>
      </c>
      <c r="D7" t="s">
        <v>368</v>
      </c>
      <c r="F7" s="270">
        <v>5000000</v>
      </c>
      <c r="H7">
        <v>24</v>
      </c>
      <c r="I7" s="298"/>
    </row>
    <row r="8" spans="2:9" x14ac:dyDescent="0.2">
      <c r="B8" s="293">
        <f>B7+1</f>
        <v>4</v>
      </c>
      <c r="C8" t="s">
        <v>221</v>
      </c>
      <c r="D8" t="s">
        <v>368</v>
      </c>
      <c r="F8" s="270">
        <v>23000000</v>
      </c>
      <c r="H8">
        <v>24</v>
      </c>
      <c r="I8" s="298"/>
    </row>
    <row r="9" spans="2:9" x14ac:dyDescent="0.2">
      <c r="B9" s="293">
        <f>B8+1</f>
        <v>5</v>
      </c>
      <c r="C9" t="s">
        <v>330</v>
      </c>
      <c r="D9" t="s">
        <v>368</v>
      </c>
      <c r="F9" s="270">
        <v>780000</v>
      </c>
      <c r="H9">
        <v>24</v>
      </c>
      <c r="I9" s="298"/>
    </row>
    <row r="10" spans="2:9" x14ac:dyDescent="0.2">
      <c r="B10" s="293">
        <f>B9+1</f>
        <v>6</v>
      </c>
      <c r="C10" t="s">
        <v>417</v>
      </c>
      <c r="D10" t="s">
        <v>367</v>
      </c>
      <c r="F10" s="270">
        <v>964438</v>
      </c>
      <c r="H10">
        <v>24</v>
      </c>
      <c r="I10" s="298"/>
    </row>
    <row r="11" spans="2:9" s="268" customFormat="1" ht="10.5" x14ac:dyDescent="0.2">
      <c r="B11" s="294"/>
      <c r="C11" s="269" t="s">
        <v>173</v>
      </c>
      <c r="D11" s="269"/>
      <c r="E11" s="269"/>
      <c r="F11" s="271">
        <f>SUM(F5:F10)</f>
        <v>60632688</v>
      </c>
    </row>
    <row r="13" spans="2:9" ht="26" x14ac:dyDescent="0.2">
      <c r="C13" s="73" t="s">
        <v>362</v>
      </c>
      <c r="D13" s="295" t="s">
        <v>369</v>
      </c>
      <c r="E13" s="73" t="s">
        <v>434</v>
      </c>
      <c r="F13" s="73" t="s">
        <v>409</v>
      </c>
    </row>
    <row r="14" spans="2:9" x14ac:dyDescent="0.2">
      <c r="C14" t="str">
        <f>D5</f>
        <v>Asset Backed</v>
      </c>
      <c r="D14" s="296">
        <f>COUNTIF($D$5:$D$10,C14)</f>
        <v>3</v>
      </c>
      <c r="E14" s="270">
        <f>SUMIF($D$5:$D$10,$C$14,$F$5:$F$10)</f>
        <v>31852688</v>
      </c>
      <c r="F14" s="291">
        <f>E14/E16</f>
        <v>0.52533854346025366</v>
      </c>
      <c r="G14" s="270"/>
    </row>
    <row r="15" spans="2:9" x14ac:dyDescent="0.2">
      <c r="C15" t="str">
        <f>D7</f>
        <v>Cash Flow</v>
      </c>
      <c r="D15" s="296">
        <f>COUNTIF($D$5:$D$10,C15)</f>
        <v>3</v>
      </c>
      <c r="E15" s="270">
        <f>SUMIF($D$5:$D$10,$C$15,$F$5:$F$10)</f>
        <v>28780000</v>
      </c>
      <c r="F15" s="291">
        <f>E15/E16</f>
        <v>0.47466145653974634</v>
      </c>
      <c r="G15" s="270"/>
    </row>
    <row r="16" spans="2:9" ht="10.5" x14ac:dyDescent="0.2">
      <c r="C16" s="269" t="s">
        <v>173</v>
      </c>
      <c r="D16" s="297">
        <f>SUM(D14:D15)</f>
        <v>6</v>
      </c>
      <c r="E16" s="271">
        <f>SUM(E14:E15)</f>
        <v>60632688</v>
      </c>
      <c r="F16" s="292">
        <f>SUM(F14:F15)</f>
        <v>1</v>
      </c>
      <c r="G16" s="270"/>
    </row>
    <row r="19" spans="3:6" ht="26" x14ac:dyDescent="0.2">
      <c r="C19" s="73" t="s">
        <v>412</v>
      </c>
      <c r="D19" s="73" t="s">
        <v>369</v>
      </c>
      <c r="E19" s="73" t="s">
        <v>434</v>
      </c>
      <c r="F19" s="73" t="s">
        <v>409</v>
      </c>
    </row>
    <row r="20" spans="3:6" x14ac:dyDescent="0.2">
      <c r="C20" s="298" t="s">
        <v>410</v>
      </c>
      <c r="D20" s="296">
        <f>COUNTIF($I$5:$I$10,C20)</f>
        <v>0</v>
      </c>
      <c r="E20" s="296">
        <f>SUMIF($I$5:$I$10,C20,$F$5:$F$10)</f>
        <v>0</v>
      </c>
      <c r="F20" s="299">
        <f>E20/$E$25</f>
        <v>0</v>
      </c>
    </row>
    <row r="21" spans="3:6" x14ac:dyDescent="0.2">
      <c r="C21" s="298" t="s">
        <v>414</v>
      </c>
      <c r="D21" s="296">
        <v>1</v>
      </c>
      <c r="E21" s="296">
        <f>SUMIF($I$5:$I$10,C21,$F$5:$F$10)</f>
        <v>0</v>
      </c>
      <c r="F21" s="299">
        <f>E21/$E$25</f>
        <v>0</v>
      </c>
    </row>
    <row r="22" spans="3:6" x14ac:dyDescent="0.2">
      <c r="C22" s="298" t="s">
        <v>415</v>
      </c>
      <c r="D22" s="296">
        <f>COUNTIF($I$5:$I$10,C22)</f>
        <v>0</v>
      </c>
      <c r="E22" s="296">
        <f>SUMIF($I$5:$I$10,C22,$F$5:$F$10)</f>
        <v>0</v>
      </c>
      <c r="F22" s="299">
        <f>E22/$E$25</f>
        <v>0</v>
      </c>
    </row>
    <row r="23" spans="3:6" x14ac:dyDescent="0.2">
      <c r="C23" s="298" t="s">
        <v>416</v>
      </c>
      <c r="D23" s="296">
        <v>4</v>
      </c>
      <c r="E23" s="296">
        <f>SUM(F6:F10)</f>
        <v>41244438</v>
      </c>
      <c r="F23" s="299">
        <f>E23/$E$25</f>
        <v>0.68023436467141285</v>
      </c>
    </row>
    <row r="24" spans="3:6" x14ac:dyDescent="0.2">
      <c r="C24" s="298" t="s">
        <v>411</v>
      </c>
      <c r="D24" s="296">
        <v>1</v>
      </c>
      <c r="E24" s="296">
        <f>F5</f>
        <v>19388250</v>
      </c>
      <c r="F24" s="299">
        <f>E24/$E$25</f>
        <v>0.31976563532858709</v>
      </c>
    </row>
    <row r="25" spans="3:6" ht="10.5" x14ac:dyDescent="0.2">
      <c r="C25" s="269" t="s">
        <v>173</v>
      </c>
      <c r="D25" s="297">
        <f>SUM(D20:D24)</f>
        <v>6</v>
      </c>
      <c r="E25" s="297">
        <f>SUM(E20:E24)</f>
        <v>60632688</v>
      </c>
      <c r="F25" s="300">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election activeCell="D51" sqref="D51"/>
    </sheetView>
  </sheetViews>
  <sheetFormatPr defaultRowHeight="10"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AU62"/>
  <sheetViews>
    <sheetView showGridLines="0" zoomScale="80" zoomScaleNormal="80" workbookViewId="0">
      <pane xSplit="8" ySplit="10" topLeftCell="AK11" activePane="bottomRight" state="frozen"/>
      <selection activeCell="L4" sqref="L4"/>
      <selection pane="topRight" activeCell="L4" sqref="L4"/>
      <selection pane="bottomLeft" activeCell="L4" sqref="L4"/>
      <selection pane="bottomRight" activeCell="AY23" sqref="AY23"/>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109375" style="65" customWidth="1"/>
    <col min="6" max="6" width="13.44140625" style="66" customWidth="1"/>
    <col min="7" max="8" width="15.77734375" style="65" customWidth="1"/>
    <col min="9" max="27" width="10.6640625" style="65" customWidth="1"/>
    <col min="28" max="33" width="10.109375" style="65" customWidth="1"/>
    <col min="34" max="44" width="10.44140625" style="65" bestFit="1" customWidth="1"/>
    <col min="45" max="47" width="10.44140625" style="65" customWidth="1"/>
    <col min="48" max="68" width="9.33203125" style="65" customWidth="1"/>
    <col min="69" max="16384" width="9.33203125" style="65"/>
  </cols>
  <sheetData>
    <row r="1" spans="1:47" x14ac:dyDescent="0.25">
      <c r="A1" s="128" t="s">
        <v>182</v>
      </c>
    </row>
    <row r="2" spans="1:47" ht="25" x14ac:dyDescent="0.5">
      <c r="B2" s="64" t="s">
        <v>120</v>
      </c>
    </row>
    <row r="4" spans="1:47" ht="13" x14ac:dyDescent="0.3">
      <c r="B4" s="67" t="s">
        <v>121</v>
      </c>
      <c r="C4" s="121" t="s">
        <v>182</v>
      </c>
      <c r="E4" s="67" t="s">
        <v>177</v>
      </c>
      <c r="I4" s="67"/>
      <c r="J4" s="66"/>
    </row>
    <row r="5" spans="1:47" ht="13" x14ac:dyDescent="0.3">
      <c r="B5" s="67" t="s">
        <v>121</v>
      </c>
      <c r="C5" s="121" t="s">
        <v>185</v>
      </c>
      <c r="E5" s="124" t="s">
        <v>174</v>
      </c>
      <c r="G5" s="131">
        <v>1</v>
      </c>
      <c r="I5" s="67"/>
      <c r="K5" s="69"/>
      <c r="L5" s="69"/>
      <c r="N5" s="67"/>
    </row>
    <row r="6" spans="1:47" ht="13" x14ac:dyDescent="0.3">
      <c r="B6" s="67" t="s">
        <v>124</v>
      </c>
      <c r="C6" s="121" t="s">
        <v>306</v>
      </c>
      <c r="E6" s="124" t="s">
        <v>175</v>
      </c>
      <c r="G6" s="131">
        <v>1</v>
      </c>
      <c r="I6" s="116"/>
      <c r="J6" s="116"/>
      <c r="K6" s="130"/>
      <c r="L6" s="116"/>
      <c r="M6" s="116"/>
      <c r="N6" s="116"/>
    </row>
    <row r="7" spans="1:47" ht="13" x14ac:dyDescent="0.3">
      <c r="B7" s="67" t="s">
        <v>125</v>
      </c>
      <c r="C7" s="129">
        <v>43448</v>
      </c>
      <c r="D7" s="72"/>
      <c r="E7" s="124" t="s">
        <v>176</v>
      </c>
      <c r="G7" s="131">
        <v>1</v>
      </c>
      <c r="I7" s="116"/>
      <c r="J7" s="116"/>
      <c r="K7" s="130"/>
      <c r="L7" s="116"/>
      <c r="M7" s="116"/>
      <c r="N7" s="116"/>
    </row>
    <row r="8" spans="1:47" ht="13" x14ac:dyDescent="0.3">
      <c r="B8" s="67" t="s">
        <v>126</v>
      </c>
      <c r="C8" s="129">
        <v>44908</v>
      </c>
      <c r="D8" s="72"/>
      <c r="E8" s="72"/>
    </row>
    <row r="10" spans="1:47" ht="26" x14ac:dyDescent="0.25">
      <c r="B10" s="73" t="s">
        <v>127</v>
      </c>
      <c r="C10" s="73" t="s">
        <v>21</v>
      </c>
      <c r="D10" s="73" t="s">
        <v>128</v>
      </c>
      <c r="E10" s="73" t="s">
        <v>129</v>
      </c>
      <c r="F10" s="74" t="s">
        <v>130</v>
      </c>
      <c r="G10" s="73" t="s">
        <v>131</v>
      </c>
      <c r="H10" s="73" t="s">
        <v>132</v>
      </c>
      <c r="I10" s="75">
        <v>43465</v>
      </c>
      <c r="J10" s="75">
        <f t="shared" ref="J10:AU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row>
    <row r="11" spans="1:47" x14ac:dyDescent="0.25">
      <c r="B11" s="76"/>
      <c r="C11" s="76"/>
      <c r="D11" s="76"/>
      <c r="E11" s="76"/>
      <c r="F11" s="77"/>
      <c r="G11" s="76"/>
      <c r="H11" s="76"/>
      <c r="I11" s="76">
        <f t="shared" ref="I11:AS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ca="1">IF(AT10&gt;TODAY(),0,1)</f>
        <v>1</v>
      </c>
      <c r="AU11" s="76">
        <f ca="1">IF(AU10&gt;TODAY(),0,1)</f>
        <v>1</v>
      </c>
    </row>
    <row r="12" spans="1:47" ht="87.5" x14ac:dyDescent="0.25">
      <c r="B12" s="78" t="s">
        <v>139</v>
      </c>
      <c r="C12" s="132" t="s">
        <v>191</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row>
    <row r="13" spans="1:47"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row>
    <row r="14" spans="1:47" ht="87.5" x14ac:dyDescent="0.25">
      <c r="B14" s="78" t="s">
        <v>139</v>
      </c>
      <c r="C14" s="132" t="s">
        <v>194</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row>
    <row r="15" spans="1:47"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row>
    <row r="16" spans="1:47" ht="37.5" x14ac:dyDescent="0.25">
      <c r="B16" s="132" t="s">
        <v>153</v>
      </c>
      <c r="C16" s="78" t="s">
        <v>154</v>
      </c>
      <c r="D16" s="132" t="s">
        <v>192</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row>
    <row r="17" spans="1:47" x14ac:dyDescent="0.25">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row>
    <row r="18" spans="1:47" ht="13" x14ac:dyDescent="0.3">
      <c r="B18" s="93"/>
      <c r="C18" s="93"/>
      <c r="D18" s="93"/>
      <c r="E18" s="93"/>
      <c r="F18" s="94"/>
      <c r="G18" s="122" t="s">
        <v>173</v>
      </c>
      <c r="H18" s="123">
        <f>SUM(H12:H17)</f>
        <v>0</v>
      </c>
      <c r="I18" s="93"/>
      <c r="J18" s="93"/>
    </row>
    <row r="22" spans="1:47" ht="13" x14ac:dyDescent="0.3">
      <c r="B22" s="95" t="s">
        <v>168</v>
      </c>
      <c r="C22" s="96"/>
      <c r="D22" s="96" t="s">
        <v>163</v>
      </c>
      <c r="E22" s="96"/>
      <c r="F22" s="97"/>
      <c r="G22" s="96"/>
      <c r="H22" s="96"/>
      <c r="I22" s="75">
        <f>I10</f>
        <v>43465</v>
      </c>
      <c r="J22" s="75">
        <f t="shared" ref="J22:U22" si="2">J10</f>
        <v>43496</v>
      </c>
      <c r="K22" s="75">
        <f t="shared" si="2"/>
        <v>43524</v>
      </c>
      <c r="L22" s="75">
        <f t="shared" si="2"/>
        <v>43555</v>
      </c>
      <c r="M22" s="75">
        <f t="shared" si="2"/>
        <v>43585</v>
      </c>
      <c r="N22" s="75">
        <f t="shared" si="2"/>
        <v>43616</v>
      </c>
      <c r="O22" s="75">
        <f t="shared" si="2"/>
        <v>43646</v>
      </c>
      <c r="P22" s="75">
        <f t="shared" si="2"/>
        <v>43677</v>
      </c>
      <c r="Q22" s="75">
        <f t="shared" si="2"/>
        <v>43708</v>
      </c>
      <c r="R22" s="75">
        <f t="shared" si="2"/>
        <v>43738</v>
      </c>
      <c r="S22" s="75">
        <f t="shared" si="2"/>
        <v>43769</v>
      </c>
      <c r="T22" s="75">
        <f t="shared" si="2"/>
        <v>43799</v>
      </c>
      <c r="U22" s="75">
        <f t="shared" si="2"/>
        <v>43830</v>
      </c>
      <c r="V22" s="75">
        <f t="shared" ref="V22:AA22" si="3">V10</f>
        <v>43861</v>
      </c>
      <c r="W22" s="75">
        <f t="shared" si="3"/>
        <v>43890</v>
      </c>
      <c r="X22" s="75">
        <f t="shared" si="3"/>
        <v>43921</v>
      </c>
      <c r="Y22" s="75">
        <f t="shared" si="3"/>
        <v>43951</v>
      </c>
      <c r="Z22" s="75">
        <f t="shared" si="3"/>
        <v>43982</v>
      </c>
      <c r="AA22" s="75">
        <f t="shared" si="3"/>
        <v>44012</v>
      </c>
      <c r="AB22" s="75">
        <f t="shared" ref="AB22:AG22" si="4">AB10</f>
        <v>44043</v>
      </c>
      <c r="AC22" s="75">
        <f t="shared" si="4"/>
        <v>44074</v>
      </c>
      <c r="AD22" s="75">
        <f t="shared" si="4"/>
        <v>44104</v>
      </c>
      <c r="AE22" s="75">
        <f t="shared" si="4"/>
        <v>44135</v>
      </c>
      <c r="AF22" s="75">
        <f t="shared" si="4"/>
        <v>44165</v>
      </c>
      <c r="AG22" s="75">
        <f t="shared" si="4"/>
        <v>44196</v>
      </c>
      <c r="AH22" s="75">
        <f t="shared" ref="AH22:AM22" si="5">AH10</f>
        <v>44227</v>
      </c>
      <c r="AI22" s="75">
        <f t="shared" si="5"/>
        <v>44255</v>
      </c>
      <c r="AJ22" s="75">
        <f t="shared" si="5"/>
        <v>44286</v>
      </c>
      <c r="AK22" s="75">
        <f t="shared" si="5"/>
        <v>44316</v>
      </c>
      <c r="AL22" s="75">
        <f t="shared" si="5"/>
        <v>44347</v>
      </c>
      <c r="AM22" s="75">
        <f t="shared" si="5"/>
        <v>44377</v>
      </c>
      <c r="AN22" s="75">
        <f t="shared" ref="AN22:AU22" si="6">AN10</f>
        <v>44408</v>
      </c>
      <c r="AO22" s="75">
        <f t="shared" si="6"/>
        <v>44439</v>
      </c>
      <c r="AP22" s="75">
        <f t="shared" si="6"/>
        <v>44469</v>
      </c>
      <c r="AQ22" s="75">
        <f t="shared" si="6"/>
        <v>44500</v>
      </c>
      <c r="AR22" s="75">
        <f t="shared" si="6"/>
        <v>44530</v>
      </c>
      <c r="AS22" s="75">
        <f t="shared" si="6"/>
        <v>44561</v>
      </c>
      <c r="AT22" s="75">
        <f t="shared" si="6"/>
        <v>44592</v>
      </c>
      <c r="AU22" s="75">
        <f t="shared" si="6"/>
        <v>44620</v>
      </c>
    </row>
    <row r="23" spans="1:47" ht="13" x14ac:dyDescent="0.3">
      <c r="D23" s="98"/>
      <c r="I23" s="99"/>
      <c r="Q23" s="99"/>
      <c r="T23" s="99"/>
      <c r="W23" s="99"/>
      <c r="Z23" s="99"/>
    </row>
    <row r="24" spans="1:47" ht="13" x14ac:dyDescent="0.3">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03" t="s">
        <v>433</v>
      </c>
      <c r="AN24" s="303"/>
      <c r="AO24" s="303"/>
      <c r="AP24" s="303"/>
      <c r="AQ24" s="303"/>
      <c r="AR24" s="303"/>
      <c r="AS24" s="303"/>
      <c r="AT24" s="167">
        <v>0.61</v>
      </c>
      <c r="AU24" s="167">
        <v>0.65</v>
      </c>
    </row>
    <row r="25" spans="1:47" ht="13" x14ac:dyDescent="0.3">
      <c r="D25" s="112"/>
      <c r="I25" s="102">
        <f t="shared" ref="I25:AL25" si="7">$D$24</f>
        <v>0.5</v>
      </c>
      <c r="J25" s="102">
        <f t="shared" si="7"/>
        <v>0.5</v>
      </c>
      <c r="K25" s="102">
        <f t="shared" si="7"/>
        <v>0.5</v>
      </c>
      <c r="L25" s="102">
        <f t="shared" si="7"/>
        <v>0.5</v>
      </c>
      <c r="M25" s="102">
        <f t="shared" si="7"/>
        <v>0.5</v>
      </c>
      <c r="N25" s="102">
        <f t="shared" si="7"/>
        <v>0.5</v>
      </c>
      <c r="O25" s="102">
        <f t="shared" si="7"/>
        <v>0.5</v>
      </c>
      <c r="P25" s="102">
        <f t="shared" si="7"/>
        <v>0.5</v>
      </c>
      <c r="Q25" s="102">
        <f t="shared" si="7"/>
        <v>0.5</v>
      </c>
      <c r="R25" s="102">
        <f t="shared" si="7"/>
        <v>0.5</v>
      </c>
      <c r="S25" s="102">
        <f t="shared" si="7"/>
        <v>0.5</v>
      </c>
      <c r="T25" s="102">
        <f t="shared" si="7"/>
        <v>0.5</v>
      </c>
      <c r="U25" s="102">
        <f t="shared" si="7"/>
        <v>0.5</v>
      </c>
      <c r="V25" s="102">
        <f t="shared" si="7"/>
        <v>0.5</v>
      </c>
      <c r="W25" s="102">
        <f t="shared" si="7"/>
        <v>0.5</v>
      </c>
      <c r="X25" s="102">
        <f t="shared" si="7"/>
        <v>0.5</v>
      </c>
      <c r="Y25" s="102">
        <f t="shared" si="7"/>
        <v>0.5</v>
      </c>
      <c r="Z25" s="102">
        <f t="shared" si="7"/>
        <v>0.5</v>
      </c>
      <c r="AA25" s="102">
        <f t="shared" si="7"/>
        <v>0.5</v>
      </c>
      <c r="AB25" s="102">
        <f t="shared" si="7"/>
        <v>0.5</v>
      </c>
      <c r="AC25" s="102">
        <f t="shared" si="7"/>
        <v>0.5</v>
      </c>
      <c r="AD25" s="102">
        <f t="shared" si="7"/>
        <v>0.5</v>
      </c>
      <c r="AE25" s="102">
        <f t="shared" si="7"/>
        <v>0.5</v>
      </c>
      <c r="AF25" s="102">
        <f t="shared" si="7"/>
        <v>0.5</v>
      </c>
      <c r="AG25" s="102">
        <f t="shared" si="7"/>
        <v>0.5</v>
      </c>
      <c r="AH25" s="102">
        <f t="shared" si="7"/>
        <v>0.5</v>
      </c>
      <c r="AI25" s="102">
        <f t="shared" si="7"/>
        <v>0.5</v>
      </c>
      <c r="AJ25" s="102">
        <f t="shared" si="7"/>
        <v>0.5</v>
      </c>
      <c r="AK25" s="102">
        <f t="shared" si="7"/>
        <v>0.5</v>
      </c>
      <c r="AL25" s="102">
        <f t="shared" si="7"/>
        <v>0.5</v>
      </c>
      <c r="AM25" s="303"/>
      <c r="AN25" s="303"/>
      <c r="AO25" s="303"/>
      <c r="AP25" s="303"/>
      <c r="AQ25" s="303"/>
      <c r="AR25" s="303"/>
      <c r="AS25" s="303"/>
      <c r="AT25" s="102">
        <v>0.75</v>
      </c>
      <c r="AU25" s="102">
        <v>0.75</v>
      </c>
    </row>
    <row r="26" spans="1:47" ht="13" x14ac:dyDescent="0.3">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03"/>
      <c r="AN26" s="303"/>
      <c r="AO26" s="303"/>
      <c r="AP26" s="303"/>
      <c r="AQ26" s="303"/>
      <c r="AR26" s="303"/>
      <c r="AS26" s="303"/>
      <c r="AT26" s="167">
        <v>7.25</v>
      </c>
      <c r="AU26" s="167">
        <v>6.58</v>
      </c>
    </row>
    <row r="27" spans="1:47" ht="13" x14ac:dyDescent="0.3">
      <c r="D27" s="113"/>
      <c r="I27" s="102">
        <f t="shared" ref="I27:AL27" si="8">$D$26</f>
        <v>1.1000000000000001</v>
      </c>
      <c r="J27" s="102">
        <f t="shared" si="8"/>
        <v>1.1000000000000001</v>
      </c>
      <c r="K27" s="102">
        <f t="shared" si="8"/>
        <v>1.1000000000000001</v>
      </c>
      <c r="L27" s="102">
        <f t="shared" si="8"/>
        <v>1.1000000000000001</v>
      </c>
      <c r="M27" s="102">
        <f t="shared" si="8"/>
        <v>1.1000000000000001</v>
      </c>
      <c r="N27" s="102">
        <f t="shared" si="8"/>
        <v>1.1000000000000001</v>
      </c>
      <c r="O27" s="102">
        <f t="shared" si="8"/>
        <v>1.1000000000000001</v>
      </c>
      <c r="P27" s="102">
        <f t="shared" si="8"/>
        <v>1.1000000000000001</v>
      </c>
      <c r="Q27" s="102">
        <f t="shared" si="8"/>
        <v>1.1000000000000001</v>
      </c>
      <c r="R27" s="102">
        <f t="shared" si="8"/>
        <v>1.1000000000000001</v>
      </c>
      <c r="S27" s="102">
        <f t="shared" si="8"/>
        <v>1.1000000000000001</v>
      </c>
      <c r="T27" s="102">
        <f t="shared" si="8"/>
        <v>1.1000000000000001</v>
      </c>
      <c r="U27" s="102">
        <f t="shared" si="8"/>
        <v>1.1000000000000001</v>
      </c>
      <c r="V27" s="102">
        <f t="shared" si="8"/>
        <v>1.1000000000000001</v>
      </c>
      <c r="W27" s="102">
        <f t="shared" si="8"/>
        <v>1.1000000000000001</v>
      </c>
      <c r="X27" s="102">
        <f t="shared" si="8"/>
        <v>1.1000000000000001</v>
      </c>
      <c r="Y27" s="102">
        <f t="shared" si="8"/>
        <v>1.1000000000000001</v>
      </c>
      <c r="Z27" s="102">
        <f t="shared" si="8"/>
        <v>1.1000000000000001</v>
      </c>
      <c r="AA27" s="102">
        <f t="shared" si="8"/>
        <v>1.1000000000000001</v>
      </c>
      <c r="AB27" s="102">
        <f t="shared" si="8"/>
        <v>1.1000000000000001</v>
      </c>
      <c r="AC27" s="102">
        <f t="shared" si="8"/>
        <v>1.1000000000000001</v>
      </c>
      <c r="AD27" s="102">
        <f t="shared" si="8"/>
        <v>1.1000000000000001</v>
      </c>
      <c r="AE27" s="102">
        <f t="shared" si="8"/>
        <v>1.1000000000000001</v>
      </c>
      <c r="AF27" s="102">
        <f t="shared" si="8"/>
        <v>1.1000000000000001</v>
      </c>
      <c r="AG27" s="102">
        <f t="shared" si="8"/>
        <v>1.1000000000000001</v>
      </c>
      <c r="AH27" s="102">
        <f t="shared" si="8"/>
        <v>1.1000000000000001</v>
      </c>
      <c r="AI27" s="102">
        <f t="shared" si="8"/>
        <v>1.1000000000000001</v>
      </c>
      <c r="AJ27" s="102">
        <f t="shared" si="8"/>
        <v>1.1000000000000001</v>
      </c>
      <c r="AK27" s="102">
        <f t="shared" si="8"/>
        <v>1.1000000000000001</v>
      </c>
      <c r="AL27" s="102">
        <f t="shared" si="8"/>
        <v>1.1000000000000001</v>
      </c>
      <c r="AM27" s="303"/>
      <c r="AN27" s="303"/>
      <c r="AO27" s="303"/>
      <c r="AP27" s="303"/>
      <c r="AQ27" s="303"/>
      <c r="AR27" s="303"/>
      <c r="AS27" s="303"/>
      <c r="AT27" s="102">
        <v>1.1000000000000001</v>
      </c>
      <c r="AU27" s="102">
        <v>1.1000000000000001</v>
      </c>
    </row>
    <row r="28" spans="1:47" s="138" customFormat="1" ht="13" x14ac:dyDescent="0.3">
      <c r="A28" s="65"/>
      <c r="B28" s="167" t="s">
        <v>303</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03"/>
      <c r="AN28" s="303"/>
      <c r="AO28" s="303"/>
      <c r="AP28" s="303"/>
      <c r="AQ28" s="303"/>
      <c r="AR28" s="303"/>
      <c r="AS28" s="303"/>
      <c r="AT28" s="210">
        <v>0.22</v>
      </c>
      <c r="AU28" s="210">
        <v>0.23</v>
      </c>
    </row>
    <row r="29" spans="1:47" ht="13" x14ac:dyDescent="0.3">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row>
    <row r="30" spans="1:47" ht="13" x14ac:dyDescent="0.3">
      <c r="B30" s="152" t="s">
        <v>304</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row>
    <row r="31" spans="1:47" x14ac:dyDescent="0.25">
      <c r="C31" s="66"/>
      <c r="F31" s="65"/>
      <c r="I31" s="136">
        <f>$D$30</f>
        <v>5000000</v>
      </c>
      <c r="J31" s="136">
        <f t="shared" ref="J31:AS31" si="9">$D$30</f>
        <v>5000000</v>
      </c>
      <c r="K31" s="136">
        <f t="shared" si="9"/>
        <v>5000000</v>
      </c>
      <c r="L31" s="136">
        <f t="shared" si="9"/>
        <v>5000000</v>
      </c>
      <c r="M31" s="136">
        <f t="shared" si="9"/>
        <v>5000000</v>
      </c>
      <c r="N31" s="136">
        <f t="shared" si="9"/>
        <v>5000000</v>
      </c>
      <c r="O31" s="136">
        <f t="shared" si="9"/>
        <v>5000000</v>
      </c>
      <c r="P31" s="136">
        <f t="shared" si="9"/>
        <v>5000000</v>
      </c>
      <c r="Q31" s="136">
        <f t="shared" si="9"/>
        <v>5000000</v>
      </c>
      <c r="R31" s="136">
        <f t="shared" si="9"/>
        <v>5000000</v>
      </c>
      <c r="S31" s="136">
        <f t="shared" si="9"/>
        <v>5000000</v>
      </c>
      <c r="T31" s="136">
        <f t="shared" si="9"/>
        <v>5000000</v>
      </c>
      <c r="U31" s="136">
        <f t="shared" si="9"/>
        <v>5000000</v>
      </c>
      <c r="V31" s="136">
        <f t="shared" si="9"/>
        <v>5000000</v>
      </c>
      <c r="W31" s="136">
        <f t="shared" si="9"/>
        <v>5000000</v>
      </c>
      <c r="X31" s="136">
        <f t="shared" si="9"/>
        <v>5000000</v>
      </c>
      <c r="Y31" s="136">
        <f t="shared" si="9"/>
        <v>5000000</v>
      </c>
      <c r="Z31" s="136">
        <f t="shared" si="9"/>
        <v>5000000</v>
      </c>
      <c r="AA31" s="136">
        <f t="shared" si="9"/>
        <v>5000000</v>
      </c>
      <c r="AB31" s="136">
        <f t="shared" si="9"/>
        <v>5000000</v>
      </c>
      <c r="AC31" s="136">
        <f t="shared" si="9"/>
        <v>5000000</v>
      </c>
      <c r="AD31" s="136">
        <f t="shared" si="9"/>
        <v>5000000</v>
      </c>
      <c r="AE31" s="136">
        <f t="shared" si="9"/>
        <v>5000000</v>
      </c>
      <c r="AF31" s="136">
        <f t="shared" si="9"/>
        <v>5000000</v>
      </c>
      <c r="AG31" s="136">
        <f t="shared" si="9"/>
        <v>5000000</v>
      </c>
      <c r="AH31" s="136">
        <f t="shared" si="9"/>
        <v>5000000</v>
      </c>
      <c r="AI31" s="136">
        <f t="shared" si="9"/>
        <v>5000000</v>
      </c>
      <c r="AJ31" s="136">
        <f t="shared" si="9"/>
        <v>5000000</v>
      </c>
      <c r="AK31" s="136">
        <f t="shared" si="9"/>
        <v>5000000</v>
      </c>
      <c r="AL31" s="136">
        <f t="shared" si="9"/>
        <v>5000000</v>
      </c>
      <c r="AM31" s="136">
        <f t="shared" si="9"/>
        <v>5000000</v>
      </c>
      <c r="AN31" s="136">
        <f t="shared" si="9"/>
        <v>5000000</v>
      </c>
      <c r="AO31" s="136">
        <f t="shared" si="9"/>
        <v>5000000</v>
      </c>
      <c r="AP31" s="136">
        <f t="shared" si="9"/>
        <v>5000000</v>
      </c>
      <c r="AQ31" s="136">
        <f t="shared" si="9"/>
        <v>5000000</v>
      </c>
      <c r="AR31" s="136">
        <f t="shared" si="9"/>
        <v>5000000</v>
      </c>
      <c r="AS31" s="136">
        <f t="shared" si="9"/>
        <v>5000000</v>
      </c>
      <c r="AT31" s="136">
        <v>5000000</v>
      </c>
      <c r="AU31" s="136">
        <v>5000000</v>
      </c>
    </row>
    <row r="32" spans="1:47" ht="13" x14ac:dyDescent="0.3">
      <c r="C32" s="67" t="str">
        <f>B24</f>
        <v>Leverage ratio</v>
      </c>
      <c r="F32" s="67" t="str">
        <f>B26</f>
        <v>Debt Service Cover Ratio</v>
      </c>
      <c r="L32" s="67"/>
    </row>
    <row r="33" spans="3:12" x14ac:dyDescent="0.25">
      <c r="C33" s="66"/>
      <c r="E33" s="110"/>
      <c r="F33" s="110"/>
      <c r="G33" s="110"/>
      <c r="H33" s="110"/>
      <c r="I33" s="110"/>
      <c r="J33" s="110"/>
    </row>
    <row r="34" spans="3:12" x14ac:dyDescent="0.25">
      <c r="C34" s="66"/>
    </row>
    <row r="35" spans="3:12" x14ac:dyDescent="0.25">
      <c r="C35" s="66"/>
      <c r="E35" s="110"/>
      <c r="F35" s="110"/>
      <c r="G35" s="110"/>
      <c r="H35" s="110"/>
      <c r="I35" s="110"/>
      <c r="J35" s="110"/>
      <c r="L35" s="128"/>
    </row>
    <row r="36" spans="3:12" x14ac:dyDescent="0.25">
      <c r="C36" s="66"/>
    </row>
    <row r="37" spans="3:12" x14ac:dyDescent="0.25">
      <c r="C37" s="66"/>
      <c r="E37" s="110"/>
      <c r="F37" s="110"/>
      <c r="G37" s="110"/>
      <c r="H37" s="110"/>
      <c r="I37" s="110"/>
      <c r="J37" s="110"/>
      <c r="K37" s="128"/>
    </row>
    <row r="38" spans="3:12" x14ac:dyDescent="0.25">
      <c r="C38" s="66"/>
    </row>
    <row r="39" spans="3:12" x14ac:dyDescent="0.25">
      <c r="C39" s="66"/>
      <c r="F39" s="65"/>
    </row>
    <row r="40" spans="3:12" x14ac:dyDescent="0.25">
      <c r="C40" s="66"/>
      <c r="F40" s="65"/>
    </row>
    <row r="41" spans="3:12" x14ac:dyDescent="0.25">
      <c r="C41" s="66"/>
      <c r="F41" s="65"/>
    </row>
    <row r="42" spans="3:12" x14ac:dyDescent="0.25">
      <c r="C42" s="66"/>
      <c r="F42" s="65"/>
    </row>
    <row r="43" spans="3:12" x14ac:dyDescent="0.25">
      <c r="C43" s="66"/>
      <c r="F43" s="65"/>
    </row>
    <row r="44" spans="3:12" x14ac:dyDescent="0.25">
      <c r="C44" s="66"/>
      <c r="F44" s="65"/>
    </row>
    <row r="45" spans="3:12" x14ac:dyDescent="0.25">
      <c r="C45" s="66"/>
      <c r="F45" s="65"/>
    </row>
    <row r="46" spans="3:12" ht="13" x14ac:dyDescent="0.3">
      <c r="C46" s="69" t="str">
        <f>B28</f>
        <v>Advertising costs %</v>
      </c>
      <c r="F46" s="67" t="s">
        <v>305</v>
      </c>
      <c r="L46" s="67"/>
    </row>
    <row r="47" spans="3:12" x14ac:dyDescent="0.25">
      <c r="C47" s="66"/>
      <c r="F47" s="65"/>
    </row>
    <row r="48" spans="3:12" x14ac:dyDescent="0.25">
      <c r="C48" s="66"/>
      <c r="F48" s="65"/>
    </row>
    <row r="49" spans="1:47" x14ac:dyDescent="0.25">
      <c r="C49" s="66"/>
      <c r="F49" s="65"/>
    </row>
    <row r="50" spans="1:47" x14ac:dyDescent="0.25">
      <c r="C50" s="66"/>
      <c r="F50" s="65"/>
    </row>
    <row r="51" spans="1:47" x14ac:dyDescent="0.25">
      <c r="C51" s="66"/>
      <c r="F51" s="65"/>
    </row>
    <row r="52" spans="1:47" x14ac:dyDescent="0.25">
      <c r="C52" s="66"/>
      <c r="F52" s="65"/>
    </row>
    <row r="53" spans="1:47" x14ac:dyDescent="0.25">
      <c r="C53" s="66"/>
      <c r="F53" s="65"/>
    </row>
    <row r="54" spans="1:47" x14ac:dyDescent="0.25">
      <c r="C54" s="66"/>
      <c r="F54" s="65"/>
    </row>
    <row r="55" spans="1:47" x14ac:dyDescent="0.25">
      <c r="C55" s="66"/>
      <c r="F55" s="65"/>
    </row>
    <row r="56" spans="1:47" x14ac:dyDescent="0.25">
      <c r="C56" s="66"/>
      <c r="F56" s="65"/>
    </row>
    <row r="57" spans="1:47" x14ac:dyDescent="0.25">
      <c r="C57" s="66"/>
      <c r="F57" s="65"/>
    </row>
    <row r="58" spans="1:47" x14ac:dyDescent="0.25">
      <c r="C58" s="66"/>
      <c r="F58" s="65"/>
    </row>
    <row r="59" spans="1:47" s="3" customFormat="1" ht="10" x14ac:dyDescent="0.2">
      <c r="A59" s="17" t="s">
        <v>74</v>
      </c>
      <c r="B59" s="17"/>
      <c r="C59" s="17"/>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row>
    <row r="60" spans="1:47" x14ac:dyDescent="0.25">
      <c r="C60" s="66"/>
      <c r="F60" s="65"/>
    </row>
    <row r="62" spans="1:47" x14ac:dyDescent="0.25">
      <c r="D62" s="115"/>
    </row>
  </sheetData>
  <mergeCells count="1">
    <mergeCell ref="AM24:AS28"/>
  </mergeCells>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Y17" activePane="bottomRight" state="frozen"/>
      <selection activeCell="L4" sqref="L4"/>
      <selection pane="topRight" activeCell="L4" sqref="L4"/>
      <selection pane="bottomLeft" activeCell="L4" sqref="L4"/>
      <selection pane="bottomRight" activeCell="AN25" sqref="AN25"/>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20" width="9.77734375" style="65" hidden="1" customWidth="1"/>
    <col min="21" max="32" width="9.77734375" style="65" customWidth="1"/>
    <col min="33" max="34" width="9.33203125" style="65"/>
    <col min="35" max="39" width="10.44140625" style="65" customWidth="1"/>
    <col min="40" max="16384" width="9.33203125" style="65"/>
  </cols>
  <sheetData>
    <row r="1" spans="1:40" x14ac:dyDescent="0.25">
      <c r="A1" s="152" t="s">
        <v>221</v>
      </c>
    </row>
    <row r="2" spans="1:40" ht="25" x14ac:dyDescent="0.5">
      <c r="B2" s="64" t="s">
        <v>120</v>
      </c>
    </row>
    <row r="4" spans="1:40" ht="13" x14ac:dyDescent="0.3">
      <c r="B4" s="67" t="s">
        <v>121</v>
      </c>
      <c r="C4" s="121" t="s">
        <v>195</v>
      </c>
      <c r="E4" s="67" t="s">
        <v>177</v>
      </c>
      <c r="I4" s="67"/>
      <c r="J4" s="66"/>
    </row>
    <row r="5" spans="1:40" ht="13" x14ac:dyDescent="0.3">
      <c r="B5" s="67" t="s">
        <v>121</v>
      </c>
      <c r="C5" s="121" t="s">
        <v>196</v>
      </c>
      <c r="E5" s="124" t="s">
        <v>174</v>
      </c>
      <c r="G5" s="131">
        <v>1</v>
      </c>
      <c r="I5" s="67"/>
      <c r="K5" s="69"/>
      <c r="L5" s="69"/>
      <c r="N5" s="67"/>
    </row>
    <row r="6" spans="1:40" ht="13" x14ac:dyDescent="0.3">
      <c r="B6" s="67" t="s">
        <v>124</v>
      </c>
      <c r="C6" s="121" t="s">
        <v>306</v>
      </c>
      <c r="E6" s="124" t="s">
        <v>175</v>
      </c>
      <c r="G6" s="131">
        <v>1</v>
      </c>
      <c r="I6" s="116"/>
      <c r="K6" s="127"/>
      <c r="L6" s="111"/>
      <c r="N6" s="116"/>
    </row>
    <row r="7" spans="1:40" ht="13" x14ac:dyDescent="0.3">
      <c r="B7" s="67" t="s">
        <v>125</v>
      </c>
      <c r="C7" s="144">
        <v>43617</v>
      </c>
      <c r="D7" s="72"/>
      <c r="E7" s="124" t="s">
        <v>176</v>
      </c>
      <c r="G7" s="131">
        <v>1</v>
      </c>
      <c r="I7" s="116"/>
      <c r="K7" s="127"/>
      <c r="L7" s="111"/>
      <c r="N7" s="117"/>
    </row>
    <row r="8" spans="1:40" ht="13" x14ac:dyDescent="0.3">
      <c r="B8" s="67" t="s">
        <v>126</v>
      </c>
      <c r="C8" s="144">
        <v>44651</v>
      </c>
      <c r="D8" s="72"/>
      <c r="E8" s="72"/>
    </row>
    <row r="10" spans="1:40" ht="26" x14ac:dyDescent="0.25">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5">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7.5" x14ac:dyDescent="0.25">
      <c r="B12" s="78" t="s">
        <v>139</v>
      </c>
      <c r="C12" s="145" t="s">
        <v>197</v>
      </c>
      <c r="D12" s="146" t="s">
        <v>198</v>
      </c>
      <c r="E12" s="147" t="s">
        <v>199</v>
      </c>
      <c r="F12" s="79" t="s">
        <v>143</v>
      </c>
      <c r="G12" s="145" t="s">
        <v>200</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201</v>
      </c>
      <c r="D14" s="149" t="s">
        <v>202</v>
      </c>
      <c r="E14" s="150" t="s">
        <v>203</v>
      </c>
      <c r="F14" s="150" t="s">
        <v>156</v>
      </c>
      <c r="G14" s="148" t="s">
        <v>204</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361</v>
      </c>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205</v>
      </c>
      <c r="D16" s="149" t="s">
        <v>206</v>
      </c>
      <c r="E16" s="150" t="s">
        <v>207</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209</v>
      </c>
      <c r="E18" s="79">
        <v>19.2</v>
      </c>
      <c r="F18" s="150" t="s">
        <v>208</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ht="13" x14ac:dyDescent="0.3">
      <c r="B25" s="152" t="s">
        <v>229</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ht="13" x14ac:dyDescent="0.3">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ht="13" x14ac:dyDescent="0.3">
      <c r="B27" s="152" t="s">
        <v>230</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ht="13" x14ac:dyDescent="0.3">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ht="13" x14ac:dyDescent="0.3">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5">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5">
      <c r="C31" s="66"/>
      <c r="F31" s="65"/>
      <c r="I31" s="162"/>
      <c r="J31" s="162"/>
      <c r="K31" s="162"/>
      <c r="L31" s="162"/>
      <c r="M31" s="162"/>
      <c r="N31" s="164"/>
      <c r="O31" s="164"/>
      <c r="P31" s="164"/>
      <c r="Q31" s="162"/>
      <c r="R31" s="162"/>
      <c r="S31" s="162"/>
      <c r="T31" s="162"/>
      <c r="U31" s="162"/>
      <c r="V31" s="162"/>
      <c r="AN31" s="167"/>
    </row>
    <row r="32" spans="2:40" ht="13" x14ac:dyDescent="0.3">
      <c r="C32" s="67" t="str">
        <f>B27</f>
        <v>Interest Cover ratio</v>
      </c>
      <c r="F32" s="67" t="str">
        <f>B25</f>
        <v>Debt Service ratio</v>
      </c>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I22" activePane="bottomRight" state="frozen"/>
      <selection activeCell="L4" sqref="L4"/>
      <selection pane="topRight" activeCell="L4" sqref="L4"/>
      <selection pane="bottomLeft" activeCell="L4" sqref="L4"/>
      <selection pane="bottomRight" activeCell="J34" sqref="J34"/>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9.332031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307</v>
      </c>
    </row>
    <row r="2" spans="1:45" ht="25" x14ac:dyDescent="0.5">
      <c r="B2" s="169" t="s">
        <v>120</v>
      </c>
    </row>
    <row r="4" spans="1:45" ht="13" x14ac:dyDescent="0.3">
      <c r="B4" s="170" t="s">
        <v>121</v>
      </c>
      <c r="C4" s="171" t="s">
        <v>308</v>
      </c>
      <c r="E4" s="170" t="s">
        <v>177</v>
      </c>
      <c r="I4" s="170" t="s">
        <v>234</v>
      </c>
      <c r="J4" s="168"/>
    </row>
    <row r="5" spans="1:45" ht="13" x14ac:dyDescent="0.3">
      <c r="B5" s="170" t="s">
        <v>121</v>
      </c>
      <c r="C5" s="171" t="s">
        <v>309</v>
      </c>
      <c r="E5" s="172" t="s">
        <v>174</v>
      </c>
      <c r="G5" s="253">
        <v>1</v>
      </c>
      <c r="I5" s="170" t="s">
        <v>235</v>
      </c>
      <c r="K5" s="174" t="s">
        <v>236</v>
      </c>
      <c r="L5" s="174"/>
      <c r="N5" s="170" t="s">
        <v>237</v>
      </c>
    </row>
    <row r="6" spans="1:45" ht="13" x14ac:dyDescent="0.3">
      <c r="B6" s="170" t="s">
        <v>121</v>
      </c>
      <c r="C6" s="171" t="s">
        <v>310</v>
      </c>
      <c r="E6" s="172" t="s">
        <v>175</v>
      </c>
      <c r="G6" s="253">
        <v>1</v>
      </c>
      <c r="I6" s="167" t="s">
        <v>311</v>
      </c>
      <c r="K6" s="254" t="s">
        <v>312</v>
      </c>
      <c r="L6" s="174"/>
      <c r="N6" s="167" t="s">
        <v>313</v>
      </c>
    </row>
    <row r="7" spans="1:45" ht="13" x14ac:dyDescent="0.3">
      <c r="B7" s="170" t="s">
        <v>121</v>
      </c>
      <c r="C7" s="171" t="s">
        <v>314</v>
      </c>
      <c r="E7" s="172" t="s">
        <v>176</v>
      </c>
      <c r="G7" s="253">
        <v>1</v>
      </c>
      <c r="I7" s="170"/>
      <c r="K7" s="174"/>
      <c r="L7" s="174"/>
      <c r="N7" s="170"/>
    </row>
    <row r="8" spans="1:45" ht="13" x14ac:dyDescent="0.3">
      <c r="B8" s="170" t="s">
        <v>124</v>
      </c>
      <c r="C8" s="235" t="s">
        <v>358</v>
      </c>
      <c r="F8" s="167"/>
      <c r="I8" s="225"/>
      <c r="J8" s="225"/>
      <c r="K8" s="127"/>
      <c r="L8" s="225"/>
      <c r="M8" s="225"/>
      <c r="N8" s="255"/>
    </row>
    <row r="9" spans="1:45" ht="13" x14ac:dyDescent="0.3">
      <c r="B9" s="170" t="s">
        <v>125</v>
      </c>
      <c r="C9" s="175">
        <v>44287</v>
      </c>
      <c r="D9" s="177"/>
      <c r="F9" s="167"/>
      <c r="I9" s="225"/>
      <c r="J9" s="225"/>
      <c r="K9" s="130"/>
      <c r="L9" s="225"/>
      <c r="M9" s="225"/>
      <c r="N9" s="255"/>
    </row>
    <row r="10" spans="1:45" ht="13" x14ac:dyDescent="0.3">
      <c r="B10" s="170" t="s">
        <v>126</v>
      </c>
      <c r="C10" s="175">
        <v>45017</v>
      </c>
      <c r="D10" s="177"/>
      <c r="E10" s="177"/>
    </row>
    <row r="12" spans="1:45" ht="26" x14ac:dyDescent="0.25">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315</v>
      </c>
      <c r="D14" s="183" t="s">
        <v>316</v>
      </c>
      <c r="E14" s="184" t="s">
        <v>317</v>
      </c>
      <c r="F14" s="184" t="s">
        <v>143</v>
      </c>
      <c r="G14" s="183" t="s">
        <v>318</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25" x14ac:dyDescent="0.25">
      <c r="B16" s="183" t="s">
        <v>139</v>
      </c>
      <c r="C16" s="183" t="s">
        <v>319</v>
      </c>
      <c r="D16" s="183" t="s">
        <v>145</v>
      </c>
      <c r="E16" s="184" t="s">
        <v>320</v>
      </c>
      <c r="F16" s="184" t="s">
        <v>156</v>
      </c>
      <c r="G16" s="183" t="s">
        <v>321</v>
      </c>
      <c r="H16" s="185">
        <f>COUNTIF(I16:Z16,"Not received" )</f>
        <v>0</v>
      </c>
      <c r="I16" s="256"/>
      <c r="J16" s="256"/>
      <c r="K16" s="256"/>
      <c r="L16" s="120" t="s">
        <v>158</v>
      </c>
      <c r="M16" s="256"/>
      <c r="N16" s="256"/>
      <c r="O16" s="120" t="s">
        <v>158</v>
      </c>
      <c r="P16" s="256"/>
      <c r="Q16" s="256"/>
      <c r="R16" s="120" t="s">
        <v>158</v>
      </c>
      <c r="S16" s="256"/>
      <c r="T16" s="256"/>
      <c r="U16" s="262"/>
      <c r="V16" s="256"/>
      <c r="W16" s="256"/>
      <c r="X16" s="262"/>
      <c r="Y16" s="256"/>
      <c r="Z16" s="256"/>
      <c r="AA16" s="262"/>
      <c r="AB16" s="256"/>
      <c r="AC16" s="256"/>
      <c r="AD16" s="262"/>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7.5" x14ac:dyDescent="0.25">
      <c r="B18" s="183" t="s">
        <v>153</v>
      </c>
      <c r="C18" s="183" t="s">
        <v>154</v>
      </c>
      <c r="D18" s="183" t="s">
        <v>322</v>
      </c>
      <c r="E18" s="184" t="s">
        <v>323</v>
      </c>
      <c r="F18" s="184" t="s">
        <v>324</v>
      </c>
      <c r="G18" s="183" t="s">
        <v>325</v>
      </c>
      <c r="H18" s="185">
        <f>COUNTIF(I18:Z18,"Not received" )</f>
        <v>0</v>
      </c>
      <c r="I18" s="256"/>
      <c r="J18" s="256"/>
      <c r="K18" s="256"/>
      <c r="L18" s="120" t="s">
        <v>158</v>
      </c>
      <c r="M18" s="256"/>
      <c r="N18" s="256"/>
      <c r="O18" s="120" t="s">
        <v>158</v>
      </c>
      <c r="P18" s="256"/>
      <c r="Q18" s="256"/>
      <c r="R18" s="120" t="s">
        <v>158</v>
      </c>
      <c r="S18" s="256"/>
      <c r="T18" s="256"/>
      <c r="U18" s="262"/>
      <c r="V18" s="256"/>
      <c r="W18" s="256"/>
      <c r="X18" s="262"/>
      <c r="Y18" s="256"/>
      <c r="Z18" s="256"/>
      <c r="AA18" s="262"/>
      <c r="AB18" s="256"/>
      <c r="AC18" s="256"/>
      <c r="AD18" s="262"/>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 x14ac:dyDescent="0.25">
      <c r="B20" s="183" t="s">
        <v>326</v>
      </c>
      <c r="C20" s="183" t="s">
        <v>327</v>
      </c>
      <c r="D20" s="183"/>
      <c r="E20" s="184" t="s">
        <v>328</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13" x14ac:dyDescent="0.3">
      <c r="B22" s="197"/>
      <c r="C22" s="197"/>
      <c r="D22" s="197"/>
      <c r="E22" s="197"/>
      <c r="F22" s="198"/>
      <c r="G22" s="122" t="s">
        <v>173</v>
      </c>
      <c r="H22" s="123">
        <f>SUM(H14:H19)</f>
        <v>0</v>
      </c>
      <c r="I22" s="197"/>
      <c r="J22" s="197"/>
    </row>
    <row r="23" spans="1:45" ht="13" x14ac:dyDescent="0.3">
      <c r="J23" s="263"/>
    </row>
    <row r="26" spans="1:45" ht="13" x14ac:dyDescent="0.3">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ht="13" x14ac:dyDescent="0.3">
      <c r="D27" s="202"/>
      <c r="I27" s="203"/>
      <c r="Q27" s="203"/>
    </row>
    <row r="28" spans="1:45" ht="13" x14ac:dyDescent="0.3">
      <c r="B28" s="167" t="s">
        <v>183</v>
      </c>
      <c r="D28" s="204">
        <v>3.5</v>
      </c>
      <c r="I28" s="206">
        <v>3.3</v>
      </c>
      <c r="J28" s="206">
        <v>3.24</v>
      </c>
      <c r="K28" s="206">
        <v>3.266458849545733</v>
      </c>
    </row>
    <row r="29" spans="1:45" ht="13" x14ac:dyDescent="0.3">
      <c r="D29" s="204"/>
      <c r="I29" s="207">
        <f t="shared" ref="I29:S29" si="3">$D$28</f>
        <v>3.5</v>
      </c>
      <c r="J29" s="207">
        <f t="shared" si="3"/>
        <v>3.5</v>
      </c>
      <c r="K29" s="207">
        <f t="shared" si="3"/>
        <v>3.5</v>
      </c>
      <c r="L29" s="207">
        <f t="shared" si="3"/>
        <v>3.5</v>
      </c>
      <c r="M29" s="207">
        <f t="shared" si="3"/>
        <v>3.5</v>
      </c>
      <c r="N29" s="207">
        <f t="shared" si="3"/>
        <v>3.5</v>
      </c>
      <c r="O29" s="207">
        <f t="shared" si="3"/>
        <v>3.5</v>
      </c>
      <c r="P29" s="207">
        <f t="shared" si="3"/>
        <v>3.5</v>
      </c>
      <c r="Q29" s="207">
        <f t="shared" si="3"/>
        <v>3.5</v>
      </c>
      <c r="R29" s="207">
        <f t="shared" si="3"/>
        <v>3.5</v>
      </c>
      <c r="S29" s="207">
        <f t="shared" si="3"/>
        <v>3.5</v>
      </c>
    </row>
    <row r="30" spans="1:45" ht="13" x14ac:dyDescent="0.3">
      <c r="B30" s="167" t="s">
        <v>230</v>
      </c>
      <c r="D30" s="204">
        <v>2.5</v>
      </c>
      <c r="I30" s="257">
        <v>10.3</v>
      </c>
      <c r="J30" s="257">
        <v>10.1</v>
      </c>
      <c r="K30" s="257">
        <v>9.2466057155370631</v>
      </c>
      <c r="L30" s="257"/>
      <c r="M30" s="257"/>
      <c r="N30" s="257"/>
      <c r="O30" s="257"/>
    </row>
    <row r="31" spans="1:45" ht="13" x14ac:dyDescent="0.3">
      <c r="D31" s="211"/>
      <c r="I31" s="207">
        <f t="shared" ref="I31:S31" si="4">$D$30</f>
        <v>2.5</v>
      </c>
      <c r="J31" s="207">
        <f t="shared" si="4"/>
        <v>2.5</v>
      </c>
      <c r="K31" s="207">
        <f t="shared" si="4"/>
        <v>2.5</v>
      </c>
      <c r="L31" s="207">
        <f t="shared" si="4"/>
        <v>2.5</v>
      </c>
      <c r="M31" s="207">
        <f t="shared" si="4"/>
        <v>2.5</v>
      </c>
      <c r="N31" s="207">
        <f t="shared" si="4"/>
        <v>2.5</v>
      </c>
      <c r="O31" s="207">
        <f t="shared" si="4"/>
        <v>2.5</v>
      </c>
      <c r="P31" s="207">
        <f t="shared" si="4"/>
        <v>2.5</v>
      </c>
      <c r="Q31" s="207">
        <f t="shared" si="4"/>
        <v>2.5</v>
      </c>
      <c r="R31" s="207">
        <f t="shared" si="4"/>
        <v>2.5</v>
      </c>
      <c r="S31" s="207">
        <f t="shared" si="4"/>
        <v>2.5</v>
      </c>
    </row>
    <row r="32" spans="1:45" s="259" customFormat="1" ht="13" hidden="1" x14ac:dyDescent="0.3">
      <c r="A32" s="167"/>
      <c r="B32" s="167" t="s">
        <v>329</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t="13" hidden="1" x14ac:dyDescent="0.3">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5">
      <c r="C34" s="168"/>
      <c r="F34" s="167"/>
      <c r="I34" s="260"/>
      <c r="J34" s="260"/>
      <c r="K34" s="260"/>
      <c r="L34" s="260"/>
      <c r="M34" s="260"/>
      <c r="N34" s="260"/>
      <c r="O34" s="260"/>
      <c r="P34" s="260"/>
      <c r="Q34" s="260"/>
      <c r="R34" s="260"/>
      <c r="S34" s="260"/>
    </row>
    <row r="35" spans="3:19" ht="13" x14ac:dyDescent="0.3">
      <c r="C35" s="170" t="str">
        <f>B28</f>
        <v>Leverage ratio</v>
      </c>
      <c r="F35" s="170" t="str">
        <f>B30</f>
        <v>Interest Cover ratio</v>
      </c>
    </row>
    <row r="36" spans="3:19" x14ac:dyDescent="0.25">
      <c r="C36" s="168"/>
      <c r="E36" s="219"/>
      <c r="F36" s="219"/>
      <c r="G36" s="219"/>
      <c r="H36" s="219"/>
      <c r="I36" s="219"/>
      <c r="J36" s="219"/>
    </row>
    <row r="37" spans="3:19" x14ac:dyDescent="0.25">
      <c r="C37" s="168"/>
    </row>
    <row r="38" spans="3:19" x14ac:dyDescent="0.25">
      <c r="C38" s="168"/>
      <c r="E38" s="219"/>
      <c r="F38" s="219"/>
      <c r="G38" s="219"/>
      <c r="H38" s="219"/>
      <c r="I38" s="219"/>
      <c r="J38" s="219"/>
    </row>
    <row r="39" spans="3:19" x14ac:dyDescent="0.25">
      <c r="C39" s="168"/>
    </row>
    <row r="40" spans="3:19" x14ac:dyDescent="0.25">
      <c r="C40" s="168"/>
      <c r="E40" s="219"/>
      <c r="F40" s="219"/>
      <c r="G40" s="219"/>
      <c r="H40" s="219"/>
      <c r="I40" s="219"/>
      <c r="J40" s="219"/>
    </row>
    <row r="41" spans="3:19" x14ac:dyDescent="0.25">
      <c r="C41" s="168"/>
    </row>
    <row r="42" spans="3:19" x14ac:dyDescent="0.25">
      <c r="C42" s="168"/>
      <c r="F42" s="167"/>
    </row>
    <row r="43" spans="3:19" x14ac:dyDescent="0.25">
      <c r="C43" s="168"/>
      <c r="F43" s="167"/>
    </row>
    <row r="44" spans="3:19" x14ac:dyDescent="0.25">
      <c r="C44" s="168"/>
      <c r="F44" s="167"/>
    </row>
    <row r="45" spans="3:19" x14ac:dyDescent="0.25">
      <c r="C45" s="168"/>
      <c r="F45" s="167"/>
    </row>
    <row r="46" spans="3:19" x14ac:dyDescent="0.25">
      <c r="C46" s="168"/>
      <c r="F46" s="167"/>
    </row>
    <row r="47" spans="3:19" x14ac:dyDescent="0.25">
      <c r="C47" s="168"/>
      <c r="F47" s="167"/>
    </row>
    <row r="48" spans="3:19" hidden="1" x14ac:dyDescent="0.25">
      <c r="C48" s="168"/>
      <c r="F48" s="167"/>
    </row>
    <row r="49" spans="2:12" ht="13" hidden="1" x14ac:dyDescent="0.3">
      <c r="C49" s="174" t="str">
        <f>B32</f>
        <v>Unrecovered Customer Acquisition Costs</v>
      </c>
      <c r="F49" s="167"/>
      <c r="L49" s="170" t="e">
        <f>#REF!</f>
        <v>#REF!</v>
      </c>
    </row>
    <row r="50" spans="2:12" hidden="1" x14ac:dyDescent="0.25">
      <c r="C50" s="168"/>
      <c r="F50" s="167"/>
    </row>
    <row r="51" spans="2:12" hidden="1" x14ac:dyDescent="0.25">
      <c r="C51" s="168"/>
      <c r="F51" s="167"/>
    </row>
    <row r="52" spans="2:12" hidden="1" x14ac:dyDescent="0.25">
      <c r="C52" s="168"/>
      <c r="F52" s="167"/>
    </row>
    <row r="53" spans="2:12" hidden="1" x14ac:dyDescent="0.25">
      <c r="C53" s="168"/>
      <c r="F53" s="167"/>
    </row>
    <row r="54" spans="2:12" hidden="1" x14ac:dyDescent="0.25">
      <c r="C54" s="168"/>
      <c r="F54" s="167"/>
    </row>
    <row r="55" spans="2:12" hidden="1" x14ac:dyDescent="0.25">
      <c r="C55" s="168"/>
      <c r="F55" s="167"/>
    </row>
    <row r="56" spans="2:12" hidden="1" x14ac:dyDescent="0.25">
      <c r="C56" s="168"/>
      <c r="F56" s="167"/>
    </row>
    <row r="57" spans="2:12" hidden="1" x14ac:dyDescent="0.25">
      <c r="C57" s="168"/>
      <c r="F57" s="167"/>
    </row>
    <row r="58" spans="2:12" hidden="1" x14ac:dyDescent="0.25">
      <c r="C58" s="168"/>
      <c r="F58" s="167"/>
    </row>
    <row r="59" spans="2:12" hidden="1" x14ac:dyDescent="0.25">
      <c r="C59" s="168"/>
      <c r="F59" s="167"/>
    </row>
    <row r="60" spans="2:12" hidden="1"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J34" sqref="J34"/>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109375" style="167" bestFit="1" customWidth="1"/>
    <col min="11" max="11" width="12" style="167" customWidth="1"/>
    <col min="12" max="12" width="13" style="167" bestFit="1" customWidth="1"/>
    <col min="13" max="13" width="11.44140625" style="167" bestFit="1" customWidth="1"/>
    <col min="14" max="14" width="14.77734375" style="167" customWidth="1"/>
    <col min="15" max="15" width="12.44140625" style="167" bestFit="1" customWidth="1"/>
    <col min="16" max="28" width="10.6640625" style="167" customWidth="1"/>
    <col min="29" max="29" width="10.33203125" style="167" customWidth="1"/>
    <col min="30" max="34" width="10.109375" style="167" customWidth="1"/>
    <col min="35" max="35" width="11"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366</v>
      </c>
    </row>
    <row r="2" spans="1:45" ht="25" x14ac:dyDescent="0.5">
      <c r="B2" s="169" t="s">
        <v>120</v>
      </c>
    </row>
    <row r="4" spans="1:45" ht="13" x14ac:dyDescent="0.3">
      <c r="B4" s="170" t="s">
        <v>121</v>
      </c>
      <c r="C4" s="171" t="s">
        <v>370</v>
      </c>
      <c r="E4" s="170" t="s">
        <v>177</v>
      </c>
      <c r="I4" s="170" t="s">
        <v>234</v>
      </c>
      <c r="J4" s="168"/>
    </row>
    <row r="5" spans="1:45" ht="13" x14ac:dyDescent="0.3">
      <c r="B5" s="170" t="s">
        <v>124</v>
      </c>
      <c r="C5" s="235" t="s">
        <v>371</v>
      </c>
      <c r="E5" s="172" t="s">
        <v>174</v>
      </c>
      <c r="G5" s="253">
        <v>1</v>
      </c>
      <c r="I5" s="170" t="s">
        <v>235</v>
      </c>
      <c r="K5" s="174" t="s">
        <v>236</v>
      </c>
      <c r="L5" s="174"/>
      <c r="N5" s="170" t="s">
        <v>237</v>
      </c>
    </row>
    <row r="6" spans="1:45" ht="13" x14ac:dyDescent="0.3">
      <c r="B6" s="170" t="s">
        <v>125</v>
      </c>
      <c r="C6" s="175">
        <v>44454</v>
      </c>
      <c r="E6" s="172" t="s">
        <v>175</v>
      </c>
      <c r="G6" s="253">
        <v>1</v>
      </c>
      <c r="I6" s="167" t="s">
        <v>372</v>
      </c>
      <c r="K6" s="254" t="s">
        <v>373</v>
      </c>
      <c r="L6" s="174"/>
    </row>
    <row r="7" spans="1:45" ht="13" x14ac:dyDescent="0.3">
      <c r="B7" s="170" t="s">
        <v>126</v>
      </c>
      <c r="C7" s="175">
        <v>45183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315</v>
      </c>
      <c r="D14" s="183" t="s">
        <v>316</v>
      </c>
      <c r="E14" s="184" t="s">
        <v>317</v>
      </c>
      <c r="F14" s="184" t="s">
        <v>143</v>
      </c>
      <c r="G14" s="183" t="s">
        <v>374</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7.5" x14ac:dyDescent="0.25">
      <c r="B16" s="183" t="s">
        <v>153</v>
      </c>
      <c r="C16" s="183" t="s">
        <v>154</v>
      </c>
      <c r="D16" s="183" t="s">
        <v>322</v>
      </c>
      <c r="E16" s="184" t="s">
        <v>320</v>
      </c>
      <c r="F16" s="184" t="s">
        <v>156</v>
      </c>
      <c r="G16" s="183" t="s">
        <v>321</v>
      </c>
      <c r="H16" s="185">
        <f>COUNTIF(I16:Z16,"Not received" )</f>
        <v>0</v>
      </c>
      <c r="I16" s="233" t="s">
        <v>158</v>
      </c>
      <c r="J16" s="233" t="s">
        <v>158</v>
      </c>
      <c r="K16" s="233" t="s">
        <v>158</v>
      </c>
      <c r="L16" s="233" t="s">
        <v>158</v>
      </c>
      <c r="M16" s="233" t="s">
        <v>158</v>
      </c>
      <c r="N16" s="233" t="s">
        <v>158</v>
      </c>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139</v>
      </c>
      <c r="C18" s="183" t="s">
        <v>375</v>
      </c>
      <c r="D18" s="183" t="s">
        <v>145</v>
      </c>
      <c r="E18" s="184" t="s">
        <v>323</v>
      </c>
      <c r="F18" s="184" t="s">
        <v>137</v>
      </c>
      <c r="G18" s="183" t="s">
        <v>376</v>
      </c>
      <c r="H18" s="185">
        <f>COUNTIF(I18:Z18,"Not received" )</f>
        <v>0</v>
      </c>
      <c r="I18" s="233" t="s">
        <v>158</v>
      </c>
      <c r="J18" s="233" t="s">
        <v>158</v>
      </c>
      <c r="K18" s="233" t="s">
        <v>158</v>
      </c>
      <c r="L18" s="233" t="s">
        <v>158</v>
      </c>
      <c r="M18" s="233" t="s">
        <v>158</v>
      </c>
      <c r="N18" s="233" t="s">
        <v>158</v>
      </c>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3"/>
      <c r="M19" s="273"/>
      <c r="N19" s="273"/>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ht="50" x14ac:dyDescent="0.25">
      <c r="B20" s="183" t="s">
        <v>377</v>
      </c>
      <c r="C20" s="183" t="s">
        <v>378</v>
      </c>
      <c r="D20" s="183" t="s">
        <v>145</v>
      </c>
      <c r="E20" s="184" t="s">
        <v>328</v>
      </c>
      <c r="F20" s="184" t="s">
        <v>137</v>
      </c>
      <c r="G20" s="183" t="s">
        <v>376</v>
      </c>
      <c r="H20" s="185">
        <f>COUNTIF(I20:Z20,"Not received" )</f>
        <v>0</v>
      </c>
      <c r="I20" s="272" t="s">
        <v>379</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3"/>
      <c r="M21" s="273"/>
      <c r="N21" s="273"/>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ht="50" x14ac:dyDescent="0.25">
      <c r="B22" s="183" t="s">
        <v>377</v>
      </c>
      <c r="C22" s="183" t="s">
        <v>380</v>
      </c>
      <c r="D22" s="183" t="s">
        <v>145</v>
      </c>
      <c r="E22" s="184" t="s">
        <v>381</v>
      </c>
      <c r="F22" s="184" t="s">
        <v>137</v>
      </c>
      <c r="G22" s="183" t="s">
        <v>376</v>
      </c>
      <c r="H22" s="185">
        <f>COUNTIF(I22:Z22,"Not received" )</f>
        <v>0</v>
      </c>
      <c r="I22" s="233" t="s">
        <v>158</v>
      </c>
      <c r="J22" s="233" t="s">
        <v>158</v>
      </c>
      <c r="K22" s="233" t="s">
        <v>158</v>
      </c>
      <c r="L22" s="233" t="s">
        <v>158</v>
      </c>
      <c r="M22" s="233" t="s">
        <v>158</v>
      </c>
      <c r="N22" s="233" t="s">
        <v>158</v>
      </c>
      <c r="O22" s="256"/>
      <c r="P22" s="256"/>
      <c r="Q22" s="256"/>
      <c r="R22" s="256"/>
      <c r="S22" s="256"/>
      <c r="T22" s="256"/>
      <c r="U22" s="256"/>
      <c r="V22" s="256"/>
      <c r="W22" s="256"/>
      <c r="X22" s="256"/>
      <c r="Y22" s="256"/>
      <c r="Z22" s="256"/>
      <c r="AA22" s="256"/>
      <c r="AB22" s="256"/>
      <c r="AC22" s="256"/>
      <c r="AD22" s="256"/>
      <c r="AE22" s="256"/>
      <c r="AF22" s="256"/>
      <c r="AG22" s="256"/>
      <c r="AH22" s="256"/>
      <c r="AI22" s="256"/>
      <c r="AJ22" s="187"/>
      <c r="AK22" s="189"/>
      <c r="AL22" s="189"/>
      <c r="AM22" s="189"/>
      <c r="AN22" s="189"/>
      <c r="AO22" s="189"/>
      <c r="AP22" s="189"/>
      <c r="AQ22" s="189"/>
      <c r="AR22" s="189"/>
      <c r="AS22" s="189"/>
    </row>
    <row r="23" spans="2:45"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5">
      <c r="B24" s="183" t="s">
        <v>326</v>
      </c>
      <c r="C24" s="183" t="s">
        <v>327</v>
      </c>
      <c r="D24" s="183"/>
      <c r="E24" s="184" t="s">
        <v>382</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5">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5">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ht="13" x14ac:dyDescent="0.3">
      <c r="D32" s="202"/>
      <c r="I32" s="276">
        <v>0.1072</v>
      </c>
      <c r="J32" s="276">
        <v>0.1072</v>
      </c>
      <c r="K32" s="276">
        <v>0.1072</v>
      </c>
      <c r="L32" s="276">
        <v>0.1072</v>
      </c>
      <c r="M32" s="276">
        <v>0.1072</v>
      </c>
      <c r="N32" s="276">
        <v>0.1072</v>
      </c>
      <c r="O32" s="276"/>
      <c r="P32" s="276"/>
      <c r="Q32" s="277"/>
      <c r="R32" s="276"/>
      <c r="S32" s="276"/>
      <c r="T32" s="277"/>
      <c r="U32" s="276"/>
      <c r="V32" s="276"/>
      <c r="W32" s="277"/>
      <c r="X32" s="276"/>
      <c r="Y32" s="276"/>
      <c r="Z32" s="277"/>
      <c r="AA32" s="276"/>
      <c r="AB32" s="276"/>
      <c r="AC32" s="276"/>
      <c r="AD32" s="276"/>
      <c r="AE32" s="276"/>
      <c r="AF32" s="276"/>
      <c r="AG32" s="276"/>
      <c r="AH32" s="276"/>
      <c r="AI32" s="276"/>
      <c r="AJ32" s="276"/>
      <c r="AK32" s="276"/>
      <c r="AL32" s="276"/>
      <c r="AM32" s="276"/>
      <c r="AN32" s="276"/>
      <c r="AO32" s="276"/>
      <c r="AP32" s="276"/>
      <c r="AQ32" s="276"/>
      <c r="AR32" s="276"/>
      <c r="AS32" s="276"/>
    </row>
    <row r="33" spans="2:45" ht="13" x14ac:dyDescent="0.3">
      <c r="B33" s="167" t="s">
        <v>383</v>
      </c>
      <c r="D33" s="278">
        <v>0.125</v>
      </c>
      <c r="I33" s="279">
        <f t="shared" ref="I33:AJ33" si="3">$D$33</f>
        <v>0.125</v>
      </c>
      <c r="J33" s="279">
        <f t="shared" si="3"/>
        <v>0.125</v>
      </c>
      <c r="K33" s="279">
        <f t="shared" si="3"/>
        <v>0.125</v>
      </c>
      <c r="L33" s="279">
        <f t="shared" si="3"/>
        <v>0.125</v>
      </c>
      <c r="M33" s="279">
        <f t="shared" si="3"/>
        <v>0.125</v>
      </c>
      <c r="N33" s="279">
        <f t="shared" si="3"/>
        <v>0.125</v>
      </c>
      <c r="O33" s="279">
        <f t="shared" si="3"/>
        <v>0.125</v>
      </c>
      <c r="P33" s="279">
        <f t="shared" si="3"/>
        <v>0.125</v>
      </c>
      <c r="Q33" s="279">
        <f t="shared" si="3"/>
        <v>0.125</v>
      </c>
      <c r="R33" s="279">
        <f t="shared" si="3"/>
        <v>0.125</v>
      </c>
      <c r="S33" s="279">
        <f t="shared" si="3"/>
        <v>0.125</v>
      </c>
      <c r="T33" s="279">
        <f t="shared" si="3"/>
        <v>0.125</v>
      </c>
      <c r="U33" s="279">
        <f t="shared" si="3"/>
        <v>0.125</v>
      </c>
      <c r="V33" s="279">
        <f t="shared" si="3"/>
        <v>0.125</v>
      </c>
      <c r="W33" s="279">
        <f t="shared" si="3"/>
        <v>0.125</v>
      </c>
      <c r="X33" s="279">
        <f t="shared" si="3"/>
        <v>0.125</v>
      </c>
      <c r="Y33" s="279">
        <f t="shared" si="3"/>
        <v>0.125</v>
      </c>
      <c r="Z33" s="279">
        <f t="shared" si="3"/>
        <v>0.125</v>
      </c>
      <c r="AA33" s="279">
        <f t="shared" si="3"/>
        <v>0.125</v>
      </c>
      <c r="AB33" s="279">
        <f t="shared" si="3"/>
        <v>0.125</v>
      </c>
      <c r="AC33" s="279">
        <f t="shared" si="3"/>
        <v>0.125</v>
      </c>
      <c r="AD33" s="279">
        <f t="shared" si="3"/>
        <v>0.125</v>
      </c>
      <c r="AE33" s="279">
        <f t="shared" si="3"/>
        <v>0.125</v>
      </c>
      <c r="AF33" s="279">
        <f t="shared" si="3"/>
        <v>0.125</v>
      </c>
      <c r="AG33" s="279">
        <f t="shared" si="3"/>
        <v>0.125</v>
      </c>
      <c r="AH33" s="279">
        <f t="shared" si="3"/>
        <v>0.125</v>
      </c>
      <c r="AI33" s="279">
        <f t="shared" si="3"/>
        <v>0.125</v>
      </c>
      <c r="AJ33" s="279">
        <f t="shared" si="3"/>
        <v>0.125</v>
      </c>
      <c r="AK33" s="276"/>
      <c r="AL33" s="276"/>
      <c r="AM33" s="276"/>
      <c r="AN33" s="276"/>
      <c r="AO33" s="276"/>
      <c r="AP33" s="276"/>
      <c r="AQ33" s="276"/>
      <c r="AR33" s="276"/>
      <c r="AS33" s="276"/>
    </row>
    <row r="34" spans="2:45" ht="13" x14ac:dyDescent="0.3">
      <c r="D34" s="278"/>
      <c r="I34" s="276">
        <v>0.76390000000000002</v>
      </c>
      <c r="J34" s="288" t="s">
        <v>387</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2:45" ht="13" x14ac:dyDescent="0.3">
      <c r="B35" s="167" t="s">
        <v>384</v>
      </c>
      <c r="D35" s="278">
        <v>0.85</v>
      </c>
      <c r="I35" s="279">
        <f t="shared" ref="I35:AA35" si="4">$D$35</f>
        <v>0.85</v>
      </c>
      <c r="J35" s="279">
        <f t="shared" si="4"/>
        <v>0.85</v>
      </c>
      <c r="K35" s="279">
        <f t="shared" si="4"/>
        <v>0.85</v>
      </c>
      <c r="L35" s="279">
        <f t="shared" si="4"/>
        <v>0.85</v>
      </c>
      <c r="M35" s="279">
        <f t="shared" si="4"/>
        <v>0.85</v>
      </c>
      <c r="N35" s="279">
        <f t="shared" si="4"/>
        <v>0.85</v>
      </c>
      <c r="O35" s="279">
        <f t="shared" si="4"/>
        <v>0.85</v>
      </c>
      <c r="P35" s="279">
        <f t="shared" si="4"/>
        <v>0.85</v>
      </c>
      <c r="Q35" s="279">
        <f t="shared" si="4"/>
        <v>0.85</v>
      </c>
      <c r="R35" s="279">
        <f t="shared" si="4"/>
        <v>0.85</v>
      </c>
      <c r="S35" s="279">
        <f t="shared" si="4"/>
        <v>0.85</v>
      </c>
      <c r="T35" s="279">
        <f t="shared" si="4"/>
        <v>0.85</v>
      </c>
      <c r="U35" s="279">
        <f t="shared" si="4"/>
        <v>0.85</v>
      </c>
      <c r="V35" s="279">
        <f t="shared" si="4"/>
        <v>0.85</v>
      </c>
      <c r="W35" s="279">
        <f t="shared" si="4"/>
        <v>0.85</v>
      </c>
      <c r="X35" s="279">
        <f t="shared" si="4"/>
        <v>0.85</v>
      </c>
      <c r="Y35" s="279">
        <f t="shared" si="4"/>
        <v>0.85</v>
      </c>
      <c r="Z35" s="279">
        <f t="shared" si="4"/>
        <v>0.85</v>
      </c>
      <c r="AA35" s="279">
        <f t="shared" si="4"/>
        <v>0.85</v>
      </c>
      <c r="AB35" s="279">
        <f t="shared" ref="AB35:AJ35" si="5">AA35</f>
        <v>0.85</v>
      </c>
      <c r="AC35" s="279">
        <f t="shared" si="5"/>
        <v>0.85</v>
      </c>
      <c r="AD35" s="279">
        <f t="shared" si="5"/>
        <v>0.85</v>
      </c>
      <c r="AE35" s="279">
        <f t="shared" si="5"/>
        <v>0.85</v>
      </c>
      <c r="AF35" s="279">
        <f t="shared" si="5"/>
        <v>0.85</v>
      </c>
      <c r="AG35" s="279">
        <f t="shared" si="5"/>
        <v>0.85</v>
      </c>
      <c r="AH35" s="279">
        <f t="shared" si="5"/>
        <v>0.85</v>
      </c>
      <c r="AI35" s="279">
        <f t="shared" si="5"/>
        <v>0.85</v>
      </c>
      <c r="AJ35" s="279">
        <f t="shared" si="5"/>
        <v>0.85</v>
      </c>
      <c r="AK35" s="276"/>
      <c r="AL35" s="276"/>
      <c r="AM35" s="276"/>
      <c r="AN35" s="276"/>
      <c r="AO35" s="276"/>
      <c r="AP35" s="276"/>
      <c r="AQ35" s="276"/>
      <c r="AR35" s="276"/>
      <c r="AS35" s="276"/>
    </row>
    <row r="36" spans="2:45" ht="13" x14ac:dyDescent="0.3">
      <c r="D36" s="278"/>
      <c r="I36" s="257">
        <v>10569.71</v>
      </c>
      <c r="J36" s="280">
        <v>1272720.3700000001</v>
      </c>
      <c r="K36" s="280">
        <v>1272720.3700000001</v>
      </c>
      <c r="L36" s="257">
        <v>1029334.24</v>
      </c>
      <c r="M36" s="257">
        <v>899086.53</v>
      </c>
      <c r="N36" s="257">
        <v>874524</v>
      </c>
      <c r="O36" s="257"/>
      <c r="Z36" s="206"/>
      <c r="AA36" s="206"/>
    </row>
    <row r="37" spans="2:45" ht="13" x14ac:dyDescent="0.3">
      <c r="B37" s="167" t="s">
        <v>385</v>
      </c>
      <c r="D37" s="278"/>
      <c r="I37" s="281">
        <v>1207500</v>
      </c>
      <c r="J37" s="281">
        <v>1073333</v>
      </c>
      <c r="K37" s="281">
        <v>939167</v>
      </c>
      <c r="L37" s="281">
        <v>805000</v>
      </c>
      <c r="M37" s="281">
        <v>670833</v>
      </c>
      <c r="N37" s="281">
        <v>536667</v>
      </c>
      <c r="O37" s="281">
        <v>402500</v>
      </c>
      <c r="P37" s="281">
        <v>402500</v>
      </c>
      <c r="Q37" s="281">
        <v>402500</v>
      </c>
      <c r="R37" s="281">
        <v>402500</v>
      </c>
      <c r="S37" s="281">
        <v>402500</v>
      </c>
      <c r="T37" s="281">
        <v>402500</v>
      </c>
      <c r="U37" s="281">
        <v>402500</v>
      </c>
      <c r="V37" s="281">
        <v>402500</v>
      </c>
      <c r="W37" s="281">
        <v>402500</v>
      </c>
      <c r="X37" s="281">
        <v>402500</v>
      </c>
      <c r="Y37" s="281">
        <v>402500</v>
      </c>
      <c r="Z37" s="281">
        <v>402500</v>
      </c>
      <c r="AA37" s="281">
        <v>402500</v>
      </c>
      <c r="AB37" s="281">
        <v>402500</v>
      </c>
      <c r="AC37" s="281">
        <v>402500</v>
      </c>
      <c r="AD37" s="281">
        <v>268333</v>
      </c>
      <c r="AE37" s="281">
        <v>134167</v>
      </c>
    </row>
    <row r="38" spans="2:45" ht="13" x14ac:dyDescent="0.3">
      <c r="D38" s="278"/>
      <c r="I38" s="282"/>
      <c r="J38" s="283"/>
      <c r="K38" s="282"/>
      <c r="L38" s="282"/>
      <c r="M38" s="282"/>
      <c r="N38" s="282"/>
      <c r="O38" s="282"/>
      <c r="P38" s="282"/>
      <c r="Q38" s="282"/>
      <c r="R38" s="282"/>
      <c r="S38" s="282"/>
      <c r="T38" s="282"/>
      <c r="U38" s="284"/>
      <c r="V38" s="284"/>
      <c r="W38" s="282"/>
      <c r="X38" s="282"/>
      <c r="Y38" s="282"/>
      <c r="Z38" s="282"/>
      <c r="AA38" s="282"/>
      <c r="AB38" s="282"/>
      <c r="AC38" s="282"/>
      <c r="AD38" s="282"/>
      <c r="AE38" s="282"/>
    </row>
    <row r="39" spans="2:45" ht="13" x14ac:dyDescent="0.3">
      <c r="B39" s="167" t="s">
        <v>386</v>
      </c>
      <c r="D39" s="278"/>
      <c r="I39" s="281">
        <v>62068</v>
      </c>
      <c r="J39" s="281">
        <v>62068</v>
      </c>
      <c r="K39" s="281">
        <v>62068</v>
      </c>
      <c r="L39" s="281">
        <v>62068</v>
      </c>
      <c r="M39" s="281">
        <v>31034</v>
      </c>
      <c r="N39" s="281">
        <v>0</v>
      </c>
      <c r="O39" s="282"/>
      <c r="P39" s="282"/>
      <c r="Q39" s="282"/>
      <c r="R39" s="282"/>
      <c r="S39" s="282"/>
      <c r="T39" s="282"/>
      <c r="U39" s="284"/>
      <c r="V39" s="284"/>
      <c r="W39" s="282"/>
      <c r="X39" s="282"/>
      <c r="Y39" s="282"/>
      <c r="Z39" s="282"/>
      <c r="AA39" s="282"/>
      <c r="AB39" s="282"/>
      <c r="AC39" s="282"/>
      <c r="AD39" s="282"/>
      <c r="AE39" s="282"/>
    </row>
    <row r="40" spans="2:45" x14ac:dyDescent="0.25">
      <c r="C40" s="168"/>
      <c r="F40" s="167"/>
      <c r="I40" s="260"/>
      <c r="J40" s="260"/>
      <c r="K40" s="260"/>
      <c r="L40" s="260"/>
      <c r="M40" s="282"/>
      <c r="N40" s="282"/>
      <c r="O40" s="260"/>
      <c r="P40" s="260"/>
      <c r="Q40" s="260"/>
      <c r="R40" s="260"/>
      <c r="S40" s="260"/>
      <c r="T40" s="260"/>
      <c r="U40" s="260"/>
      <c r="V40" s="282"/>
      <c r="W40" s="282"/>
      <c r="X40" s="282"/>
      <c r="Y40" s="282"/>
      <c r="Z40" s="282"/>
      <c r="AA40" s="282"/>
      <c r="AB40" s="282"/>
      <c r="AC40" s="282"/>
      <c r="AD40" s="282"/>
      <c r="AE40" s="282"/>
      <c r="AF40" s="282"/>
      <c r="AG40" s="282"/>
      <c r="AH40" s="282"/>
      <c r="AI40" s="282"/>
      <c r="AJ40" s="282"/>
    </row>
    <row r="41" spans="2:45" ht="13" x14ac:dyDescent="0.3">
      <c r="C41" s="170" t="str">
        <f>B33</f>
        <v>Leverage ratio - Tranche A</v>
      </c>
      <c r="F41" s="170" t="str">
        <f>B35</f>
        <v>Leverage ratio - Tranche B</v>
      </c>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45" x14ac:dyDescent="0.25">
      <c r="C42" s="168"/>
      <c r="E42" s="219"/>
      <c r="F42" s="219"/>
      <c r="G42" s="219"/>
      <c r="H42" s="219"/>
      <c r="I42" s="207"/>
      <c r="J42" s="207"/>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row>
    <row r="43" spans="2:45" x14ac:dyDescent="0.25">
      <c r="C43" s="168"/>
    </row>
    <row r="44" spans="2:45" x14ac:dyDescent="0.25">
      <c r="C44" s="168"/>
      <c r="E44" s="219"/>
      <c r="F44" s="219"/>
      <c r="G44" s="219"/>
      <c r="H44" s="219"/>
      <c r="I44" s="219"/>
      <c r="J44" s="219"/>
    </row>
    <row r="45" spans="2:45" x14ac:dyDescent="0.25">
      <c r="C45" s="168"/>
    </row>
    <row r="46" spans="2:45" x14ac:dyDescent="0.25">
      <c r="C46" s="168"/>
      <c r="E46" s="219"/>
      <c r="F46" s="219"/>
      <c r="G46" s="219"/>
      <c r="H46" s="219"/>
      <c r="I46" s="219"/>
      <c r="J46" s="219"/>
    </row>
    <row r="47" spans="2:45" x14ac:dyDescent="0.25">
      <c r="C47" s="168"/>
    </row>
    <row r="48" spans="2:45" x14ac:dyDescent="0.25">
      <c r="C48" s="168"/>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ht="13" x14ac:dyDescent="0.3">
      <c r="C55" s="174"/>
      <c r="F55" s="167"/>
      <c r="L55" s="170"/>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ht="13" x14ac:dyDescent="0.3">
      <c r="B68" s="261"/>
      <c r="C68" s="168"/>
      <c r="E68" s="170"/>
      <c r="F68" s="167"/>
    </row>
    <row r="69" spans="2:6" x14ac:dyDescent="0.25">
      <c r="C69" s="168"/>
      <c r="F69" s="167"/>
    </row>
    <row r="70" spans="2:6" x14ac:dyDescent="0.25">
      <c r="C70" s="168"/>
      <c r="F70" s="167"/>
    </row>
    <row r="71" spans="2:6" x14ac:dyDescent="0.25">
      <c r="C71" s="168"/>
      <c r="F71" s="167"/>
    </row>
    <row r="72" spans="2:6" x14ac:dyDescent="0.25">
      <c r="C72" s="168"/>
      <c r="F72" s="167"/>
    </row>
    <row r="73" spans="2:6" x14ac:dyDescent="0.25">
      <c r="C73" s="168"/>
      <c r="F73" s="167"/>
    </row>
    <row r="74" spans="2:6" x14ac:dyDescent="0.25">
      <c r="C74" s="285"/>
      <c r="F74" s="167"/>
    </row>
    <row r="75" spans="2:6" x14ac:dyDescent="0.25">
      <c r="C75" s="168"/>
      <c r="F75" s="167"/>
    </row>
    <row r="76" spans="2:6" x14ac:dyDescent="0.25">
      <c r="C76" s="168"/>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s="220" customFormat="1" ht="10"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5">
      <c r="C83" s="168"/>
      <c r="F83" s="167"/>
    </row>
    <row r="85" spans="1:45" x14ac:dyDescent="0.25">
      <c r="D85" s="221"/>
    </row>
    <row r="88" spans="1:45" x14ac:dyDescent="0.25">
      <c r="C88" s="259">
        <v>62068</v>
      </c>
      <c r="D88" s="286"/>
    </row>
    <row r="89" spans="1:45" x14ac:dyDescent="0.25">
      <c r="C89" s="259">
        <v>62068</v>
      </c>
      <c r="D89" s="286"/>
    </row>
    <row r="90" spans="1:45" x14ac:dyDescent="0.25">
      <c r="C90" s="259">
        <v>62068</v>
      </c>
      <c r="D90" s="286"/>
    </row>
    <row r="91" spans="1:45" x14ac:dyDescent="0.25">
      <c r="C91" s="259">
        <v>62068</v>
      </c>
      <c r="D91" s="287"/>
    </row>
    <row r="92" spans="1:45" x14ac:dyDescent="0.25">
      <c r="C92" s="259">
        <v>31034</v>
      </c>
      <c r="D92" s="157"/>
    </row>
    <row r="93" spans="1:45" x14ac:dyDescent="0.25">
      <c r="C93" s="259">
        <v>0</v>
      </c>
      <c r="D93" s="157"/>
    </row>
    <row r="94" spans="1:45" x14ac:dyDescent="0.25">
      <c r="C94" s="259"/>
      <c r="D94" s="157"/>
    </row>
    <row r="95" spans="1:45" x14ac:dyDescent="0.25">
      <c r="C95" s="259"/>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D111" s="157"/>
    </row>
    <row r="112" spans="3:4" x14ac:dyDescent="0.25">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L18" sqref="L18"/>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363</v>
      </c>
    </row>
    <row r="2" spans="1:45" ht="25" x14ac:dyDescent="0.5">
      <c r="B2" s="169" t="s">
        <v>120</v>
      </c>
    </row>
    <row r="4" spans="1:45" ht="13" x14ac:dyDescent="0.3">
      <c r="B4" s="170" t="s">
        <v>121</v>
      </c>
      <c r="C4" s="171" t="s">
        <v>388</v>
      </c>
      <c r="E4" s="170" t="s">
        <v>177</v>
      </c>
      <c r="I4" s="170" t="s">
        <v>234</v>
      </c>
      <c r="J4" s="168"/>
    </row>
    <row r="5" spans="1:45" ht="13" x14ac:dyDescent="0.3">
      <c r="B5" s="170" t="s">
        <v>124</v>
      </c>
      <c r="C5" s="235" t="s">
        <v>389</v>
      </c>
      <c r="E5" s="172" t="s">
        <v>174</v>
      </c>
      <c r="G5" s="253">
        <v>1</v>
      </c>
      <c r="I5" s="170" t="s">
        <v>235</v>
      </c>
      <c r="K5" s="174" t="s">
        <v>236</v>
      </c>
      <c r="L5" s="174"/>
      <c r="N5" s="170" t="s">
        <v>237</v>
      </c>
    </row>
    <row r="6" spans="1:45" ht="13" x14ac:dyDescent="0.3">
      <c r="B6" s="170" t="s">
        <v>125</v>
      </c>
      <c r="C6" s="175">
        <v>44553</v>
      </c>
      <c r="E6" s="172" t="s">
        <v>175</v>
      </c>
      <c r="G6" s="253">
        <v>1</v>
      </c>
      <c r="I6" s="167" t="s">
        <v>390</v>
      </c>
      <c r="K6" s="254" t="s">
        <v>391</v>
      </c>
      <c r="L6" s="174"/>
      <c r="N6" s="167">
        <v>61732234800</v>
      </c>
    </row>
    <row r="7" spans="1:45" ht="13" x14ac:dyDescent="0.3">
      <c r="B7" s="170" t="s">
        <v>126</v>
      </c>
      <c r="C7" s="175">
        <v>46013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87.5" x14ac:dyDescent="0.25">
      <c r="B14" s="183" t="s">
        <v>139</v>
      </c>
      <c r="C14" s="183" t="s">
        <v>392</v>
      </c>
      <c r="D14" s="183" t="s">
        <v>393</v>
      </c>
      <c r="E14" s="184">
        <v>9.1</v>
      </c>
      <c r="F14" s="184" t="s">
        <v>143</v>
      </c>
      <c r="G14" s="183" t="s">
        <v>374</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50" x14ac:dyDescent="0.25">
      <c r="B16" s="183" t="s">
        <v>139</v>
      </c>
      <c r="C16" s="183" t="s">
        <v>394</v>
      </c>
      <c r="D16" s="183" t="s">
        <v>395</v>
      </c>
      <c r="E16" s="184" t="s">
        <v>396</v>
      </c>
      <c r="F16" s="184" t="s">
        <v>156</v>
      </c>
      <c r="G16" s="183" t="s">
        <v>397</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50" x14ac:dyDescent="0.25">
      <c r="B18" s="183" t="s">
        <v>139</v>
      </c>
      <c r="C18" s="183" t="s">
        <v>398</v>
      </c>
      <c r="D18" s="183" t="s">
        <v>395</v>
      </c>
      <c r="E18" s="184" t="s">
        <v>399</v>
      </c>
      <c r="F18" s="184" t="s">
        <v>143</v>
      </c>
      <c r="G18" s="183" t="s">
        <v>400</v>
      </c>
      <c r="H18" s="185">
        <f>COUNTIF(I18:Z18,"Not received" )</f>
        <v>0</v>
      </c>
      <c r="I18" s="289"/>
      <c r="J18" s="289"/>
      <c r="K18" s="289"/>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2.5" x14ac:dyDescent="0.25">
      <c r="B20" s="183" t="s">
        <v>401</v>
      </c>
      <c r="C20" s="183" t="s">
        <v>145</v>
      </c>
      <c r="D20" s="183" t="s">
        <v>145</v>
      </c>
      <c r="E20" s="184" t="s">
        <v>402</v>
      </c>
      <c r="F20" s="184" t="s">
        <v>156</v>
      </c>
      <c r="G20" s="183" t="s">
        <v>403</v>
      </c>
      <c r="H20" s="185">
        <f>COUNTIF(I20:Z20,"Not received" )</f>
        <v>0</v>
      </c>
      <c r="I20" s="289"/>
      <c r="J20" s="289"/>
      <c r="K20" s="289"/>
      <c r="L20" s="272"/>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62.5" x14ac:dyDescent="0.25">
      <c r="B22" s="183" t="s">
        <v>404</v>
      </c>
      <c r="C22" s="183" t="s">
        <v>145</v>
      </c>
      <c r="D22" s="183" t="s">
        <v>145</v>
      </c>
      <c r="E22" s="184" t="s">
        <v>405</v>
      </c>
      <c r="F22" s="184" t="s">
        <v>156</v>
      </c>
      <c r="G22" s="183" t="s">
        <v>403</v>
      </c>
      <c r="H22" s="185">
        <f>COUNTIF(I22:Z22,"Not received" )</f>
        <v>0</v>
      </c>
      <c r="I22" s="289"/>
      <c r="J22" s="289"/>
      <c r="K22" s="289"/>
      <c r="L22" s="272"/>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1:45" x14ac:dyDescent="0.25">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spans="1:45" ht="62.5" x14ac:dyDescent="0.25">
      <c r="B24" s="183" t="s">
        <v>406</v>
      </c>
      <c r="C24" s="183" t="s">
        <v>145</v>
      </c>
      <c r="D24" s="183" t="s">
        <v>145</v>
      </c>
      <c r="E24" s="184" t="s">
        <v>407</v>
      </c>
      <c r="F24" s="184" t="s">
        <v>156</v>
      </c>
      <c r="G24" s="183" t="s">
        <v>403</v>
      </c>
      <c r="H24" s="185">
        <f>COUNTIF(I24:Z24,"Not received" )</f>
        <v>0</v>
      </c>
      <c r="I24" s="289"/>
      <c r="J24" s="289"/>
      <c r="K24" s="289"/>
      <c r="L24" s="272"/>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1:45" x14ac:dyDescent="0.25">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ht="13" x14ac:dyDescent="0.3">
      <c r="B26" s="197"/>
      <c r="C26" s="197"/>
      <c r="D26" s="197"/>
      <c r="E26" s="197"/>
      <c r="F26" s="198"/>
      <c r="G26" s="122" t="s">
        <v>173</v>
      </c>
      <c r="H26" s="123">
        <f>SUM(H14:H20)</f>
        <v>0</v>
      </c>
      <c r="I26" s="197"/>
      <c r="J26" s="197"/>
    </row>
    <row r="30" spans="1:45" ht="13" x14ac:dyDescent="0.3">
      <c r="B30" s="167" t="s">
        <v>408</v>
      </c>
      <c r="D30" s="290"/>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ht="13" x14ac:dyDescent="0.3">
      <c r="D31" s="290"/>
      <c r="I31" s="252"/>
    </row>
    <row r="32" spans="1:45" s="220" customFormat="1" ht="10"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5">
      <c r="C33" s="168"/>
      <c r="F33" s="167"/>
    </row>
    <row r="35" spans="3:6" x14ac:dyDescent="0.25">
      <c r="D35" s="221"/>
    </row>
    <row r="38" spans="3:6" x14ac:dyDescent="0.25">
      <c r="C38" s="259"/>
      <c r="D38" s="286"/>
    </row>
    <row r="39" spans="3:6" x14ac:dyDescent="0.25">
      <c r="C39" s="259"/>
      <c r="D39" s="286"/>
    </row>
    <row r="40" spans="3:6" x14ac:dyDescent="0.25">
      <c r="C40" s="259"/>
      <c r="D40" s="286"/>
    </row>
    <row r="41" spans="3:6" x14ac:dyDescent="0.25">
      <c r="C41" s="259"/>
      <c r="D41" s="287"/>
    </row>
    <row r="42" spans="3:6" x14ac:dyDescent="0.25">
      <c r="C42" s="259"/>
      <c r="D42" s="157"/>
    </row>
    <row r="43" spans="3:6" x14ac:dyDescent="0.25">
      <c r="C43" s="259"/>
      <c r="D43" s="157"/>
    </row>
    <row r="44" spans="3:6" x14ac:dyDescent="0.25">
      <c r="C44" s="259"/>
      <c r="D44" s="157"/>
    </row>
    <row r="45" spans="3:6" x14ac:dyDescent="0.25">
      <c r="C45" s="259"/>
      <c r="D45" s="157"/>
    </row>
    <row r="46" spans="3:6" x14ac:dyDescent="0.25">
      <c r="C46" s="259"/>
      <c r="D46" s="157"/>
    </row>
    <row r="47" spans="3:6" x14ac:dyDescent="0.25">
      <c r="C47" s="259"/>
      <c r="D47" s="157"/>
    </row>
    <row r="48" spans="3:6" x14ac:dyDescent="0.25">
      <c r="C48" s="259"/>
      <c r="D48" s="157"/>
    </row>
    <row r="49" spans="3:4" x14ac:dyDescent="0.25">
      <c r="C49" s="259"/>
      <c r="D49" s="157"/>
    </row>
    <row r="50" spans="3:4" x14ac:dyDescent="0.25">
      <c r="C50" s="259"/>
      <c r="D50" s="157"/>
    </row>
    <row r="51" spans="3:4" x14ac:dyDescent="0.25">
      <c r="C51" s="259"/>
      <c r="D51" s="157"/>
    </row>
    <row r="52" spans="3:4" x14ac:dyDescent="0.25">
      <c r="C52" s="259"/>
      <c r="D52" s="157"/>
    </row>
    <row r="53" spans="3:4" x14ac:dyDescent="0.25">
      <c r="C53" s="259"/>
      <c r="D53" s="157"/>
    </row>
    <row r="54" spans="3:4" x14ac:dyDescent="0.25">
      <c r="C54" s="259"/>
      <c r="D54" s="157"/>
    </row>
    <row r="55" spans="3:4" x14ac:dyDescent="0.25">
      <c r="C55" s="259"/>
      <c r="D55" s="157"/>
    </row>
    <row r="56" spans="3:4" x14ac:dyDescent="0.25">
      <c r="C56" s="259"/>
      <c r="D56" s="157"/>
    </row>
    <row r="57" spans="3:4" x14ac:dyDescent="0.25">
      <c r="C57" s="259"/>
      <c r="D57" s="157"/>
    </row>
    <row r="58" spans="3:4" x14ac:dyDescent="0.25">
      <c r="C58" s="259"/>
      <c r="D58" s="157"/>
    </row>
    <row r="59" spans="3:4" x14ac:dyDescent="0.25">
      <c r="C59" s="259"/>
      <c r="D59" s="157"/>
    </row>
    <row r="60" spans="3:4" x14ac:dyDescent="0.25">
      <c r="C60" s="259"/>
      <c r="D60" s="157"/>
    </row>
    <row r="61" spans="3:4" x14ac:dyDescent="0.25">
      <c r="D61" s="157"/>
    </row>
    <row r="62" spans="3:4" x14ac:dyDescent="0.25">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L29" sqref="L29"/>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417</v>
      </c>
    </row>
    <row r="2" spans="1:45" ht="25" x14ac:dyDescent="0.5">
      <c r="B2" s="169" t="s">
        <v>120</v>
      </c>
    </row>
    <row r="4" spans="1:45" ht="26" x14ac:dyDescent="0.3">
      <c r="B4" s="170" t="s">
        <v>121</v>
      </c>
      <c r="C4" s="301" t="s">
        <v>418</v>
      </c>
      <c r="E4" s="170" t="s">
        <v>177</v>
      </c>
      <c r="I4" s="170" t="s">
        <v>234</v>
      </c>
      <c r="J4" s="168"/>
    </row>
    <row r="5" spans="1:45" ht="13" x14ac:dyDescent="0.3">
      <c r="B5" s="170" t="s">
        <v>124</v>
      </c>
      <c r="C5" s="235" t="s">
        <v>389</v>
      </c>
      <c r="E5" s="172" t="s">
        <v>174</v>
      </c>
      <c r="G5" s="253">
        <v>0</v>
      </c>
      <c r="I5" s="170" t="s">
        <v>235</v>
      </c>
      <c r="K5" s="174" t="s">
        <v>236</v>
      </c>
      <c r="L5" s="174"/>
      <c r="N5" s="170" t="s">
        <v>237</v>
      </c>
    </row>
    <row r="6" spans="1:45" ht="13" x14ac:dyDescent="0.3">
      <c r="B6" s="170" t="s">
        <v>125</v>
      </c>
      <c r="C6" s="175">
        <v>44627</v>
      </c>
      <c r="E6" s="172" t="s">
        <v>175</v>
      </c>
      <c r="G6" s="253">
        <v>0</v>
      </c>
      <c r="I6" s="167" t="s">
        <v>419</v>
      </c>
      <c r="K6" s="254" t="s">
        <v>420</v>
      </c>
      <c r="L6" s="174"/>
    </row>
    <row r="7" spans="1:45" ht="13" x14ac:dyDescent="0.3">
      <c r="B7" s="170" t="s">
        <v>126</v>
      </c>
      <c r="C7" s="175">
        <v>45357</v>
      </c>
      <c r="E7" s="172" t="s">
        <v>176</v>
      </c>
      <c r="G7" s="253">
        <v>0</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421</v>
      </c>
      <c r="D14" s="183"/>
      <c r="E14" s="184" t="s">
        <v>422</v>
      </c>
      <c r="F14" s="184" t="s">
        <v>324</v>
      </c>
      <c r="G14" s="183" t="s">
        <v>423</v>
      </c>
      <c r="H14" s="185">
        <f>COUNTIF(I14:Z14,"Not received" )</f>
        <v>0</v>
      </c>
      <c r="I14" s="187"/>
      <c r="J14" s="256"/>
      <c r="K14" s="187"/>
      <c r="L14" s="233" t="s">
        <v>158</v>
      </c>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424</v>
      </c>
      <c r="D16" s="183"/>
      <c r="E16" s="184" t="s">
        <v>425</v>
      </c>
      <c r="F16" s="184" t="s">
        <v>143</v>
      </c>
      <c r="G16" s="183" t="s">
        <v>426</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427</v>
      </c>
      <c r="C18" s="183" t="s">
        <v>428</v>
      </c>
      <c r="D18" s="183"/>
      <c r="E18" s="184" t="s">
        <v>429</v>
      </c>
      <c r="F18" s="184" t="s">
        <v>137</v>
      </c>
      <c r="G18" s="183" t="s">
        <v>430</v>
      </c>
      <c r="H18" s="185">
        <f>COUNTIF(I18:Z18,"Not received" )</f>
        <v>0</v>
      </c>
      <c r="I18" s="289"/>
      <c r="J18" s="289"/>
      <c r="K18" s="289"/>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ht="13" x14ac:dyDescent="0.3">
      <c r="D26" s="261"/>
      <c r="I26" s="252"/>
      <c r="J26" s="252"/>
      <c r="K26" s="252"/>
      <c r="Q26" s="203"/>
      <c r="T26" s="203"/>
      <c r="W26" s="203"/>
      <c r="Z26" s="203"/>
    </row>
    <row r="27" spans="2:45" ht="13" x14ac:dyDescent="0.3">
      <c r="B27" s="167" t="s">
        <v>431</v>
      </c>
      <c r="D27" s="278">
        <v>0.67500000000000004</v>
      </c>
      <c r="I27" s="207"/>
      <c r="J27" s="207"/>
      <c r="K27" s="207"/>
      <c r="L27" s="302">
        <f>D27</f>
        <v>0.67500000000000004</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row>
    <row r="28" spans="2:45" ht="13" x14ac:dyDescent="0.3">
      <c r="D28" s="290"/>
      <c r="I28" s="252"/>
    </row>
    <row r="29" spans="2:45" ht="13" x14ac:dyDescent="0.3">
      <c r="B29" s="167" t="s">
        <v>432</v>
      </c>
      <c r="D29" s="290"/>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row>
    <row r="30" spans="2:45" ht="13" x14ac:dyDescent="0.3">
      <c r="D30" s="290"/>
      <c r="I30" s="257"/>
      <c r="J30" s="280"/>
      <c r="K30" s="280"/>
      <c r="L30" s="257"/>
      <c r="M30" s="257"/>
      <c r="N30" s="257"/>
      <c r="O30" s="257"/>
      <c r="Z30" s="206"/>
      <c r="AA30" s="206"/>
    </row>
    <row r="31" spans="2:45" ht="13" x14ac:dyDescent="0.3">
      <c r="D31" s="290"/>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row>
    <row r="32" spans="2:45" ht="13" x14ac:dyDescent="0.3">
      <c r="D32" s="290"/>
      <c r="I32" s="282"/>
      <c r="J32" s="283"/>
      <c r="K32" s="282"/>
      <c r="L32" s="282"/>
      <c r="M32" s="282"/>
      <c r="N32" s="282"/>
      <c r="O32" s="282"/>
      <c r="P32" s="282"/>
      <c r="Q32" s="282"/>
      <c r="R32" s="282"/>
      <c r="S32" s="282"/>
      <c r="T32" s="282"/>
      <c r="U32" s="284"/>
      <c r="V32" s="284"/>
      <c r="W32" s="282"/>
      <c r="X32" s="282"/>
      <c r="Y32" s="282"/>
      <c r="Z32" s="282"/>
      <c r="AA32" s="282"/>
      <c r="AB32" s="282"/>
      <c r="AC32" s="282"/>
      <c r="AD32" s="282"/>
      <c r="AE32" s="282"/>
    </row>
    <row r="33" spans="3:36" ht="13" x14ac:dyDescent="0.3">
      <c r="D33" s="290"/>
      <c r="I33" s="281"/>
      <c r="J33" s="281"/>
      <c r="K33" s="281"/>
      <c r="L33" s="281"/>
      <c r="M33" s="281"/>
      <c r="N33" s="281"/>
      <c r="O33" s="282"/>
      <c r="P33" s="282"/>
      <c r="Q33" s="282"/>
      <c r="R33" s="282"/>
      <c r="S33" s="282"/>
      <c r="T33" s="282"/>
      <c r="U33" s="284"/>
      <c r="V33" s="284"/>
      <c r="W33" s="282"/>
      <c r="X33" s="282"/>
      <c r="Y33" s="282"/>
      <c r="Z33" s="282"/>
      <c r="AA33" s="282"/>
      <c r="AB33" s="282"/>
      <c r="AC33" s="282"/>
      <c r="AD33" s="282"/>
      <c r="AE33" s="282"/>
    </row>
    <row r="34" spans="3:36" x14ac:dyDescent="0.25">
      <c r="C34" s="168"/>
      <c r="F34" s="167"/>
      <c r="I34" s="260"/>
      <c r="J34" s="260"/>
      <c r="K34" s="260"/>
      <c r="L34" s="260"/>
      <c r="M34" s="282"/>
      <c r="N34" s="282"/>
      <c r="O34" s="260"/>
      <c r="P34" s="260"/>
      <c r="Q34" s="260"/>
      <c r="R34" s="260"/>
      <c r="S34" s="260"/>
      <c r="T34" s="260"/>
      <c r="U34" s="260"/>
      <c r="V34" s="282"/>
      <c r="W34" s="282"/>
      <c r="X34" s="282"/>
      <c r="Y34" s="282"/>
      <c r="Z34" s="282"/>
      <c r="AA34" s="282"/>
      <c r="AB34" s="282"/>
      <c r="AC34" s="282"/>
      <c r="AD34" s="282"/>
      <c r="AE34" s="282"/>
      <c r="AF34" s="282"/>
      <c r="AG34" s="282"/>
      <c r="AH34" s="282"/>
      <c r="AI34" s="282"/>
      <c r="AJ34" s="282"/>
    </row>
    <row r="35" spans="3:36" ht="13" x14ac:dyDescent="0.3">
      <c r="C35" s="170"/>
      <c r="F35" s="170"/>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row>
    <row r="36" spans="3:36" x14ac:dyDescent="0.25">
      <c r="C36" s="168"/>
      <c r="E36" s="219"/>
      <c r="F36" s="219"/>
      <c r="G36" s="219"/>
      <c r="H36" s="219"/>
      <c r="I36" s="207"/>
      <c r="J36" s="207"/>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row>
    <row r="37" spans="3:36" x14ac:dyDescent="0.25">
      <c r="C37" s="168"/>
    </row>
    <row r="38" spans="3:36" x14ac:dyDescent="0.25">
      <c r="C38" s="168"/>
      <c r="E38" s="219"/>
      <c r="F38" s="219"/>
      <c r="G38" s="219"/>
      <c r="H38" s="219"/>
      <c r="I38" s="219"/>
      <c r="J38" s="219"/>
    </row>
    <row r="39" spans="3:36" x14ac:dyDescent="0.25">
      <c r="C39" s="168"/>
    </row>
    <row r="40" spans="3:36" x14ac:dyDescent="0.25">
      <c r="C40" s="168"/>
      <c r="E40" s="219"/>
      <c r="F40" s="219"/>
      <c r="G40" s="219"/>
      <c r="H40" s="219"/>
      <c r="I40" s="219"/>
      <c r="J40" s="219"/>
    </row>
    <row r="41" spans="3:36" x14ac:dyDescent="0.25">
      <c r="C41" s="168"/>
    </row>
    <row r="42" spans="3:36" x14ac:dyDescent="0.25">
      <c r="C42" s="168"/>
      <c r="F42" s="167"/>
    </row>
    <row r="43" spans="3:36" x14ac:dyDescent="0.25">
      <c r="C43" s="168"/>
      <c r="F43" s="167"/>
    </row>
    <row r="44" spans="3:36" x14ac:dyDescent="0.25">
      <c r="C44" s="168"/>
      <c r="F44" s="167"/>
    </row>
    <row r="45" spans="3:36" x14ac:dyDescent="0.25">
      <c r="C45" s="168"/>
      <c r="F45" s="167"/>
    </row>
    <row r="46" spans="3:36" x14ac:dyDescent="0.25">
      <c r="C46" s="168"/>
      <c r="F46" s="167"/>
    </row>
    <row r="47" spans="3:36" x14ac:dyDescent="0.25">
      <c r="C47" s="168"/>
      <c r="F47" s="167"/>
    </row>
    <row r="48" spans="3:36" x14ac:dyDescent="0.25">
      <c r="C48" s="168"/>
      <c r="F48" s="167"/>
    </row>
    <row r="49" spans="2:12" ht="13" x14ac:dyDescent="0.3">
      <c r="C49" s="174"/>
      <c r="F49" s="167"/>
      <c r="L49" s="170"/>
    </row>
    <row r="50" spans="2:12" x14ac:dyDescent="0.25">
      <c r="C50" s="168"/>
      <c r="F50" s="167"/>
    </row>
    <row r="51" spans="2:12" x14ac:dyDescent="0.25">
      <c r="C51" s="168"/>
      <c r="F51" s="167"/>
    </row>
    <row r="52" spans="2:12" x14ac:dyDescent="0.25">
      <c r="C52" s="168"/>
      <c r="F52" s="167"/>
    </row>
    <row r="53" spans="2:12" x14ac:dyDescent="0.25">
      <c r="C53" s="168"/>
      <c r="F53" s="167"/>
    </row>
    <row r="54" spans="2:12" x14ac:dyDescent="0.25">
      <c r="C54" s="168"/>
      <c r="F54" s="167"/>
    </row>
    <row r="55" spans="2:12" x14ac:dyDescent="0.25">
      <c r="C55" s="168"/>
      <c r="F55" s="167"/>
    </row>
    <row r="56" spans="2:12" x14ac:dyDescent="0.25">
      <c r="C56" s="168"/>
      <c r="F56" s="167"/>
    </row>
    <row r="57" spans="2:12" x14ac:dyDescent="0.25">
      <c r="C57" s="168"/>
      <c r="F57" s="167"/>
    </row>
    <row r="58" spans="2:12" x14ac:dyDescent="0.25">
      <c r="C58" s="168"/>
      <c r="F58" s="167"/>
    </row>
    <row r="59" spans="2:12" x14ac:dyDescent="0.25">
      <c r="C59" s="168"/>
      <c r="F59" s="167"/>
    </row>
    <row r="60" spans="2:12"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285"/>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row r="82" spans="3:4" x14ac:dyDescent="0.25">
      <c r="C82" s="259">
        <v>62068</v>
      </c>
      <c r="D82" s="286"/>
    </row>
    <row r="83" spans="3:4" x14ac:dyDescent="0.25">
      <c r="C83" s="259">
        <v>62068</v>
      </c>
      <c r="D83" s="286"/>
    </row>
    <row r="84" spans="3:4" x14ac:dyDescent="0.25">
      <c r="C84" s="259">
        <v>62068</v>
      </c>
      <c r="D84" s="286"/>
    </row>
    <row r="85" spans="3:4" x14ac:dyDescent="0.25">
      <c r="C85" s="259">
        <v>62068</v>
      </c>
      <c r="D85" s="287"/>
    </row>
    <row r="86" spans="3:4" x14ac:dyDescent="0.25">
      <c r="C86" s="259">
        <v>31034</v>
      </c>
      <c r="D86" s="157"/>
    </row>
    <row r="87" spans="3:4" x14ac:dyDescent="0.25">
      <c r="C87" s="259">
        <v>0</v>
      </c>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D105" s="157"/>
    </row>
    <row r="106" spans="3:4" x14ac:dyDescent="0.25">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0"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12.441406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3" x14ac:dyDescent="0.25">
      <c r="A1" s="167" t="s">
        <v>331</v>
      </c>
    </row>
    <row r="2" spans="1:43" ht="25" x14ac:dyDescent="0.5">
      <c r="B2" s="169" t="s">
        <v>120</v>
      </c>
    </row>
    <row r="4" spans="1:43" ht="13" x14ac:dyDescent="0.3">
      <c r="B4" s="170" t="s">
        <v>121</v>
      </c>
      <c r="C4" s="171" t="s">
        <v>331</v>
      </c>
      <c r="E4" s="170" t="s">
        <v>177</v>
      </c>
      <c r="I4" s="170" t="s">
        <v>234</v>
      </c>
      <c r="J4" s="168"/>
    </row>
    <row r="5" spans="1:43" ht="13" x14ac:dyDescent="0.3">
      <c r="B5" s="170" t="s">
        <v>124</v>
      </c>
      <c r="C5" s="235" t="s">
        <v>306</v>
      </c>
      <c r="E5" s="172" t="s">
        <v>174</v>
      </c>
      <c r="G5" s="253">
        <v>1</v>
      </c>
      <c r="I5" s="170" t="s">
        <v>235</v>
      </c>
      <c r="K5" s="174" t="s">
        <v>236</v>
      </c>
      <c r="L5" s="174"/>
      <c r="N5" s="170"/>
    </row>
    <row r="6" spans="1:43" ht="13" x14ac:dyDescent="0.3">
      <c r="B6" s="170" t="s">
        <v>125</v>
      </c>
      <c r="C6" s="175">
        <v>44341</v>
      </c>
      <c r="E6" s="172" t="s">
        <v>175</v>
      </c>
      <c r="G6" s="253">
        <v>1</v>
      </c>
      <c r="I6" s="167" t="s">
        <v>332</v>
      </c>
      <c r="J6" s="264"/>
      <c r="K6" s="265" t="s">
        <v>333</v>
      </c>
      <c r="L6" s="174"/>
    </row>
    <row r="7" spans="1:43" ht="13" x14ac:dyDescent="0.3">
      <c r="B7" s="170" t="s">
        <v>126</v>
      </c>
      <c r="C7" s="175">
        <v>44706</v>
      </c>
      <c r="E7" s="172" t="s">
        <v>176</v>
      </c>
      <c r="G7" s="253">
        <v>1</v>
      </c>
      <c r="I7" s="170"/>
      <c r="K7" s="174"/>
      <c r="L7" s="174"/>
      <c r="N7" s="170"/>
    </row>
    <row r="8" spans="1:43" x14ac:dyDescent="0.25">
      <c r="F8" s="167"/>
      <c r="I8" s="225"/>
      <c r="J8" s="225"/>
      <c r="K8" s="127"/>
      <c r="L8" s="225"/>
      <c r="M8" s="225"/>
      <c r="N8" s="255"/>
    </row>
    <row r="9" spans="1:43" x14ac:dyDescent="0.25">
      <c r="D9" s="177"/>
      <c r="F9" s="167"/>
      <c r="I9" s="225"/>
      <c r="J9" s="225"/>
      <c r="K9" s="130"/>
      <c r="L9" s="225"/>
      <c r="M9" s="225"/>
      <c r="N9" s="255"/>
    </row>
    <row r="10" spans="1:43" x14ac:dyDescent="0.25">
      <c r="D10" s="177"/>
      <c r="E10" s="177"/>
    </row>
    <row r="12" spans="1:43" ht="26" x14ac:dyDescent="0.25">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5">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row>
    <row r="14" spans="1:43" ht="75" x14ac:dyDescent="0.25">
      <c r="B14" s="183" t="s">
        <v>139</v>
      </c>
      <c r="C14" s="183" t="s">
        <v>334</v>
      </c>
      <c r="D14" s="183" t="s">
        <v>335</v>
      </c>
      <c r="E14" s="184" t="s">
        <v>336</v>
      </c>
      <c r="F14" s="184" t="s">
        <v>143</v>
      </c>
      <c r="G14" s="183" t="s">
        <v>337</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5" x14ac:dyDescent="0.25">
      <c r="B16" s="183" t="s">
        <v>139</v>
      </c>
      <c r="C16" s="183" t="s">
        <v>338</v>
      </c>
      <c r="D16" s="183" t="s">
        <v>335</v>
      </c>
      <c r="E16" s="184" t="s">
        <v>339</v>
      </c>
      <c r="F16" s="184" t="s">
        <v>324</v>
      </c>
      <c r="G16" s="183" t="s">
        <v>340</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0" x14ac:dyDescent="0.25">
      <c r="B18" s="183" t="s">
        <v>139</v>
      </c>
      <c r="C18" s="183" t="s">
        <v>341</v>
      </c>
      <c r="D18" s="183" t="s">
        <v>145</v>
      </c>
      <c r="E18" s="184" t="s">
        <v>342</v>
      </c>
      <c r="F18" s="184" t="s">
        <v>137</v>
      </c>
      <c r="G18" s="183" t="s">
        <v>343</v>
      </c>
      <c r="H18" s="185">
        <f>COUNTIF(I18:X18,"Not received" )</f>
        <v>0</v>
      </c>
      <c r="I18" s="187"/>
      <c r="J18" s="126" t="s">
        <v>158</v>
      </c>
      <c r="K18" s="126" t="s">
        <v>158</v>
      </c>
      <c r="L18" s="126" t="s">
        <v>158</v>
      </c>
      <c r="M18" s="126" t="s">
        <v>158</v>
      </c>
      <c r="N18" s="126" t="s">
        <v>158</v>
      </c>
      <c r="O18" s="126" t="s">
        <v>158</v>
      </c>
      <c r="P18" s="126" t="s">
        <v>158</v>
      </c>
      <c r="Q18" s="126" t="s">
        <v>158</v>
      </c>
      <c r="R18" s="191" t="s">
        <v>223</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5">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2.5" x14ac:dyDescent="0.25">
      <c r="B20" s="183" t="s">
        <v>344</v>
      </c>
      <c r="C20" s="183" t="s">
        <v>345</v>
      </c>
      <c r="D20" s="183" t="s">
        <v>145</v>
      </c>
      <c r="E20" s="184" t="s">
        <v>346</v>
      </c>
      <c r="F20" s="184" t="s">
        <v>347</v>
      </c>
      <c r="G20" s="183" t="s">
        <v>348</v>
      </c>
      <c r="H20" s="185">
        <f>COUNTIF(I20:X20,"Not received" )</f>
        <v>0</v>
      </c>
      <c r="I20" s="256"/>
      <c r="J20" s="126" t="s">
        <v>158</v>
      </c>
      <c r="K20" s="126" t="s">
        <v>158</v>
      </c>
      <c r="L20" s="126" t="s">
        <v>158</v>
      </c>
      <c r="M20" s="126" t="s">
        <v>158</v>
      </c>
      <c r="N20" s="126" t="s">
        <v>158</v>
      </c>
      <c r="O20" s="126" t="s">
        <v>158</v>
      </c>
      <c r="P20" s="126" t="s">
        <v>158</v>
      </c>
      <c r="Q20" s="126" t="s">
        <v>158</v>
      </c>
      <c r="R20" s="191" t="s">
        <v>223</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5">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5" x14ac:dyDescent="0.25">
      <c r="B22" s="183" t="s">
        <v>349</v>
      </c>
      <c r="C22" s="183" t="s">
        <v>350</v>
      </c>
      <c r="D22" s="183" t="s">
        <v>145</v>
      </c>
      <c r="E22" s="184" t="s">
        <v>351</v>
      </c>
      <c r="F22" s="184" t="s">
        <v>137</v>
      </c>
      <c r="G22" s="183" t="s">
        <v>352</v>
      </c>
      <c r="H22" s="185">
        <f>COUNTIF(I22:X22,"Not received" )</f>
        <v>0</v>
      </c>
      <c r="I22" s="187"/>
      <c r="J22" s="126" t="s">
        <v>158</v>
      </c>
      <c r="K22" s="126" t="s">
        <v>158</v>
      </c>
      <c r="L22" s="126" t="s">
        <v>158</v>
      </c>
      <c r="M22" s="126" t="s">
        <v>158</v>
      </c>
      <c r="N22" s="126" t="s">
        <v>158</v>
      </c>
      <c r="O22" s="126" t="s">
        <v>158</v>
      </c>
      <c r="P22" s="126" t="s">
        <v>158</v>
      </c>
      <c r="Q22" s="126" t="s">
        <v>158</v>
      </c>
      <c r="R22" s="191" t="s">
        <v>223</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5">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7.5" x14ac:dyDescent="0.25">
      <c r="B24" s="183" t="s">
        <v>353</v>
      </c>
      <c r="C24" s="183" t="s">
        <v>354</v>
      </c>
      <c r="D24" s="183" t="s">
        <v>145</v>
      </c>
      <c r="E24" s="184" t="s">
        <v>355</v>
      </c>
      <c r="F24" s="184" t="s">
        <v>145</v>
      </c>
      <c r="G24" s="183" t="s">
        <v>356</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5">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ht="13" x14ac:dyDescent="0.3">
      <c r="B26" s="197"/>
      <c r="C26" s="197"/>
      <c r="D26" s="197"/>
      <c r="E26" s="197"/>
      <c r="F26" s="198"/>
      <c r="G26" s="122" t="s">
        <v>173</v>
      </c>
      <c r="H26" s="123">
        <f>SUM(H14:H18)</f>
        <v>0</v>
      </c>
      <c r="J26" s="263"/>
    </row>
    <row r="28" spans="2:45" x14ac:dyDescent="0.25">
      <c r="B28" s="167" t="s">
        <v>357</v>
      </c>
    </row>
    <row r="30" spans="2:45" ht="13" x14ac:dyDescent="0.3">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5">
      <c r="I31" s="203"/>
      <c r="Q31" s="203"/>
      <c r="T31" s="203"/>
      <c r="W31" s="203"/>
      <c r="Z31" s="203"/>
    </row>
    <row r="32" spans="2:45" x14ac:dyDescent="0.25">
      <c r="I32" s="206"/>
      <c r="J32" s="206"/>
      <c r="K32" s="206"/>
      <c r="V32" s="157"/>
      <c r="W32" s="157"/>
    </row>
    <row r="33" spans="1:36" x14ac:dyDescent="0.25">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5">
      <c r="I34" s="257"/>
      <c r="J34" s="257"/>
      <c r="K34" s="257"/>
      <c r="L34" s="257"/>
      <c r="M34" s="257"/>
      <c r="N34" s="257"/>
      <c r="O34" s="257"/>
      <c r="Z34" s="206"/>
      <c r="AA34" s="206"/>
    </row>
    <row r="35" spans="1:36" x14ac:dyDescent="0.25">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t="13" hidden="1" x14ac:dyDescent="0.3">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t="13" hidden="1" x14ac:dyDescent="0.3">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5">
      <c r="C38" s="168"/>
      <c r="F38" s="167"/>
      <c r="I38" s="260"/>
      <c r="J38" s="260"/>
      <c r="K38" s="260"/>
      <c r="L38" s="260"/>
      <c r="M38" s="260"/>
      <c r="N38" s="260"/>
      <c r="O38" s="260"/>
      <c r="P38" s="260"/>
      <c r="Q38" s="260"/>
      <c r="R38" s="260"/>
      <c r="S38" s="260"/>
      <c r="T38" s="260"/>
      <c r="U38" s="260"/>
    </row>
    <row r="39" spans="1:36" ht="13" x14ac:dyDescent="0.3">
      <c r="C39" s="170"/>
      <c r="F39" s="170"/>
    </row>
    <row r="40" spans="1:36" x14ac:dyDescent="0.25">
      <c r="C40" s="168"/>
      <c r="E40" s="219"/>
      <c r="F40" s="219"/>
      <c r="G40" s="219"/>
      <c r="H40" s="219"/>
      <c r="I40" s="219"/>
      <c r="J40" s="219"/>
    </row>
    <row r="41" spans="1:36" x14ac:dyDescent="0.25">
      <c r="C41" s="168"/>
    </row>
    <row r="42" spans="1:36" x14ac:dyDescent="0.25">
      <c r="C42" s="168"/>
      <c r="E42" s="219"/>
      <c r="F42" s="219"/>
      <c r="G42" s="219"/>
      <c r="H42" s="219"/>
      <c r="I42" s="219"/>
      <c r="J42" s="219"/>
    </row>
    <row r="43" spans="1:36" x14ac:dyDescent="0.25">
      <c r="C43" s="168"/>
    </row>
    <row r="44" spans="1:36" x14ac:dyDescent="0.25">
      <c r="C44" s="168"/>
      <c r="E44" s="219"/>
      <c r="F44" s="219"/>
      <c r="G44" s="219"/>
      <c r="H44" s="219"/>
      <c r="I44" s="219"/>
      <c r="J44" s="219"/>
    </row>
    <row r="45" spans="1:36" x14ac:dyDescent="0.25">
      <c r="C45" s="168"/>
    </row>
    <row r="46" spans="1:36" x14ac:dyDescent="0.25">
      <c r="C46" s="168"/>
      <c r="F46" s="167"/>
    </row>
    <row r="47" spans="1:36" x14ac:dyDescent="0.25">
      <c r="C47" s="168"/>
      <c r="F47" s="167"/>
    </row>
    <row r="48" spans="1:36" x14ac:dyDescent="0.25">
      <c r="C48" s="168"/>
      <c r="F48" s="167"/>
    </row>
    <row r="49" spans="3:12" x14ac:dyDescent="0.25">
      <c r="C49" s="168"/>
      <c r="F49" s="167"/>
    </row>
    <row r="50" spans="3:12" x14ac:dyDescent="0.25">
      <c r="C50" s="168"/>
      <c r="F50" s="167"/>
    </row>
    <row r="51" spans="3:12" x14ac:dyDescent="0.25">
      <c r="C51" s="168"/>
      <c r="F51" s="167"/>
    </row>
    <row r="52" spans="3:12" hidden="1" x14ac:dyDescent="0.25">
      <c r="C52" s="168"/>
      <c r="F52" s="167"/>
    </row>
    <row r="53" spans="3:12" ht="13" hidden="1" x14ac:dyDescent="0.3">
      <c r="C53" s="174">
        <f>B36</f>
        <v>0</v>
      </c>
      <c r="F53" s="167"/>
      <c r="L53" s="170" t="e">
        <f>#REF!</f>
        <v>#REF!</v>
      </c>
    </row>
    <row r="54" spans="3:12" hidden="1" x14ac:dyDescent="0.25">
      <c r="C54" s="168"/>
      <c r="F54" s="167"/>
    </row>
    <row r="55" spans="3:12" hidden="1" x14ac:dyDescent="0.25">
      <c r="C55" s="168"/>
      <c r="F55" s="167"/>
    </row>
    <row r="56" spans="3:12" hidden="1" x14ac:dyDescent="0.25">
      <c r="C56" s="168"/>
      <c r="F56" s="167"/>
    </row>
    <row r="57" spans="3:12" hidden="1" x14ac:dyDescent="0.25">
      <c r="C57" s="168"/>
      <c r="F57" s="167"/>
    </row>
    <row r="58" spans="3:12" hidden="1" x14ac:dyDescent="0.25">
      <c r="C58" s="168"/>
      <c r="F58" s="167"/>
    </row>
    <row r="59" spans="3:12" hidden="1" x14ac:dyDescent="0.25">
      <c r="C59" s="168"/>
      <c r="F59" s="167"/>
    </row>
    <row r="60" spans="3:12" hidden="1" x14ac:dyDescent="0.25">
      <c r="C60" s="168"/>
      <c r="F60" s="167"/>
    </row>
    <row r="61" spans="3:12" hidden="1" x14ac:dyDescent="0.25">
      <c r="C61" s="168"/>
      <c r="F61" s="167"/>
    </row>
    <row r="62" spans="3:12" hidden="1" x14ac:dyDescent="0.25">
      <c r="C62" s="168"/>
      <c r="F62" s="167"/>
    </row>
    <row r="63" spans="3:12" hidden="1" x14ac:dyDescent="0.25">
      <c r="C63" s="168"/>
      <c r="F63" s="167"/>
    </row>
    <row r="64" spans="3:12" hidden="1"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3" style="167" customWidth="1"/>
    <col min="6" max="6" width="13.44140625" style="168" customWidth="1"/>
    <col min="7" max="8" width="15.77734375" style="167" customWidth="1"/>
    <col min="9" max="24" width="9.6640625" style="167" hidden="1" customWidth="1"/>
    <col min="25" max="33" width="9.6640625" style="167" customWidth="1"/>
    <col min="34" max="16384" width="9.33203125" style="167"/>
  </cols>
  <sheetData>
    <row r="1" spans="1:45" x14ac:dyDescent="0.25">
      <c r="A1" s="167" t="s">
        <v>278</v>
      </c>
    </row>
    <row r="2" spans="1:45" ht="25" x14ac:dyDescent="0.5">
      <c r="B2" s="169" t="s">
        <v>120</v>
      </c>
    </row>
    <row r="4" spans="1:45" ht="13" x14ac:dyDescent="0.3">
      <c r="B4" s="170" t="s">
        <v>121</v>
      </c>
      <c r="C4" s="235" t="s">
        <v>279</v>
      </c>
      <c r="E4" s="170" t="s">
        <v>181</v>
      </c>
      <c r="I4" s="170" t="s">
        <v>234</v>
      </c>
      <c r="J4" s="168"/>
    </row>
    <row r="5" spans="1:45" ht="13" x14ac:dyDescent="0.3">
      <c r="B5" s="170"/>
      <c r="C5" s="235"/>
      <c r="E5" s="172" t="s">
        <v>174</v>
      </c>
      <c r="G5" s="173">
        <v>1</v>
      </c>
      <c r="I5" s="170" t="s">
        <v>235</v>
      </c>
      <c r="K5" s="174" t="s">
        <v>236</v>
      </c>
      <c r="L5" s="174"/>
      <c r="N5" s="170" t="s">
        <v>237</v>
      </c>
    </row>
    <row r="6" spans="1:45" ht="13" x14ac:dyDescent="0.3">
      <c r="B6" s="170" t="s">
        <v>179</v>
      </c>
      <c r="C6" s="121" t="s">
        <v>306</v>
      </c>
      <c r="E6" s="172" t="s">
        <v>175</v>
      </c>
      <c r="G6" s="173">
        <v>1</v>
      </c>
      <c r="I6" s="236" t="s">
        <v>280</v>
      </c>
      <c r="K6" s="127" t="s">
        <v>281</v>
      </c>
      <c r="L6" s="237"/>
      <c r="N6" s="227" t="s">
        <v>282</v>
      </c>
    </row>
    <row r="7" spans="1:45" ht="13" x14ac:dyDescent="0.3">
      <c r="B7" s="170" t="s">
        <v>125</v>
      </c>
      <c r="C7" s="175">
        <v>43171</v>
      </c>
      <c r="D7" s="177"/>
      <c r="E7" s="172" t="s">
        <v>176</v>
      </c>
      <c r="G7" s="173">
        <v>1</v>
      </c>
      <c r="I7" s="237"/>
      <c r="K7" s="237"/>
      <c r="L7" s="237"/>
      <c r="N7" s="237"/>
    </row>
    <row r="8" spans="1:45" ht="13" x14ac:dyDescent="0.3">
      <c r="B8" s="170" t="s">
        <v>126</v>
      </c>
      <c r="C8" s="175">
        <v>44266</v>
      </c>
      <c r="D8" s="177"/>
      <c r="E8" s="177"/>
    </row>
    <row r="9" spans="1:45" ht="13" x14ac:dyDescent="0.3">
      <c r="B9" s="170"/>
      <c r="C9" s="175"/>
    </row>
    <row r="10" spans="1:45" ht="26" x14ac:dyDescent="0.25">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7.5" x14ac:dyDescent="0.25">
      <c r="B12" s="183" t="s">
        <v>139</v>
      </c>
      <c r="C12" s="183" t="s">
        <v>283</v>
      </c>
      <c r="D12" s="183" t="s">
        <v>284</v>
      </c>
      <c r="E12" s="184" t="s">
        <v>285</v>
      </c>
      <c r="F12" s="184" t="s">
        <v>143</v>
      </c>
      <c r="G12" s="183" t="s">
        <v>144</v>
      </c>
      <c r="H12" s="185">
        <f ca="1">COUNTIFS($I$11:$U$11,"1",I12:U12,"Not received")</f>
        <v>1</v>
      </c>
      <c r="I12" s="184" t="s">
        <v>145</v>
      </c>
      <c r="J12" s="184" t="s">
        <v>145</v>
      </c>
      <c r="K12" s="184" t="s">
        <v>145</v>
      </c>
      <c r="L12" s="184" t="s">
        <v>145</v>
      </c>
      <c r="M12" s="184" t="s">
        <v>145</v>
      </c>
      <c r="N12" s="184" t="s">
        <v>145</v>
      </c>
      <c r="O12" s="187" t="s">
        <v>286</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5">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7.5" x14ac:dyDescent="0.25">
      <c r="B14" s="183" t="s">
        <v>139</v>
      </c>
      <c r="C14" s="183" t="s">
        <v>287</v>
      </c>
      <c r="D14" s="183" t="s">
        <v>284</v>
      </c>
      <c r="E14" s="184" t="s">
        <v>288</v>
      </c>
      <c r="F14" s="184" t="s">
        <v>156</v>
      </c>
      <c r="G14" s="183" t="s">
        <v>289</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231</v>
      </c>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 x14ac:dyDescent="0.25">
      <c r="B16" s="183" t="s">
        <v>290</v>
      </c>
      <c r="C16" s="183" t="s">
        <v>291</v>
      </c>
      <c r="D16" s="183" t="s">
        <v>292</v>
      </c>
      <c r="E16" s="184" t="s">
        <v>293</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231</v>
      </c>
    </row>
    <row r="17" spans="2:45" x14ac:dyDescent="0.25">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7.5" x14ac:dyDescent="0.25">
      <c r="B18" s="183" t="s">
        <v>294</v>
      </c>
      <c r="C18" s="183" t="s">
        <v>295</v>
      </c>
      <c r="D18" s="183" t="s">
        <v>145</v>
      </c>
      <c r="E18" s="184" t="s">
        <v>296</v>
      </c>
      <c r="F18" s="184" t="s">
        <v>145</v>
      </c>
      <c r="G18" s="192" t="s">
        <v>297</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38" thickBot="1" x14ac:dyDescent="0.3">
      <c r="B20" s="195" t="s">
        <v>149</v>
      </c>
      <c r="C20" s="195" t="s">
        <v>298</v>
      </c>
      <c r="D20" s="195" t="s">
        <v>299</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231</v>
      </c>
    </row>
    <row r="21" spans="2:45"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 x14ac:dyDescent="0.3">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5">
      <c r="B23" s="197"/>
      <c r="C23" s="197"/>
      <c r="D23" s="197"/>
      <c r="E23" s="197"/>
      <c r="F23" s="198"/>
      <c r="G23" s="197"/>
      <c r="H23" s="197"/>
    </row>
    <row r="24" spans="2:45" ht="13" x14ac:dyDescent="0.3">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ht="13" x14ac:dyDescent="0.3">
      <c r="D25" s="202"/>
      <c r="T25" s="203"/>
      <c r="W25" s="203"/>
      <c r="Y25" s="203"/>
    </row>
    <row r="26" spans="2:45" ht="13" x14ac:dyDescent="0.3">
      <c r="B26" s="167" t="s">
        <v>300</v>
      </c>
      <c r="D26" s="161">
        <v>1.1000000000000001</v>
      </c>
      <c r="Q26" s="242"/>
      <c r="Y26" s="241">
        <v>1.5</v>
      </c>
      <c r="Z26" s="241">
        <v>2</v>
      </c>
      <c r="AA26" s="241">
        <v>1.4</v>
      </c>
      <c r="AB26" s="242">
        <v>0.9</v>
      </c>
      <c r="AC26" s="242">
        <v>0.7</v>
      </c>
      <c r="AD26" s="242">
        <v>1.3</v>
      </c>
      <c r="AE26" s="242">
        <v>2.4</v>
      </c>
    </row>
    <row r="27" spans="2:45" ht="13" x14ac:dyDescent="0.3">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ht="13" x14ac:dyDescent="0.3">
      <c r="B28" s="167" t="s">
        <v>262</v>
      </c>
      <c r="D28" s="161">
        <v>2</v>
      </c>
      <c r="Q28" s="245"/>
      <c r="Y28" s="244">
        <v>1.49</v>
      </c>
      <c r="Z28" s="244">
        <v>1.98</v>
      </c>
      <c r="AA28" s="244">
        <v>1.38</v>
      </c>
      <c r="AB28" s="244">
        <v>0.93</v>
      </c>
      <c r="AC28" s="244">
        <v>0.67</v>
      </c>
      <c r="AD28" s="245">
        <v>1.27</v>
      </c>
      <c r="AE28" s="245">
        <v>2.4</v>
      </c>
    </row>
    <row r="29" spans="2:45" ht="13" x14ac:dyDescent="0.3">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ht="13" x14ac:dyDescent="0.3">
      <c r="B30" s="167" t="s">
        <v>301</v>
      </c>
      <c r="D30" s="211" t="s">
        <v>302</v>
      </c>
      <c r="Q30" s="245"/>
      <c r="Y30" s="244">
        <v>3.55</v>
      </c>
      <c r="Z30" s="244">
        <v>2.81</v>
      </c>
      <c r="AA30" s="244">
        <v>4.12</v>
      </c>
      <c r="AB30" s="244">
        <v>6.26</v>
      </c>
      <c r="AC30" s="244">
        <v>9.15</v>
      </c>
      <c r="AD30" s="245">
        <v>4.1100000000000003</v>
      </c>
      <c r="AE30" s="245">
        <v>2.5</v>
      </c>
    </row>
    <row r="31" spans="2:45" ht="13" x14ac:dyDescent="0.3">
      <c r="D31" s="211"/>
      <c r="Q31" s="243"/>
      <c r="Y31" s="243">
        <v>6.5</v>
      </c>
      <c r="Z31" s="243">
        <v>5.5</v>
      </c>
      <c r="AA31" s="243">
        <v>5</v>
      </c>
      <c r="AB31" s="243">
        <v>5</v>
      </c>
      <c r="AC31" s="243">
        <v>4</v>
      </c>
      <c r="AD31" s="243">
        <v>4</v>
      </c>
      <c r="AE31" s="243">
        <v>4</v>
      </c>
    </row>
    <row r="32" spans="2:45" x14ac:dyDescent="0.25">
      <c r="C32" s="168"/>
      <c r="F32" s="167"/>
      <c r="I32" s="242"/>
      <c r="J32" s="246"/>
      <c r="K32" s="242"/>
      <c r="L32" s="242"/>
      <c r="M32" s="242"/>
      <c r="N32" s="242"/>
      <c r="O32" s="242"/>
      <c r="P32" s="242"/>
      <c r="Q32" s="242"/>
    </row>
    <row r="33" spans="3:17" x14ac:dyDescent="0.25">
      <c r="C33" s="168"/>
      <c r="F33" s="167"/>
      <c r="I33" s="242"/>
      <c r="J33" s="242"/>
      <c r="K33" s="242"/>
      <c r="L33" s="242"/>
      <c r="M33" s="242"/>
      <c r="N33" s="242"/>
      <c r="O33" s="242"/>
      <c r="P33" s="242"/>
      <c r="Q33" s="242"/>
    </row>
    <row r="34" spans="3:17" ht="13" x14ac:dyDescent="0.3">
      <c r="C34" s="170" t="str">
        <f>B28</f>
        <v>Interest cover</v>
      </c>
      <c r="F34" s="170" t="str">
        <f>B26</f>
        <v>Cash flow cover</v>
      </c>
      <c r="I34" s="242"/>
      <c r="J34" s="242"/>
      <c r="K34" s="242"/>
      <c r="L34" s="242"/>
      <c r="M34" s="242"/>
      <c r="N34" s="242"/>
      <c r="O34" s="242"/>
      <c r="P34" s="242"/>
      <c r="Q34" s="242"/>
    </row>
    <row r="35" spans="3:17" x14ac:dyDescent="0.25">
      <c r="C35" s="168"/>
      <c r="E35" s="219"/>
      <c r="F35" s="219"/>
      <c r="G35" s="219"/>
      <c r="H35" s="219"/>
      <c r="I35" s="219"/>
      <c r="J35" s="219"/>
    </row>
    <row r="36" spans="3:17" x14ac:dyDescent="0.25">
      <c r="C36" s="168"/>
    </row>
    <row r="37" spans="3:17" x14ac:dyDescent="0.25">
      <c r="C37" s="168"/>
      <c r="E37" s="219"/>
      <c r="F37" s="219"/>
      <c r="G37" s="219"/>
      <c r="H37" s="219"/>
      <c r="I37" s="219"/>
      <c r="J37" s="219"/>
    </row>
    <row r="38" spans="3:17" x14ac:dyDescent="0.25">
      <c r="C38" s="168"/>
      <c r="L38" s="167" t="s">
        <v>264</v>
      </c>
    </row>
    <row r="39" spans="3:17" x14ac:dyDescent="0.25">
      <c r="C39" s="168"/>
      <c r="E39" s="219"/>
      <c r="F39" s="219"/>
      <c r="G39" s="219"/>
      <c r="H39" s="219"/>
      <c r="I39" s="219"/>
      <c r="J39" s="219"/>
    </row>
    <row r="40" spans="3:17" x14ac:dyDescent="0.25">
      <c r="C40" s="168"/>
    </row>
    <row r="41" spans="3:17" x14ac:dyDescent="0.25">
      <c r="C41" s="168"/>
      <c r="F41" s="167"/>
    </row>
    <row r="42" spans="3:17" x14ac:dyDescent="0.25">
      <c r="C42" s="168"/>
      <c r="F42" s="167"/>
    </row>
    <row r="43" spans="3:17" x14ac:dyDescent="0.25">
      <c r="C43" s="168"/>
      <c r="F43" s="167"/>
    </row>
    <row r="44" spans="3:17" x14ac:dyDescent="0.25">
      <c r="C44" s="168"/>
      <c r="F44" s="167"/>
    </row>
    <row r="45" spans="3:17" x14ac:dyDescent="0.25">
      <c r="C45" s="168"/>
      <c r="F45" s="167"/>
    </row>
    <row r="46" spans="3:17" x14ac:dyDescent="0.25">
      <c r="C46" s="168"/>
      <c r="F46" s="167"/>
    </row>
    <row r="47" spans="3:17" x14ac:dyDescent="0.25">
      <c r="C47" s="168"/>
      <c r="F47" s="167"/>
    </row>
    <row r="48" spans="3:17" ht="13" x14ac:dyDescent="0.3">
      <c r="C48" s="170" t="str">
        <f>B30</f>
        <v>Gearing ratio</v>
      </c>
      <c r="F48" s="170"/>
    </row>
    <row r="49" spans="1:33" x14ac:dyDescent="0.25">
      <c r="C49" s="168"/>
      <c r="F49" s="167"/>
    </row>
    <row r="50" spans="1:33" x14ac:dyDescent="0.25">
      <c r="C50" s="168"/>
      <c r="F50" s="167"/>
    </row>
    <row r="51" spans="1:33" x14ac:dyDescent="0.25">
      <c r="C51" s="168"/>
      <c r="F51" s="167"/>
    </row>
    <row r="52" spans="1:33" x14ac:dyDescent="0.25">
      <c r="C52" s="168"/>
      <c r="F52" s="167"/>
    </row>
    <row r="53" spans="1:33" x14ac:dyDescent="0.25">
      <c r="C53" s="168"/>
      <c r="F53" s="167"/>
    </row>
    <row r="54" spans="1:33" x14ac:dyDescent="0.25">
      <c r="C54" s="168"/>
      <c r="F54" s="167"/>
    </row>
    <row r="55" spans="1:33" x14ac:dyDescent="0.25">
      <c r="C55" s="168"/>
      <c r="F55" s="167"/>
    </row>
    <row r="56" spans="1:33" x14ac:dyDescent="0.25">
      <c r="C56" s="168"/>
      <c r="F56" s="167"/>
    </row>
    <row r="57" spans="1:33" x14ac:dyDescent="0.25">
      <c r="C57" s="168"/>
      <c r="F57" s="167"/>
    </row>
    <row r="58" spans="1:33" x14ac:dyDescent="0.25">
      <c r="C58" s="168"/>
      <c r="F58" s="167"/>
    </row>
    <row r="59" spans="1:33" x14ac:dyDescent="0.25">
      <c r="C59" s="168"/>
      <c r="F59" s="167"/>
    </row>
    <row r="60" spans="1:33" x14ac:dyDescent="0.25">
      <c r="B60" s="197"/>
      <c r="C60" s="197"/>
      <c r="D60" s="197"/>
      <c r="E60" s="197"/>
      <c r="F60" s="198"/>
      <c r="G60" s="197"/>
      <c r="H60" s="197"/>
    </row>
    <row r="61" spans="1:33" s="220" customFormat="1" ht="10"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5">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14" width="8.77734375" style="167" customWidth="1"/>
    <col min="15" max="15" width="9.44140625" style="167" customWidth="1"/>
    <col min="16" max="68" width="8.77734375" style="167" customWidth="1"/>
    <col min="69" max="16384" width="9.33203125" style="167"/>
  </cols>
  <sheetData>
    <row r="1" spans="1:68" x14ac:dyDescent="0.25">
      <c r="A1" s="167" t="s">
        <v>266</v>
      </c>
    </row>
    <row r="2" spans="1:68" ht="25" x14ac:dyDescent="0.5">
      <c r="B2" s="169" t="s">
        <v>120</v>
      </c>
    </row>
    <row r="4" spans="1:68" ht="13" x14ac:dyDescent="0.3">
      <c r="B4" s="170" t="s">
        <v>121</v>
      </c>
      <c r="C4" s="171" t="s">
        <v>277</v>
      </c>
      <c r="E4" s="170" t="s">
        <v>177</v>
      </c>
      <c r="I4" s="170" t="s">
        <v>234</v>
      </c>
      <c r="J4" s="168"/>
    </row>
    <row r="5" spans="1:68" ht="13" x14ac:dyDescent="0.3">
      <c r="B5" s="170" t="s">
        <v>121</v>
      </c>
      <c r="C5" s="171" t="s">
        <v>277</v>
      </c>
      <c r="E5" s="172" t="s">
        <v>174</v>
      </c>
      <c r="G5" s="173">
        <v>1</v>
      </c>
      <c r="I5" s="170" t="s">
        <v>235</v>
      </c>
      <c r="K5" s="174" t="s">
        <v>236</v>
      </c>
      <c r="L5" s="174"/>
      <c r="N5" s="170" t="s">
        <v>237</v>
      </c>
    </row>
    <row r="6" spans="1:68" ht="13" x14ac:dyDescent="0.3">
      <c r="B6" s="170" t="s">
        <v>124</v>
      </c>
      <c r="C6" s="121" t="s">
        <v>306</v>
      </c>
      <c r="E6" s="172" t="s">
        <v>175</v>
      </c>
      <c r="G6" s="173">
        <v>1</v>
      </c>
      <c r="I6" s="225" t="s">
        <v>267</v>
      </c>
      <c r="J6" s="225"/>
      <c r="K6" s="226" t="s">
        <v>268</v>
      </c>
      <c r="L6" s="225"/>
      <c r="M6" s="225"/>
      <c r="N6" s="227" t="s">
        <v>269</v>
      </c>
      <c r="O6" s="225"/>
      <c r="P6" s="225"/>
    </row>
    <row r="7" spans="1:68" ht="13" x14ac:dyDescent="0.3">
      <c r="B7" s="170" t="s">
        <v>125</v>
      </c>
      <c r="C7" s="228">
        <v>43891</v>
      </c>
      <c r="D7" s="177"/>
      <c r="E7" s="172" t="s">
        <v>176</v>
      </c>
      <c r="G7" s="173">
        <v>1</v>
      </c>
      <c r="I7" s="225"/>
      <c r="J7" s="225"/>
      <c r="K7" s="225"/>
      <c r="L7" s="225"/>
      <c r="M7" s="225"/>
      <c r="N7" s="225"/>
      <c r="O7" s="225"/>
      <c r="P7" s="225"/>
    </row>
    <row r="8" spans="1:68" ht="13" x14ac:dyDescent="0.3">
      <c r="B8" s="170" t="s">
        <v>126</v>
      </c>
      <c r="C8" s="228">
        <v>44256</v>
      </c>
      <c r="D8" s="177"/>
      <c r="E8" s="177"/>
    </row>
    <row r="10" spans="1:68" ht="26" x14ac:dyDescent="0.25">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5">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1</v>
      </c>
      <c r="AX11" s="181">
        <f t="shared" ca="1" si="1"/>
        <v>1</v>
      </c>
      <c r="AY11" s="181">
        <f t="shared" ca="1" si="1"/>
        <v>1</v>
      </c>
      <c r="AZ11" s="181">
        <f t="shared" ca="1" si="1"/>
        <v>1</v>
      </c>
      <c r="BA11" s="181">
        <f t="shared" ca="1" si="1"/>
        <v>1</v>
      </c>
      <c r="BB11" s="181">
        <f t="shared" ca="1" si="1"/>
        <v>1</v>
      </c>
      <c r="BC11" s="181">
        <f t="shared" ca="1" si="1"/>
        <v>1</v>
      </c>
      <c r="BD11" s="181">
        <f t="shared" ca="1" si="1"/>
        <v>1</v>
      </c>
      <c r="BE11" s="181">
        <f t="shared" ca="1" si="1"/>
        <v>1</v>
      </c>
      <c r="BF11" s="181">
        <f t="shared" ca="1" si="1"/>
        <v>1</v>
      </c>
      <c r="BG11" s="181">
        <f t="shared" ca="1" si="1"/>
        <v>1</v>
      </c>
      <c r="BH11" s="181">
        <f t="shared" ca="1" si="1"/>
        <v>1</v>
      </c>
      <c r="BI11" s="181">
        <f t="shared" ca="1" si="1"/>
        <v>1</v>
      </c>
      <c r="BJ11" s="181">
        <f t="shared" ca="1" si="1"/>
        <v>1</v>
      </c>
      <c r="BK11" s="181">
        <f t="shared" ca="1" si="1"/>
        <v>1</v>
      </c>
      <c r="BL11" s="181">
        <f t="shared" ca="1" si="1"/>
        <v>1</v>
      </c>
      <c r="BM11" s="181">
        <f t="shared" ca="1" si="1"/>
        <v>0</v>
      </c>
      <c r="BN11" s="181">
        <f t="shared" ca="1" si="1"/>
        <v>0</v>
      </c>
      <c r="BO11" s="181">
        <f t="shared" ca="1" si="1"/>
        <v>0</v>
      </c>
      <c r="BP11" s="181">
        <f t="shared" ca="1" si="1"/>
        <v>0</v>
      </c>
    </row>
    <row r="12" spans="1:68" x14ac:dyDescent="0.25">
      <c r="B12" s="183" t="s">
        <v>139</v>
      </c>
      <c r="C12" s="183" t="s">
        <v>270</v>
      </c>
      <c r="D12" s="183" t="s">
        <v>271</v>
      </c>
      <c r="E12" s="184" t="s">
        <v>272</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5">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5">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8" thickBot="1" x14ac:dyDescent="0.3">
      <c r="B15" s="195" t="s">
        <v>139</v>
      </c>
      <c r="C15" s="195" t="s">
        <v>273</v>
      </c>
      <c r="D15" s="195"/>
      <c r="E15" s="230" t="s">
        <v>274</v>
      </c>
      <c r="F15" s="230" t="s">
        <v>156</v>
      </c>
      <c r="G15" s="231" t="s">
        <v>220</v>
      </c>
      <c r="H15" s="232">
        <f>COUNTIF(I15:Z15,"Not received" )</f>
        <v>0</v>
      </c>
      <c r="I15" s="233" t="s">
        <v>158</v>
      </c>
      <c r="J15" s="195"/>
      <c r="K15" s="195"/>
      <c r="L15" s="233" t="s">
        <v>158</v>
      </c>
      <c r="M15" s="195"/>
      <c r="N15" s="195"/>
      <c r="O15" s="233" t="s">
        <v>158</v>
      </c>
      <c r="P15" s="195"/>
      <c r="Q15" s="195"/>
      <c r="R15" s="233" t="s">
        <v>158</v>
      </c>
      <c r="S15" s="195"/>
      <c r="T15" s="195"/>
      <c r="U15" s="154" t="s">
        <v>231</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5">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ht="13" x14ac:dyDescent="0.3">
      <c r="B17" s="197"/>
      <c r="C17" s="197"/>
      <c r="D17" s="197"/>
      <c r="E17" s="197"/>
      <c r="F17" s="198"/>
      <c r="G17" s="122" t="s">
        <v>173</v>
      </c>
      <c r="H17" s="123">
        <f>SUM(H12:H16)</f>
        <v>0</v>
      </c>
      <c r="I17" s="197"/>
      <c r="J17" s="197"/>
    </row>
    <row r="19" spans="1:68" x14ac:dyDescent="0.25">
      <c r="B19" s="167" t="s">
        <v>275</v>
      </c>
    </row>
    <row r="21" spans="1:68" x14ac:dyDescent="0.25">
      <c r="C21" s="168"/>
      <c r="F21" s="167"/>
    </row>
    <row r="22" spans="1:68" x14ac:dyDescent="0.25">
      <c r="C22" s="168"/>
      <c r="F22" s="167"/>
    </row>
    <row r="23" spans="1:68" s="220" customFormat="1" ht="10"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5">
      <c r="C24" s="168"/>
      <c r="F24" s="167"/>
    </row>
    <row r="26" spans="1:68" x14ac:dyDescent="0.25">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ColWidth="9.33203125" defaultRowHeight="12.5" x14ac:dyDescent="0.25"/>
  <cols>
    <col min="1" max="1" width="3.77734375" style="65" customWidth="1"/>
    <col min="2" max="2" width="30.10937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68" width="9.44140625" style="65" customWidth="1"/>
    <col min="69" max="16384" width="9.33203125" style="65"/>
  </cols>
  <sheetData>
    <row r="1" spans="1:68" x14ac:dyDescent="0.25">
      <c r="A1" s="65" t="s">
        <v>172</v>
      </c>
    </row>
    <row r="2" spans="1:68" ht="25" x14ac:dyDescent="0.5">
      <c r="B2" s="64" t="s">
        <v>120</v>
      </c>
    </row>
    <row r="4" spans="1:68" ht="13" x14ac:dyDescent="0.3">
      <c r="B4" s="67" t="s">
        <v>121</v>
      </c>
      <c r="C4" s="68" t="s">
        <v>122</v>
      </c>
      <c r="E4" s="67" t="s">
        <v>181</v>
      </c>
      <c r="I4" s="67"/>
      <c r="J4" s="66"/>
    </row>
    <row r="5" spans="1:68" ht="13" x14ac:dyDescent="0.3">
      <c r="B5" s="67" t="s">
        <v>121</v>
      </c>
      <c r="C5" s="68" t="s">
        <v>123</v>
      </c>
      <c r="E5" s="124" t="s">
        <v>174</v>
      </c>
      <c r="G5" s="131">
        <v>1</v>
      </c>
      <c r="I5" s="67"/>
      <c r="K5" s="69"/>
      <c r="L5" s="69"/>
      <c r="N5" s="67"/>
    </row>
    <row r="6" spans="1:68" ht="13" x14ac:dyDescent="0.3">
      <c r="B6" s="67" t="s">
        <v>179</v>
      </c>
      <c r="C6" s="121" t="s">
        <v>306</v>
      </c>
      <c r="E6" s="124" t="s">
        <v>175</v>
      </c>
      <c r="G6" s="131">
        <v>1</v>
      </c>
      <c r="K6" s="70"/>
      <c r="L6" s="70"/>
      <c r="N6" s="71"/>
    </row>
    <row r="7" spans="1:68" ht="13" x14ac:dyDescent="0.3">
      <c r="B7" s="67" t="s">
        <v>125</v>
      </c>
      <c r="C7" s="141">
        <v>42802</v>
      </c>
      <c r="D7" s="72"/>
      <c r="E7" s="124" t="s">
        <v>176</v>
      </c>
      <c r="G7" s="131">
        <v>1</v>
      </c>
      <c r="I7" s="72"/>
      <c r="K7" s="70"/>
      <c r="L7" s="70"/>
      <c r="N7" s="71"/>
    </row>
    <row r="8" spans="1:68" ht="13" x14ac:dyDescent="0.3">
      <c r="B8" s="67" t="s">
        <v>126</v>
      </c>
      <c r="C8" s="141">
        <v>44628</v>
      </c>
      <c r="D8" s="72"/>
      <c r="E8" s="72"/>
    </row>
    <row r="9" spans="1:68" x14ac:dyDescent="0.25">
      <c r="C9" s="142"/>
    </row>
    <row r="10" spans="1:68" ht="26" x14ac:dyDescent="0.25">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5">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0" x14ac:dyDescent="0.25">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223</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5">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7.5" x14ac:dyDescent="0.25">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7.5" x14ac:dyDescent="0.25">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223</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5">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37.5" x14ac:dyDescent="0.25">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231</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2.5" x14ac:dyDescent="0.25">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231</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5">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8" thickBot="1" x14ac:dyDescent="0.3">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231</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5">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ht="13" x14ac:dyDescent="0.3">
      <c r="B24" s="93"/>
      <c r="C24" s="93"/>
      <c r="D24" s="93"/>
      <c r="E24" s="93"/>
      <c r="F24" s="94"/>
      <c r="G24" s="122" t="s">
        <v>173</v>
      </c>
      <c r="H24" s="123">
        <f ca="1">SUM(H12:H22)</f>
        <v>0</v>
      </c>
      <c r="I24" s="93"/>
      <c r="J24" s="93"/>
    </row>
    <row r="26" spans="2:68" x14ac:dyDescent="0.25">
      <c r="C26" s="66"/>
      <c r="F26" s="65"/>
    </row>
    <row r="27" spans="2:68" x14ac:dyDescent="0.25">
      <c r="C27" s="66"/>
      <c r="F27" s="65"/>
    </row>
    <row r="28" spans="2:68" ht="13" x14ac:dyDescent="0.3">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ht="13" x14ac:dyDescent="0.3">
      <c r="D29" s="98"/>
      <c r="I29" s="99"/>
      <c r="L29" s="99"/>
      <c r="Q29" s="99"/>
      <c r="T29" s="99"/>
      <c r="W29" s="99"/>
      <c r="Z29" s="99"/>
    </row>
    <row r="30" spans="2:68" ht="13" x14ac:dyDescent="0.3">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ht="13" x14ac:dyDescent="0.3">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ht="13" x14ac:dyDescent="0.3">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ht="13" x14ac:dyDescent="0.3">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ht="13" x14ac:dyDescent="0.3">
      <c r="B34" s="65" t="s">
        <v>166</v>
      </c>
      <c r="D34" s="104">
        <v>0.8</v>
      </c>
      <c r="I34" s="105">
        <v>0.86</v>
      </c>
      <c r="J34" s="105">
        <v>0.92</v>
      </c>
      <c r="K34" s="105">
        <v>0.96</v>
      </c>
      <c r="L34" s="105">
        <v>0.89</v>
      </c>
      <c r="M34" s="105">
        <v>0.88</v>
      </c>
      <c r="N34" s="105">
        <v>0.84</v>
      </c>
      <c r="O34" s="105">
        <v>0.88</v>
      </c>
      <c r="P34" s="105">
        <v>0.88</v>
      </c>
      <c r="Q34" s="114">
        <v>0.87</v>
      </c>
      <c r="R34" s="114">
        <v>0.88</v>
      </c>
      <c r="Z34" s="105"/>
    </row>
    <row r="35" spans="2:26" ht="13" x14ac:dyDescent="0.3">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ht="13" x14ac:dyDescent="0.3">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5">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5">
      <c r="C38" s="66"/>
      <c r="F38" s="65"/>
      <c r="J38" s="108"/>
    </row>
    <row r="39" spans="2:26" x14ac:dyDescent="0.25">
      <c r="C39" s="66"/>
      <c r="F39" s="65"/>
    </row>
    <row r="40" spans="2:26" ht="13" x14ac:dyDescent="0.3">
      <c r="C40" s="67" t="str">
        <f>B30</f>
        <v>Serviceability ratio</v>
      </c>
      <c r="F40" s="67" t="str">
        <f>B32</f>
        <v>Valuation ratio</v>
      </c>
    </row>
    <row r="41" spans="2:26" x14ac:dyDescent="0.25">
      <c r="C41" s="66"/>
      <c r="E41" s="110"/>
      <c r="F41" s="110"/>
      <c r="G41" s="110"/>
      <c r="H41" s="110"/>
      <c r="I41" s="110"/>
      <c r="J41" s="110"/>
    </row>
    <row r="42" spans="2:26" x14ac:dyDescent="0.25">
      <c r="C42" s="66"/>
    </row>
    <row r="43" spans="2:26" x14ac:dyDescent="0.25">
      <c r="C43" s="66"/>
      <c r="E43" s="110"/>
      <c r="F43" s="110"/>
      <c r="G43" s="110"/>
      <c r="H43" s="110"/>
      <c r="I43" s="110"/>
      <c r="J43" s="110"/>
    </row>
    <row r="44" spans="2:26" x14ac:dyDescent="0.25">
      <c r="C44" s="66"/>
    </row>
    <row r="45" spans="2:26" x14ac:dyDescent="0.25">
      <c r="C45" s="66"/>
      <c r="E45" s="110"/>
      <c r="F45" s="110"/>
      <c r="G45" s="110"/>
      <c r="H45" s="110"/>
      <c r="I45" s="110"/>
      <c r="J45" s="110"/>
    </row>
    <row r="46" spans="2:26" x14ac:dyDescent="0.25">
      <c r="C46" s="66"/>
    </row>
    <row r="47" spans="2:26" x14ac:dyDescent="0.25">
      <c r="C47" s="66"/>
      <c r="F47" s="65"/>
    </row>
    <row r="48" spans="2:26"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ht="13" x14ac:dyDescent="0.3">
      <c r="C54" s="67" t="str">
        <f>B34</f>
        <v>Available container leased percentage</v>
      </c>
      <c r="F54" s="67" t="str">
        <f>B36</f>
        <v>Total containers lease percentage</v>
      </c>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69" x14ac:dyDescent="0.25">
      <c r="C65" s="66"/>
      <c r="F65" s="65"/>
    </row>
    <row r="66" spans="1:69" x14ac:dyDescent="0.25">
      <c r="C66" s="66"/>
      <c r="F66" s="65"/>
    </row>
    <row r="67" spans="1:69" x14ac:dyDescent="0.25">
      <c r="C67" s="66"/>
      <c r="F67" s="65"/>
    </row>
    <row r="68" spans="1:69" x14ac:dyDescent="0.25">
      <c r="C68" s="66"/>
      <c r="F68" s="65"/>
    </row>
    <row r="69" spans="1:69" s="3" customFormat="1" x14ac:dyDescent="0.25">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5">
      <c r="C70" s="66"/>
      <c r="F70" s="65"/>
    </row>
    <row r="71" spans="1:69" x14ac:dyDescent="0.25">
      <c r="C71" s="66"/>
      <c r="F71" s="65"/>
    </row>
    <row r="72" spans="1:69" x14ac:dyDescent="0.25">
      <c r="C72" s="66"/>
      <c r="F72" s="65"/>
    </row>
    <row r="73" spans="1:69" x14ac:dyDescent="0.25">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P15" sqref="P15"/>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23" width="10.109375" style="167" customWidth="1"/>
    <col min="24" max="66" width="8.77734375" style="167" customWidth="1"/>
    <col min="67" max="16384" width="9.33203125" style="167"/>
  </cols>
  <sheetData>
    <row r="1" spans="1:66" x14ac:dyDescent="0.25">
      <c r="A1" s="167" t="s">
        <v>232</v>
      </c>
    </row>
    <row r="2" spans="1:66" ht="25" x14ac:dyDescent="0.5">
      <c r="B2" s="169" t="s">
        <v>120</v>
      </c>
    </row>
    <row r="4" spans="1:66" ht="13" x14ac:dyDescent="0.3">
      <c r="B4" s="170" t="s">
        <v>121</v>
      </c>
      <c r="C4" s="171" t="s">
        <v>233</v>
      </c>
      <c r="E4" s="170" t="s">
        <v>177</v>
      </c>
      <c r="I4" s="170" t="s">
        <v>234</v>
      </c>
      <c r="J4" s="168"/>
    </row>
    <row r="5" spans="1:66" ht="13" x14ac:dyDescent="0.3">
      <c r="B5" s="170" t="s">
        <v>124</v>
      </c>
      <c r="C5" s="121" t="s">
        <v>306</v>
      </c>
      <c r="E5" s="172" t="s">
        <v>174</v>
      </c>
      <c r="G5" s="173">
        <v>1</v>
      </c>
      <c r="I5" s="170" t="s">
        <v>235</v>
      </c>
      <c r="K5" s="174" t="s">
        <v>236</v>
      </c>
      <c r="L5" s="174"/>
      <c r="N5" s="170" t="s">
        <v>237</v>
      </c>
    </row>
    <row r="6" spans="1:66" ht="13" x14ac:dyDescent="0.3">
      <c r="B6" s="170" t="s">
        <v>125</v>
      </c>
      <c r="C6" s="175">
        <v>43724</v>
      </c>
      <c r="E6" s="172" t="s">
        <v>175</v>
      </c>
      <c r="G6" s="173">
        <v>1</v>
      </c>
      <c r="I6" s="167" t="s">
        <v>238</v>
      </c>
      <c r="K6" s="70" t="s">
        <v>239</v>
      </c>
      <c r="L6" s="70"/>
      <c r="N6" s="176" t="s">
        <v>240</v>
      </c>
    </row>
    <row r="7" spans="1:66" ht="13" x14ac:dyDescent="0.3">
      <c r="B7" s="170" t="s">
        <v>126</v>
      </c>
      <c r="C7" s="175">
        <v>44454</v>
      </c>
      <c r="D7" s="177"/>
      <c r="E7" s="172" t="s">
        <v>176</v>
      </c>
      <c r="G7" s="173">
        <v>1</v>
      </c>
      <c r="I7" s="177" t="s">
        <v>241</v>
      </c>
      <c r="K7" s="70" t="s">
        <v>242</v>
      </c>
      <c r="L7" s="70"/>
      <c r="N7" s="176" t="s">
        <v>243</v>
      </c>
    </row>
    <row r="8" spans="1:66" x14ac:dyDescent="0.25">
      <c r="D8" s="177"/>
      <c r="E8" s="177"/>
    </row>
    <row r="10" spans="1:66" ht="26" x14ac:dyDescent="0.25">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0" x14ac:dyDescent="0.25">
      <c r="B12" s="183" t="s">
        <v>133</v>
      </c>
      <c r="C12" s="183" t="s">
        <v>134</v>
      </c>
      <c r="D12" s="183" t="s">
        <v>135</v>
      </c>
      <c r="E12" s="184" t="s">
        <v>244</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223</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5">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7.5" x14ac:dyDescent="0.25">
      <c r="B14" s="183" t="s">
        <v>139</v>
      </c>
      <c r="C14" s="183" t="s">
        <v>140</v>
      </c>
      <c r="D14" s="183" t="s">
        <v>141</v>
      </c>
      <c r="E14" s="184" t="s">
        <v>245</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223</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7.5" x14ac:dyDescent="0.25">
      <c r="B16" s="183" t="s">
        <v>139</v>
      </c>
      <c r="C16" s="183" t="s">
        <v>146</v>
      </c>
      <c r="D16" s="183" t="s">
        <v>141</v>
      </c>
      <c r="E16" s="184" t="s">
        <v>246</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223</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7.5" x14ac:dyDescent="0.25">
      <c r="B18" s="183" t="s">
        <v>139</v>
      </c>
      <c r="C18" s="183" t="s">
        <v>247</v>
      </c>
      <c r="D18" s="183" t="s">
        <v>141</v>
      </c>
      <c r="E18" s="184" t="s">
        <v>248</v>
      </c>
      <c r="F18" s="184" t="s">
        <v>137</v>
      </c>
      <c r="G18" s="183" t="s">
        <v>204</v>
      </c>
      <c r="H18" s="185">
        <f>COUNTIF(I18:Z18,"Not received" )</f>
        <v>0</v>
      </c>
      <c r="I18" s="189"/>
      <c r="J18" s="189"/>
      <c r="K18" s="189"/>
      <c r="L18" s="189"/>
      <c r="M18" s="189"/>
      <c r="N18" s="189"/>
      <c r="O18" s="189"/>
      <c r="P18" s="189"/>
      <c r="Q18" s="189"/>
      <c r="R18" s="189"/>
      <c r="S18" s="189"/>
      <c r="T18" s="189"/>
      <c r="U18" s="189"/>
      <c r="V18" s="189"/>
      <c r="W18" s="191" t="s">
        <v>223</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37.5" x14ac:dyDescent="0.25">
      <c r="B20" s="183" t="s">
        <v>149</v>
      </c>
      <c r="C20" s="183" t="s">
        <v>150</v>
      </c>
      <c r="D20" s="183" t="s">
        <v>151</v>
      </c>
      <c r="E20" s="184" t="s">
        <v>249</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223</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2.5" x14ac:dyDescent="0.25">
      <c r="B22" s="183" t="s">
        <v>153</v>
      </c>
      <c r="C22" s="183" t="s">
        <v>154</v>
      </c>
      <c r="D22" s="183" t="s">
        <v>155</v>
      </c>
      <c r="E22" s="184" t="s">
        <v>250</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223</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5">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7.5" x14ac:dyDescent="0.25">
      <c r="B24" s="183" t="s">
        <v>159</v>
      </c>
      <c r="C24" s="183" t="s">
        <v>160</v>
      </c>
      <c r="D24" s="183" t="s">
        <v>161</v>
      </c>
      <c r="E24" s="184" t="s">
        <v>251</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223</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5">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7.5" x14ac:dyDescent="0.25">
      <c r="B26" s="183" t="s">
        <v>159</v>
      </c>
      <c r="C26" s="183" t="s">
        <v>252</v>
      </c>
      <c r="D26" s="183" t="s">
        <v>161</v>
      </c>
      <c r="E26" s="184" t="s">
        <v>253</v>
      </c>
      <c r="F26" s="184" t="s">
        <v>254</v>
      </c>
      <c r="G26" s="192">
        <v>43496</v>
      </c>
      <c r="H26" s="185">
        <f>COUNTIF(I26:Z26,"Not received" )</f>
        <v>0</v>
      </c>
      <c r="I26" s="183"/>
      <c r="J26" s="183"/>
      <c r="K26" s="183"/>
      <c r="L26" s="187"/>
      <c r="M26" s="183"/>
      <c r="N26" s="183"/>
      <c r="O26" s="183"/>
      <c r="P26" s="183"/>
      <c r="Q26" s="183"/>
      <c r="R26" s="183"/>
      <c r="S26" s="183"/>
      <c r="T26" s="183"/>
      <c r="U26" s="183"/>
      <c r="V26" s="183"/>
      <c r="W26" s="191" t="s">
        <v>223</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5">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50.5" thickBot="1" x14ac:dyDescent="0.3">
      <c r="B28" s="183" t="s">
        <v>255</v>
      </c>
      <c r="C28" s="183" t="s">
        <v>256</v>
      </c>
      <c r="D28" s="183" t="s">
        <v>145</v>
      </c>
      <c r="E28" s="184" t="s">
        <v>257</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223</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5">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7.5" x14ac:dyDescent="0.25">
      <c r="B30" s="183" t="s">
        <v>258</v>
      </c>
      <c r="C30" s="183" t="s">
        <v>259</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223</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5">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ht="13" x14ac:dyDescent="0.3">
      <c r="B32" s="197"/>
      <c r="C32" s="197"/>
      <c r="D32" s="197"/>
      <c r="E32" s="197"/>
      <c r="F32" s="198"/>
      <c r="G32" s="122" t="s">
        <v>173</v>
      </c>
      <c r="H32" s="123">
        <f>SUM(H12:H31)</f>
        <v>0</v>
      </c>
      <c r="I32" s="197"/>
      <c r="J32" s="197"/>
    </row>
    <row r="36" spans="2:66" ht="13" x14ac:dyDescent="0.3">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ht="13" x14ac:dyDescent="0.3">
      <c r="D37" s="202"/>
      <c r="I37" s="203"/>
      <c r="Q37" s="203"/>
      <c r="T37" s="203"/>
      <c r="W37" s="203"/>
      <c r="Z37" s="203"/>
    </row>
    <row r="38" spans="2:66" ht="13" x14ac:dyDescent="0.3">
      <c r="B38" s="167" t="s">
        <v>260</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ht="13" x14ac:dyDescent="0.3">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ht="13" x14ac:dyDescent="0.3">
      <c r="B40" s="167" t="s">
        <v>261</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ht="13" x14ac:dyDescent="0.3">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ht="13" x14ac:dyDescent="0.3">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ht="13" x14ac:dyDescent="0.3">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ht="13" x14ac:dyDescent="0.3">
      <c r="B44" s="167" t="s">
        <v>262</v>
      </c>
      <c r="D44" s="213" t="s">
        <v>263</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ht="13" x14ac:dyDescent="0.3">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5">
      <c r="C46" s="168"/>
      <c r="F46" s="167"/>
      <c r="J46" s="218"/>
    </row>
    <row r="47" spans="2:66" x14ac:dyDescent="0.25">
      <c r="C47" s="168"/>
      <c r="F47" s="167"/>
    </row>
    <row r="48" spans="2:66" ht="13" x14ac:dyDescent="0.3">
      <c r="C48" s="170" t="str">
        <f>B38</f>
        <v>Net lease income</v>
      </c>
      <c r="F48" s="170" t="str">
        <f>B40</f>
        <v>LVR</v>
      </c>
    </row>
    <row r="49" spans="3:12" x14ac:dyDescent="0.25">
      <c r="C49" s="168"/>
      <c r="E49" s="219"/>
      <c r="F49" s="219"/>
      <c r="G49" s="219"/>
      <c r="H49" s="219"/>
      <c r="I49" s="219"/>
      <c r="J49" s="219"/>
    </row>
    <row r="50" spans="3:12" x14ac:dyDescent="0.25">
      <c r="C50" s="168"/>
    </row>
    <row r="51" spans="3:12" x14ac:dyDescent="0.25">
      <c r="C51" s="168"/>
      <c r="E51" s="219"/>
      <c r="F51" s="219"/>
      <c r="G51" s="219"/>
      <c r="H51" s="219"/>
      <c r="I51" s="219"/>
      <c r="J51" s="219"/>
    </row>
    <row r="52" spans="3:12" x14ac:dyDescent="0.25">
      <c r="C52" s="168"/>
      <c r="L52" s="167" t="s">
        <v>264</v>
      </c>
    </row>
    <row r="53" spans="3:12" x14ac:dyDescent="0.25">
      <c r="C53" s="168"/>
      <c r="E53" s="219"/>
      <c r="F53" s="219"/>
      <c r="G53" s="219"/>
      <c r="H53" s="219"/>
      <c r="I53" s="219"/>
      <c r="J53" s="219"/>
    </row>
    <row r="54" spans="3:12" x14ac:dyDescent="0.25">
      <c r="C54" s="168"/>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ht="13" x14ac:dyDescent="0.3">
      <c r="C62" s="170" t="str">
        <f>B42</f>
        <v>Available container leased percentage</v>
      </c>
      <c r="F62" s="170" t="str">
        <f>B44</f>
        <v>Interest cover</v>
      </c>
    </row>
    <row r="63" spans="3:12" x14ac:dyDescent="0.25">
      <c r="C63" s="168"/>
      <c r="F63" s="167"/>
    </row>
    <row r="64" spans="3:12" x14ac:dyDescent="0.25">
      <c r="C64" s="168"/>
      <c r="F64" s="167"/>
    </row>
    <row r="65" spans="1:66" x14ac:dyDescent="0.25">
      <c r="C65" s="168"/>
      <c r="F65" s="167"/>
    </row>
    <row r="66" spans="1:66" x14ac:dyDescent="0.25">
      <c r="C66" s="168"/>
      <c r="F66" s="167"/>
    </row>
    <row r="67" spans="1:66" x14ac:dyDescent="0.25">
      <c r="C67" s="168"/>
      <c r="F67" s="167"/>
    </row>
    <row r="68" spans="1:66" x14ac:dyDescent="0.25">
      <c r="C68" s="168"/>
      <c r="F68" s="167"/>
    </row>
    <row r="69" spans="1:66" x14ac:dyDescent="0.25">
      <c r="C69" s="168"/>
      <c r="F69" s="167"/>
    </row>
    <row r="70" spans="1:66" x14ac:dyDescent="0.25">
      <c r="C70" s="168"/>
      <c r="F70" s="167"/>
    </row>
    <row r="71" spans="1:66" x14ac:dyDescent="0.25">
      <c r="C71" s="168"/>
      <c r="F71" s="167"/>
    </row>
    <row r="72" spans="1:66" x14ac:dyDescent="0.25">
      <c r="C72" s="168"/>
      <c r="F72" s="167"/>
    </row>
    <row r="73" spans="1:66" x14ac:dyDescent="0.25">
      <c r="C73" s="168"/>
      <c r="F73" s="167"/>
    </row>
    <row r="74" spans="1:66" x14ac:dyDescent="0.25">
      <c r="C74" s="168"/>
      <c r="F74" s="167"/>
    </row>
    <row r="75" spans="1:66" s="220" customFormat="1" ht="10"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5">
      <c r="C76" s="168"/>
      <c r="F76" s="167"/>
    </row>
    <row r="78" spans="1:66" x14ac:dyDescent="0.25">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16" width="8.77734375" style="65" customWidth="1"/>
    <col min="17" max="17" width="9.44140625" style="65" customWidth="1"/>
    <col min="18" max="68" width="8.77734375" style="65" customWidth="1"/>
    <col min="69" max="16384" width="9.33203125" style="65"/>
  </cols>
  <sheetData>
    <row r="1" spans="1:68" x14ac:dyDescent="0.25">
      <c r="A1" s="152" t="s">
        <v>222</v>
      </c>
    </row>
    <row r="2" spans="1:68" ht="25" x14ac:dyDescent="0.5">
      <c r="B2" s="64" t="s">
        <v>120</v>
      </c>
    </row>
    <row r="4" spans="1:68" ht="13" x14ac:dyDescent="0.3">
      <c r="B4" s="67" t="s">
        <v>121</v>
      </c>
      <c r="C4" s="121" t="s">
        <v>210</v>
      </c>
      <c r="E4" s="67" t="s">
        <v>177</v>
      </c>
      <c r="I4" s="67"/>
      <c r="J4" s="66"/>
    </row>
    <row r="5" spans="1:68" ht="13" x14ac:dyDescent="0.3">
      <c r="B5" s="67" t="s">
        <v>121</v>
      </c>
      <c r="C5" s="121" t="str">
        <f>C4</f>
        <v>Shepparton Partners Collective</v>
      </c>
      <c r="E5" s="124" t="s">
        <v>174</v>
      </c>
      <c r="G5" s="131">
        <v>1</v>
      </c>
      <c r="I5" s="67"/>
      <c r="K5" s="69"/>
      <c r="L5" s="69"/>
      <c r="N5" s="67"/>
    </row>
    <row r="6" spans="1:68" ht="13" x14ac:dyDescent="0.3">
      <c r="B6" s="67" t="s">
        <v>124</v>
      </c>
      <c r="C6" s="121" t="s">
        <v>306</v>
      </c>
      <c r="E6" s="124" t="s">
        <v>175</v>
      </c>
      <c r="G6" s="131">
        <v>1</v>
      </c>
      <c r="I6" s="116"/>
      <c r="K6" s="127"/>
      <c r="L6" s="111"/>
      <c r="N6" s="116"/>
    </row>
    <row r="7" spans="1:68" ht="13" x14ac:dyDescent="0.3">
      <c r="B7" s="67" t="s">
        <v>125</v>
      </c>
      <c r="C7" s="144">
        <v>43617</v>
      </c>
      <c r="D7" s="72"/>
      <c r="E7" s="124" t="s">
        <v>176</v>
      </c>
      <c r="G7" s="131">
        <v>1</v>
      </c>
      <c r="I7" s="116"/>
      <c r="K7" s="127"/>
      <c r="L7" s="111"/>
      <c r="N7" s="117"/>
    </row>
    <row r="8" spans="1:68" ht="13" x14ac:dyDescent="0.3">
      <c r="B8" s="67" t="s">
        <v>126</v>
      </c>
      <c r="C8" s="144">
        <v>44348</v>
      </c>
      <c r="D8" s="72"/>
      <c r="E8" s="72"/>
    </row>
    <row r="10" spans="1:68" ht="26" x14ac:dyDescent="0.25">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5">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75" x14ac:dyDescent="0.25">
      <c r="B12" s="78" t="s">
        <v>139</v>
      </c>
      <c r="C12" s="148" t="s">
        <v>211</v>
      </c>
      <c r="D12" s="149" t="s">
        <v>213</v>
      </c>
      <c r="E12" s="150" t="s">
        <v>212</v>
      </c>
      <c r="F12" s="79" t="s">
        <v>143</v>
      </c>
      <c r="G12" s="148" t="s">
        <v>144</v>
      </c>
      <c r="H12" s="80">
        <f>COUNTIF(I12:Z12,"Not received" )</f>
        <v>0</v>
      </c>
      <c r="I12" s="79"/>
      <c r="J12" s="79"/>
      <c r="K12" s="118"/>
      <c r="L12" s="79"/>
      <c r="M12" s="79"/>
      <c r="N12" s="79"/>
      <c r="O12" s="79"/>
      <c r="P12" s="79"/>
      <c r="Q12" s="154" t="s">
        <v>223</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5">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5" x14ac:dyDescent="0.25">
      <c r="B14" s="78" t="s">
        <v>139</v>
      </c>
      <c r="C14" s="148" t="s">
        <v>216</v>
      </c>
      <c r="D14" s="149" t="s">
        <v>213</v>
      </c>
      <c r="E14" s="150" t="s">
        <v>214</v>
      </c>
      <c r="F14" s="150" t="s">
        <v>156</v>
      </c>
      <c r="G14" s="151" t="s">
        <v>220</v>
      </c>
      <c r="H14" s="80">
        <f>COUNTIF(I14:Z14,"Not received" )</f>
        <v>0</v>
      </c>
      <c r="I14" s="81"/>
      <c r="J14" s="81"/>
      <c r="K14" s="81"/>
      <c r="L14" s="120" t="s">
        <v>158</v>
      </c>
      <c r="M14" s="81"/>
      <c r="N14" s="81"/>
      <c r="O14" s="81"/>
      <c r="P14" s="81"/>
      <c r="Q14" s="154" t="s">
        <v>223</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5">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5">
      <c r="B16" s="148" t="s">
        <v>9</v>
      </c>
      <c r="C16" s="148" t="s">
        <v>217</v>
      </c>
      <c r="D16" s="149" t="s">
        <v>219</v>
      </c>
      <c r="E16" s="79">
        <v>19.399999999999999</v>
      </c>
      <c r="F16" s="150" t="s">
        <v>143</v>
      </c>
      <c r="G16" s="148" t="s">
        <v>218</v>
      </c>
      <c r="H16" s="80">
        <f>COUNTIF(I16:Z16,"Not received" )</f>
        <v>0</v>
      </c>
      <c r="I16" s="78"/>
      <c r="J16" s="78"/>
      <c r="K16" s="78"/>
      <c r="L16" s="78"/>
      <c r="M16" s="78"/>
      <c r="N16" s="78"/>
      <c r="O16" s="78"/>
      <c r="P16" s="78"/>
      <c r="Q16" s="154" t="s">
        <v>223</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5">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0" x14ac:dyDescent="0.25">
      <c r="B18" s="78" t="s">
        <v>153</v>
      </c>
      <c r="C18" s="78" t="s">
        <v>154</v>
      </c>
      <c r="D18" s="148" t="s">
        <v>215</v>
      </c>
      <c r="E18" s="79">
        <v>19.2</v>
      </c>
      <c r="F18" s="150" t="s">
        <v>208</v>
      </c>
      <c r="G18" s="150" t="s">
        <v>145</v>
      </c>
      <c r="H18" s="80">
        <f>COUNTIF(I18:Z18,"Not received" )</f>
        <v>0</v>
      </c>
      <c r="I18" s="81"/>
      <c r="J18" s="79"/>
      <c r="K18" s="79"/>
      <c r="L18" s="81"/>
      <c r="M18" s="79"/>
      <c r="N18" s="79"/>
      <c r="O18" s="81"/>
      <c r="P18" s="79"/>
      <c r="Q18" s="154" t="s">
        <v>223</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ht="13" x14ac:dyDescent="0.3">
      <c r="B20" s="93"/>
      <c r="C20" s="93"/>
      <c r="D20" s="93"/>
      <c r="E20" s="93"/>
      <c r="F20" s="94"/>
      <c r="G20" s="122" t="s">
        <v>173</v>
      </c>
      <c r="H20" s="123">
        <f>SUM(H12:H19)</f>
        <v>0</v>
      </c>
      <c r="I20" s="93"/>
      <c r="J20" s="93"/>
    </row>
    <row r="23" spans="1:68" x14ac:dyDescent="0.25">
      <c r="C23" s="66"/>
      <c r="F23" s="65"/>
    </row>
    <row r="24" spans="1:68" s="3" customFormat="1" ht="10"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5">
      <c r="C25" s="66"/>
      <c r="F25" s="65"/>
    </row>
    <row r="27" spans="1:68" x14ac:dyDescent="0.25">
      <c r="D27" s="115"/>
    </row>
    <row r="69" spans="17:17" x14ac:dyDescent="0.25">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0" x14ac:dyDescent="0.2"/>
  <cols>
    <col min="1" max="2" width="3.77734375" style="3" customWidth="1"/>
    <col min="3" max="3" width="21.44140625" style="3" customWidth="1"/>
    <col min="4" max="4" width="2.77734375" style="3" customWidth="1"/>
    <col min="5" max="5" width="74.44140625" style="3" customWidth="1"/>
    <col min="6" max="6" width="2.77734375" style="3" customWidth="1"/>
    <col min="7" max="7" width="23.109375" style="3" customWidth="1"/>
    <col min="8" max="8" width="2.77734375" style="3" customWidth="1"/>
    <col min="9" max="9" width="81.109375" style="3" customWidth="1"/>
    <col min="10" max="10" width="9.33203125" style="3" customWidth="1"/>
    <col min="11" max="11" width="13.6640625" style="3" customWidth="1"/>
    <col min="12" max="13" width="9.33203125" style="3" customWidth="1"/>
    <col min="14" max="16384" width="9.33203125" style="3" hidden="1"/>
  </cols>
  <sheetData>
    <row r="1" spans="1:13" ht="15.5" x14ac:dyDescent="0.2">
      <c r="A1" s="2" t="s">
        <v>39</v>
      </c>
      <c r="B1" s="2"/>
      <c r="C1" s="2"/>
      <c r="D1" s="2"/>
      <c r="E1" s="2"/>
      <c r="F1" s="2"/>
      <c r="G1" s="2"/>
      <c r="H1" s="2"/>
      <c r="I1" s="2"/>
      <c r="J1" s="2"/>
      <c r="K1" s="2"/>
      <c r="L1" s="2"/>
      <c r="M1" s="2"/>
    </row>
    <row r="2" spans="1:13" ht="13"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227</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5" x14ac:dyDescent="0.2">
      <c r="C34" s="60" t="s">
        <v>0</v>
      </c>
      <c r="E34" s="3" t="s">
        <v>38</v>
      </c>
      <c r="G34" s="27" t="s">
        <v>10</v>
      </c>
      <c r="I34" t="s">
        <v>108</v>
      </c>
    </row>
    <row r="36" spans="3:9" ht="13" x14ac:dyDescent="0.2">
      <c r="C36" s="61" t="s">
        <v>1</v>
      </c>
      <c r="E36" s="3" t="s">
        <v>63</v>
      </c>
      <c r="G36" s="28" t="s">
        <v>11</v>
      </c>
      <c r="I36" t="s">
        <v>85</v>
      </c>
    </row>
    <row r="38" spans="3:9" ht="10.5"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ht="10.5"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ht="10.5"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afe7f93e-5df7-4624-bd2c-14d6aca18e57"/>
    <ds:schemaRef ds:uri="11aa93d3-d804-4844-bf54-5a44759c8902"/>
  </ds:schemaRefs>
</ds:datastoreItem>
</file>

<file path=customXml/itemProps2.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3.xml><?xml version="1.0" encoding="utf-8"?>
<ds:datastoreItem xmlns:ds="http://schemas.openxmlformats.org/officeDocument/2006/customXml" ds:itemID="{8AF376E3-DFCB-4F18-A2B0-2D3974AF6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93d3-d804-4844-bf54-5a44759c8902"/>
    <ds:schemaRef ds:uri="afe7f93e-5df7-4624-bd2c-14d6aca18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Cover</vt:lpstr>
      <vt:lpstr>Content</vt:lpstr>
      <vt:lpstr>Summary</vt:lpstr>
      <vt:lpstr>Live&gt;</vt:lpstr>
      <vt:lpstr>Koh</vt:lpstr>
      <vt:lpstr>Pharmacies</vt:lpstr>
      <vt:lpstr>Mediconsul</vt:lpstr>
      <vt:lpstr>Flying Wombats</vt:lpstr>
      <vt:lpstr>Bravus</vt:lpstr>
      <vt:lpstr>FBR</vt:lpstr>
      <vt:lpstr>Repaid&gt;</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Bravus!Print_Area</vt:lpstr>
      <vt:lpstr>Content!Print_Area</vt:lpstr>
      <vt:lpstr>Cover!Print_Area</vt:lpstr>
      <vt:lpstr>CSD!Print_Area</vt:lpstr>
      <vt:lpstr>'Curtin Raiser'!Print_Area</vt:lpstr>
      <vt:lpstr>FBR!Print_Area</vt:lpstr>
      <vt:lpstr>'Flying Wombats'!Print_Area</vt:lpstr>
      <vt:lpstr>Koh!Print_Area</vt:lpstr>
      <vt:lpstr>L!Print_Area</vt:lpstr>
      <vt:lpstr>Mediconsul!Print_Area</vt:lpstr>
      <vt:lpstr>Pharmacies!Print_Area</vt:lpstr>
      <vt:lpstr>Pybar!Print_Area</vt:lpstr>
      <vt:lpstr>SCL!Print_Area</vt:lpstr>
      <vt:lpstr>SPC!Print_Area</vt:lpstr>
      <vt:lpstr>'TCI &amp; SCR'!Print_Area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Mat Tharme</cp:lastModifiedBy>
  <dcterms:created xsi:type="dcterms:W3CDTF">2018-11-29T22:33:29Z</dcterms:created>
  <dcterms:modified xsi:type="dcterms:W3CDTF">2024-11-27T04:44:18Z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