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bengoa\Dropbox\Matriz\Directorio Matriz\2026\Junio 2026\EEFF\Data Center\"/>
    </mc:Choice>
  </mc:AlternateContent>
  <xr:revisionPtr revIDLastSave="0" documentId="13_ncr:1_{ED2EE773-AE28-4A08-B87B-BED7E0DDBF36}" xr6:coauthVersionLast="47" xr6:coauthVersionMax="47" xr10:uidLastSave="{00000000-0000-0000-0000-000000000000}"/>
  <bookViews>
    <workbookView xWindow="-110" yWindow="-110" windowWidth="19420" windowHeight="10300" activeTab="1" xr2:uid="{D55C5EE5-63B9-4C14-B0A8-B33F254ED089}"/>
  </bookViews>
  <sheets>
    <sheet name="Portada" sheetId="5" r:id="rId1"/>
    <sheet name="Estado de situación financiera" sheetId="1" r:id="rId2"/>
    <sheet name="Estado de resultado" sheetId="2" r:id="rId3"/>
    <sheet name="Estado de flujo de efectivo dir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2" i="4" l="1"/>
  <c r="M41" i="4"/>
  <c r="M40" i="4"/>
  <c r="M38" i="4"/>
  <c r="M37" i="4"/>
  <c r="M36" i="4"/>
  <c r="M35" i="4"/>
  <c r="M34" i="4"/>
  <c r="M33" i="4"/>
  <c r="M32" i="4"/>
  <c r="M29" i="4"/>
  <c r="M28" i="4"/>
  <c r="M27" i="4"/>
  <c r="M26" i="4"/>
  <c r="M25" i="4"/>
  <c r="M24" i="4"/>
  <c r="M23" i="4"/>
  <c r="M22" i="4"/>
  <c r="M21" i="4"/>
  <c r="M20" i="4"/>
  <c r="M17" i="4"/>
  <c r="M16" i="4"/>
  <c r="M15" i="4"/>
  <c r="M14" i="4"/>
  <c r="M13" i="4"/>
  <c r="M12" i="4"/>
  <c r="M11" i="4"/>
  <c r="M9" i="4"/>
  <c r="M8" i="4"/>
  <c r="M22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2" i="1"/>
  <c r="M51" i="1"/>
  <c r="M49" i="1"/>
  <c r="M43" i="1"/>
  <c r="M42" i="1"/>
  <c r="M37" i="1"/>
  <c r="M28" i="1"/>
  <c r="M27" i="1"/>
  <c r="M15" i="1"/>
  <c r="M13" i="1"/>
</calcChain>
</file>

<file path=xl/sharedStrings.xml><?xml version="1.0" encoding="utf-8"?>
<sst xmlns="http://schemas.openxmlformats.org/spreadsheetml/2006/main" count="135" uniqueCount="101">
  <si>
    <t>Total activos corrientes distintos a los mantenidos para la venta</t>
  </si>
  <si>
    <r>
      <rPr>
        <sz val="9.5"/>
        <rFont val="Calibri"/>
        <family val="1"/>
      </rPr>
      <t>Ingresos de actividades ordinarias</t>
    </r>
  </si>
  <si>
    <r>
      <rPr>
        <sz val="9.5"/>
        <rFont val="Calibri"/>
        <family val="1"/>
      </rPr>
      <t>Costo de ventas</t>
    </r>
  </si>
  <si>
    <r>
      <rPr>
        <b/>
        <sz val="9.5"/>
        <rFont val="Calibri"/>
        <family val="1"/>
      </rPr>
      <t>Ganancia Bruta</t>
    </r>
  </si>
  <si>
    <r>
      <rPr>
        <sz val="9.5"/>
        <rFont val="Calibri"/>
        <family val="1"/>
      </rPr>
      <t>Gastos de administración y ventas</t>
    </r>
  </si>
  <si>
    <r>
      <rPr>
        <sz val="9.5"/>
        <rFont val="Calibri"/>
        <family val="1"/>
      </rPr>
      <t>Otros ingresos</t>
    </r>
  </si>
  <si>
    <r>
      <rPr>
        <sz val="9.5"/>
        <rFont val="Calibri"/>
        <family val="1"/>
      </rPr>
      <t>Otros gastos</t>
    </r>
  </si>
  <si>
    <r>
      <rPr>
        <sz val="9.5"/>
        <rFont val="Calibri"/>
        <family val="1"/>
      </rPr>
      <t>Ingresos financieros</t>
    </r>
  </si>
  <si>
    <r>
      <rPr>
        <sz val="9.5"/>
        <rFont val="Calibri"/>
        <family val="1"/>
      </rPr>
      <t>Costos financieros</t>
    </r>
  </si>
  <si>
    <r>
      <rPr>
        <sz val="9.5"/>
        <rFont val="Calibri"/>
        <family val="1"/>
      </rPr>
      <t>Resultados por unidades de reajuste</t>
    </r>
  </si>
  <si>
    <r>
      <rPr>
        <b/>
        <sz val="9.5"/>
        <rFont val="Calibri"/>
        <family val="1"/>
      </rPr>
      <t>GANANCIA ANTES DE IMPUESTO</t>
    </r>
  </si>
  <si>
    <r>
      <rPr>
        <sz val="9.5"/>
        <rFont val="Calibri"/>
        <family val="1"/>
      </rPr>
      <t>Beneficio/ (Gasto) por impuesto a las ganancias</t>
    </r>
  </si>
  <si>
    <r>
      <rPr>
        <b/>
        <sz val="9.5"/>
        <rFont val="Calibri"/>
        <family val="1"/>
      </rPr>
      <t>GANANCIA</t>
    </r>
  </si>
  <si>
    <r>
      <rPr>
        <sz val="9.5"/>
        <rFont val="Calibri"/>
        <family val="1"/>
      </rPr>
      <t>GANANCIA ATRIBUIBLE A:</t>
    </r>
  </si>
  <si>
    <r>
      <rPr>
        <sz val="9.5"/>
        <rFont val="Calibri"/>
        <family val="1"/>
      </rPr>
      <t>Los propietarios de la controladora</t>
    </r>
  </si>
  <si>
    <r>
      <rPr>
        <sz val="9.5"/>
        <rFont val="Calibri"/>
        <family val="1"/>
      </rPr>
      <t>Participaciones no controladoras</t>
    </r>
  </si>
  <si>
    <r>
      <rPr>
        <b/>
        <sz val="9.5"/>
        <rFont val="Calibri"/>
        <family val="1"/>
      </rPr>
      <t>TOTAL GANANCIA</t>
    </r>
  </si>
  <si>
    <t>Estado de situación financiera</t>
  </si>
  <si>
    <t>Estado de resultado</t>
  </si>
  <si>
    <t>Estado de flujo de efectivo directo</t>
  </si>
  <si>
    <r>
      <rPr>
        <u/>
        <sz val="9.5"/>
        <rFont val="Calibri"/>
        <family val="1"/>
      </rPr>
      <t>Clases de cobros por actividades de operación</t>
    </r>
  </si>
  <si>
    <r>
      <rPr>
        <sz val="9.5"/>
        <rFont val="Calibri"/>
        <family val="1"/>
      </rPr>
      <t>Cobros procedentes de las ventas de bienes y prestación de servicios</t>
    </r>
  </si>
  <si>
    <r>
      <rPr>
        <u/>
        <sz val="9.5"/>
        <rFont val="Calibri"/>
        <family val="1"/>
      </rPr>
      <t>Clases de pagos</t>
    </r>
  </si>
  <si>
    <r>
      <rPr>
        <sz val="9.5"/>
        <rFont val="Calibri"/>
        <family val="1"/>
      </rPr>
      <t>Pagos a proveedores por el suministro de bienes y servicios</t>
    </r>
  </si>
  <si>
    <r>
      <rPr>
        <sz val="9.5"/>
        <rFont val="Calibri"/>
        <family val="1"/>
      </rPr>
      <t>Pagos por cuenta de los empleados</t>
    </r>
  </si>
  <si>
    <r>
      <rPr>
        <sz val="9.5"/>
        <rFont val="Calibri"/>
        <family val="1"/>
      </rPr>
      <t>Pagos por primas y prestaciones, anualidades y otras obligaciones derivadas de las pólizas suscritas</t>
    </r>
  </si>
  <si>
    <r>
      <rPr>
        <sz val="9.5"/>
        <rFont val="Calibri"/>
        <family val="1"/>
      </rPr>
      <t>Impuestos a las ganancias (pagados)</t>
    </r>
  </si>
  <si>
    <r>
      <rPr>
        <sz val="9.5"/>
        <rFont val="Calibri"/>
        <family val="1"/>
      </rPr>
      <t>Otros ingresos (pagos) por actividades de operación</t>
    </r>
  </si>
  <si>
    <r>
      <rPr>
        <sz val="9.5"/>
        <rFont val="Calibri"/>
        <family val="1"/>
      </rPr>
      <t>Compras para obtener control de subsidiarias</t>
    </r>
  </si>
  <si>
    <r>
      <rPr>
        <sz val="9.5"/>
        <rFont val="Calibri"/>
        <family val="1"/>
      </rPr>
      <t>Intereses Recibidos</t>
    </r>
  </si>
  <si>
    <t>ACTIVOS CORRIENTES:</t>
  </si>
  <si>
    <t>Efectivo y equivalentes al efectivo</t>
  </si>
  <si>
    <t>Otros activos no financieros</t>
  </si>
  <si>
    <t>Deudores comerciales y otras cuentas por cobrar</t>
  </si>
  <si>
    <t>Cuentas por cobrar a entidades relacionadas</t>
  </si>
  <si>
    <t>Inventarios</t>
  </si>
  <si>
    <t>Activos por impuestos</t>
  </si>
  <si>
    <t>Activos disponibles para la venta</t>
  </si>
  <si>
    <t>Total activos corrientes</t>
  </si>
  <si>
    <t>ACTIVOS NO CORRIENTES:</t>
  </si>
  <si>
    <t>Otros activos financieros</t>
  </si>
  <si>
    <t>Activos intangibles distintos de la plusvalía</t>
  </si>
  <si>
    <t>Plusvalía</t>
  </si>
  <si>
    <t>Propiedad, planta y equipo</t>
  </si>
  <si>
    <t>Activos por derecho de uso</t>
  </si>
  <si>
    <t>Propiedades de inversión</t>
  </si>
  <si>
    <t>Activos por impuestos diferidos</t>
  </si>
  <si>
    <t>Total activos no corrientes</t>
  </si>
  <si>
    <t>TOTAL ACTIVOS</t>
  </si>
  <si>
    <t>PASIVOS  CORRIENTES:</t>
  </si>
  <si>
    <t>Otros pasivos financieros</t>
  </si>
  <si>
    <t>Cuentas comerciales y otras cuentas por pagar</t>
  </si>
  <si>
    <t>Cuentas por pagar a entidades relacionadas</t>
  </si>
  <si>
    <t>Provisiones corrientes por beneficios a los empleados</t>
  </si>
  <si>
    <t>Otras provisiones</t>
  </si>
  <si>
    <t>Otros pasivos no financieros</t>
  </si>
  <si>
    <t>Total pasivos corrientes</t>
  </si>
  <si>
    <t>PASIVOS NO CORRIENTES:</t>
  </si>
  <si>
    <t>Total pasivos no corrientes</t>
  </si>
  <si>
    <t>TOTAL PASIVOS</t>
  </si>
  <si>
    <t>PATRIMONIO</t>
  </si>
  <si>
    <t>Capital</t>
  </si>
  <si>
    <t>Otras reservas</t>
  </si>
  <si>
    <t>Ganancias acumuladas</t>
  </si>
  <si>
    <t>Patrimonio atribuible a los propietarios de la controladora</t>
  </si>
  <si>
    <t>Participaciones no controladoras</t>
  </si>
  <si>
    <t>Patrimonio total</t>
  </si>
  <si>
    <t>TOTAL PATRIMONIO Y PASIVOS</t>
  </si>
  <si>
    <r>
      <rPr>
        <b/>
        <sz val="9.5"/>
        <rFont val="Calibri"/>
        <family val="1"/>
      </rPr>
      <t>Flujos de efectivo netos procedentes de (utilizados en) actividades de operación</t>
    </r>
  </si>
  <si>
    <r>
      <rPr>
        <b/>
        <sz val="9.5"/>
        <rFont val="Calibri"/>
        <family val="1"/>
      </rPr>
      <t>Flujos de efectivo netos procedentes de (utilizados en) actividades de inversión</t>
    </r>
  </si>
  <si>
    <r>
      <rPr>
        <sz val="9.5"/>
        <rFont val="Calibri"/>
        <family val="1"/>
      </rPr>
      <t>Importes procedentes de préstamos</t>
    </r>
  </si>
  <si>
    <r>
      <rPr>
        <sz val="9.5"/>
        <rFont val="Calibri"/>
        <family val="1"/>
      </rPr>
      <t>Pagos de préstamos</t>
    </r>
  </si>
  <si>
    <r>
      <rPr>
        <sz val="9.5"/>
        <rFont val="Calibri"/>
        <family val="1"/>
      </rPr>
      <t>Pagos de pasivos por arrendamientos financieros</t>
    </r>
  </si>
  <si>
    <r>
      <rPr>
        <sz val="9.5"/>
        <rFont val="Calibri"/>
        <family val="1"/>
      </rPr>
      <t>Dividendos pagados</t>
    </r>
  </si>
  <si>
    <r>
      <rPr>
        <sz val="9.5"/>
        <rFont val="Calibri"/>
        <family val="1"/>
      </rPr>
      <t>Intereses pagados</t>
    </r>
  </si>
  <si>
    <r>
      <rPr>
        <sz val="9.5"/>
        <rFont val="Calibri"/>
        <family val="1"/>
      </rPr>
      <t>Otras entradas (salidas) de efectivo</t>
    </r>
  </si>
  <si>
    <r>
      <rPr>
        <b/>
        <sz val="9"/>
        <rFont val="Calibri"/>
        <family val="1"/>
      </rPr>
      <t>Flujos de efectivo netos procedentes de (utilizados en) actividades de financiación</t>
    </r>
  </si>
  <si>
    <r>
      <rPr>
        <b/>
        <sz val="9.5"/>
        <rFont val="Calibri"/>
        <family val="1"/>
      </rPr>
      <t>Incremento (disminución) neto de efectivo y equivalentes al efectivo</t>
    </r>
  </si>
  <si>
    <r>
      <rPr>
        <sz val="9.5"/>
        <rFont val="Calibri"/>
        <family val="1"/>
      </rPr>
      <t>Efectivo y equivalentes al efectivo al principio del período</t>
    </r>
  </si>
  <si>
    <r>
      <rPr>
        <b/>
        <sz val="9.5"/>
        <rFont val="Calibri"/>
        <family val="1"/>
      </rPr>
      <t>Efectivo y equivalentes al efectivo al final del período</t>
    </r>
  </si>
  <si>
    <r>
      <rPr>
        <sz val="9.5"/>
        <rFont val="Calibri"/>
        <family val="1"/>
      </rPr>
      <t>Compra de participaciones no controladoras</t>
    </r>
    <r>
      <rPr>
        <sz val="9.5"/>
        <rFont val="Times New Roman"/>
        <family val="1"/>
      </rPr>
      <t xml:space="preserve">    </t>
    </r>
  </si>
  <si>
    <r>
      <rPr>
        <sz val="9.5"/>
        <rFont val="Calibri"/>
        <family val="1"/>
      </rPr>
      <t>Otros cobros (pagos) por la venta de participaciones</t>
    </r>
    <r>
      <rPr>
        <sz val="9.5"/>
        <rFont val="Times New Roman"/>
        <family val="1"/>
      </rPr>
      <t xml:space="preserve">                                           </t>
    </r>
  </si>
  <si>
    <r>
      <rPr>
        <sz val="9.5"/>
        <rFont val="Calibri"/>
        <family val="1"/>
      </rPr>
      <t>Compras de propiedades, planta y equipo</t>
    </r>
    <r>
      <rPr>
        <sz val="9.5"/>
        <rFont val="Times New Roman"/>
        <family val="1"/>
      </rPr>
      <t xml:space="preserve">                                                             </t>
    </r>
  </si>
  <si>
    <r>
      <rPr>
        <sz val="9.5"/>
        <rFont val="Calibri"/>
        <family val="1"/>
      </rPr>
      <t>Compra de activos intangibles</t>
    </r>
    <r>
      <rPr>
        <sz val="9.5"/>
        <rFont val="Times New Roman"/>
        <family val="1"/>
      </rPr>
      <t xml:space="preserve">                                                                                </t>
    </r>
  </si>
  <si>
    <r>
      <rPr>
        <sz val="9.5"/>
        <rFont val="Calibri"/>
        <family val="1"/>
      </rPr>
      <t>Préstamos otorgados a entidades relacionadas</t>
    </r>
    <r>
      <rPr>
        <sz val="9.5"/>
        <rFont val="Times New Roman"/>
        <family val="1"/>
      </rPr>
      <t xml:space="preserve">                                                      </t>
    </r>
  </si>
  <si>
    <r>
      <rPr>
        <sz val="9.5"/>
        <rFont val="Calibri"/>
        <family val="1"/>
      </rPr>
      <t>Cobros de préstamos a entidades relacionadas</t>
    </r>
    <r>
      <rPr>
        <sz val="9.5"/>
        <rFont val="Times New Roman"/>
        <family val="1"/>
      </rPr>
      <t xml:space="preserve">                                                      </t>
    </r>
  </si>
  <si>
    <r>
      <rPr>
        <sz val="9.5"/>
        <rFont val="Calibri"/>
        <family val="1"/>
      </rPr>
      <t>Dividendos recibidos</t>
    </r>
    <r>
      <rPr>
        <sz val="9.5"/>
        <rFont val="Times New Roman"/>
        <family val="1"/>
      </rPr>
      <t xml:space="preserve">                                                                                               </t>
    </r>
  </si>
  <si>
    <t>Cobros por primas y prestaciones, anualidades y otras obligaciones derivadas de las pólizas suscritas</t>
  </si>
  <si>
    <t>1Q</t>
  </si>
  <si>
    <t>4Q</t>
  </si>
  <si>
    <t>2Q</t>
  </si>
  <si>
    <t>3Q</t>
  </si>
  <si>
    <t>Inversiones contabilizadas con el método de la participación</t>
  </si>
  <si>
    <t>123.187.219</t>
  </si>
  <si>
    <t>239.313.133</t>
  </si>
  <si>
    <t>Participación en los resultados de asociadas con el método de la participación</t>
  </si>
  <si>
    <t>FLUJOS DE EFECTIVO PROCEDENTES DE ACTIVIDADES DE FINANCIACIÓN:</t>
  </si>
  <si>
    <t>FLUJOS DE EFECTIVO PROCEDENTES DE ACTIVIDADES DE INVERSIÓN:</t>
  </si>
  <si>
    <t>FLUJOS DE EFECTIVO PROCEDENTES DE ACTIVIDADES DE OPERACIÓN:</t>
  </si>
  <si>
    <t>Estados financieros Ingevec S.A.</t>
  </si>
  <si>
    <t>Otros cobros (pagos) por actividades de inversión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</si>
</sst>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4" x14ac:knownFonts="1">
    <font>
      <sz val="11"/>
      <color theme="1"/>
      <name val="Calibri"/>
      <family val="2"/>
      <scheme val="minor"/>
    </font>
    <font>
      <sz val="9.5"/>
      <name val="Calibri"/>
      <family val="2"/>
    </font>
    <font>
      <sz val="9.5"/>
      <name val="Calibri"/>
      <family val="1"/>
    </font>
    <font>
      <b/>
      <sz val="9.5"/>
      <name val="Calibri"/>
      <family val="2"/>
    </font>
    <font>
      <b/>
      <sz val="9.5"/>
      <name val="Calibri"/>
      <family val="1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9.5"/>
      <name val="Calibri"/>
      <family val="1"/>
    </font>
    <font>
      <sz val="9.5"/>
      <name val="Times New Roman"/>
      <family val="1"/>
    </font>
    <font>
      <b/>
      <sz val="9"/>
      <name val="Calibri"/>
      <family val="2"/>
    </font>
    <font>
      <b/>
      <sz val="9"/>
      <name val="Calibri"/>
      <family val="1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1" fontId="5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wrapText="1"/>
    </xf>
    <xf numFmtId="41" fontId="1" fillId="0" borderId="0" xfId="1" applyFont="1" applyAlignment="1">
      <alignment horizontal="left" vertical="center" wrapText="1"/>
    </xf>
    <xf numFmtId="41" fontId="1" fillId="0" borderId="1" xfId="1" applyFont="1" applyBorder="1" applyAlignment="1">
      <alignment horizontal="left" vertical="center" wrapText="1"/>
    </xf>
    <xf numFmtId="41" fontId="3" fillId="0" borderId="0" xfId="1" applyFont="1" applyAlignment="1">
      <alignment horizontal="left" vertical="center" wrapText="1"/>
    </xf>
    <xf numFmtId="41" fontId="3" fillId="0" borderId="1" xfId="1" applyFont="1" applyBorder="1" applyAlignment="1">
      <alignment horizontal="left" vertical="center" wrapText="1"/>
    </xf>
    <xf numFmtId="41" fontId="11" fillId="0" borderId="0" xfId="1" applyFont="1"/>
    <xf numFmtId="41" fontId="11" fillId="0" borderId="0" xfId="1" applyFont="1" applyBorder="1"/>
    <xf numFmtId="41" fontId="11" fillId="0" borderId="1" xfId="1" applyFont="1" applyBorder="1"/>
    <xf numFmtId="41" fontId="11" fillId="0" borderId="2" xfId="1" applyFont="1" applyBorder="1"/>
    <xf numFmtId="0" fontId="11" fillId="0" borderId="0" xfId="0" applyFont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 wrapText="1"/>
    </xf>
    <xf numFmtId="0" fontId="11" fillId="0" borderId="0" xfId="0" applyFont="1"/>
    <xf numFmtId="0" fontId="9" fillId="0" borderId="0" xfId="0" applyFont="1" applyAlignment="1">
      <alignment horizontal="left" vertical="center" wrapText="1"/>
    </xf>
    <xf numFmtId="0" fontId="6" fillId="2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6" fillId="4" borderId="0" xfId="0" applyFont="1" applyFill="1" applyAlignment="1">
      <alignment vertical="center"/>
    </xf>
    <xf numFmtId="17" fontId="12" fillId="0" borderId="3" xfId="1" applyNumberFormat="1" applyFont="1" applyBorder="1" applyAlignment="1">
      <alignment horizontal="right" vertical="center"/>
    </xf>
    <xf numFmtId="41" fontId="11" fillId="0" borderId="0" xfId="0" applyNumberFormat="1" applyFont="1"/>
    <xf numFmtId="0" fontId="13" fillId="0" borderId="0" xfId="0" applyFont="1" applyAlignment="1">
      <alignment horizontal="center" vertic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577851</xdr:colOff>
      <xdr:row>8</xdr:row>
      <xdr:rowOff>123825</xdr:rowOff>
    </xdr:from>
    <xdr:to>
      <xdr:col>8</xdr:col>
      <xdr:colOff>419101</xdr:colOff>
      <xdr:row>14</xdr:row>
      <xdr:rowOff>12711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6E4EFC-D3C3-424F-A49B-42EAF46FD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5851" y="1597025"/>
          <a:ext cx="2889250" cy="9937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10939</xdr:rowOff>
    </xdr:from>
    <xdr:to>
      <xdr:col>1</xdr:col>
      <xdr:colOff>1666875</xdr:colOff>
      <xdr:row>4</xdr:row>
      <xdr:rowOff>9524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838A28-37EB-22A8-5C01-A8CAC8F64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91914"/>
          <a:ext cx="1663700" cy="563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171450</xdr:rowOff>
    </xdr:from>
    <xdr:to>
      <xdr:col>1</xdr:col>
      <xdr:colOff>1720850</xdr:colOff>
      <xdr:row>4</xdr:row>
      <xdr:rowOff>8110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CE9112-6D5A-4E1F-8635-3294F3292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71450"/>
          <a:ext cx="1666875" cy="563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1</xdr:row>
      <xdr:rowOff>19050</xdr:rowOff>
    </xdr:from>
    <xdr:to>
      <xdr:col>1</xdr:col>
      <xdr:colOff>1752600</xdr:colOff>
      <xdr:row>4</xdr:row>
      <xdr:rowOff>27160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F58C97A-AB62-423C-B13B-C681F7935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025"/>
          <a:ext cx="1666875" cy="560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5">
    <wetp:webextensionref xmlns:r="http://schemas.openxmlformats.org/officeDocument/2006/relationships" r:id="rId1"/>
  </wetp:taskpane>
  <wetp:taskpane dockstate="right" visibility="0" width="525" row="6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425E2A43-1931-41F9-9BE4-30462BDDDCF0}">
  <we:reference id="wa200010215" version="1.0.0.0" store="es-ES" storeType="OMEX"/>
  <we:alternateReferences>
    <we:reference id="wa200010215" version="1.0.0.0" store="es-ES" storeType="OMEX"/>
  </we:alternateReferences>
  <we:properties/>
  <we:bindings/>
  <we:snapshot xmlns:r="http://schemas.openxmlformats.org/officeDocument/2006/relationships"/>
</we:webextension>
</file>

<file path=xl/webextensions/webextension2.xml><?xml version="1.0" encoding="utf-8"?>
<we:webextension xmlns:we="http://schemas.microsoft.com/office/webextensions/webextension/2010/11" id="{47379110-EC09-42D6-A1D0-E7A82AE49717}">
  <we:reference id="wa200009404" version="1.0.0.8" store="es-ES" storeType="OMEX"/>
  <we:alternateReferences>
    <we:reference id="wa200009404" version="1.0.0.8" store="es-ES" storeType="OMEX"/>
  </we:alternateReferences>
  <we:properties>
    <we:property name="claude.fileId" value="&quot;7c866782-3fae-4c16-a103-412bb8173579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560D6-A975-47E8-8466-FC5A7DC64F2F}">
  <sheetPr>
    <tabColor theme="1"/>
  </sheetPr>
  <dimension ref="D3:K10"/>
  <sheetViews>
    <sheetView showGridLines="0" workbookViewId="0">
      <selection activeCell="G28" sqref="G28"/>
    </sheetView>
  </sheetViews>
  <sheetFormatPr baseColWidth="10" defaultRowHeight="14.5" x14ac:dyDescent="0.35"/>
  <sheetData>
    <row r="3" spans="4:11" x14ac:dyDescent="0.35">
      <c r="D3" s="25" t="s">
        <v>99</v>
      </c>
      <c r="E3" s="25"/>
      <c r="F3" s="25"/>
      <c r="G3" s="25"/>
      <c r="H3" s="25"/>
      <c r="I3" s="25"/>
      <c r="J3" s="25"/>
      <c r="K3" s="25"/>
    </row>
    <row r="4" spans="4:11" x14ac:dyDescent="0.35">
      <c r="D4" s="25"/>
      <c r="E4" s="25"/>
      <c r="F4" s="25"/>
      <c r="G4" s="25"/>
      <c r="H4" s="25"/>
      <c r="I4" s="25"/>
      <c r="J4" s="25"/>
      <c r="K4" s="25"/>
    </row>
    <row r="5" spans="4:11" x14ac:dyDescent="0.35">
      <c r="D5" s="25"/>
      <c r="E5" s="25"/>
      <c r="F5" s="25"/>
      <c r="G5" s="25"/>
      <c r="H5" s="25"/>
      <c r="I5" s="25"/>
      <c r="J5" s="25"/>
      <c r="K5" s="25"/>
    </row>
    <row r="6" spans="4:11" x14ac:dyDescent="0.35">
      <c r="D6" s="25"/>
      <c r="E6" s="25"/>
      <c r="F6" s="25"/>
      <c r="G6" s="25"/>
      <c r="H6" s="25"/>
      <c r="I6" s="25"/>
      <c r="J6" s="25"/>
      <c r="K6" s="25"/>
    </row>
    <row r="7" spans="4:11" x14ac:dyDescent="0.35">
      <c r="D7" s="25"/>
      <c r="E7" s="25"/>
      <c r="F7" s="25"/>
      <c r="G7" s="25"/>
      <c r="H7" s="25"/>
      <c r="I7" s="25"/>
      <c r="J7" s="25"/>
      <c r="K7" s="25"/>
    </row>
    <row r="8" spans="4:11" x14ac:dyDescent="0.35">
      <c r="D8" s="25"/>
      <c r="E8" s="25"/>
      <c r="F8" s="25"/>
      <c r="G8" s="25"/>
      <c r="H8" s="25"/>
      <c r="I8" s="25"/>
      <c r="J8" s="25"/>
      <c r="K8" s="25"/>
    </row>
    <row r="9" spans="4:11" x14ac:dyDescent="0.35">
      <c r="D9" s="25"/>
      <c r="E9" s="25"/>
      <c r="F9" s="25"/>
      <c r="G9" s="25"/>
      <c r="H9" s="25"/>
      <c r="I9" s="25"/>
      <c r="J9" s="25"/>
      <c r="K9" s="25"/>
    </row>
    <row r="10" spans="4:11" x14ac:dyDescent="0.35">
      <c r="D10" s="25"/>
      <c r="E10" s="25"/>
      <c r="F10" s="25"/>
      <c r="G10" s="25"/>
      <c r="H10" s="25"/>
      <c r="I10" s="25"/>
      <c r="J10" s="25"/>
      <c r="K10" s="25"/>
    </row>
  </sheetData>
  <mergeCells count="1">
    <mergeCell ref="D3:K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27A2F-5064-48BB-BF1B-FBCF349BC999}">
  <sheetPr>
    <tabColor theme="9" tint="0.59999389629810485"/>
    <pageSetUpPr fitToPage="1"/>
  </sheetPr>
  <dimension ref="B2:M52"/>
  <sheetViews>
    <sheetView showGridLines="0" tabSelected="1" zoomScale="85" zoomScaleNormal="85" workbookViewId="0">
      <pane xSplit="2" ySplit="5" topLeftCell="G8" activePane="bottomRight" state="frozen"/>
      <selection pane="topRight" activeCell="C1" sqref="C1"/>
      <selection pane="bottomLeft" activeCell="A6" sqref="A6"/>
      <selection pane="bottomRight" activeCell="L20" sqref="L20"/>
    </sheetView>
  </sheetViews>
  <sheetFormatPr baseColWidth="10" defaultRowHeight="14.5" x14ac:dyDescent="0.35"/>
  <cols>
    <col min="1" max="1" width="3.08984375" customWidth="1"/>
    <col min="2" max="2" width="48.81640625" style="15" bestFit="1" customWidth="1"/>
    <col min="3" max="11" width="11.81640625" style="11" bestFit="1" customWidth="1"/>
    <col min="12" max="13" width="11.81640625" customWidth="1"/>
  </cols>
  <sheetData>
    <row r="2" spans="2:13" ht="14.5" customHeight="1" x14ac:dyDescent="0.35">
      <c r="C2" s="20" t="s">
        <v>17</v>
      </c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2:13" ht="15" customHeight="1" x14ac:dyDescent="0.35"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2:13" ht="15" customHeight="1" x14ac:dyDescent="0.35">
      <c r="B4"/>
      <c r="C4">
        <v>2023</v>
      </c>
      <c r="D4">
        <v>2024</v>
      </c>
      <c r="E4">
        <v>2024</v>
      </c>
      <c r="F4">
        <v>2024</v>
      </c>
      <c r="G4">
        <v>2024</v>
      </c>
      <c r="H4">
        <v>2025</v>
      </c>
      <c r="I4">
        <v>2025</v>
      </c>
      <c r="J4">
        <v>2025</v>
      </c>
      <c r="K4">
        <v>2025</v>
      </c>
      <c r="L4">
        <v>2026</v>
      </c>
      <c r="M4">
        <v>2026</v>
      </c>
    </row>
    <row r="5" spans="2:13" ht="15" thickBot="1" x14ac:dyDescent="0.4">
      <c r="B5" s="16"/>
      <c r="C5" s="23" t="s">
        <v>89</v>
      </c>
      <c r="D5" s="23" t="s">
        <v>88</v>
      </c>
      <c r="E5" s="23" t="s">
        <v>90</v>
      </c>
      <c r="F5" s="23" t="s">
        <v>91</v>
      </c>
      <c r="G5" s="23" t="s">
        <v>89</v>
      </c>
      <c r="H5" s="23" t="s">
        <v>88</v>
      </c>
      <c r="I5" s="23" t="s">
        <v>90</v>
      </c>
      <c r="J5" s="23" t="s">
        <v>91</v>
      </c>
      <c r="K5" s="23" t="s">
        <v>89</v>
      </c>
      <c r="L5" s="23" t="s">
        <v>88</v>
      </c>
      <c r="M5" s="23" t="s">
        <v>90</v>
      </c>
    </row>
    <row r="6" spans="2:13" x14ac:dyDescent="0.35">
      <c r="B6" s="2" t="s">
        <v>30</v>
      </c>
      <c r="L6" s="11"/>
      <c r="M6" s="11"/>
    </row>
    <row r="7" spans="2:13" x14ac:dyDescent="0.35">
      <c r="B7" s="1" t="s">
        <v>31</v>
      </c>
      <c r="C7" s="11">
        <v>20429498</v>
      </c>
      <c r="D7" s="11">
        <v>15619535</v>
      </c>
      <c r="E7" s="11">
        <v>16056889</v>
      </c>
      <c r="F7" s="11">
        <v>16105761</v>
      </c>
      <c r="G7" s="11">
        <v>20637574</v>
      </c>
      <c r="H7" s="11">
        <v>19499885</v>
      </c>
      <c r="I7" s="11">
        <v>41110029</v>
      </c>
      <c r="J7" s="11">
        <v>62844669</v>
      </c>
      <c r="K7" s="11">
        <v>43908375</v>
      </c>
      <c r="L7" s="11">
        <v>78001658</v>
      </c>
      <c r="M7" s="11">
        <v>65713800</v>
      </c>
    </row>
    <row r="8" spans="2:13" x14ac:dyDescent="0.35">
      <c r="B8" s="1" t="s">
        <v>32</v>
      </c>
      <c r="C8" s="11">
        <v>36874</v>
      </c>
      <c r="D8" s="11">
        <v>499896</v>
      </c>
      <c r="E8" s="11">
        <v>468219</v>
      </c>
      <c r="F8" s="11">
        <v>280976</v>
      </c>
      <c r="G8" s="11">
        <v>290642</v>
      </c>
      <c r="H8" s="11">
        <v>85738</v>
      </c>
      <c r="I8" s="11">
        <v>49970</v>
      </c>
      <c r="J8" s="11">
        <v>46862</v>
      </c>
      <c r="K8" s="11">
        <v>6232</v>
      </c>
      <c r="L8" s="11">
        <v>52852</v>
      </c>
      <c r="M8" s="11">
        <v>9827</v>
      </c>
    </row>
    <row r="9" spans="2:13" x14ac:dyDescent="0.35">
      <c r="B9" s="1" t="s">
        <v>33</v>
      </c>
      <c r="C9" s="12">
        <v>21296801</v>
      </c>
      <c r="D9" s="12">
        <v>18885303</v>
      </c>
      <c r="E9" s="12">
        <v>18339481</v>
      </c>
      <c r="F9" s="12">
        <v>15308801</v>
      </c>
      <c r="G9" s="12">
        <v>14105268</v>
      </c>
      <c r="H9" s="12">
        <v>14333107</v>
      </c>
      <c r="I9" s="12">
        <v>14069650</v>
      </c>
      <c r="J9" s="12">
        <v>12661593</v>
      </c>
      <c r="K9" s="12">
        <v>9643618</v>
      </c>
      <c r="L9" s="12">
        <v>15467301</v>
      </c>
      <c r="M9" s="12">
        <v>21490307</v>
      </c>
    </row>
    <row r="10" spans="2:13" x14ac:dyDescent="0.35">
      <c r="B10" s="1" t="s">
        <v>34</v>
      </c>
      <c r="C10" s="12">
        <v>63285251</v>
      </c>
      <c r="D10" s="12">
        <v>69643354</v>
      </c>
      <c r="E10" s="12">
        <v>71237688</v>
      </c>
      <c r="F10" s="12">
        <v>73570191</v>
      </c>
      <c r="G10" s="12">
        <v>73339894</v>
      </c>
      <c r="H10" s="12">
        <v>78037157</v>
      </c>
      <c r="I10" s="12">
        <v>60278554</v>
      </c>
      <c r="J10" s="12">
        <v>64433970</v>
      </c>
      <c r="K10" s="12">
        <v>68610953</v>
      </c>
      <c r="L10" s="12">
        <v>68733233</v>
      </c>
      <c r="M10" s="12">
        <v>75821212</v>
      </c>
    </row>
    <row r="11" spans="2:13" x14ac:dyDescent="0.35">
      <c r="B11" s="1" t="s">
        <v>35</v>
      </c>
      <c r="C11" s="12">
        <v>2783762</v>
      </c>
      <c r="D11" s="12">
        <v>2771888</v>
      </c>
      <c r="E11" s="12">
        <v>2853448</v>
      </c>
      <c r="F11" s="12">
        <v>2958338</v>
      </c>
      <c r="G11" s="12">
        <v>3284292</v>
      </c>
      <c r="H11" s="12">
        <v>3993193</v>
      </c>
      <c r="I11" s="12">
        <v>2907428</v>
      </c>
      <c r="J11" s="12">
        <v>4048264</v>
      </c>
      <c r="K11" s="12">
        <v>3435346</v>
      </c>
      <c r="L11" s="12">
        <v>4252829</v>
      </c>
      <c r="M11" s="12">
        <v>3579877</v>
      </c>
    </row>
    <row r="12" spans="2:13" x14ac:dyDescent="0.35">
      <c r="B12" s="1" t="s">
        <v>36</v>
      </c>
      <c r="C12" s="13">
        <v>14021549</v>
      </c>
      <c r="D12" s="13">
        <v>16490737</v>
      </c>
      <c r="E12" s="13">
        <v>4732031</v>
      </c>
      <c r="F12" s="13">
        <v>8298512</v>
      </c>
      <c r="G12" s="13">
        <v>10869259</v>
      </c>
      <c r="H12" s="13">
        <v>10353105</v>
      </c>
      <c r="I12" s="13">
        <v>9021897</v>
      </c>
      <c r="J12" s="13">
        <v>8031776</v>
      </c>
      <c r="K12" s="13">
        <v>6048501</v>
      </c>
      <c r="L12" s="13">
        <v>6772767</v>
      </c>
      <c r="M12" s="13">
        <v>4489046</v>
      </c>
    </row>
    <row r="13" spans="2:13" x14ac:dyDescent="0.35">
      <c r="B13" s="2" t="s">
        <v>0</v>
      </c>
      <c r="C13" s="11">
        <v>121853735</v>
      </c>
      <c r="D13" s="11">
        <v>123910713</v>
      </c>
      <c r="E13" s="11">
        <v>113687756</v>
      </c>
      <c r="F13" s="11">
        <v>116522579</v>
      </c>
      <c r="G13" s="11">
        <v>122526929</v>
      </c>
      <c r="H13" s="11">
        <v>126302185</v>
      </c>
      <c r="I13" s="11">
        <v>127437528</v>
      </c>
      <c r="J13" s="11">
        <v>152067134</v>
      </c>
      <c r="K13" s="11">
        <v>131653025</v>
      </c>
      <c r="L13" s="11">
        <v>173280640</v>
      </c>
      <c r="M13" s="11">
        <f>SUM(M7:M12)</f>
        <v>171104069</v>
      </c>
    </row>
    <row r="14" spans="2:13" x14ac:dyDescent="0.35">
      <c r="B14" s="1" t="s">
        <v>37</v>
      </c>
      <c r="C14" s="13">
        <v>306154</v>
      </c>
      <c r="D14" s="13">
        <v>2437658</v>
      </c>
      <c r="E14" s="13">
        <v>2438158</v>
      </c>
      <c r="F14" s="13">
        <v>1529451</v>
      </c>
      <c r="G14" s="13">
        <v>1529451</v>
      </c>
      <c r="H14" s="13">
        <v>1529451</v>
      </c>
      <c r="I14" s="13">
        <v>144641</v>
      </c>
      <c r="J14" s="13">
        <v>146641</v>
      </c>
      <c r="K14" s="13">
        <v>73390</v>
      </c>
      <c r="L14" s="13">
        <v>73390</v>
      </c>
      <c r="M14" s="13">
        <v>3471181</v>
      </c>
    </row>
    <row r="15" spans="2:13" x14ac:dyDescent="0.35">
      <c r="B15" s="2" t="s">
        <v>38</v>
      </c>
      <c r="C15" s="14">
        <v>122159889</v>
      </c>
      <c r="D15" s="14">
        <v>126348371</v>
      </c>
      <c r="E15" s="14">
        <v>116125914</v>
      </c>
      <c r="F15" s="14">
        <v>118052030</v>
      </c>
      <c r="G15" s="14">
        <v>124056380</v>
      </c>
      <c r="H15" s="14">
        <v>127831636</v>
      </c>
      <c r="I15" s="14">
        <v>127582169</v>
      </c>
      <c r="J15" s="14">
        <v>152213775</v>
      </c>
      <c r="K15" s="14">
        <v>131726415</v>
      </c>
      <c r="L15" s="14">
        <v>173354030</v>
      </c>
      <c r="M15" s="14">
        <f>M13+M14</f>
        <v>174575250</v>
      </c>
    </row>
    <row r="16" spans="2:13" x14ac:dyDescent="0.35">
      <c r="B16" s="2" t="s">
        <v>39</v>
      </c>
      <c r="L16" s="11"/>
      <c r="M16" s="11"/>
    </row>
    <row r="17" spans="2:13" x14ac:dyDescent="0.35">
      <c r="B17" s="1" t="s">
        <v>32</v>
      </c>
      <c r="C17" s="11">
        <v>72599</v>
      </c>
      <c r="D17" s="11">
        <v>73603</v>
      </c>
      <c r="E17" s="11">
        <v>532070</v>
      </c>
      <c r="F17" s="11">
        <v>503460</v>
      </c>
      <c r="G17" s="11">
        <v>484384</v>
      </c>
      <c r="H17" s="11">
        <v>484717</v>
      </c>
      <c r="I17" s="11">
        <v>484978</v>
      </c>
      <c r="J17" s="11">
        <v>485131</v>
      </c>
      <c r="K17" s="11">
        <v>485301</v>
      </c>
      <c r="L17" s="11">
        <v>485380</v>
      </c>
      <c r="M17" s="11">
        <v>486065</v>
      </c>
    </row>
    <row r="18" spans="2:13" x14ac:dyDescent="0.35">
      <c r="B18" s="1" t="s">
        <v>92</v>
      </c>
      <c r="C18" s="11">
        <v>65397173</v>
      </c>
      <c r="D18" s="11">
        <v>67707458</v>
      </c>
      <c r="E18" s="11">
        <v>66827495</v>
      </c>
      <c r="F18" s="11">
        <v>66644682</v>
      </c>
      <c r="G18" s="11">
        <v>68545086</v>
      </c>
      <c r="H18" s="11">
        <v>68405515</v>
      </c>
      <c r="I18" s="11">
        <v>74512167</v>
      </c>
      <c r="J18" s="11">
        <v>90171392</v>
      </c>
      <c r="K18" s="11">
        <v>90007123</v>
      </c>
      <c r="L18" s="11">
        <v>90117555</v>
      </c>
      <c r="M18" s="11">
        <v>92236077</v>
      </c>
    </row>
    <row r="19" spans="2:13" x14ac:dyDescent="0.35">
      <c r="B19" s="1" t="s">
        <v>40</v>
      </c>
      <c r="C19" s="11">
        <v>2030717</v>
      </c>
      <c r="D19" s="11">
        <v>2030717</v>
      </c>
      <c r="E19" s="11">
        <v>2073910</v>
      </c>
      <c r="F19" s="11">
        <v>2073910</v>
      </c>
      <c r="G19" s="11">
        <v>2733114</v>
      </c>
      <c r="H19" s="11">
        <v>2733114</v>
      </c>
      <c r="I19" s="11">
        <v>2793614</v>
      </c>
      <c r="J19" s="11">
        <v>2793614</v>
      </c>
      <c r="K19" s="11">
        <v>2855687</v>
      </c>
      <c r="L19" s="11">
        <v>2855687</v>
      </c>
      <c r="M19" s="11">
        <v>2934206</v>
      </c>
    </row>
    <row r="20" spans="2:13" x14ac:dyDescent="0.35">
      <c r="B20" s="1" t="s">
        <v>41</v>
      </c>
      <c r="C20" s="11">
        <v>592492</v>
      </c>
      <c r="D20" s="11">
        <v>527647</v>
      </c>
      <c r="E20" s="11">
        <v>578123</v>
      </c>
      <c r="F20" s="11">
        <v>450606</v>
      </c>
      <c r="G20" s="11">
        <v>371240</v>
      </c>
      <c r="H20" s="11">
        <v>302472</v>
      </c>
      <c r="I20" s="11">
        <v>286417</v>
      </c>
      <c r="J20" s="11">
        <v>184336</v>
      </c>
      <c r="K20" s="11">
        <v>463296</v>
      </c>
      <c r="L20" s="11">
        <v>463383</v>
      </c>
      <c r="M20" s="11">
        <v>474568</v>
      </c>
    </row>
    <row r="21" spans="2:13" x14ac:dyDescent="0.35">
      <c r="B21" s="1" t="s">
        <v>34</v>
      </c>
      <c r="C21" s="11">
        <v>46478011</v>
      </c>
      <c r="D21" s="11">
        <v>40934358</v>
      </c>
      <c r="E21" s="11">
        <v>43315633</v>
      </c>
      <c r="F21" s="11">
        <v>44632780</v>
      </c>
      <c r="G21" s="11">
        <v>47288958</v>
      </c>
      <c r="H21" s="11">
        <v>51014603</v>
      </c>
      <c r="I21" s="11">
        <v>66437547</v>
      </c>
      <c r="J21" s="11">
        <v>67343019</v>
      </c>
      <c r="K21" s="11">
        <v>78090569</v>
      </c>
      <c r="L21" s="11">
        <v>92232473</v>
      </c>
      <c r="M21" s="11">
        <v>94456805</v>
      </c>
    </row>
    <row r="22" spans="2:13" x14ac:dyDescent="0.35">
      <c r="B22" s="1" t="s">
        <v>42</v>
      </c>
      <c r="C22" s="11">
        <v>1337906</v>
      </c>
      <c r="D22" s="11">
        <v>1337906</v>
      </c>
      <c r="E22" s="11">
        <v>1337906</v>
      </c>
      <c r="F22" s="11">
        <v>1337906</v>
      </c>
      <c r="G22" s="11">
        <v>1337906</v>
      </c>
      <c r="H22" s="11">
        <v>1337906</v>
      </c>
      <c r="I22" s="11">
        <v>1337906</v>
      </c>
      <c r="J22" s="11">
        <v>1337906</v>
      </c>
      <c r="K22" s="11">
        <v>1337906</v>
      </c>
      <c r="L22" s="11">
        <v>1337906</v>
      </c>
      <c r="M22" s="11">
        <v>1337906</v>
      </c>
    </row>
    <row r="23" spans="2:13" x14ac:dyDescent="0.35">
      <c r="B23" s="1" t="s">
        <v>43</v>
      </c>
      <c r="C23" s="11">
        <v>2551257</v>
      </c>
      <c r="D23" s="11">
        <v>2781709</v>
      </c>
      <c r="E23" s="11">
        <v>2686568</v>
      </c>
      <c r="F23" s="11">
        <v>2679470</v>
      </c>
      <c r="G23" s="11">
        <v>2705793</v>
      </c>
      <c r="H23" s="11">
        <v>2676970</v>
      </c>
      <c r="I23" s="11">
        <v>2767348</v>
      </c>
      <c r="J23" s="11">
        <v>2849965</v>
      </c>
      <c r="K23" s="11">
        <v>2835381</v>
      </c>
      <c r="L23" s="11">
        <v>3169402</v>
      </c>
      <c r="M23" s="11">
        <v>3234618</v>
      </c>
    </row>
    <row r="24" spans="2:13" x14ac:dyDescent="0.35">
      <c r="B24" s="1" t="s">
        <v>44</v>
      </c>
      <c r="C24" s="11">
        <v>1647687</v>
      </c>
      <c r="D24" s="11">
        <v>1480162</v>
      </c>
      <c r="E24" s="11">
        <v>1315767</v>
      </c>
      <c r="F24" s="11">
        <v>1275350</v>
      </c>
      <c r="G24" s="11">
        <v>1236904</v>
      </c>
      <c r="H24" s="11">
        <v>1196250</v>
      </c>
      <c r="I24" s="11">
        <v>1151157</v>
      </c>
      <c r="J24" s="11">
        <v>1099309</v>
      </c>
      <c r="K24" s="11">
        <v>1044668</v>
      </c>
      <c r="L24" s="11">
        <v>983880</v>
      </c>
      <c r="M24" s="11">
        <v>942701</v>
      </c>
    </row>
    <row r="25" spans="2:13" x14ac:dyDescent="0.35">
      <c r="B25" s="1" t="s">
        <v>45</v>
      </c>
      <c r="C25" s="11">
        <v>1763389</v>
      </c>
      <c r="D25" s="11">
        <v>1777968</v>
      </c>
      <c r="E25" s="11">
        <v>1807621</v>
      </c>
      <c r="F25" s="11">
        <v>1823909</v>
      </c>
      <c r="G25" s="11">
        <v>1848266</v>
      </c>
      <c r="H25" s="11">
        <v>1867113</v>
      </c>
      <c r="I25" s="11">
        <v>1885017</v>
      </c>
      <c r="J25" s="11">
        <v>1895510</v>
      </c>
      <c r="K25" s="11">
        <v>1907142</v>
      </c>
      <c r="L25" s="11">
        <v>1912603</v>
      </c>
      <c r="M25" s="11">
        <v>1953904</v>
      </c>
    </row>
    <row r="26" spans="2:13" x14ac:dyDescent="0.35">
      <c r="B26" s="1" t="s">
        <v>46</v>
      </c>
      <c r="C26" s="13">
        <v>2440900</v>
      </c>
      <c r="D26" s="13">
        <v>2762664</v>
      </c>
      <c r="E26" s="13">
        <v>2712126</v>
      </c>
      <c r="F26" s="13">
        <v>2873288</v>
      </c>
      <c r="G26" s="13">
        <v>1954596</v>
      </c>
      <c r="H26" s="13">
        <v>2489841</v>
      </c>
      <c r="I26" s="13">
        <v>3621754</v>
      </c>
      <c r="J26" s="13">
        <v>3434540</v>
      </c>
      <c r="K26" s="13">
        <v>2389087</v>
      </c>
      <c r="L26" s="13">
        <v>2146766</v>
      </c>
      <c r="M26" s="13">
        <v>2957387</v>
      </c>
    </row>
    <row r="27" spans="2:13" x14ac:dyDescent="0.35">
      <c r="B27" s="2" t="s">
        <v>47</v>
      </c>
      <c r="C27" s="13">
        <v>124312131</v>
      </c>
      <c r="D27" s="13">
        <v>121414192</v>
      </c>
      <c r="E27" s="13" t="s">
        <v>93</v>
      </c>
      <c r="F27" s="13">
        <v>124295361</v>
      </c>
      <c r="G27" s="13">
        <v>128506247</v>
      </c>
      <c r="H27" s="13">
        <v>132508501</v>
      </c>
      <c r="I27" s="13">
        <v>155277905</v>
      </c>
      <c r="J27" s="13">
        <v>171594722</v>
      </c>
      <c r="K27" s="13">
        <v>181416160</v>
      </c>
      <c r="L27" s="13">
        <v>195705035</v>
      </c>
      <c r="M27" s="13">
        <f>SUM(M17:M26)</f>
        <v>201014237</v>
      </c>
    </row>
    <row r="28" spans="2:13" x14ac:dyDescent="0.35">
      <c r="B28" s="2" t="s">
        <v>48</v>
      </c>
      <c r="C28" s="13">
        <v>246472020</v>
      </c>
      <c r="D28" s="13">
        <v>247762563</v>
      </c>
      <c r="E28" s="13" t="s">
        <v>94</v>
      </c>
      <c r="F28" s="13">
        <v>242347391</v>
      </c>
      <c r="G28" s="13">
        <v>252562627</v>
      </c>
      <c r="H28" s="13">
        <v>260340137</v>
      </c>
      <c r="I28" s="13">
        <v>282860074</v>
      </c>
      <c r="J28" s="13">
        <v>323808497</v>
      </c>
      <c r="K28" s="13">
        <v>313142575</v>
      </c>
      <c r="L28" s="13">
        <v>369059065</v>
      </c>
      <c r="M28" s="13">
        <f>M15+M27</f>
        <v>375589487</v>
      </c>
    </row>
    <row r="29" spans="2:13" x14ac:dyDescent="0.35">
      <c r="B29" s="2"/>
      <c r="L29" s="11"/>
      <c r="M29" s="11"/>
    </row>
    <row r="30" spans="2:13" x14ac:dyDescent="0.35">
      <c r="B30" s="2" t="s">
        <v>49</v>
      </c>
      <c r="L30" s="11"/>
      <c r="M30" s="11"/>
    </row>
    <row r="31" spans="2:13" x14ac:dyDescent="0.35">
      <c r="B31" s="1" t="s">
        <v>50</v>
      </c>
      <c r="C31" s="11">
        <v>27369451</v>
      </c>
      <c r="D31" s="11">
        <v>40002252</v>
      </c>
      <c r="E31" s="11">
        <v>40178138</v>
      </c>
      <c r="F31" s="11">
        <v>58473925</v>
      </c>
      <c r="G31" s="11">
        <v>53558353</v>
      </c>
      <c r="H31" s="11">
        <v>31708844</v>
      </c>
      <c r="I31" s="11">
        <v>35232448</v>
      </c>
      <c r="J31" s="11">
        <v>31971689</v>
      </c>
      <c r="K31" s="11">
        <v>26393675</v>
      </c>
      <c r="L31" s="11">
        <v>18466440</v>
      </c>
      <c r="M31" s="11">
        <v>19522926</v>
      </c>
    </row>
    <row r="32" spans="2:13" x14ac:dyDescent="0.35">
      <c r="B32" s="1" t="s">
        <v>51</v>
      </c>
      <c r="C32" s="11">
        <v>49960432</v>
      </c>
      <c r="D32" s="11">
        <v>45931704</v>
      </c>
      <c r="E32" s="11">
        <v>36494368</v>
      </c>
      <c r="F32" s="11">
        <v>36073456</v>
      </c>
      <c r="G32" s="11">
        <v>40141428</v>
      </c>
      <c r="H32" s="11">
        <v>42549509</v>
      </c>
      <c r="I32" s="11">
        <v>53961301</v>
      </c>
      <c r="J32" s="11">
        <v>54601110</v>
      </c>
      <c r="K32" s="11">
        <v>54126358</v>
      </c>
      <c r="L32" s="11">
        <v>61154827</v>
      </c>
      <c r="M32" s="11">
        <v>67209022</v>
      </c>
    </row>
    <row r="33" spans="2:13" x14ac:dyDescent="0.35">
      <c r="B33" s="1" t="s">
        <v>52</v>
      </c>
      <c r="C33" s="11">
        <v>23519632</v>
      </c>
      <c r="D33" s="11">
        <v>24702975</v>
      </c>
      <c r="E33" s="11">
        <v>15612460</v>
      </c>
      <c r="F33" s="11">
        <v>13838388</v>
      </c>
      <c r="G33" s="11">
        <v>16296622</v>
      </c>
      <c r="H33" s="11">
        <v>16849467</v>
      </c>
      <c r="I33" s="11">
        <v>12879162</v>
      </c>
      <c r="J33" s="11">
        <v>13381563</v>
      </c>
      <c r="K33" s="11">
        <v>17428416</v>
      </c>
      <c r="L33" s="11">
        <v>21091218</v>
      </c>
      <c r="M33" s="11">
        <v>20798454</v>
      </c>
    </row>
    <row r="34" spans="2:13" x14ac:dyDescent="0.35">
      <c r="B34" s="1" t="s">
        <v>53</v>
      </c>
      <c r="C34" s="11">
        <v>964153</v>
      </c>
      <c r="D34" s="11">
        <v>829072</v>
      </c>
      <c r="E34" s="11">
        <v>902588</v>
      </c>
      <c r="F34" s="11">
        <v>967575</v>
      </c>
      <c r="G34" s="11">
        <v>1012824</v>
      </c>
      <c r="H34" s="11">
        <v>919720</v>
      </c>
      <c r="I34" s="11">
        <v>1003853</v>
      </c>
      <c r="J34" s="11">
        <v>1063454</v>
      </c>
      <c r="K34" s="11">
        <v>1150912</v>
      </c>
      <c r="L34" s="11">
        <v>1082730</v>
      </c>
      <c r="M34" s="11">
        <v>1175903</v>
      </c>
    </row>
    <row r="35" spans="2:13" x14ac:dyDescent="0.35">
      <c r="B35" s="1" t="s">
        <v>54</v>
      </c>
      <c r="C35" s="11">
        <v>3364702</v>
      </c>
      <c r="D35" s="11">
        <v>1159081</v>
      </c>
      <c r="E35" s="11">
        <v>1446108</v>
      </c>
      <c r="F35" s="11">
        <v>1190021</v>
      </c>
      <c r="G35" s="11">
        <v>3723773</v>
      </c>
      <c r="H35" s="11">
        <v>1421159</v>
      </c>
      <c r="I35" s="11">
        <v>2309241</v>
      </c>
      <c r="J35" s="11">
        <v>3443765</v>
      </c>
      <c r="K35" s="11">
        <v>2142680</v>
      </c>
      <c r="L35" s="11">
        <v>1232666</v>
      </c>
      <c r="M35" s="11">
        <v>1671762</v>
      </c>
    </row>
    <row r="36" spans="2:13" x14ac:dyDescent="0.35">
      <c r="B36" s="1" t="s">
        <v>55</v>
      </c>
      <c r="C36" s="13">
        <v>8543210</v>
      </c>
      <c r="D36" s="13">
        <v>12710533</v>
      </c>
      <c r="E36" s="13">
        <v>20227104</v>
      </c>
      <c r="F36" s="13">
        <v>17971349</v>
      </c>
      <c r="G36" s="13">
        <v>25711895</v>
      </c>
      <c r="H36" s="13">
        <v>34310122</v>
      </c>
      <c r="I36" s="13">
        <v>21259416</v>
      </c>
      <c r="J36" s="13">
        <v>21927173</v>
      </c>
      <c r="K36" s="13">
        <v>22025427</v>
      </c>
      <c r="L36" s="13">
        <v>22037857</v>
      </c>
      <c r="M36" s="13">
        <v>11471515</v>
      </c>
    </row>
    <row r="37" spans="2:13" x14ac:dyDescent="0.35">
      <c r="B37" s="2" t="s">
        <v>56</v>
      </c>
      <c r="C37" s="13">
        <v>113721580</v>
      </c>
      <c r="D37" s="13">
        <v>125335617</v>
      </c>
      <c r="E37" s="13">
        <v>114860766</v>
      </c>
      <c r="F37" s="13">
        <v>128514714</v>
      </c>
      <c r="G37" s="13">
        <v>140444895</v>
      </c>
      <c r="H37" s="13">
        <v>127758821</v>
      </c>
      <c r="I37" s="13">
        <v>126645421</v>
      </c>
      <c r="J37" s="13">
        <v>126388754</v>
      </c>
      <c r="K37" s="13">
        <v>123267468</v>
      </c>
      <c r="L37" s="13">
        <v>125065738</v>
      </c>
      <c r="M37" s="13">
        <f>SUM(M31:M36)</f>
        <v>121849582</v>
      </c>
    </row>
    <row r="38" spans="2:13" x14ac:dyDescent="0.35">
      <c r="B38" s="2" t="s">
        <v>57</v>
      </c>
      <c r="L38" s="11"/>
      <c r="M38" s="11"/>
    </row>
    <row r="39" spans="2:13" x14ac:dyDescent="0.35">
      <c r="B39" s="1" t="s">
        <v>50</v>
      </c>
      <c r="C39" s="11">
        <v>56233137</v>
      </c>
      <c r="D39" s="11">
        <v>42813705</v>
      </c>
      <c r="E39" s="11">
        <v>42529877</v>
      </c>
      <c r="F39" s="11">
        <v>28822759</v>
      </c>
      <c r="G39" s="11">
        <v>28356642</v>
      </c>
      <c r="H39" s="11">
        <v>45708074</v>
      </c>
      <c r="I39" s="11">
        <v>40627248</v>
      </c>
      <c r="J39" s="11">
        <v>80736927</v>
      </c>
      <c r="K39" s="11">
        <v>75258797</v>
      </c>
      <c r="L39" s="11">
        <v>122961242</v>
      </c>
      <c r="M39" s="11">
        <v>120684861</v>
      </c>
    </row>
    <row r="40" spans="2:13" x14ac:dyDescent="0.35">
      <c r="B40" s="1" t="s">
        <v>55</v>
      </c>
      <c r="I40" s="11">
        <v>21799284</v>
      </c>
      <c r="J40" s="11">
        <v>15531680</v>
      </c>
      <c r="K40" s="11">
        <v>13514165</v>
      </c>
      <c r="L40" s="11">
        <v>9966770</v>
      </c>
      <c r="M40" s="11">
        <v>10253617</v>
      </c>
    </row>
    <row r="41" spans="2:13" x14ac:dyDescent="0.35">
      <c r="B41" s="1" t="s">
        <v>52</v>
      </c>
      <c r="C41" s="13">
        <v>1378683</v>
      </c>
      <c r="D41" s="13">
        <v>0</v>
      </c>
      <c r="E41" s="13">
        <v>0</v>
      </c>
      <c r="F41" s="13">
        <v>211984</v>
      </c>
      <c r="G41" s="13">
        <v>211984</v>
      </c>
      <c r="H41" s="13">
        <v>211984</v>
      </c>
      <c r="I41" s="13">
        <v>3208502</v>
      </c>
      <c r="J41" s="13">
        <v>2793582</v>
      </c>
      <c r="K41" s="13">
        <v>4181809</v>
      </c>
      <c r="L41" s="13">
        <v>9381108</v>
      </c>
      <c r="M41" s="13">
        <v>14739144</v>
      </c>
    </row>
    <row r="42" spans="2:13" x14ac:dyDescent="0.35">
      <c r="B42" s="2" t="s">
        <v>58</v>
      </c>
      <c r="C42" s="13">
        <v>57611820</v>
      </c>
      <c r="D42" s="13">
        <v>42813705</v>
      </c>
      <c r="E42" s="13">
        <v>42529877</v>
      </c>
      <c r="F42" s="13">
        <v>29034743</v>
      </c>
      <c r="G42" s="13">
        <v>28568626</v>
      </c>
      <c r="H42" s="13">
        <v>45920058</v>
      </c>
      <c r="I42" s="13">
        <v>65635034</v>
      </c>
      <c r="J42" s="13">
        <v>99062189</v>
      </c>
      <c r="K42" s="13">
        <v>92954771</v>
      </c>
      <c r="L42" s="13">
        <v>142309120</v>
      </c>
      <c r="M42" s="13">
        <f>SUM(M39:M41)</f>
        <v>145677622</v>
      </c>
    </row>
    <row r="43" spans="2:13" x14ac:dyDescent="0.35">
      <c r="B43" s="2" t="s">
        <v>59</v>
      </c>
      <c r="C43" s="13">
        <v>171333400</v>
      </c>
      <c r="D43" s="13">
        <v>168149322</v>
      </c>
      <c r="E43" s="13">
        <v>157390643</v>
      </c>
      <c r="F43" s="13">
        <v>157549457</v>
      </c>
      <c r="G43" s="13">
        <v>169013521</v>
      </c>
      <c r="H43" s="13">
        <v>173678879</v>
      </c>
      <c r="I43" s="13">
        <v>192280455</v>
      </c>
      <c r="J43" s="13">
        <v>225450943</v>
      </c>
      <c r="K43" s="13">
        <v>216222239</v>
      </c>
      <c r="L43" s="13">
        <v>267374858</v>
      </c>
      <c r="M43" s="13">
        <f>M37+M42</f>
        <v>267527204</v>
      </c>
    </row>
    <row r="44" spans="2:13" x14ac:dyDescent="0.35">
      <c r="B44" s="2"/>
      <c r="L44" s="11"/>
      <c r="M44" s="11"/>
    </row>
    <row r="45" spans="2:13" x14ac:dyDescent="0.35">
      <c r="B45" s="2" t="s">
        <v>60</v>
      </c>
      <c r="L45" s="11"/>
      <c r="M45" s="11"/>
    </row>
    <row r="46" spans="2:13" x14ac:dyDescent="0.35">
      <c r="B46" s="1" t="s">
        <v>61</v>
      </c>
      <c r="C46" s="11">
        <v>38140461</v>
      </c>
      <c r="D46" s="11">
        <v>38140461</v>
      </c>
      <c r="E46" s="11">
        <v>38140461</v>
      </c>
      <c r="F46" s="11">
        <v>38140461</v>
      </c>
      <c r="G46" s="11">
        <v>38140461</v>
      </c>
      <c r="H46" s="11">
        <v>38140461</v>
      </c>
      <c r="I46" s="11">
        <v>38140461</v>
      </c>
      <c r="J46" s="11">
        <v>38140461</v>
      </c>
      <c r="K46" s="11">
        <v>38140461</v>
      </c>
      <c r="L46" s="11">
        <v>38140461</v>
      </c>
      <c r="M46" s="11">
        <v>38140461</v>
      </c>
    </row>
    <row r="47" spans="2:13" x14ac:dyDescent="0.35">
      <c r="B47" s="1" t="s">
        <v>62</v>
      </c>
      <c r="C47" s="11">
        <v>1319827</v>
      </c>
      <c r="D47" s="11">
        <v>2607776</v>
      </c>
      <c r="E47" s="11">
        <v>1724030</v>
      </c>
      <c r="F47" s="11">
        <v>1555207</v>
      </c>
      <c r="G47" s="11">
        <v>2671180</v>
      </c>
      <c r="H47" s="11">
        <v>2421640</v>
      </c>
      <c r="I47" s="11">
        <v>2147403</v>
      </c>
      <c r="J47" s="11">
        <v>3393512</v>
      </c>
      <c r="K47" s="11">
        <v>2946974</v>
      </c>
      <c r="L47" s="11">
        <v>2790062</v>
      </c>
      <c r="M47" s="11">
        <v>2989924</v>
      </c>
    </row>
    <row r="48" spans="2:13" x14ac:dyDescent="0.35">
      <c r="B48" s="1" t="s">
        <v>63</v>
      </c>
      <c r="C48" s="13">
        <v>35678311</v>
      </c>
      <c r="D48" s="13">
        <v>38864982</v>
      </c>
      <c r="E48" s="13">
        <v>42057977</v>
      </c>
      <c r="F48" s="13">
        <v>45102243</v>
      </c>
      <c r="G48" s="13">
        <v>42737442</v>
      </c>
      <c r="H48" s="13">
        <v>46099133</v>
      </c>
      <c r="I48" s="13">
        <v>50291736</v>
      </c>
      <c r="J48" s="13">
        <v>56823561</v>
      </c>
      <c r="K48" s="13">
        <v>55832880</v>
      </c>
      <c r="L48" s="13">
        <v>60753662</v>
      </c>
      <c r="M48" s="13">
        <v>66931876</v>
      </c>
    </row>
    <row r="49" spans="2:13" x14ac:dyDescent="0.35">
      <c r="B49" s="1" t="s">
        <v>64</v>
      </c>
      <c r="C49" s="11">
        <v>75138599</v>
      </c>
      <c r="D49" s="11">
        <v>79613219</v>
      </c>
      <c r="E49" s="11">
        <v>81922468</v>
      </c>
      <c r="F49" s="11">
        <v>84797911</v>
      </c>
      <c r="G49" s="11">
        <v>83549083</v>
      </c>
      <c r="H49" s="11">
        <v>86661234</v>
      </c>
      <c r="I49" s="11">
        <v>90579600</v>
      </c>
      <c r="J49" s="11">
        <v>98357534</v>
      </c>
      <c r="K49" s="11">
        <v>96920315</v>
      </c>
      <c r="L49" s="11">
        <v>101684185</v>
      </c>
      <c r="M49" s="11">
        <f>SUM(M46:M48)</f>
        <v>108062261</v>
      </c>
    </row>
    <row r="50" spans="2:13" x14ac:dyDescent="0.35">
      <c r="B50" s="1" t="s">
        <v>65</v>
      </c>
      <c r="C50" s="13">
        <v>21</v>
      </c>
      <c r="D50" s="13">
        <v>22</v>
      </c>
      <c r="E50" s="13">
        <v>22</v>
      </c>
      <c r="F50" s="13">
        <v>23</v>
      </c>
      <c r="G50" s="13">
        <v>23</v>
      </c>
      <c r="H50" s="13">
        <v>24</v>
      </c>
      <c r="I50" s="13">
        <v>19</v>
      </c>
      <c r="J50" s="13">
        <v>20</v>
      </c>
      <c r="K50" s="13">
        <v>21</v>
      </c>
      <c r="L50" s="13">
        <v>22</v>
      </c>
      <c r="M50" s="13">
        <v>22</v>
      </c>
    </row>
    <row r="51" spans="2:13" x14ac:dyDescent="0.35">
      <c r="B51" s="1" t="s">
        <v>66</v>
      </c>
      <c r="C51" s="14">
        <v>75138620</v>
      </c>
      <c r="D51" s="14">
        <v>79613241</v>
      </c>
      <c r="E51" s="14">
        <v>81922490</v>
      </c>
      <c r="F51" s="14">
        <v>84797934</v>
      </c>
      <c r="G51" s="14">
        <v>83549106</v>
      </c>
      <c r="H51" s="14">
        <v>86661258</v>
      </c>
      <c r="I51" s="14">
        <v>90579619</v>
      </c>
      <c r="J51" s="14">
        <v>98357554</v>
      </c>
      <c r="K51" s="14">
        <v>96920336</v>
      </c>
      <c r="L51" s="14">
        <v>101684207</v>
      </c>
      <c r="M51" s="14">
        <f>M49+M50</f>
        <v>108062283</v>
      </c>
    </row>
    <row r="52" spans="2:13" x14ac:dyDescent="0.35">
      <c r="B52" s="2" t="s">
        <v>67</v>
      </c>
      <c r="C52" s="14">
        <v>246472020</v>
      </c>
      <c r="D52" s="14">
        <v>247762563</v>
      </c>
      <c r="E52" s="14">
        <v>239313133</v>
      </c>
      <c r="F52" s="14">
        <v>242347391</v>
      </c>
      <c r="G52" s="14">
        <v>252562627</v>
      </c>
      <c r="H52" s="14">
        <v>260340137</v>
      </c>
      <c r="I52" s="14">
        <v>282860074</v>
      </c>
      <c r="J52" s="14">
        <v>323808497</v>
      </c>
      <c r="K52" s="14">
        <v>313142575</v>
      </c>
      <c r="L52" s="14">
        <v>369059065</v>
      </c>
      <c r="M52" s="14">
        <f>M43+M51</f>
        <v>375589487</v>
      </c>
    </row>
  </sheetData>
  <pageMargins left="0.7" right="0.7" top="0.75" bottom="0.75" header="0.3" footer="0.3"/>
  <pageSetup scale="73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9B42E-144E-4D1F-BC6E-FDC5B504F197}">
  <sheetPr>
    <tabColor theme="6" tint="0.59999389629810485"/>
  </sheetPr>
  <dimension ref="B2:M27"/>
  <sheetViews>
    <sheetView showGridLines="0" workbookViewId="0">
      <pane xSplit="2" ySplit="5" topLeftCell="G18" activePane="bottomRight" state="frozen"/>
      <selection pane="topRight" activeCell="C1" sqref="C1"/>
      <selection pane="bottomLeft" activeCell="A6" sqref="A6"/>
      <selection pane="bottomRight" activeCell="L2" sqref="L2:L3"/>
    </sheetView>
  </sheetViews>
  <sheetFormatPr baseColWidth="10" defaultRowHeight="14.5" x14ac:dyDescent="0.35"/>
  <cols>
    <col min="1" max="1" width="3.54296875" customWidth="1"/>
    <col min="2" max="2" width="36.90625" style="4" customWidth="1"/>
    <col min="3" max="6" width="13.1796875" style="18" customWidth="1"/>
    <col min="7" max="11" width="12.54296875" style="18" customWidth="1"/>
    <col min="12" max="13" width="12.54296875" customWidth="1"/>
    <col min="14" max="14" width="11.6328125" customWidth="1"/>
  </cols>
  <sheetData>
    <row r="2" spans="2:13" ht="14.5" customHeight="1" x14ac:dyDescent="0.35">
      <c r="C2" s="21" t="s">
        <v>18</v>
      </c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2:13" ht="15" customHeight="1" x14ac:dyDescent="0.35"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2:13" ht="13.5" customHeight="1" x14ac:dyDescent="0.35">
      <c r="C4">
        <v>2023</v>
      </c>
      <c r="D4">
        <v>2024</v>
      </c>
      <c r="E4">
        <v>2024</v>
      </c>
      <c r="F4">
        <v>2024</v>
      </c>
      <c r="G4">
        <v>2024</v>
      </c>
      <c r="H4">
        <v>2025</v>
      </c>
      <c r="I4">
        <v>2025</v>
      </c>
      <c r="J4">
        <v>2025</v>
      </c>
      <c r="K4">
        <v>2025</v>
      </c>
      <c r="L4">
        <v>2026</v>
      </c>
      <c r="M4">
        <v>2026</v>
      </c>
    </row>
    <row r="5" spans="2:13" s="6" customFormat="1" ht="13.5" customHeight="1" thickBot="1" x14ac:dyDescent="0.4">
      <c r="B5" s="5"/>
      <c r="C5" s="23" t="s">
        <v>89</v>
      </c>
      <c r="D5" s="23" t="s">
        <v>88</v>
      </c>
      <c r="E5" s="23" t="s">
        <v>90</v>
      </c>
      <c r="F5" s="23" t="s">
        <v>91</v>
      </c>
      <c r="G5" s="23" t="s">
        <v>89</v>
      </c>
      <c r="H5" s="23" t="s">
        <v>88</v>
      </c>
      <c r="I5" s="23" t="s">
        <v>90</v>
      </c>
      <c r="J5" s="23" t="s">
        <v>91</v>
      </c>
      <c r="K5" s="23" t="s">
        <v>89</v>
      </c>
      <c r="L5" s="23" t="s">
        <v>88</v>
      </c>
      <c r="M5" s="23" t="s">
        <v>90</v>
      </c>
    </row>
    <row r="6" spans="2:13" ht="14.5" customHeight="1" x14ac:dyDescent="0.35">
      <c r="B6" s="1" t="s">
        <v>1</v>
      </c>
      <c r="C6" s="7">
        <v>68169248</v>
      </c>
      <c r="D6" s="7">
        <v>54400259</v>
      </c>
      <c r="E6" s="7">
        <v>57705327</v>
      </c>
      <c r="F6" s="7">
        <v>58899708</v>
      </c>
      <c r="G6" s="7">
        <v>71795869</v>
      </c>
      <c r="H6" s="7">
        <v>62030093</v>
      </c>
      <c r="I6" s="7">
        <v>68597129</v>
      </c>
      <c r="J6" s="7">
        <v>74214706</v>
      </c>
      <c r="K6" s="7">
        <v>85277424</v>
      </c>
      <c r="L6" s="7">
        <v>84602456</v>
      </c>
      <c r="M6" s="7">
        <f>185209662-L6</f>
        <v>100607206</v>
      </c>
    </row>
    <row r="7" spans="2:13" ht="14.5" customHeight="1" x14ac:dyDescent="0.35">
      <c r="B7" s="1" t="s">
        <v>2</v>
      </c>
      <c r="C7" s="8">
        <v>-64495293</v>
      </c>
      <c r="D7" s="8">
        <v>-49559257</v>
      </c>
      <c r="E7" s="8">
        <v>-51606379</v>
      </c>
      <c r="F7" s="8">
        <v>-51513871</v>
      </c>
      <c r="G7" s="8">
        <v>-61950036</v>
      </c>
      <c r="H7" s="8">
        <v>-53559476</v>
      </c>
      <c r="I7" s="8">
        <v>-61398668</v>
      </c>
      <c r="J7" s="8">
        <v>-64055056</v>
      </c>
      <c r="K7" s="8">
        <v>-73974365</v>
      </c>
      <c r="L7" s="8">
        <v>-73422820</v>
      </c>
      <c r="M7" s="8">
        <f>-162231168-L7</f>
        <v>-88808348</v>
      </c>
    </row>
    <row r="8" spans="2:13" ht="14.5" customHeight="1" x14ac:dyDescent="0.35">
      <c r="B8" s="2" t="s">
        <v>3</v>
      </c>
      <c r="C8" s="9">
        <v>3673955</v>
      </c>
      <c r="D8" s="9">
        <v>4841002</v>
      </c>
      <c r="E8" s="9">
        <v>6098948</v>
      </c>
      <c r="F8" s="9">
        <v>7385837</v>
      </c>
      <c r="G8" s="9">
        <v>9845833</v>
      </c>
      <c r="H8" s="9">
        <v>8470617</v>
      </c>
      <c r="I8" s="9">
        <v>7198461</v>
      </c>
      <c r="J8" s="9">
        <v>10159650</v>
      </c>
      <c r="K8" s="9">
        <v>11303059</v>
      </c>
      <c r="L8" s="9">
        <v>11179636</v>
      </c>
      <c r="M8" s="9">
        <f>M6+M7</f>
        <v>11798858</v>
      </c>
    </row>
    <row r="9" spans="2:13" ht="14.5" customHeight="1" x14ac:dyDescent="0.35">
      <c r="B9" s="1" t="s">
        <v>4</v>
      </c>
      <c r="C9" s="7">
        <v>-2633497</v>
      </c>
      <c r="D9" s="7">
        <v>-2252958</v>
      </c>
      <c r="E9" s="7">
        <v>-2411382</v>
      </c>
      <c r="F9" s="7">
        <v>-2564866</v>
      </c>
      <c r="G9" s="7">
        <v>-2611911</v>
      </c>
      <c r="H9" s="7">
        <v>-2340946</v>
      </c>
      <c r="I9" s="7">
        <v>-2526862</v>
      </c>
      <c r="J9" s="7">
        <v>-2728885</v>
      </c>
      <c r="K9" s="7">
        <v>-2843956</v>
      </c>
      <c r="L9" s="7">
        <v>-2604337</v>
      </c>
      <c r="M9" s="7">
        <f>-5220532-L9</f>
        <v>-2616195</v>
      </c>
    </row>
    <row r="10" spans="2:13" ht="14.5" customHeight="1" x14ac:dyDescent="0.35">
      <c r="B10" s="1" t="s">
        <v>5</v>
      </c>
      <c r="C10" s="18">
        <v>25682</v>
      </c>
      <c r="D10" s="18">
        <v>18179</v>
      </c>
      <c r="E10" s="7">
        <v>34500</v>
      </c>
      <c r="F10" s="7">
        <v>18642</v>
      </c>
      <c r="G10" s="7">
        <v>27957</v>
      </c>
      <c r="H10" s="7">
        <v>26840</v>
      </c>
      <c r="I10" s="7">
        <v>21976</v>
      </c>
      <c r="J10" s="7">
        <v>14093</v>
      </c>
      <c r="K10" s="7">
        <v>15943</v>
      </c>
      <c r="L10" s="7">
        <v>9402</v>
      </c>
      <c r="M10" s="7">
        <f>53342-L10</f>
        <v>43940</v>
      </c>
    </row>
    <row r="11" spans="2:13" ht="14.5" customHeight="1" x14ac:dyDescent="0.35">
      <c r="B11" s="1" t="s">
        <v>6</v>
      </c>
      <c r="C11" s="7">
        <v>-8606</v>
      </c>
      <c r="D11" s="7">
        <v>-25508</v>
      </c>
      <c r="E11" s="7">
        <v>-36356</v>
      </c>
      <c r="F11" s="7">
        <v>-68239</v>
      </c>
      <c r="G11" s="7">
        <v>29443</v>
      </c>
      <c r="H11" s="7">
        <v>2589</v>
      </c>
      <c r="I11" s="7">
        <v>-153852</v>
      </c>
      <c r="J11" s="7">
        <v>-8385</v>
      </c>
      <c r="K11" s="7">
        <v>-11756</v>
      </c>
      <c r="L11" s="7">
        <v>-11040</v>
      </c>
      <c r="M11" s="7">
        <f>-3936-L11</f>
        <v>7104</v>
      </c>
    </row>
    <row r="12" spans="2:13" ht="14.5" customHeight="1" x14ac:dyDescent="0.35">
      <c r="B12" s="1" t="s">
        <v>7</v>
      </c>
      <c r="C12" s="7">
        <v>351181</v>
      </c>
      <c r="D12" s="7">
        <v>100435</v>
      </c>
      <c r="E12" s="7">
        <v>204733</v>
      </c>
      <c r="F12" s="7">
        <v>155674</v>
      </c>
      <c r="G12" s="7">
        <v>23401</v>
      </c>
      <c r="H12" s="7">
        <v>149119</v>
      </c>
      <c r="I12" s="7">
        <v>38142</v>
      </c>
      <c r="J12" s="7">
        <v>168929</v>
      </c>
      <c r="K12" s="7">
        <v>230781</v>
      </c>
      <c r="L12" s="7">
        <v>88813</v>
      </c>
      <c r="M12" s="7">
        <f>674668-L12</f>
        <v>585855</v>
      </c>
    </row>
    <row r="13" spans="2:13" ht="14.5" customHeight="1" x14ac:dyDescent="0.35">
      <c r="B13" s="1" t="s">
        <v>8</v>
      </c>
      <c r="C13" s="7">
        <v>-1694610</v>
      </c>
      <c r="D13" s="7">
        <v>-1009444</v>
      </c>
      <c r="E13" s="7">
        <v>-632566</v>
      </c>
      <c r="F13" s="7">
        <v>-1344480</v>
      </c>
      <c r="G13" s="7">
        <v>-1390525</v>
      </c>
      <c r="H13" s="7">
        <v>-1205756</v>
      </c>
      <c r="I13" s="7">
        <v>-750748</v>
      </c>
      <c r="J13" s="7">
        <v>-1252282</v>
      </c>
      <c r="K13" s="7">
        <v>-1484700</v>
      </c>
      <c r="L13" s="7">
        <v>-1388974</v>
      </c>
      <c r="M13" s="7">
        <f>-3372426-L13</f>
        <v>-1983452</v>
      </c>
    </row>
    <row r="14" spans="2:13" ht="25.5" customHeight="1" x14ac:dyDescent="0.35">
      <c r="B14" s="3" t="s">
        <v>95</v>
      </c>
      <c r="C14" s="7">
        <v>2327679</v>
      </c>
      <c r="D14" s="7">
        <v>1977145</v>
      </c>
      <c r="E14" s="7">
        <v>1295366</v>
      </c>
      <c r="F14" s="7">
        <v>-16071</v>
      </c>
      <c r="G14" s="7">
        <v>-777338</v>
      </c>
      <c r="H14" s="7">
        <v>-298554</v>
      </c>
      <c r="I14" s="7">
        <v>1183455</v>
      </c>
      <c r="J14" s="7">
        <v>2519313</v>
      </c>
      <c r="K14" s="7">
        <v>-594030</v>
      </c>
      <c r="L14" s="7">
        <v>5686</v>
      </c>
      <c r="M14" s="7">
        <f>-1088684-L14</f>
        <v>-1094370</v>
      </c>
    </row>
    <row r="15" spans="2:13" ht="14.5" customHeight="1" x14ac:dyDescent="0.35">
      <c r="B15" s="1" t="s">
        <v>9</v>
      </c>
      <c r="C15" s="8">
        <v>-334925</v>
      </c>
      <c r="D15" s="8">
        <v>93831</v>
      </c>
      <c r="E15" s="8">
        <v>158129</v>
      </c>
      <c r="F15" s="8">
        <v>-189989</v>
      </c>
      <c r="G15" s="8">
        <v>-564252</v>
      </c>
      <c r="H15" s="8">
        <v>-709568</v>
      </c>
      <c r="I15" s="8">
        <v>30936</v>
      </c>
      <c r="J15" s="8">
        <v>-474491</v>
      </c>
      <c r="K15" s="8">
        <v>-249865</v>
      </c>
      <c r="L15" s="8">
        <v>-287995</v>
      </c>
      <c r="M15" s="8">
        <f>-581119-L15</f>
        <v>-293124</v>
      </c>
    </row>
    <row r="16" spans="2:13" ht="14.5" customHeight="1" x14ac:dyDescent="0.35">
      <c r="B16" s="2" t="s">
        <v>10</v>
      </c>
      <c r="C16" s="9">
        <v>1706859</v>
      </c>
      <c r="D16" s="9">
        <v>3742682</v>
      </c>
      <c r="E16" s="9">
        <v>4711372</v>
      </c>
      <c r="F16" s="9">
        <v>3376508</v>
      </c>
      <c r="G16" s="9">
        <v>4582608</v>
      </c>
      <c r="H16" s="9">
        <v>4094341</v>
      </c>
      <c r="I16" s="9">
        <v>5041508</v>
      </c>
      <c r="J16" s="9">
        <v>8397942</v>
      </c>
      <c r="K16" s="9">
        <v>6365476</v>
      </c>
      <c r="L16" s="9">
        <v>6991191</v>
      </c>
      <c r="M16" s="9">
        <f>M8+SUM(M9:M15)</f>
        <v>6448616</v>
      </c>
    </row>
    <row r="17" spans="2:13" ht="14.5" customHeight="1" x14ac:dyDescent="0.35">
      <c r="B17" s="1" t="s">
        <v>11</v>
      </c>
      <c r="C17" s="8">
        <v>628417</v>
      </c>
      <c r="D17" s="8">
        <v>-556010</v>
      </c>
      <c r="E17" s="8">
        <v>-1518376</v>
      </c>
      <c r="F17" s="8">
        <v>-332242</v>
      </c>
      <c r="G17" s="8">
        <v>-1757015</v>
      </c>
      <c r="H17" s="8">
        <v>-732649</v>
      </c>
      <c r="I17" s="8">
        <v>-862299</v>
      </c>
      <c r="J17" s="8">
        <v>-1866116</v>
      </c>
      <c r="K17" s="8">
        <v>-1749565</v>
      </c>
      <c r="L17" s="8">
        <v>-1939543</v>
      </c>
      <c r="M17" s="8">
        <f>-2176742-L17</f>
        <v>-237199</v>
      </c>
    </row>
    <row r="18" spans="2:13" ht="14.5" customHeight="1" x14ac:dyDescent="0.35">
      <c r="B18" s="2" t="s">
        <v>12</v>
      </c>
      <c r="C18" s="10">
        <v>2335276</v>
      </c>
      <c r="D18" s="10">
        <v>3186672</v>
      </c>
      <c r="E18" s="10">
        <v>3192996</v>
      </c>
      <c r="F18" s="10">
        <v>3044266</v>
      </c>
      <c r="G18" s="10">
        <v>2825593</v>
      </c>
      <c r="H18" s="10">
        <v>3361692</v>
      </c>
      <c r="I18" s="10">
        <v>4179209</v>
      </c>
      <c r="J18" s="10">
        <v>6531826</v>
      </c>
      <c r="K18" s="10">
        <v>4615911</v>
      </c>
      <c r="L18" s="10">
        <v>5051648</v>
      </c>
      <c r="M18" s="10">
        <f>M16+M17</f>
        <v>6211417</v>
      </c>
    </row>
    <row r="19" spans="2:13" ht="14.5" customHeight="1" x14ac:dyDescent="0.35">
      <c r="B19" s="1" t="s">
        <v>13</v>
      </c>
      <c r="C19" s="7">
        <v>0</v>
      </c>
      <c r="D19" s="7"/>
      <c r="E19" s="7">
        <v>0</v>
      </c>
      <c r="F19" s="7">
        <v>0</v>
      </c>
      <c r="G19" s="7">
        <v>0</v>
      </c>
      <c r="H19" s="7"/>
      <c r="I19" s="7">
        <v>0</v>
      </c>
      <c r="J19" s="7">
        <v>0</v>
      </c>
      <c r="K19" s="7">
        <v>0</v>
      </c>
      <c r="L19" s="7"/>
      <c r="M19" s="7"/>
    </row>
    <row r="20" spans="2:13" ht="14.5" customHeight="1" x14ac:dyDescent="0.35">
      <c r="B20" s="1" t="s">
        <v>14</v>
      </c>
      <c r="C20" s="7">
        <v>2335275</v>
      </c>
      <c r="D20" s="7">
        <v>3186671</v>
      </c>
      <c r="E20" s="7">
        <v>3192995</v>
      </c>
      <c r="F20" s="7">
        <v>3044266</v>
      </c>
      <c r="G20" s="7">
        <v>2825591</v>
      </c>
      <c r="H20" s="7">
        <v>3361691</v>
      </c>
      <c r="I20" s="7">
        <v>4179208</v>
      </c>
      <c r="J20" s="7">
        <v>6531825</v>
      </c>
      <c r="K20" s="7">
        <v>4615910</v>
      </c>
      <c r="L20" s="7">
        <v>5051647</v>
      </c>
      <c r="M20" s="7">
        <v>6211416</v>
      </c>
    </row>
    <row r="21" spans="2:13" ht="14.5" customHeight="1" x14ac:dyDescent="0.35">
      <c r="B21" s="1" t="s">
        <v>15</v>
      </c>
      <c r="C21" s="8">
        <v>1</v>
      </c>
      <c r="D21" s="8">
        <v>1</v>
      </c>
      <c r="E21" s="8">
        <v>1</v>
      </c>
      <c r="F21" s="8">
        <v>0</v>
      </c>
      <c r="G21" s="8">
        <v>2</v>
      </c>
      <c r="H21" s="8">
        <v>1</v>
      </c>
      <c r="I21" s="8">
        <v>1</v>
      </c>
      <c r="J21" s="8">
        <v>1</v>
      </c>
      <c r="K21" s="8">
        <v>1</v>
      </c>
      <c r="L21" s="8">
        <v>1</v>
      </c>
      <c r="M21" s="8">
        <v>1</v>
      </c>
    </row>
    <row r="22" spans="2:13" ht="14.5" customHeight="1" x14ac:dyDescent="0.35">
      <c r="B22" s="2" t="s">
        <v>16</v>
      </c>
      <c r="C22" s="10">
        <v>2335276</v>
      </c>
      <c r="D22" s="10">
        <v>3186672</v>
      </c>
      <c r="E22" s="10">
        <v>3192996</v>
      </c>
      <c r="F22" s="10">
        <v>3044266</v>
      </c>
      <c r="G22" s="10">
        <v>2825593</v>
      </c>
      <c r="H22" s="10">
        <v>3361692</v>
      </c>
      <c r="I22" s="10">
        <v>4179209</v>
      </c>
      <c r="J22" s="10">
        <v>6531826</v>
      </c>
      <c r="K22" s="10">
        <v>4615911</v>
      </c>
      <c r="L22" s="10">
        <v>5051648</v>
      </c>
      <c r="M22" s="10">
        <f>M20+M21</f>
        <v>6211417</v>
      </c>
    </row>
    <row r="23" spans="2:13" x14ac:dyDescent="0.35">
      <c r="C23" s="11"/>
      <c r="D23" s="11"/>
      <c r="E23" s="11"/>
      <c r="F23" s="11"/>
      <c r="G23" s="11"/>
      <c r="H23" s="11"/>
      <c r="I23" s="11"/>
      <c r="J23" s="11"/>
      <c r="K23" s="11"/>
    </row>
    <row r="24" spans="2:13" x14ac:dyDescent="0.35">
      <c r="C24" s="11"/>
      <c r="D24" s="11"/>
      <c r="E24" s="11"/>
      <c r="F24" s="11"/>
      <c r="G24" s="11"/>
      <c r="H24" s="11"/>
      <c r="I24" s="11"/>
      <c r="J24" s="11"/>
      <c r="K24" s="11"/>
    </row>
    <row r="25" spans="2:13" x14ac:dyDescent="0.35">
      <c r="C25" s="11"/>
      <c r="D25" s="11"/>
      <c r="E25" s="11"/>
      <c r="F25" s="11"/>
      <c r="G25" s="11"/>
      <c r="H25" s="11"/>
      <c r="I25" s="11"/>
      <c r="J25" s="11"/>
      <c r="K25" s="11"/>
    </row>
    <row r="26" spans="2:13" x14ac:dyDescent="0.35">
      <c r="C26" s="11"/>
      <c r="D26" s="11"/>
      <c r="E26" s="11"/>
      <c r="F26" s="11"/>
      <c r="G26" s="11"/>
      <c r="H26" s="11"/>
      <c r="I26" s="11"/>
      <c r="J26" s="11"/>
      <c r="K26" s="11"/>
    </row>
    <row r="27" spans="2:13" x14ac:dyDescent="0.35">
      <c r="C27" s="11"/>
      <c r="D27" s="11"/>
      <c r="E27" s="11"/>
      <c r="F27" s="11"/>
      <c r="G27" s="11"/>
      <c r="H27" s="11"/>
      <c r="I27" s="11"/>
      <c r="J27" s="11"/>
      <c r="K27" s="1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66C0A-D243-430E-9455-8A9B34F012D1}">
  <sheetPr>
    <tabColor theme="3" tint="0.59999389629810485"/>
  </sheetPr>
  <dimension ref="B2:M49"/>
  <sheetViews>
    <sheetView showGridLines="0" workbookViewId="0">
      <pane xSplit="2" ySplit="5" topLeftCell="I15" activePane="bottomRight" state="frozen"/>
      <selection pane="topRight" activeCell="C1" sqref="C1"/>
      <selection pane="bottomLeft" activeCell="A5" sqref="A5"/>
      <selection pane="bottomRight" activeCell="M22" sqref="M22"/>
    </sheetView>
  </sheetViews>
  <sheetFormatPr baseColWidth="10" defaultRowHeight="14.5" x14ac:dyDescent="0.35"/>
  <cols>
    <col min="1" max="1" width="3.54296875" customWidth="1"/>
    <col min="2" max="2" width="60.36328125" style="15" customWidth="1"/>
    <col min="3" max="6" width="13.1796875" style="18" customWidth="1"/>
    <col min="7" max="11" width="12.54296875" style="18" customWidth="1"/>
    <col min="12" max="13" width="12.54296875" customWidth="1"/>
  </cols>
  <sheetData>
    <row r="2" spans="2:13" ht="14.5" customHeight="1" x14ac:dyDescent="0.35">
      <c r="C2" s="22" t="s">
        <v>19</v>
      </c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2:13" ht="15" customHeight="1" x14ac:dyDescent="0.35"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2:13" ht="14" customHeight="1" x14ac:dyDescent="0.35">
      <c r="C4">
        <v>2023</v>
      </c>
      <c r="D4">
        <v>2024</v>
      </c>
      <c r="E4">
        <v>2024</v>
      </c>
      <c r="F4">
        <v>2024</v>
      </c>
      <c r="G4">
        <v>2024</v>
      </c>
      <c r="H4">
        <v>2025</v>
      </c>
      <c r="I4">
        <v>2025</v>
      </c>
      <c r="J4">
        <v>2025</v>
      </c>
      <c r="K4">
        <v>2025</v>
      </c>
      <c r="L4">
        <v>2026</v>
      </c>
      <c r="M4">
        <v>2026</v>
      </c>
    </row>
    <row r="5" spans="2:13" s="6" customFormat="1" ht="14" customHeight="1" thickBot="1" x14ac:dyDescent="0.4">
      <c r="B5" s="17"/>
      <c r="C5" s="23" t="s">
        <v>89</v>
      </c>
      <c r="D5" s="23" t="s">
        <v>88</v>
      </c>
      <c r="E5" s="23" t="s">
        <v>90</v>
      </c>
      <c r="F5" s="23" t="s">
        <v>91</v>
      </c>
      <c r="G5" s="23" t="s">
        <v>89</v>
      </c>
      <c r="H5" s="23" t="s">
        <v>88</v>
      </c>
      <c r="I5" s="23" t="s">
        <v>90</v>
      </c>
      <c r="J5" s="23" t="s">
        <v>91</v>
      </c>
      <c r="K5" s="23" t="s">
        <v>89</v>
      </c>
      <c r="L5" s="23" t="s">
        <v>88</v>
      </c>
      <c r="M5" s="23" t="s">
        <v>90</v>
      </c>
    </row>
    <row r="6" spans="2:13" ht="14.5" customHeight="1" x14ac:dyDescent="0.35">
      <c r="B6" s="3" t="s">
        <v>98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2:13" ht="14.5" customHeight="1" x14ac:dyDescent="0.35">
      <c r="B7" s="1" t="s">
        <v>20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2:13" ht="14.5" customHeight="1" x14ac:dyDescent="0.35">
      <c r="B8" s="1" t="s">
        <v>21</v>
      </c>
      <c r="C8" s="11">
        <v>104011545</v>
      </c>
      <c r="D8" s="11">
        <v>53524208</v>
      </c>
      <c r="E8" s="11">
        <v>54656735</v>
      </c>
      <c r="F8" s="11">
        <v>59819428</v>
      </c>
      <c r="G8" s="11">
        <v>69256061</v>
      </c>
      <c r="H8" s="11">
        <v>74846468</v>
      </c>
      <c r="I8" s="11">
        <v>84966996</v>
      </c>
      <c r="J8" s="11">
        <v>71111272</v>
      </c>
      <c r="K8" s="11">
        <v>79454484</v>
      </c>
      <c r="L8" s="11">
        <v>84077789</v>
      </c>
      <c r="M8" s="11">
        <f>174598284-L8</f>
        <v>90520495</v>
      </c>
    </row>
    <row r="9" spans="2:13" ht="25" x14ac:dyDescent="0.35">
      <c r="B9" s="3" t="s">
        <v>87</v>
      </c>
      <c r="C9" s="11">
        <v>28083</v>
      </c>
      <c r="D9" s="11">
        <v>3269829</v>
      </c>
      <c r="E9" s="11">
        <v>-3269829</v>
      </c>
      <c r="F9" s="11">
        <v>0</v>
      </c>
      <c r="G9" s="11">
        <v>0</v>
      </c>
      <c r="H9" s="11">
        <v>0</v>
      </c>
      <c r="I9" s="11">
        <v>361981</v>
      </c>
      <c r="J9" s="11">
        <v>25088</v>
      </c>
      <c r="K9" s="11">
        <v>104836</v>
      </c>
      <c r="L9" s="11">
        <v>378970</v>
      </c>
      <c r="M9" s="11">
        <f>433262-L9</f>
        <v>54292</v>
      </c>
    </row>
    <row r="10" spans="2:13" ht="14.5" customHeight="1" x14ac:dyDescent="0.35">
      <c r="B10" s="1" t="s">
        <v>22</v>
      </c>
      <c r="C10" s="11">
        <v>0</v>
      </c>
      <c r="D10" s="11"/>
      <c r="E10" s="11">
        <v>0</v>
      </c>
      <c r="F10" s="11">
        <v>0</v>
      </c>
      <c r="G10" s="11">
        <v>0</v>
      </c>
      <c r="H10" s="11"/>
      <c r="I10" s="11">
        <v>0</v>
      </c>
      <c r="J10" s="11">
        <v>0</v>
      </c>
      <c r="K10" s="11">
        <v>0</v>
      </c>
      <c r="L10" s="11"/>
      <c r="M10" s="11"/>
    </row>
    <row r="11" spans="2:13" ht="14.5" customHeight="1" x14ac:dyDescent="0.35">
      <c r="B11" s="1" t="s">
        <v>23</v>
      </c>
      <c r="C11" s="11">
        <v>-81627391</v>
      </c>
      <c r="D11" s="11">
        <v>-34761041</v>
      </c>
      <c r="E11" s="11">
        <v>-42464607</v>
      </c>
      <c r="F11" s="11">
        <v>-45076192</v>
      </c>
      <c r="G11" s="11">
        <v>-44481877</v>
      </c>
      <c r="H11" s="11">
        <v>-54632869</v>
      </c>
      <c r="I11" s="11">
        <v>-37258581</v>
      </c>
      <c r="J11" s="11">
        <v>-51548152</v>
      </c>
      <c r="K11" s="11">
        <v>-48066017</v>
      </c>
      <c r="L11" s="11">
        <v>-58797023</v>
      </c>
      <c r="M11" s="11">
        <f>-116147158-L11</f>
        <v>-57350135</v>
      </c>
    </row>
    <row r="12" spans="2:13" ht="14.5" customHeight="1" x14ac:dyDescent="0.35">
      <c r="B12" s="1" t="s">
        <v>24</v>
      </c>
      <c r="C12" s="11">
        <v>-21805564</v>
      </c>
      <c r="D12" s="11">
        <v>-15697853</v>
      </c>
      <c r="E12" s="11">
        <v>-14434158</v>
      </c>
      <c r="F12" s="11">
        <v>-10881480</v>
      </c>
      <c r="G12" s="11">
        <v>-12177869</v>
      </c>
      <c r="H12" s="11">
        <v>-11816994</v>
      </c>
      <c r="I12" s="11">
        <v>-20991702</v>
      </c>
      <c r="J12" s="11">
        <v>-17378314</v>
      </c>
      <c r="K12" s="11">
        <v>-24352169</v>
      </c>
      <c r="L12" s="11">
        <v>-15266427</v>
      </c>
      <c r="M12" s="11">
        <f>-43816979-L12</f>
        <v>-28550552</v>
      </c>
    </row>
    <row r="13" spans="2:13" ht="25" x14ac:dyDescent="0.35">
      <c r="B13" s="1" t="s">
        <v>25</v>
      </c>
      <c r="C13" s="11">
        <v>211113</v>
      </c>
      <c r="D13" s="11">
        <v>-624108</v>
      </c>
      <c r="E13" s="11">
        <v>-171389</v>
      </c>
      <c r="F13" s="11">
        <v>-669674</v>
      </c>
      <c r="G13" s="11">
        <v>0</v>
      </c>
      <c r="H13" s="11">
        <v>-1058696</v>
      </c>
      <c r="I13" s="11">
        <v>-323771</v>
      </c>
      <c r="J13" s="11">
        <v>-232004</v>
      </c>
      <c r="K13" s="11">
        <v>-347268</v>
      </c>
      <c r="L13" s="11">
        <v>-1015003</v>
      </c>
      <c r="M13" s="11">
        <f>-535764-L13</f>
        <v>479239</v>
      </c>
    </row>
    <row r="14" spans="2:13" ht="14.5" customHeight="1" x14ac:dyDescent="0.35">
      <c r="B14" s="1" t="s">
        <v>26</v>
      </c>
      <c r="C14" s="11">
        <v>0</v>
      </c>
      <c r="D14" s="11"/>
      <c r="E14" s="11">
        <v>13528614</v>
      </c>
      <c r="F14" s="11">
        <v>13852</v>
      </c>
      <c r="G14" s="11">
        <v>0</v>
      </c>
      <c r="H14" s="11">
        <v>0</v>
      </c>
      <c r="I14" s="11">
        <v>-369731</v>
      </c>
      <c r="J14" s="11">
        <v>1018114</v>
      </c>
      <c r="K14" s="11">
        <v>862946</v>
      </c>
      <c r="L14" s="11">
        <v>533679</v>
      </c>
      <c r="M14" s="11">
        <f>825641-L14</f>
        <v>291962</v>
      </c>
    </row>
    <row r="15" spans="2:13" ht="14.5" customHeight="1" x14ac:dyDescent="0.35">
      <c r="B15" s="3" t="s">
        <v>86</v>
      </c>
      <c r="C15" s="11">
        <v>543212</v>
      </c>
      <c r="D15" s="11">
        <v>410000</v>
      </c>
      <c r="E15" s="11">
        <v>210000</v>
      </c>
      <c r="F15" s="11">
        <v>328983</v>
      </c>
      <c r="G15" s="11">
        <v>60000</v>
      </c>
      <c r="H15" s="11">
        <v>51698</v>
      </c>
      <c r="I15" s="11">
        <v>0</v>
      </c>
      <c r="J15" s="11">
        <v>0</v>
      </c>
      <c r="K15" s="11">
        <v>221336</v>
      </c>
      <c r="L15" s="11">
        <v>0</v>
      </c>
      <c r="M15" s="11">
        <f>0-L15</f>
        <v>0</v>
      </c>
    </row>
    <row r="16" spans="2:13" ht="14.5" customHeight="1" x14ac:dyDescent="0.35">
      <c r="B16" s="1" t="s">
        <v>27</v>
      </c>
      <c r="C16" s="13">
        <v>394621</v>
      </c>
      <c r="D16" s="13">
        <v>-838762</v>
      </c>
      <c r="E16" s="13">
        <v>-226402</v>
      </c>
      <c r="F16" s="13">
        <v>-651472</v>
      </c>
      <c r="G16" s="13">
        <v>1396080</v>
      </c>
      <c r="H16" s="13">
        <v>-514667</v>
      </c>
      <c r="I16" s="13">
        <v>-408727</v>
      </c>
      <c r="J16" s="13">
        <v>-510432</v>
      </c>
      <c r="K16" s="13">
        <v>910819</v>
      </c>
      <c r="L16" s="13">
        <v>-297850</v>
      </c>
      <c r="M16" s="13">
        <f>-429390-L16</f>
        <v>-131540</v>
      </c>
    </row>
    <row r="17" spans="2:13" ht="14.5" customHeight="1" x14ac:dyDescent="0.35">
      <c r="B17" s="2" t="s">
        <v>68</v>
      </c>
      <c r="C17" s="14">
        <v>1755619</v>
      </c>
      <c r="D17" s="14">
        <v>5282273</v>
      </c>
      <c r="E17" s="14">
        <v>7828964</v>
      </c>
      <c r="F17" s="14">
        <v>2883445</v>
      </c>
      <c r="G17" s="14">
        <v>14052395</v>
      </c>
      <c r="H17" s="14">
        <v>6874940</v>
      </c>
      <c r="I17" s="14">
        <v>25976465</v>
      </c>
      <c r="J17" s="14">
        <v>2485572</v>
      </c>
      <c r="K17" s="14">
        <v>8788967</v>
      </c>
      <c r="L17" s="14">
        <v>9614135</v>
      </c>
      <c r="M17" s="14">
        <f>SUM(M8:M16)</f>
        <v>5313761</v>
      </c>
    </row>
    <row r="18" spans="2:13" ht="14.5" customHeight="1" x14ac:dyDescent="0.35">
      <c r="B18" s="2"/>
      <c r="C18" s="11">
        <v>0</v>
      </c>
      <c r="D18" s="11"/>
      <c r="E18" s="11">
        <v>0</v>
      </c>
      <c r="F18" s="11">
        <v>0</v>
      </c>
      <c r="G18" s="11">
        <v>0</v>
      </c>
      <c r="H18" s="11"/>
      <c r="I18" s="11">
        <v>0</v>
      </c>
      <c r="J18" s="11">
        <v>0</v>
      </c>
      <c r="K18" s="11">
        <v>0</v>
      </c>
      <c r="L18" s="11"/>
      <c r="M18" s="11"/>
    </row>
    <row r="19" spans="2:13" ht="14.5" customHeight="1" x14ac:dyDescent="0.35">
      <c r="B19" s="3" t="s">
        <v>97</v>
      </c>
      <c r="C19" s="11">
        <v>0</v>
      </c>
      <c r="D19" s="11"/>
      <c r="E19" s="11">
        <v>0</v>
      </c>
      <c r="F19" s="11">
        <v>0</v>
      </c>
      <c r="G19" s="11">
        <v>0</v>
      </c>
      <c r="H19" s="11"/>
      <c r="I19" s="11">
        <v>0</v>
      </c>
      <c r="J19" s="11">
        <v>0</v>
      </c>
      <c r="K19" s="11">
        <v>0</v>
      </c>
      <c r="L19" s="11"/>
      <c r="M19" s="11"/>
    </row>
    <row r="20" spans="2:13" ht="14.5" customHeight="1" x14ac:dyDescent="0.35">
      <c r="B20" s="1" t="s">
        <v>28</v>
      </c>
      <c r="C20" s="11">
        <v>0</v>
      </c>
      <c r="D20" s="11">
        <v>-643269</v>
      </c>
      <c r="E20" s="11">
        <v>643269</v>
      </c>
      <c r="F20" s="11">
        <v>0</v>
      </c>
      <c r="G20" s="11">
        <v>0</v>
      </c>
      <c r="H20" s="11">
        <v>-5500</v>
      </c>
      <c r="I20" s="11">
        <v>0</v>
      </c>
      <c r="J20" s="11">
        <v>0</v>
      </c>
      <c r="K20" s="11">
        <v>0</v>
      </c>
      <c r="L20" s="11">
        <v>0</v>
      </c>
      <c r="M20" s="11">
        <f>0-L20</f>
        <v>0</v>
      </c>
    </row>
    <row r="21" spans="2:13" ht="14.5" customHeight="1" x14ac:dyDescent="0.35">
      <c r="B21" s="3" t="s">
        <v>80</v>
      </c>
      <c r="C21" s="11">
        <v>-1042729</v>
      </c>
      <c r="D21" s="11">
        <v>0</v>
      </c>
      <c r="E21" s="11">
        <v>-747974</v>
      </c>
      <c r="F21" s="11">
        <v>-483594</v>
      </c>
      <c r="G21" s="11">
        <v>-294148</v>
      </c>
      <c r="H21" s="11">
        <v>-136664</v>
      </c>
      <c r="I21" s="11">
        <v>-3594675</v>
      </c>
      <c r="J21" s="11">
        <v>-12807582</v>
      </c>
      <c r="K21" s="11">
        <v>-489660</v>
      </c>
      <c r="L21" s="11">
        <v>-207276</v>
      </c>
      <c r="M21" s="11">
        <f>-2636969-L21</f>
        <v>-2429693</v>
      </c>
    </row>
    <row r="22" spans="2:13" ht="14.5" customHeight="1" x14ac:dyDescent="0.35">
      <c r="B22" s="3" t="s">
        <v>81</v>
      </c>
      <c r="C22" s="11">
        <v>0</v>
      </c>
      <c r="D22" s="11">
        <v>137010</v>
      </c>
      <c r="E22" s="11">
        <v>0</v>
      </c>
      <c r="F22" s="11">
        <v>0</v>
      </c>
      <c r="G22" s="11">
        <v>0</v>
      </c>
      <c r="H22" s="11">
        <v>0</v>
      </c>
      <c r="I22" s="11">
        <v>164500</v>
      </c>
      <c r="J22" s="11">
        <v>5500</v>
      </c>
      <c r="K22" s="11">
        <v>118452</v>
      </c>
      <c r="L22" s="11">
        <v>0</v>
      </c>
      <c r="M22" s="11">
        <f>0-L22</f>
        <v>0</v>
      </c>
    </row>
    <row r="23" spans="2:13" ht="14.5" customHeight="1" x14ac:dyDescent="0.35">
      <c r="B23" s="3" t="s">
        <v>82</v>
      </c>
      <c r="C23" s="11">
        <v>-391244</v>
      </c>
      <c r="D23" s="11">
        <v>-663537</v>
      </c>
      <c r="E23" s="11">
        <v>-255799</v>
      </c>
      <c r="F23" s="11">
        <v>-368130</v>
      </c>
      <c r="G23" s="11">
        <v>-443232</v>
      </c>
      <c r="H23" s="11">
        <v>420381</v>
      </c>
      <c r="I23" s="11">
        <v>-1282600</v>
      </c>
      <c r="J23" s="11">
        <v>-704258</v>
      </c>
      <c r="K23" s="11">
        <v>-844359</v>
      </c>
      <c r="L23" s="11">
        <v>-1015003</v>
      </c>
      <c r="M23" s="11">
        <f>-1628237-L23</f>
        <v>-613234</v>
      </c>
    </row>
    <row r="24" spans="2:13" ht="14.5" customHeight="1" x14ac:dyDescent="0.35">
      <c r="B24" s="3" t="s">
        <v>83</v>
      </c>
      <c r="C24" s="11">
        <v>-147514</v>
      </c>
      <c r="D24" s="11">
        <v>-6057</v>
      </c>
      <c r="E24" s="11">
        <v>-151217</v>
      </c>
      <c r="F24" s="11">
        <v>-15360</v>
      </c>
      <c r="G24" s="11">
        <v>-70535</v>
      </c>
      <c r="H24" s="11">
        <v>59844</v>
      </c>
      <c r="I24" s="11">
        <v>-234258</v>
      </c>
      <c r="J24" s="11">
        <v>-10647</v>
      </c>
      <c r="K24" s="11">
        <v>-456917</v>
      </c>
      <c r="L24" s="11">
        <v>-90014</v>
      </c>
      <c r="M24" s="11">
        <f>-137626-L24</f>
        <v>-47612</v>
      </c>
    </row>
    <row r="25" spans="2:13" ht="14.5" customHeight="1" x14ac:dyDescent="0.35">
      <c r="B25" s="3" t="s">
        <v>84</v>
      </c>
      <c r="C25" s="11">
        <v>-194386</v>
      </c>
      <c r="D25" s="11">
        <v>-14170734</v>
      </c>
      <c r="E25" s="11">
        <v>-6078671</v>
      </c>
      <c r="F25" s="11">
        <v>-6994271</v>
      </c>
      <c r="G25" s="11">
        <v>-6021129</v>
      </c>
      <c r="H25" s="11">
        <v>-9211083</v>
      </c>
      <c r="I25" s="11">
        <v>-11032031</v>
      </c>
      <c r="J25" s="11">
        <v>-5084458</v>
      </c>
      <c r="K25" s="11">
        <v>-17259356</v>
      </c>
      <c r="L25" s="11">
        <v>-22998506</v>
      </c>
      <c r="M25" s="11">
        <f>-32463369-L25</f>
        <v>-9464863</v>
      </c>
    </row>
    <row r="26" spans="2:13" ht="14.5" customHeight="1" x14ac:dyDescent="0.35">
      <c r="B26" s="3" t="s">
        <v>85</v>
      </c>
      <c r="C26" s="11">
        <v>5716609</v>
      </c>
      <c r="D26" s="11">
        <v>7380173</v>
      </c>
      <c r="E26" s="11">
        <v>4054554</v>
      </c>
      <c r="F26" s="11">
        <v>1981178</v>
      </c>
      <c r="G26" s="11">
        <v>4816395</v>
      </c>
      <c r="H26" s="11">
        <v>3398010</v>
      </c>
      <c r="I26" s="11">
        <v>18144144</v>
      </c>
      <c r="J26" s="11">
        <v>1311707</v>
      </c>
      <c r="K26" s="11">
        <v>1781824</v>
      </c>
      <c r="L26" s="11">
        <v>10731427</v>
      </c>
      <c r="M26" s="11">
        <f>17190984-L26</f>
        <v>6459557</v>
      </c>
    </row>
    <row r="27" spans="2:13" ht="14.5" customHeight="1" x14ac:dyDescent="0.35">
      <c r="B27" s="3" t="s">
        <v>29</v>
      </c>
      <c r="C27" s="11">
        <v>462615</v>
      </c>
      <c r="D27" s="11">
        <v>55934</v>
      </c>
      <c r="E27" s="11">
        <v>58651</v>
      </c>
      <c r="F27" s="11">
        <v>-113453</v>
      </c>
      <c r="G27" s="11">
        <v>60843</v>
      </c>
      <c r="H27" s="11">
        <v>91413</v>
      </c>
      <c r="I27" s="11">
        <v>54747</v>
      </c>
      <c r="J27" s="11">
        <v>176515</v>
      </c>
      <c r="K27" s="11">
        <v>460438</v>
      </c>
      <c r="L27" s="11">
        <v>207749</v>
      </c>
      <c r="M27" s="11">
        <f>783027-L27</f>
        <v>575278</v>
      </c>
    </row>
    <row r="28" spans="2:13" ht="14.5" customHeight="1" x14ac:dyDescent="0.35">
      <c r="B28" s="1" t="s">
        <v>100</v>
      </c>
      <c r="C28" s="13"/>
      <c r="D28" s="13"/>
      <c r="E28" s="13"/>
      <c r="F28" s="13"/>
      <c r="G28" s="13"/>
      <c r="H28" s="13"/>
      <c r="I28" s="13">
        <v>117801</v>
      </c>
      <c r="J28" s="13">
        <v>0</v>
      </c>
      <c r="K28" s="13">
        <v>45192</v>
      </c>
      <c r="L28" s="13">
        <v>0</v>
      </c>
      <c r="M28" s="13">
        <f>0-L28</f>
        <v>0</v>
      </c>
    </row>
    <row r="29" spans="2:13" ht="14.5" customHeight="1" x14ac:dyDescent="0.35">
      <c r="B29" s="2" t="s">
        <v>69</v>
      </c>
      <c r="C29" s="13">
        <v>4403351</v>
      </c>
      <c r="D29" s="13">
        <v>-7910480</v>
      </c>
      <c r="E29" s="13">
        <v>-2477187</v>
      </c>
      <c r="F29" s="13">
        <v>-5993630</v>
      </c>
      <c r="G29" s="13">
        <v>-1951806</v>
      </c>
      <c r="H29" s="13">
        <v>-5383599</v>
      </c>
      <c r="I29" s="13">
        <v>2337628</v>
      </c>
      <c r="J29" s="13">
        <v>-17113223</v>
      </c>
      <c r="K29" s="13">
        <v>-16644386</v>
      </c>
      <c r="L29" s="13">
        <v>-13371623</v>
      </c>
      <c r="M29" s="13">
        <f>SUM(M20:M28)</f>
        <v>-5520567</v>
      </c>
    </row>
    <row r="30" spans="2:13" ht="14.5" customHeight="1" x14ac:dyDescent="0.35">
      <c r="B30" s="2"/>
      <c r="C30" s="12">
        <v>0</v>
      </c>
      <c r="D30" s="12"/>
      <c r="E30" s="12">
        <v>0</v>
      </c>
      <c r="F30" s="12">
        <v>0</v>
      </c>
      <c r="G30" s="12">
        <v>0</v>
      </c>
      <c r="H30" s="12"/>
      <c r="I30" s="12">
        <v>0</v>
      </c>
      <c r="J30" s="12">
        <v>0</v>
      </c>
      <c r="K30" s="12">
        <v>0</v>
      </c>
      <c r="L30" s="12"/>
      <c r="M30" s="12"/>
    </row>
    <row r="31" spans="2:13" ht="14.5" customHeight="1" x14ac:dyDescent="0.35">
      <c r="B31" s="3" t="s">
        <v>96</v>
      </c>
      <c r="C31" s="12">
        <v>0</v>
      </c>
      <c r="D31" s="12"/>
      <c r="E31" s="12">
        <v>0</v>
      </c>
      <c r="F31" s="12">
        <v>0</v>
      </c>
      <c r="G31" s="12">
        <v>0</v>
      </c>
      <c r="H31" s="12"/>
      <c r="I31" s="12">
        <v>0</v>
      </c>
      <c r="J31" s="12">
        <v>0</v>
      </c>
      <c r="K31" s="12">
        <v>0</v>
      </c>
      <c r="L31" s="12"/>
      <c r="M31" s="12"/>
    </row>
    <row r="32" spans="2:13" x14ac:dyDescent="0.35">
      <c r="B32" s="1" t="s">
        <v>70</v>
      </c>
      <c r="C32" s="11">
        <v>5988919</v>
      </c>
      <c r="D32" s="11">
        <v>8184414</v>
      </c>
      <c r="E32" s="11">
        <v>17946752</v>
      </c>
      <c r="F32" s="11">
        <v>18877220</v>
      </c>
      <c r="G32" s="11">
        <v>9059086</v>
      </c>
      <c r="H32" s="11">
        <v>35853652</v>
      </c>
      <c r="I32" s="11">
        <v>25076113</v>
      </c>
      <c r="J32" s="11">
        <v>52455665</v>
      </c>
      <c r="K32" s="11">
        <v>10691276</v>
      </c>
      <c r="L32" s="11">
        <v>56703297</v>
      </c>
      <c r="M32" s="11">
        <f>76382691-L32</f>
        <v>19679394</v>
      </c>
    </row>
    <row r="33" spans="2:13" x14ac:dyDescent="0.35">
      <c r="B33" s="1" t="s">
        <v>71</v>
      </c>
      <c r="C33" s="11">
        <v>-2948454</v>
      </c>
      <c r="D33" s="11">
        <v>-9480609</v>
      </c>
      <c r="E33" s="11">
        <v>-19088117</v>
      </c>
      <c r="F33" s="11">
        <v>-13935323</v>
      </c>
      <c r="G33" s="11">
        <v>-15106484</v>
      </c>
      <c r="H33" s="11">
        <v>-36987797</v>
      </c>
      <c r="I33" s="11">
        <v>-27592797</v>
      </c>
      <c r="J33" s="11">
        <v>-15449684</v>
      </c>
      <c r="K33" s="11">
        <v>-21156302</v>
      </c>
      <c r="L33" s="11">
        <v>-17341214</v>
      </c>
      <c r="M33" s="11">
        <f>-42804260-L33</f>
        <v>-25463046</v>
      </c>
    </row>
    <row r="34" spans="2:13" x14ac:dyDescent="0.35">
      <c r="B34" s="1" t="s">
        <v>72</v>
      </c>
      <c r="C34" s="11">
        <v>-197374</v>
      </c>
      <c r="D34" s="11">
        <v>-205515</v>
      </c>
      <c r="E34" s="11">
        <v>-212521</v>
      </c>
      <c r="F34" s="11">
        <v>-76952</v>
      </c>
      <c r="G34" s="11">
        <v>-77918</v>
      </c>
      <c r="H34" s="11">
        <v>-75221</v>
      </c>
      <c r="I34" s="11">
        <v>-83439</v>
      </c>
      <c r="J34" s="11">
        <v>-80227</v>
      </c>
      <c r="K34" s="11">
        <v>-80852</v>
      </c>
      <c r="L34" s="11">
        <v>-83395</v>
      </c>
      <c r="M34" s="11">
        <f>-167750-L34</f>
        <v>-84355</v>
      </c>
    </row>
    <row r="35" spans="2:13" x14ac:dyDescent="0.35">
      <c r="B35" s="1" t="s">
        <v>73</v>
      </c>
      <c r="C35" s="11">
        <v>-1</v>
      </c>
      <c r="D35" s="11"/>
      <c r="E35" s="11">
        <v>-3132000</v>
      </c>
      <c r="F35" s="11">
        <v>0</v>
      </c>
      <c r="G35" s="11">
        <v>0</v>
      </c>
      <c r="H35" s="11">
        <v>0</v>
      </c>
      <c r="I35" s="11">
        <v>-3674862</v>
      </c>
      <c r="J35" s="11">
        <v>0</v>
      </c>
      <c r="K35" s="11">
        <v>0</v>
      </c>
      <c r="L35" s="11">
        <v>0</v>
      </c>
      <c r="M35" s="11">
        <f>-5615731-L35</f>
        <v>-5615731</v>
      </c>
    </row>
    <row r="36" spans="2:13" x14ac:dyDescent="0.35">
      <c r="B36" s="1" t="s">
        <v>74</v>
      </c>
      <c r="C36" s="11">
        <v>-930264</v>
      </c>
      <c r="D36" s="11">
        <v>-680046</v>
      </c>
      <c r="E36" s="11">
        <v>-428537</v>
      </c>
      <c r="F36" s="11">
        <v>-1705888</v>
      </c>
      <c r="G36" s="11">
        <v>-274105</v>
      </c>
      <c r="H36" s="11">
        <v>-1273152</v>
      </c>
      <c r="I36" s="11">
        <v>-575476</v>
      </c>
      <c r="J36" s="11">
        <v>-563463</v>
      </c>
      <c r="K36" s="11">
        <v>-534997</v>
      </c>
      <c r="L36" s="11">
        <v>-1427917</v>
      </c>
      <c r="M36" s="11">
        <f>-2025231-L36</f>
        <v>-597314</v>
      </c>
    </row>
    <row r="37" spans="2:13" x14ac:dyDescent="0.35">
      <c r="B37" s="1" t="s">
        <v>75</v>
      </c>
      <c r="C37" s="13">
        <v>0</v>
      </c>
      <c r="D37" s="13"/>
      <c r="E37" s="13">
        <v>0</v>
      </c>
      <c r="F37" s="13">
        <v>0</v>
      </c>
      <c r="G37" s="13">
        <v>-1169355</v>
      </c>
      <c r="H37" s="13">
        <v>-146512</v>
      </c>
      <c r="I37" s="13">
        <v>146512</v>
      </c>
      <c r="J37" s="13">
        <v>0</v>
      </c>
      <c r="K37" s="13">
        <v>0</v>
      </c>
      <c r="L37" s="13">
        <v>0</v>
      </c>
      <c r="M37" s="13">
        <f>0-L37</f>
        <v>0</v>
      </c>
    </row>
    <row r="38" spans="2:13" x14ac:dyDescent="0.35">
      <c r="B38" s="19" t="s">
        <v>76</v>
      </c>
      <c r="C38" s="13">
        <v>1912826</v>
      </c>
      <c r="D38" s="13">
        <v>-2181756</v>
      </c>
      <c r="E38" s="13">
        <v>-4914423</v>
      </c>
      <c r="F38" s="13">
        <v>3159057</v>
      </c>
      <c r="G38" s="13">
        <v>-7568776</v>
      </c>
      <c r="H38" s="13">
        <v>-2629030</v>
      </c>
      <c r="I38" s="13">
        <v>-6703949</v>
      </c>
      <c r="J38" s="13">
        <v>36362291</v>
      </c>
      <c r="K38" s="13">
        <v>-11080875</v>
      </c>
      <c r="L38" s="13">
        <v>37850771</v>
      </c>
      <c r="M38" s="13">
        <f>SUM(M32:M37)</f>
        <v>-12081052</v>
      </c>
    </row>
    <row r="39" spans="2:13" x14ac:dyDescent="0.35">
      <c r="B39" s="19"/>
      <c r="C39" s="11">
        <v>0</v>
      </c>
      <c r="D39" s="11"/>
      <c r="E39" s="11">
        <v>0</v>
      </c>
      <c r="F39" s="11">
        <v>0</v>
      </c>
      <c r="G39" s="11">
        <v>0</v>
      </c>
      <c r="H39" s="11"/>
      <c r="I39" s="11">
        <v>0</v>
      </c>
      <c r="J39" s="11">
        <v>0</v>
      </c>
      <c r="K39" s="11"/>
      <c r="L39" s="11"/>
      <c r="M39" s="11"/>
    </row>
    <row r="40" spans="2:13" x14ac:dyDescent="0.35">
      <c r="B40" s="2" t="s">
        <v>77</v>
      </c>
      <c r="C40" s="12">
        <v>8071796</v>
      </c>
      <c r="D40" s="12">
        <v>-4809963</v>
      </c>
      <c r="E40" s="12">
        <v>437354</v>
      </c>
      <c r="F40" s="12">
        <v>48872</v>
      </c>
      <c r="G40" s="12">
        <v>4531813</v>
      </c>
      <c r="H40" s="12">
        <v>-1137689</v>
      </c>
      <c r="I40" s="12">
        <v>21610144</v>
      </c>
      <c r="J40" s="12">
        <v>21734640</v>
      </c>
      <c r="K40" s="12">
        <v>-18936294</v>
      </c>
      <c r="L40" s="12">
        <v>34093283</v>
      </c>
      <c r="M40" s="12">
        <f>M17+M29+M38</f>
        <v>-12287858</v>
      </c>
    </row>
    <row r="41" spans="2:13" x14ac:dyDescent="0.35">
      <c r="B41" s="1" t="s">
        <v>78</v>
      </c>
      <c r="C41" s="13">
        <v>22189413</v>
      </c>
      <c r="D41" s="13">
        <v>20429498</v>
      </c>
      <c r="E41" s="13">
        <v>15619535</v>
      </c>
      <c r="F41" s="13">
        <v>16056889</v>
      </c>
      <c r="G41" s="13">
        <v>16105761</v>
      </c>
      <c r="H41" s="13">
        <v>20637574</v>
      </c>
      <c r="I41" s="13">
        <v>19499885</v>
      </c>
      <c r="J41" s="13">
        <v>41110029</v>
      </c>
      <c r="K41" s="13">
        <v>62844669</v>
      </c>
      <c r="L41" s="13">
        <v>43908375</v>
      </c>
      <c r="M41" s="13">
        <f>L42</f>
        <v>78001658</v>
      </c>
    </row>
    <row r="42" spans="2:13" x14ac:dyDescent="0.35">
      <c r="B42" s="2" t="s">
        <v>79</v>
      </c>
      <c r="C42" s="13">
        <v>20429498</v>
      </c>
      <c r="D42" s="13">
        <v>15619535</v>
      </c>
      <c r="E42" s="13">
        <v>16056889</v>
      </c>
      <c r="F42" s="13">
        <v>16105761</v>
      </c>
      <c r="G42" s="13">
        <v>20637574</v>
      </c>
      <c r="H42" s="13">
        <v>19499885</v>
      </c>
      <c r="I42" s="13">
        <v>41110029</v>
      </c>
      <c r="J42" s="13">
        <v>62844669</v>
      </c>
      <c r="K42" s="13">
        <v>43908375</v>
      </c>
      <c r="L42" s="13">
        <v>78001658</v>
      </c>
      <c r="M42" s="13">
        <f>M41+M40</f>
        <v>65713800</v>
      </c>
    </row>
    <row r="43" spans="2:13" x14ac:dyDescent="0.35">
      <c r="G43" s="11"/>
      <c r="H43" s="11"/>
      <c r="I43" s="11"/>
      <c r="J43" s="11"/>
      <c r="K43" s="11"/>
    </row>
    <row r="44" spans="2:13" x14ac:dyDescent="0.35">
      <c r="G44" s="11"/>
      <c r="H44" s="11"/>
      <c r="I44" s="11"/>
      <c r="J44" s="11"/>
      <c r="K44" s="11"/>
    </row>
    <row r="45" spans="2:13" x14ac:dyDescent="0.35">
      <c r="C45" s="24"/>
      <c r="D45" s="24"/>
      <c r="E45" s="24"/>
      <c r="F45" s="24"/>
      <c r="G45" s="24"/>
      <c r="H45" s="24"/>
      <c r="I45" s="24"/>
      <c r="J45" s="24"/>
      <c r="K45" s="24"/>
    </row>
    <row r="46" spans="2:13" x14ac:dyDescent="0.35">
      <c r="G46" s="11"/>
      <c r="H46" s="11"/>
      <c r="I46" s="11"/>
      <c r="J46" s="11"/>
      <c r="K46" s="11"/>
    </row>
    <row r="47" spans="2:13" x14ac:dyDescent="0.35">
      <c r="G47" s="11"/>
      <c r="H47" s="11"/>
      <c r="I47" s="11"/>
      <c r="J47" s="11"/>
      <c r="K47" s="11"/>
    </row>
    <row r="48" spans="2:13" x14ac:dyDescent="0.35">
      <c r="G48" s="11"/>
      <c r="H48" s="11"/>
      <c r="I48" s="11"/>
      <c r="J48" s="11"/>
      <c r="K48" s="11"/>
    </row>
    <row r="49" spans="7:11" x14ac:dyDescent="0.35">
      <c r="G49" s="11"/>
      <c r="H49" s="11"/>
      <c r="I49" s="11"/>
      <c r="J49" s="11"/>
      <c r="K49" s="1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Portada</vt:lpstr>
      <vt:lpstr>Estado de situación financiera</vt:lpstr>
      <vt:lpstr>Estado de resultado</vt:lpstr>
      <vt:lpstr>Estado de flujo de efectivo dir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Bengoa de Solminihac</dc:creator>
  <cp:lastModifiedBy>Julian Bengoa de Solminihac</cp:lastModifiedBy>
  <dcterms:created xsi:type="dcterms:W3CDTF">2024-11-12T13:40:34Z</dcterms:created>
  <dcterms:modified xsi:type="dcterms:W3CDTF">2026-08-13T14:43:26Z</dcterms:modified>
</cp:coreProperties>
</file>