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66925"/>
  <mc:AlternateContent xmlns:mc="http://schemas.openxmlformats.org/markup-compatibility/2006">
    <mc:Choice Requires="x15">
      <x15ac:absPath xmlns:x15ac="http://schemas.microsoft.com/office/spreadsheetml/2010/11/ac" url="N:\Accounting\DEPT - TAX\CIM Opportunity Zone Fund LP\Investors\IR Communication\OZ Calculator\"/>
    </mc:Choice>
  </mc:AlternateContent>
  <xr:revisionPtr revIDLastSave="0" documentId="13_ncr:1_{E288F532-6EA8-44D6-8558-F04988CAAA55}" xr6:coauthVersionLast="47" xr6:coauthVersionMax="47" xr10:uidLastSave="{00000000-0000-0000-0000-000000000000}"/>
  <workbookProtection workbookAlgorithmName="SHA-512" workbookHashValue="x2XRprFvjES0Aba4OfIQvL6n9DUV53/SnxPvmRwTBih0e3m9fPxIYyrFnp3Q+WXKw75yxrpj1lf5p/5PWCb1vQ==" workbookSaltValue="52Sv99r45COCzV0PoNndZA==" workbookSpinCount="100000" lockStructure="1"/>
  <bookViews>
    <workbookView showSheetTabs="0" xWindow="-110" yWindow="-110" windowWidth="25180" windowHeight="16140" xr2:uid="{790CEE8E-D490-4A76-9F6F-9901083CE9F3}"/>
  </bookViews>
  <sheets>
    <sheet name="Calculation" sheetId="6" r:id="rId1"/>
    <sheet name="Index" sheetId="4" state="veryHidden" r:id="rId2"/>
    <sheet name="PersonalIncomeTaxRate20241" sheetId="3" state="veryHidden" r:id="rId3"/>
    <sheet name="Other" sheetId="12" state="veryHidden" r:id="rId4"/>
    <sheet name="PersonalIncomeTaxRate2026" sheetId="10" state="veryHidden" r:id="rId5"/>
    <sheet name="PersonalIncomeTaxRate2025" sheetId="9" state="veryHidden" r:id="rId6"/>
    <sheet name="State Conformity " sheetId="11" state="veryHidden" r:id="rId7"/>
    <sheet name="State Conformity - Old " sheetId="7" state="veryHidden" r:id="rId8"/>
    <sheet name="Chart Backup" sheetId="8" state="veryHidden" r:id="rId9"/>
  </sheets>
  <definedNames>
    <definedName name="_xlnm._FilterDatabase" localSheetId="3" hidden="1">Other!$A$5:$D$52</definedName>
    <definedName name="_xlnm._FilterDatabase" localSheetId="7" hidden="1">'State Conformity - Old '!$A$6:$E$131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My_Print_Area" localSheetId="6">'State Conformity '!$A$1:$A$5</definedName>
    <definedName name="My_Print_Area" localSheetId="7">'State Conformity - Old '!$A$1:$A$5</definedName>
    <definedName name="_xlnm.Print_Area" localSheetId="0">Calculation!$B$5:$S$81,Calculation!$B$83:$S$86</definedName>
    <definedName name="_xlnm.Print_Titles" localSheetId="0">Calculation!$2:$4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6" i="6" l="1"/>
  <c r="I43" i="8"/>
  <c r="J43" i="8"/>
  <c r="K43" i="8"/>
  <c r="L43" i="8"/>
  <c r="M43" i="8"/>
  <c r="N43" i="8"/>
  <c r="O43" i="8"/>
  <c r="P43" i="8"/>
  <c r="Q43" i="8"/>
  <c r="G135" i="8"/>
  <c r="H9" i="8"/>
  <c r="H13" i="8" s="1"/>
  <c r="G138" i="8"/>
  <c r="G13" i="8"/>
  <c r="G33" i="8"/>
  <c r="G29" i="8" l="1"/>
  <c r="G9" i="8"/>
  <c r="F139" i="8"/>
  <c r="AB15" i="8" l="1"/>
  <c r="AC15" i="8"/>
  <c r="AD15" i="8"/>
  <c r="S15" i="8"/>
  <c r="AE15" i="8"/>
  <c r="T15" i="8"/>
  <c r="AF15" i="8"/>
  <c r="U15" i="8"/>
  <c r="AG15" i="8"/>
  <c r="V15" i="8"/>
  <c r="AH15" i="8"/>
  <c r="AH43" i="8" s="1"/>
  <c r="W15" i="8"/>
  <c r="AI15" i="8"/>
  <c r="X15" i="8"/>
  <c r="AJ15" i="8"/>
  <c r="Y15" i="8"/>
  <c r="AK15" i="8"/>
  <c r="Z15" i="8"/>
  <c r="AA15" i="8"/>
  <c r="Y35" i="8"/>
  <c r="AK35" i="8"/>
  <c r="Z35" i="8"/>
  <c r="AA35" i="8"/>
  <c r="AB35" i="8"/>
  <c r="AC35" i="8"/>
  <c r="AD35" i="8"/>
  <c r="S35" i="8"/>
  <c r="AE35" i="8"/>
  <c r="T35" i="8"/>
  <c r="AF35" i="8"/>
  <c r="U35" i="8"/>
  <c r="AG35" i="8"/>
  <c r="V35" i="8"/>
  <c r="AH35" i="8"/>
  <c r="W35" i="8"/>
  <c r="AI35" i="8"/>
  <c r="X35" i="8"/>
  <c r="AJ35" i="8"/>
  <c r="H29" i="8"/>
  <c r="Q36" i="6"/>
  <c r="Q32" i="6"/>
  <c r="A80" i="4"/>
  <c r="A81" i="4"/>
  <c r="A82" i="4"/>
  <c r="A64" i="4"/>
  <c r="A65" i="4" s="1"/>
  <c r="A66" i="4" s="1"/>
  <c r="A67" i="4" s="1"/>
  <c r="A68" i="4" s="1"/>
  <c r="A69" i="4" s="1"/>
  <c r="A70" i="4" s="1"/>
  <c r="A71" i="4" s="1"/>
  <c r="A72" i="4" s="1"/>
  <c r="A73" i="4" s="1"/>
  <c r="A74" i="4" s="1"/>
  <c r="A75" i="4" s="1"/>
  <c r="A76" i="4" s="1"/>
  <c r="A77" i="4" s="1"/>
  <c r="A78" i="4" s="1"/>
  <c r="A79" i="4" s="1"/>
  <c r="A63" i="4"/>
  <c r="H39" i="6"/>
  <c r="S13" i="6"/>
  <c r="M32" i="6" s="1"/>
  <c r="G30" i="8"/>
  <c r="G10" i="8"/>
  <c r="H10" i="8" s="1"/>
  <c r="I24" i="8"/>
  <c r="J24" i="8" s="1"/>
  <c r="K24" i="8" s="1"/>
  <c r="L24" i="8" s="1"/>
  <c r="M24" i="8" s="1"/>
  <c r="N24" i="8" s="1"/>
  <c r="O24" i="8" s="1"/>
  <c r="P24" i="8" s="1"/>
  <c r="Q24" i="8" s="1"/>
  <c r="R24" i="8" s="1"/>
  <c r="S24" i="8" s="1"/>
  <c r="T24" i="8" s="1"/>
  <c r="U24" i="8" s="1"/>
  <c r="V24" i="8" s="1"/>
  <c r="W24" i="8" s="1"/>
  <c r="X24" i="8" s="1"/>
  <c r="Y24" i="8" s="1"/>
  <c r="Z24" i="8" s="1"/>
  <c r="AA24" i="8" s="1"/>
  <c r="AB24" i="8" s="1"/>
  <c r="AC24" i="8" s="1"/>
  <c r="AD24" i="8" s="1"/>
  <c r="AE24" i="8" s="1"/>
  <c r="AF24" i="8" s="1"/>
  <c r="AG24" i="8" s="1"/>
  <c r="AH24" i="8" s="1"/>
  <c r="AI24" i="8" s="1"/>
  <c r="AJ24" i="8" s="1"/>
  <c r="AK24" i="8" s="1"/>
  <c r="AL24" i="8" s="1"/>
  <c r="I46" i="8"/>
  <c r="J46" i="8"/>
  <c r="K46" i="8" s="1"/>
  <c r="L46" i="8" s="1"/>
  <c r="M46" i="8" s="1"/>
  <c r="N46" i="8" s="1"/>
  <c r="O46" i="8" s="1"/>
  <c r="P46" i="8" s="1"/>
  <c r="Q46" i="8" s="1"/>
  <c r="R46" i="8" s="1"/>
  <c r="F28" i="11"/>
  <c r="F29" i="11"/>
  <c r="F30" i="11"/>
  <c r="F31" i="11"/>
  <c r="F32" i="11"/>
  <c r="F33" i="11"/>
  <c r="F34" i="11"/>
  <c r="F35" i="11"/>
  <c r="F36" i="11"/>
  <c r="F37" i="11"/>
  <c r="F38" i="11"/>
  <c r="F39" i="11"/>
  <c r="F40" i="11"/>
  <c r="F41" i="11"/>
  <c r="F42" i="11"/>
  <c r="F43" i="11"/>
  <c r="F44" i="11"/>
  <c r="F45" i="11"/>
  <c r="F46" i="11"/>
  <c r="F47" i="11"/>
  <c r="F48" i="11"/>
  <c r="F49" i="11"/>
  <c r="F50" i="11"/>
  <c r="F51" i="11"/>
  <c r="F52" i="11"/>
  <c r="F53" i="11"/>
  <c r="F54" i="11"/>
  <c r="F55" i="11"/>
  <c r="F56" i="11"/>
  <c r="F57" i="11"/>
  <c r="F58" i="11"/>
  <c r="F59" i="11"/>
  <c r="F60" i="11"/>
  <c r="F61" i="11"/>
  <c r="F62" i="11"/>
  <c r="F63" i="11"/>
  <c r="F64" i="11"/>
  <c r="F65" i="11"/>
  <c r="F66" i="11"/>
  <c r="F67" i="11"/>
  <c r="F68" i="11"/>
  <c r="F69" i="11"/>
  <c r="F70" i="11"/>
  <c r="F71" i="11"/>
  <c r="F72" i="11"/>
  <c r="F73" i="11"/>
  <c r="F74" i="11"/>
  <c r="F75" i="11"/>
  <c r="F76" i="11"/>
  <c r="F77" i="11"/>
  <c r="F78" i="11"/>
  <c r="F79" i="11"/>
  <c r="F80" i="11"/>
  <c r="F81" i="11"/>
  <c r="F82" i="11"/>
  <c r="F83" i="11"/>
  <c r="F84" i="11"/>
  <c r="F85" i="11"/>
  <c r="F86" i="11"/>
  <c r="F87" i="11"/>
  <c r="F88" i="11"/>
  <c r="F89" i="11"/>
  <c r="F90" i="11"/>
  <c r="F91" i="11"/>
  <c r="F92" i="11"/>
  <c r="F93" i="11"/>
  <c r="F94" i="11"/>
  <c r="F95" i="11"/>
  <c r="F96" i="11"/>
  <c r="F97" i="11"/>
  <c r="F98" i="11"/>
  <c r="F99" i="11"/>
  <c r="F100" i="11"/>
  <c r="F101" i="11"/>
  <c r="F102" i="11"/>
  <c r="F103" i="11"/>
  <c r="F104" i="11"/>
  <c r="F105" i="11"/>
  <c r="F106" i="11"/>
  <c r="F107" i="11"/>
  <c r="F108" i="11"/>
  <c r="F109" i="11"/>
  <c r="F110" i="11"/>
  <c r="F111" i="11"/>
  <c r="F112" i="11"/>
  <c r="F113" i="11"/>
  <c r="F114" i="11"/>
  <c r="F115" i="11"/>
  <c r="F116" i="11"/>
  <c r="F117" i="11"/>
  <c r="F118" i="11"/>
  <c r="F119" i="11"/>
  <c r="F120" i="11"/>
  <c r="F121" i="11"/>
  <c r="F122" i="11"/>
  <c r="F123" i="11"/>
  <c r="F124" i="11"/>
  <c r="F125" i="11"/>
  <c r="F126" i="11"/>
  <c r="F127" i="11"/>
  <c r="F128" i="11"/>
  <c r="F129" i="11"/>
  <c r="F130" i="11"/>
  <c r="F131" i="11"/>
  <c r="F132" i="11"/>
  <c r="F27" i="11"/>
  <c r="F13" i="11"/>
  <c r="F14" i="11"/>
  <c r="F15" i="11"/>
  <c r="F16" i="11"/>
  <c r="F17" i="11"/>
  <c r="F18" i="11"/>
  <c r="F19" i="11"/>
  <c r="F20" i="11"/>
  <c r="F21" i="11"/>
  <c r="F22" i="11"/>
  <c r="F23" i="11"/>
  <c r="F24" i="11"/>
  <c r="F25" i="11"/>
  <c r="F26" i="11"/>
  <c r="F8" i="11"/>
  <c r="F9" i="11"/>
  <c r="F10" i="11"/>
  <c r="F11" i="11"/>
  <c r="F12" i="11"/>
  <c r="F7" i="11"/>
  <c r="F78" i="10"/>
  <c r="F79" i="10"/>
  <c r="F80" i="10"/>
  <c r="F81" i="10"/>
  <c r="F82" i="10"/>
  <c r="F83" i="10"/>
  <c r="F84" i="10"/>
  <c r="F85" i="10"/>
  <c r="F86" i="10"/>
  <c r="F87" i="10"/>
  <c r="F88" i="10"/>
  <c r="F76" i="10"/>
  <c r="F77" i="10"/>
  <c r="F75" i="10"/>
  <c r="F74" i="10"/>
  <c r="F72" i="10"/>
  <c r="F73" i="10"/>
  <c r="F71" i="10"/>
  <c r="F70" i="10"/>
  <c r="F69" i="10"/>
  <c r="F68" i="10"/>
  <c r="F67" i="10"/>
  <c r="F66" i="10"/>
  <c r="F65" i="10"/>
  <c r="F64" i="10"/>
  <c r="F62" i="10"/>
  <c r="F63" i="10"/>
  <c r="F61" i="10"/>
  <c r="F60" i="10"/>
  <c r="F59" i="10"/>
  <c r="F58" i="10"/>
  <c r="F57" i="10"/>
  <c r="F56" i="10"/>
  <c r="F54" i="10"/>
  <c r="F55" i="10"/>
  <c r="F53" i="10"/>
  <c r="F52" i="10"/>
  <c r="F51" i="10"/>
  <c r="F50" i="10"/>
  <c r="F45" i="10"/>
  <c r="F46" i="10"/>
  <c r="F47" i="10"/>
  <c r="F48" i="10"/>
  <c r="F49" i="10"/>
  <c r="F44" i="10"/>
  <c r="F43" i="10"/>
  <c r="F42" i="10"/>
  <c r="F41" i="10"/>
  <c r="F39" i="10"/>
  <c r="F40" i="10"/>
  <c r="F38" i="10"/>
  <c r="F34" i="10"/>
  <c r="F35" i="10"/>
  <c r="F36" i="10"/>
  <c r="F37" i="10"/>
  <c r="F33" i="10"/>
  <c r="F30" i="10"/>
  <c r="F31" i="10"/>
  <c r="F32" i="10"/>
  <c r="F29" i="10"/>
  <c r="F27" i="10"/>
  <c r="F28" i="10"/>
  <c r="F22" i="10"/>
  <c r="F23" i="10"/>
  <c r="F24" i="10"/>
  <c r="F25" i="10"/>
  <c r="F26" i="10"/>
  <c r="V43" i="8" l="1"/>
  <c r="W43" i="8"/>
  <c r="U43" i="8"/>
  <c r="S43" i="8"/>
  <c r="AG43" i="8"/>
  <c r="T43" i="8"/>
  <c r="AF43" i="8"/>
  <c r="H30" i="8"/>
  <c r="AJ43" i="8"/>
  <c r="AE43" i="8"/>
  <c r="AD43" i="8"/>
  <c r="AA43" i="8"/>
  <c r="Z43" i="8"/>
  <c r="AK43" i="8"/>
  <c r="Y43" i="8"/>
  <c r="X43" i="8"/>
  <c r="AC43" i="8"/>
  <c r="AI43" i="8"/>
  <c r="AB43" i="8"/>
  <c r="V141" i="8"/>
  <c r="W141" i="8"/>
  <c r="AI141" i="8"/>
  <c r="X141" i="8"/>
  <c r="AJ141" i="8"/>
  <c r="Y141" i="8"/>
  <c r="AK141" i="8"/>
  <c r="Z141" i="8"/>
  <c r="AA141" i="8"/>
  <c r="AB141" i="8"/>
  <c r="AC141" i="8"/>
  <c r="AD141" i="8"/>
  <c r="S141" i="8"/>
  <c r="AE141" i="8"/>
  <c r="T141" i="8"/>
  <c r="AF141" i="8"/>
  <c r="U141" i="8"/>
  <c r="AG141" i="8"/>
  <c r="AH141" i="8"/>
  <c r="S22" i="6"/>
  <c r="H7" i="8" s="1"/>
  <c r="S23" i="6"/>
  <c r="H27" i="8" s="1"/>
  <c r="H135" i="8"/>
  <c r="H136" i="8" s="1"/>
  <c r="H138" i="8" s="1"/>
  <c r="S36" i="6"/>
  <c r="Q44" i="6"/>
  <c r="F21" i="10" l="1"/>
  <c r="F17" i="10"/>
  <c r="F18" i="10"/>
  <c r="F19" i="10"/>
  <c r="F20" i="10"/>
  <c r="F16" i="10"/>
  <c r="F15" i="10"/>
  <c r="G15" i="10"/>
  <c r="H15" i="10"/>
  <c r="E15" i="10"/>
  <c r="H35" i="6"/>
  <c r="H31" i="6"/>
  <c r="D5" i="4"/>
  <c r="D6" i="4"/>
  <c r="D7" i="4"/>
  <c r="D8" i="4"/>
  <c r="D9" i="4"/>
  <c r="D10" i="4"/>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D45" i="4"/>
  <c r="D46" i="4"/>
  <c r="D47" i="4"/>
  <c r="D48" i="4"/>
  <c r="D49" i="4"/>
  <c r="D50" i="4"/>
  <c r="D51" i="4"/>
  <c r="D52" i="4"/>
  <c r="D53" i="4"/>
  <c r="D54" i="4"/>
  <c r="D4" i="4"/>
  <c r="S17" i="6"/>
  <c r="F11" i="8" l="1"/>
  <c r="F31" i="8"/>
  <c r="C73" i="6"/>
  <c r="C76" i="6" s="1"/>
  <c r="H33" i="8" l="1"/>
  <c r="H35" i="8"/>
  <c r="C56" i="6"/>
  <c r="C57" i="6" s="1"/>
  <c r="C58" i="6" s="1"/>
  <c r="C60" i="6" s="1"/>
  <c r="C61" i="6" s="1"/>
  <c r="H15" i="8" l="1"/>
  <c r="H43" i="8" s="1"/>
  <c r="S15" i="6"/>
  <c r="H5" i="8" l="1"/>
  <c r="H11" i="8" l="1"/>
  <c r="H25" i="8"/>
  <c r="H141" i="8"/>
  <c r="M44" i="6"/>
  <c r="H131" i="8"/>
  <c r="S16" i="6"/>
  <c r="M33" i="6" s="1"/>
  <c r="Q33" i="6" l="1"/>
  <c r="F137" i="8"/>
  <c r="H139" i="8"/>
  <c r="H26" i="8"/>
  <c r="H31" i="8"/>
  <c r="I25" i="8"/>
  <c r="I33" i="8" s="1"/>
  <c r="H32" i="8" l="1"/>
  <c r="H34" i="8" s="1"/>
  <c r="I31" i="8"/>
  <c r="I34" i="8" s="1"/>
  <c r="J25" i="8"/>
  <c r="J33" i="8" s="1"/>
  <c r="I26" i="8"/>
  <c r="H137" i="8"/>
  <c r="H140" i="8" s="1"/>
  <c r="I4" i="8"/>
  <c r="J4" i="8" s="1"/>
  <c r="K4" i="8" s="1"/>
  <c r="L4" i="8" s="1"/>
  <c r="M4" i="8" s="1"/>
  <c r="N4" i="8" s="1"/>
  <c r="O4" i="8" s="1"/>
  <c r="P4" i="8" s="1"/>
  <c r="Q4" i="8" s="1"/>
  <c r="R4" i="8" s="1"/>
  <c r="S4" i="8" s="1"/>
  <c r="T4" i="8" s="1"/>
  <c r="U4" i="8" s="1"/>
  <c r="V4" i="8" s="1"/>
  <c r="W4" i="8" s="1"/>
  <c r="X4" i="8" s="1"/>
  <c r="Y4" i="8" s="1"/>
  <c r="Z4" i="8" s="1"/>
  <c r="AA4" i="8" s="1"/>
  <c r="AB4" i="8" s="1"/>
  <c r="AC4" i="8" s="1"/>
  <c r="AD4" i="8" s="1"/>
  <c r="AE4" i="8" s="1"/>
  <c r="AF4" i="8" s="1"/>
  <c r="AG4" i="8" s="1"/>
  <c r="AH4" i="8" s="1"/>
  <c r="AI4" i="8" s="1"/>
  <c r="AJ4" i="8" s="1"/>
  <c r="AK4" i="8" s="1"/>
  <c r="AL4" i="8" s="1"/>
  <c r="I5" i="8"/>
  <c r="I13" i="8" s="1"/>
  <c r="H6" i="8"/>
  <c r="I47" i="8"/>
  <c r="I48" i="8" s="1"/>
  <c r="H48" i="8"/>
  <c r="H52" i="8"/>
  <c r="H53" i="8"/>
  <c r="H55" i="8" s="1"/>
  <c r="H54" i="8"/>
  <c r="I54" i="8" s="1"/>
  <c r="J54" i="8" s="1"/>
  <c r="K54" i="8" s="1"/>
  <c r="L54" i="8" s="1"/>
  <c r="M54" i="8" s="1"/>
  <c r="N54" i="8" s="1"/>
  <c r="O54" i="8" s="1"/>
  <c r="P54" i="8" s="1"/>
  <c r="Q54" i="8" s="1"/>
  <c r="R54" i="8" s="1"/>
  <c r="I60" i="8"/>
  <c r="J60" i="8" s="1"/>
  <c r="K60" i="8" s="1"/>
  <c r="L60" i="8" s="1"/>
  <c r="M60" i="8" s="1"/>
  <c r="N60" i="8" s="1"/>
  <c r="O60" i="8" s="1"/>
  <c r="P60" i="8" s="1"/>
  <c r="Q60" i="8" s="1"/>
  <c r="R60" i="8" s="1"/>
  <c r="I61" i="8"/>
  <c r="I62" i="8" s="1"/>
  <c r="H62" i="8"/>
  <c r="H66" i="8"/>
  <c r="H67" i="8"/>
  <c r="H69" i="8" s="1"/>
  <c r="H68" i="8"/>
  <c r="I68" i="8" s="1"/>
  <c r="J68" i="8" s="1"/>
  <c r="K68" i="8" s="1"/>
  <c r="L68" i="8" s="1"/>
  <c r="M68" i="8" s="1"/>
  <c r="N68" i="8" s="1"/>
  <c r="O68" i="8" s="1"/>
  <c r="P68" i="8" s="1"/>
  <c r="Q68" i="8" s="1"/>
  <c r="R68" i="8" s="1"/>
  <c r="I74" i="8"/>
  <c r="J74" i="8" s="1"/>
  <c r="K74" i="8" s="1"/>
  <c r="L74" i="8" s="1"/>
  <c r="M74" i="8" s="1"/>
  <c r="N74" i="8" s="1"/>
  <c r="O74" i="8" s="1"/>
  <c r="P74" i="8" s="1"/>
  <c r="Q74" i="8" s="1"/>
  <c r="R74" i="8" s="1"/>
  <c r="I75" i="8"/>
  <c r="I76" i="8" s="1"/>
  <c r="H76" i="8"/>
  <c r="H80" i="8"/>
  <c r="H81" i="8"/>
  <c r="H83" i="8" s="1"/>
  <c r="H82" i="8"/>
  <c r="I82" i="8" s="1"/>
  <c r="J82" i="8" s="1"/>
  <c r="K82" i="8" s="1"/>
  <c r="L82" i="8" s="1"/>
  <c r="M82" i="8" s="1"/>
  <c r="N82" i="8" s="1"/>
  <c r="O82" i="8" s="1"/>
  <c r="P82" i="8" s="1"/>
  <c r="Q82" i="8" s="1"/>
  <c r="R82" i="8" s="1"/>
  <c r="I88" i="8"/>
  <c r="J88" i="8" s="1"/>
  <c r="K88" i="8" s="1"/>
  <c r="L88" i="8" s="1"/>
  <c r="M88" i="8" s="1"/>
  <c r="N88" i="8" s="1"/>
  <c r="O88" i="8" s="1"/>
  <c r="P88" i="8" s="1"/>
  <c r="Q88" i="8" s="1"/>
  <c r="R88" i="8" s="1"/>
  <c r="I89" i="8"/>
  <c r="I90" i="8" s="1"/>
  <c r="H90" i="8"/>
  <c r="H94" i="8"/>
  <c r="H95" i="8"/>
  <c r="H97" i="8" s="1"/>
  <c r="H96" i="8"/>
  <c r="I96" i="8" s="1"/>
  <c r="J96" i="8" s="1"/>
  <c r="K96" i="8" s="1"/>
  <c r="L96" i="8" s="1"/>
  <c r="M96" i="8" s="1"/>
  <c r="N96" i="8" s="1"/>
  <c r="O96" i="8" s="1"/>
  <c r="P96" i="8" s="1"/>
  <c r="Q96" i="8" s="1"/>
  <c r="R96" i="8" s="1"/>
  <c r="I102" i="8"/>
  <c r="J102" i="8" s="1"/>
  <c r="K102" i="8" s="1"/>
  <c r="L102" i="8" s="1"/>
  <c r="M102" i="8" s="1"/>
  <c r="N102" i="8" s="1"/>
  <c r="O102" i="8" s="1"/>
  <c r="P102" i="8" s="1"/>
  <c r="Q102" i="8" s="1"/>
  <c r="R102" i="8" s="1"/>
  <c r="I103" i="8"/>
  <c r="I104" i="8" s="1"/>
  <c r="H104" i="8"/>
  <c r="H108" i="8"/>
  <c r="H109" i="8"/>
  <c r="H111" i="8" s="1"/>
  <c r="H110" i="8"/>
  <c r="I110" i="8" s="1"/>
  <c r="J110" i="8" s="1"/>
  <c r="K110" i="8" s="1"/>
  <c r="L110" i="8" s="1"/>
  <c r="M110" i="8" s="1"/>
  <c r="N110" i="8" s="1"/>
  <c r="O110" i="8" s="1"/>
  <c r="P110" i="8" s="1"/>
  <c r="Q110" i="8" s="1"/>
  <c r="R110" i="8" s="1"/>
  <c r="I116" i="8"/>
  <c r="J116" i="8" s="1"/>
  <c r="K116" i="8" s="1"/>
  <c r="L116" i="8" s="1"/>
  <c r="M116" i="8" s="1"/>
  <c r="N116" i="8" s="1"/>
  <c r="O116" i="8" s="1"/>
  <c r="P116" i="8" s="1"/>
  <c r="Q116" i="8" s="1"/>
  <c r="R116" i="8" s="1"/>
  <c r="I117" i="8"/>
  <c r="I118" i="8" s="1"/>
  <c r="H118" i="8"/>
  <c r="H122" i="8"/>
  <c r="H123" i="8"/>
  <c r="H125" i="8" s="1"/>
  <c r="H124" i="8"/>
  <c r="I124" i="8" s="1"/>
  <c r="J124" i="8" s="1"/>
  <c r="K124" i="8" s="1"/>
  <c r="L124" i="8" s="1"/>
  <c r="M124" i="8" s="1"/>
  <c r="N124" i="8" s="1"/>
  <c r="O124" i="8" s="1"/>
  <c r="P124" i="8" s="1"/>
  <c r="Q124" i="8" s="1"/>
  <c r="R124" i="8" s="1"/>
  <c r="I130" i="8"/>
  <c r="I131" i="8"/>
  <c r="H132" i="8"/>
  <c r="I138" i="8" l="1"/>
  <c r="I132" i="8"/>
  <c r="I139" i="8"/>
  <c r="J130" i="8"/>
  <c r="K130" i="8" s="1"/>
  <c r="J103" i="8"/>
  <c r="K103" i="8" s="1"/>
  <c r="I11" i="8"/>
  <c r="I14" i="8" s="1"/>
  <c r="I42" i="8" s="1"/>
  <c r="J31" i="8"/>
  <c r="J34" i="8" s="1"/>
  <c r="J26" i="8"/>
  <c r="K25" i="8"/>
  <c r="K33" i="8" s="1"/>
  <c r="J75" i="8"/>
  <c r="J76" i="8" s="1"/>
  <c r="J61" i="8"/>
  <c r="J62" i="8" s="1"/>
  <c r="L130" i="8"/>
  <c r="I67" i="8"/>
  <c r="I69" i="8" s="1"/>
  <c r="J131" i="8"/>
  <c r="J138" i="8" s="1"/>
  <c r="I137" i="8"/>
  <c r="J5" i="8"/>
  <c r="K104" i="8"/>
  <c r="L103" i="8"/>
  <c r="M103" i="8" s="1"/>
  <c r="N103" i="8" s="1"/>
  <c r="N104" i="8" s="1"/>
  <c r="J89" i="8"/>
  <c r="J95" i="8" s="1"/>
  <c r="J97" i="8" s="1"/>
  <c r="J117" i="8"/>
  <c r="J118" i="8" s="1"/>
  <c r="J104" i="8"/>
  <c r="J109" i="8"/>
  <c r="J111" i="8" s="1"/>
  <c r="K109" i="8"/>
  <c r="K111" i="8" s="1"/>
  <c r="I81" i="8"/>
  <c r="I83" i="8" s="1"/>
  <c r="J47" i="8"/>
  <c r="I6" i="8"/>
  <c r="I109" i="8"/>
  <c r="I111" i="8" s="1"/>
  <c r="I53" i="8"/>
  <c r="I55" i="8" s="1"/>
  <c r="I123" i="8"/>
  <c r="I125" i="8" s="1"/>
  <c r="I95" i="8"/>
  <c r="I97" i="8" s="1"/>
  <c r="I140" i="8" l="1"/>
  <c r="K131" i="8"/>
  <c r="J139" i="8"/>
  <c r="J11" i="8"/>
  <c r="J13" i="8"/>
  <c r="K75" i="8"/>
  <c r="K31" i="8"/>
  <c r="K34" i="8" s="1"/>
  <c r="K26" i="8"/>
  <c r="L25" i="8"/>
  <c r="L33" i="8" s="1"/>
  <c r="J81" i="8"/>
  <c r="J83" i="8" s="1"/>
  <c r="J67" i="8"/>
  <c r="J69" i="8" s="1"/>
  <c r="M109" i="8"/>
  <c r="M111" i="8" s="1"/>
  <c r="L104" i="8"/>
  <c r="K61" i="8"/>
  <c r="K62" i="8" s="1"/>
  <c r="J123" i="8"/>
  <c r="J125" i="8" s="1"/>
  <c r="J6" i="8"/>
  <c r="J132" i="8"/>
  <c r="J137" i="8"/>
  <c r="M104" i="8"/>
  <c r="O103" i="8"/>
  <c r="O109" i="8" s="1"/>
  <c r="O111" i="8" s="1"/>
  <c r="K5" i="8"/>
  <c r="K11" i="8" s="1"/>
  <c r="N109" i="8"/>
  <c r="N111" i="8" s="1"/>
  <c r="L109" i="8"/>
  <c r="L111" i="8" s="1"/>
  <c r="K117" i="8"/>
  <c r="L117" i="8" s="1"/>
  <c r="M130" i="8"/>
  <c r="J90" i="8"/>
  <c r="K89" i="8"/>
  <c r="J48" i="8"/>
  <c r="J53" i="8"/>
  <c r="J55" i="8" s="1"/>
  <c r="K47" i="8"/>
  <c r="K137" i="8" l="1"/>
  <c r="K138" i="8"/>
  <c r="J140" i="8"/>
  <c r="K132" i="8"/>
  <c r="L131" i="8"/>
  <c r="K139" i="8"/>
  <c r="K13" i="8"/>
  <c r="K76" i="8"/>
  <c r="K81" i="8"/>
  <c r="K83" i="8" s="1"/>
  <c r="L75" i="8"/>
  <c r="K67" i="8"/>
  <c r="K69" i="8" s="1"/>
  <c r="L61" i="8"/>
  <c r="L62" i="8" s="1"/>
  <c r="L31" i="8"/>
  <c r="L34" i="8" s="1"/>
  <c r="M25" i="8"/>
  <c r="M31" i="8" s="1"/>
  <c r="L26" i="8"/>
  <c r="L5" i="8"/>
  <c r="K14" i="8"/>
  <c r="K42" i="8" s="1"/>
  <c r="P103" i="8"/>
  <c r="P104" i="8" s="1"/>
  <c r="O104" i="8"/>
  <c r="K6" i="8"/>
  <c r="N130" i="8"/>
  <c r="K123" i="8"/>
  <c r="K125" i="8" s="1"/>
  <c r="K118" i="8"/>
  <c r="K90" i="8"/>
  <c r="L89" i="8"/>
  <c r="K95" i="8"/>
  <c r="K97" i="8" s="1"/>
  <c r="Q103" i="8"/>
  <c r="L47" i="8"/>
  <c r="K48" i="8"/>
  <c r="K53" i="8"/>
  <c r="K55" i="8" s="1"/>
  <c r="L118" i="8"/>
  <c r="L123" i="8"/>
  <c r="L125" i="8" s="1"/>
  <c r="M117" i="8"/>
  <c r="K140" i="8" l="1"/>
  <c r="L138" i="8"/>
  <c r="M33" i="8"/>
  <c r="L13" i="8"/>
  <c r="M131" i="8"/>
  <c r="L139" i="8"/>
  <c r="L137" i="8"/>
  <c r="L132" i="8"/>
  <c r="P109" i="8"/>
  <c r="P111" i="8" s="1"/>
  <c r="L11" i="8"/>
  <c r="L14" i="8" s="1"/>
  <c r="L42" i="8" s="1"/>
  <c r="N25" i="8"/>
  <c r="M26" i="8"/>
  <c r="L67" i="8"/>
  <c r="L69" i="8" s="1"/>
  <c r="L76" i="8"/>
  <c r="M75" i="8"/>
  <c r="L81" i="8"/>
  <c r="L83" i="8" s="1"/>
  <c r="M61" i="8"/>
  <c r="M62" i="8" s="1"/>
  <c r="M5" i="8"/>
  <c r="M11" i="8" s="1"/>
  <c r="L6" i="8"/>
  <c r="O130" i="8"/>
  <c r="L90" i="8"/>
  <c r="L95" i="8"/>
  <c r="L97" i="8" s="1"/>
  <c r="M89" i="8"/>
  <c r="M118" i="8"/>
  <c r="M123" i="8"/>
  <c r="M125" i="8" s="1"/>
  <c r="N117" i="8"/>
  <c r="M47" i="8"/>
  <c r="L48" i="8"/>
  <c r="L53" i="8"/>
  <c r="L55" i="8" s="1"/>
  <c r="Q104" i="8"/>
  <c r="Q109" i="8"/>
  <c r="Q111" i="8" s="1"/>
  <c r="R103" i="8"/>
  <c r="M16" i="8" l="1"/>
  <c r="M14" i="8"/>
  <c r="O37" i="6" s="1"/>
  <c r="M138" i="8"/>
  <c r="N33" i="8"/>
  <c r="L140" i="8"/>
  <c r="M139" i="8"/>
  <c r="M132" i="8"/>
  <c r="M137" i="8"/>
  <c r="N131" i="8"/>
  <c r="M13" i="8"/>
  <c r="M34" i="8"/>
  <c r="M36" i="8"/>
  <c r="M67" i="8"/>
  <c r="M69" i="8" s="1"/>
  <c r="N31" i="8"/>
  <c r="N34" i="8" s="1"/>
  <c r="N26" i="8"/>
  <c r="O25" i="8"/>
  <c r="N61" i="8"/>
  <c r="N62" i="8" s="1"/>
  <c r="M76" i="8"/>
  <c r="M81" i="8"/>
  <c r="M83" i="8" s="1"/>
  <c r="N75" i="8"/>
  <c r="N5" i="8"/>
  <c r="M6" i="8"/>
  <c r="P130" i="8"/>
  <c r="M90" i="8"/>
  <c r="M95" i="8"/>
  <c r="M97" i="8" s="1"/>
  <c r="N89" i="8"/>
  <c r="O61" i="8"/>
  <c r="N67" i="8"/>
  <c r="N69" i="8" s="1"/>
  <c r="N123" i="8"/>
  <c r="N125" i="8" s="1"/>
  <c r="N118" i="8"/>
  <c r="O117" i="8"/>
  <c r="R104" i="8"/>
  <c r="R109" i="8"/>
  <c r="R111" i="8" s="1"/>
  <c r="F114" i="8" s="1"/>
  <c r="M48" i="8"/>
  <c r="M53" i="8"/>
  <c r="M55" i="8" s="1"/>
  <c r="N47" i="8"/>
  <c r="N138" i="8" l="1"/>
  <c r="O33" i="8"/>
  <c r="M140" i="8"/>
  <c r="N139" i="8"/>
  <c r="N132" i="8"/>
  <c r="N137" i="8"/>
  <c r="O131" i="8"/>
  <c r="Q37" i="6"/>
  <c r="M42" i="8"/>
  <c r="N13" i="8"/>
  <c r="O75" i="8"/>
  <c r="N81" i="8"/>
  <c r="N83" i="8" s="1"/>
  <c r="N76" i="8"/>
  <c r="N11" i="8"/>
  <c r="N14" i="8" s="1"/>
  <c r="N42" i="8" s="1"/>
  <c r="O31" i="8"/>
  <c r="O34" i="8" s="1"/>
  <c r="O26" i="8"/>
  <c r="P25" i="8"/>
  <c r="O5" i="8"/>
  <c r="O11" i="8" s="1"/>
  <c r="N6" i="8"/>
  <c r="Q130" i="8"/>
  <c r="F113" i="8"/>
  <c r="O67" i="8"/>
  <c r="O69" i="8" s="1"/>
  <c r="P61" i="8"/>
  <c r="O62" i="8"/>
  <c r="N90" i="8"/>
  <c r="N95" i="8"/>
  <c r="N97" i="8" s="1"/>
  <c r="O89" i="8"/>
  <c r="N48" i="8"/>
  <c r="N53" i="8"/>
  <c r="N55" i="8" s="1"/>
  <c r="O47" i="8"/>
  <c r="O118" i="8"/>
  <c r="O123" i="8"/>
  <c r="O125" i="8" s="1"/>
  <c r="P117" i="8"/>
  <c r="O138" i="8" l="1"/>
  <c r="S37" i="6"/>
  <c r="P33" i="8"/>
  <c r="N140" i="8"/>
  <c r="O139" i="8"/>
  <c r="O132" i="8"/>
  <c r="O137" i="8"/>
  <c r="P131" i="8"/>
  <c r="P138" i="8" s="1"/>
  <c r="O13" i="8"/>
  <c r="P31" i="8"/>
  <c r="P34" i="8" s="1"/>
  <c r="Q25" i="8"/>
  <c r="P26" i="8"/>
  <c r="O76" i="8"/>
  <c r="O81" i="8"/>
  <c r="O83" i="8" s="1"/>
  <c r="P75" i="8"/>
  <c r="P5" i="8"/>
  <c r="O6" i="8"/>
  <c r="R130" i="8"/>
  <c r="S130" i="8" s="1"/>
  <c r="T130" i="8" s="1"/>
  <c r="U130" i="8" s="1"/>
  <c r="V130" i="8" s="1"/>
  <c r="W130" i="8" s="1"/>
  <c r="X130" i="8" s="1"/>
  <c r="Y130" i="8" s="1"/>
  <c r="Z130" i="8" s="1"/>
  <c r="AA130" i="8" s="1"/>
  <c r="AB130" i="8" s="1"/>
  <c r="AC130" i="8" s="1"/>
  <c r="AD130" i="8" s="1"/>
  <c r="AE130" i="8" s="1"/>
  <c r="AF130" i="8" s="1"/>
  <c r="AG130" i="8" s="1"/>
  <c r="AH130" i="8" s="1"/>
  <c r="AI130" i="8" s="1"/>
  <c r="AJ130" i="8" s="1"/>
  <c r="AK130" i="8" s="1"/>
  <c r="AL130" i="8" s="1"/>
  <c r="P89" i="8"/>
  <c r="O95" i="8"/>
  <c r="O97" i="8" s="1"/>
  <c r="O90" i="8"/>
  <c r="Q61" i="8"/>
  <c r="P62" i="8"/>
  <c r="P67" i="8"/>
  <c r="P69" i="8" s="1"/>
  <c r="P47" i="8"/>
  <c r="O53" i="8"/>
  <c r="O55" i="8" s="1"/>
  <c r="O48" i="8"/>
  <c r="P123" i="8"/>
  <c r="P125" i="8" s="1"/>
  <c r="Q117" i="8"/>
  <c r="P118" i="8"/>
  <c r="Q33" i="8" l="1"/>
  <c r="O140" i="8"/>
  <c r="P139" i="8"/>
  <c r="P132" i="8"/>
  <c r="P137" i="8"/>
  <c r="Q131" i="8"/>
  <c r="Q138" i="8" s="1"/>
  <c r="P13" i="8"/>
  <c r="P11" i="8"/>
  <c r="P14" i="8" s="1"/>
  <c r="P76" i="8"/>
  <c r="Q75" i="8"/>
  <c r="P81" i="8"/>
  <c r="P83" i="8" s="1"/>
  <c r="Q31" i="8"/>
  <c r="Q34" i="8" s="1"/>
  <c r="R25" i="8"/>
  <c r="S25" i="8" s="1"/>
  <c r="Q26" i="8"/>
  <c r="Q5" i="8"/>
  <c r="P6" i="8"/>
  <c r="Q62" i="8"/>
  <c r="Q67" i="8"/>
  <c r="Q69" i="8" s="1"/>
  <c r="R61" i="8"/>
  <c r="P90" i="8"/>
  <c r="Q89" i="8"/>
  <c r="P95" i="8"/>
  <c r="P97" i="8" s="1"/>
  <c r="Q47" i="8"/>
  <c r="P48" i="8"/>
  <c r="P53" i="8"/>
  <c r="P55" i="8" s="1"/>
  <c r="R117" i="8"/>
  <c r="Q123" i="8"/>
  <c r="Q125" i="8" s="1"/>
  <c r="Q118" i="8"/>
  <c r="Q139" i="8" l="1"/>
  <c r="R131" i="8"/>
  <c r="R138" i="8" s="1"/>
  <c r="R141" i="8" s="1"/>
  <c r="Q137" i="8"/>
  <c r="Q132" i="8"/>
  <c r="P140" i="8"/>
  <c r="R33" i="8"/>
  <c r="S31" i="8"/>
  <c r="T25" i="8"/>
  <c r="T32" i="8" s="1"/>
  <c r="S26" i="8"/>
  <c r="Q13" i="8"/>
  <c r="P42" i="8"/>
  <c r="Q11" i="8"/>
  <c r="Q14" i="8" s="1"/>
  <c r="Q42" i="8" s="1"/>
  <c r="R31" i="8"/>
  <c r="R26" i="8"/>
  <c r="Q81" i="8"/>
  <c r="Q83" i="8" s="1"/>
  <c r="R75" i="8"/>
  <c r="Q76" i="8"/>
  <c r="R5" i="8"/>
  <c r="Q6" i="8"/>
  <c r="Q95" i="8"/>
  <c r="Q97" i="8" s="1"/>
  <c r="R89" i="8"/>
  <c r="Q90" i="8"/>
  <c r="R67" i="8"/>
  <c r="R69" i="8" s="1"/>
  <c r="F72" i="8" s="1"/>
  <c r="R62" i="8"/>
  <c r="R123" i="8"/>
  <c r="R125" i="8" s="1"/>
  <c r="F128" i="8" s="1"/>
  <c r="R118" i="8"/>
  <c r="Q48" i="8"/>
  <c r="Q53" i="8"/>
  <c r="Q55" i="8" s="1"/>
  <c r="R47" i="8"/>
  <c r="R13" i="8" l="1"/>
  <c r="R35" i="8"/>
  <c r="M40" i="6"/>
  <c r="Q140" i="8"/>
  <c r="S131" i="8"/>
  <c r="S138" i="8" s="1"/>
  <c r="R132" i="8"/>
  <c r="R137" i="8"/>
  <c r="S33" i="8"/>
  <c r="F71" i="8"/>
  <c r="R11" i="8"/>
  <c r="S5" i="8"/>
  <c r="T31" i="8"/>
  <c r="T34" i="8" s="1"/>
  <c r="U25" i="8"/>
  <c r="U32" i="8" s="1"/>
  <c r="T26" i="8"/>
  <c r="R76" i="8"/>
  <c r="R81" i="8"/>
  <c r="R83" i="8" s="1"/>
  <c r="F86" i="8" s="1"/>
  <c r="R6" i="8"/>
  <c r="F127" i="8"/>
  <c r="R95" i="8"/>
  <c r="R97" i="8" s="1"/>
  <c r="F100" i="8" s="1"/>
  <c r="R90" i="8"/>
  <c r="R48" i="8"/>
  <c r="R53" i="8"/>
  <c r="R55" i="8" s="1"/>
  <c r="F58" i="8" s="1"/>
  <c r="R15" i="8" l="1"/>
  <c r="R43" i="8" s="1"/>
  <c r="O40" i="6"/>
  <c r="R18" i="8" s="1"/>
  <c r="R19" i="8" s="1"/>
  <c r="R12" i="8" s="1"/>
  <c r="R14" i="8" s="1"/>
  <c r="T33" i="8"/>
  <c r="S139" i="8"/>
  <c r="S137" i="8"/>
  <c r="T131" i="8"/>
  <c r="T138" i="8" s="1"/>
  <c r="S132" i="8"/>
  <c r="U31" i="8"/>
  <c r="U34" i="8" s="1"/>
  <c r="V25" i="8"/>
  <c r="V32" i="8" s="1"/>
  <c r="U26" i="8"/>
  <c r="F85" i="8"/>
  <c r="S6" i="8"/>
  <c r="S13" i="8"/>
  <c r="T5" i="8"/>
  <c r="T12" i="8" s="1"/>
  <c r="S11" i="8"/>
  <c r="F99" i="8"/>
  <c r="F57" i="8"/>
  <c r="S140" i="8" l="1"/>
  <c r="T139" i="8"/>
  <c r="U131" i="8"/>
  <c r="U138" i="8" s="1"/>
  <c r="T132" i="8"/>
  <c r="T137" i="8"/>
  <c r="U33" i="8"/>
  <c r="W25" i="8"/>
  <c r="W32" i="8" s="1"/>
  <c r="V31" i="8"/>
  <c r="V34" i="8" s="1"/>
  <c r="V26" i="8"/>
  <c r="U5" i="8"/>
  <c r="U12" i="8" s="1"/>
  <c r="T11" i="8"/>
  <c r="T14" i="8" s="1"/>
  <c r="T42" i="8" s="1"/>
  <c r="T13" i="8"/>
  <c r="T6" i="8"/>
  <c r="O32" i="6"/>
  <c r="O33" i="6" l="1"/>
  <c r="S32" i="6"/>
  <c r="S44" i="6" s="1"/>
  <c r="V33" i="8"/>
  <c r="U139" i="8"/>
  <c r="U132" i="8"/>
  <c r="V131" i="8"/>
  <c r="V138" i="8" s="1"/>
  <c r="U137" i="8"/>
  <c r="U11" i="8"/>
  <c r="U14" i="8" s="1"/>
  <c r="U42" i="8" s="1"/>
  <c r="U13" i="8"/>
  <c r="V5" i="8"/>
  <c r="V12" i="8" s="1"/>
  <c r="U6" i="8"/>
  <c r="W26" i="8"/>
  <c r="X25" i="8"/>
  <c r="X32" i="8" s="1"/>
  <c r="W31" i="8"/>
  <c r="W34" i="8" s="1"/>
  <c r="O44" i="6"/>
  <c r="J14" i="8"/>
  <c r="O14" i="8"/>
  <c r="O42" i="8" s="1"/>
  <c r="H12" i="8" l="1"/>
  <c r="H14" i="8" s="1"/>
  <c r="H42" i="8" s="1"/>
  <c r="O48" i="6"/>
  <c r="J42" i="8"/>
  <c r="U140" i="8"/>
  <c r="S33" i="6"/>
  <c r="V139" i="8"/>
  <c r="V132" i="8"/>
  <c r="W131" i="8"/>
  <c r="W138" i="8" s="1"/>
  <c r="V137" i="8"/>
  <c r="W33" i="8"/>
  <c r="X26" i="8"/>
  <c r="Y25" i="8"/>
  <c r="Y32" i="8" s="1"/>
  <c r="X31" i="8"/>
  <c r="X34" i="8" s="1"/>
  <c r="V13" i="8"/>
  <c r="V11" i="8"/>
  <c r="V14" i="8" s="1"/>
  <c r="V42" i="8" s="1"/>
  <c r="V6" i="8"/>
  <c r="W5" i="8"/>
  <c r="W12" i="8" s="1"/>
  <c r="X33" i="8" l="1"/>
  <c r="W139" i="8"/>
  <c r="W132" i="8"/>
  <c r="X131" i="8"/>
  <c r="X138" i="8" s="1"/>
  <c r="W137" i="8"/>
  <c r="Z25" i="8"/>
  <c r="Z32" i="8" s="1"/>
  <c r="Y31" i="8"/>
  <c r="Y34" i="8" s="1"/>
  <c r="Y26" i="8"/>
  <c r="W11" i="8"/>
  <c r="W14" i="8" s="1"/>
  <c r="W42" i="8" s="1"/>
  <c r="W13" i="8"/>
  <c r="X5" i="8"/>
  <c r="X12" i="8" s="1"/>
  <c r="W6" i="8"/>
  <c r="W140" i="8" l="1"/>
  <c r="X139" i="8"/>
  <c r="Y131" i="8"/>
  <c r="Y138" i="8" s="1"/>
  <c r="X137" i="8"/>
  <c r="X132" i="8"/>
  <c r="Y33" i="8"/>
  <c r="X11" i="8"/>
  <c r="X14" i="8" s="1"/>
  <c r="X42" i="8" s="1"/>
  <c r="X13" i="8"/>
  <c r="X6" i="8"/>
  <c r="Y5" i="8"/>
  <c r="Y12" i="8" s="1"/>
  <c r="Z31" i="8"/>
  <c r="Z34" i="8" s="1"/>
  <c r="Z26" i="8"/>
  <c r="AA25" i="8"/>
  <c r="AA32" i="8" s="1"/>
  <c r="Z33" i="8" l="1"/>
  <c r="Y139" i="8"/>
  <c r="Y132" i="8"/>
  <c r="Y137" i="8"/>
  <c r="Z131" i="8"/>
  <c r="Z138" i="8" s="1"/>
  <c r="AA26" i="8"/>
  <c r="AB25" i="8"/>
  <c r="AB32" i="8" s="1"/>
  <c r="AA31" i="8"/>
  <c r="AA34" i="8" s="1"/>
  <c r="Y11" i="8"/>
  <c r="Y14" i="8" s="1"/>
  <c r="Y42" i="8" s="1"/>
  <c r="Y13" i="8"/>
  <c r="Z5" i="8"/>
  <c r="Z12" i="8" s="1"/>
  <c r="Y6" i="8"/>
  <c r="Y140" i="8" l="1"/>
  <c r="Z139" i="8"/>
  <c r="AA131" i="8"/>
  <c r="AA138" i="8" s="1"/>
  <c r="Z137" i="8"/>
  <c r="Z132" i="8"/>
  <c r="AA33" i="8"/>
  <c r="S32" i="8"/>
  <c r="S34" i="8" s="1"/>
  <c r="Z13" i="8"/>
  <c r="Z11" i="8"/>
  <c r="Z14" i="8" s="1"/>
  <c r="Z42" i="8" s="1"/>
  <c r="Z6" i="8"/>
  <c r="AA5" i="8"/>
  <c r="AA12" i="8" s="1"/>
  <c r="AB26" i="8"/>
  <c r="AC25" i="8"/>
  <c r="AC32" i="8" s="1"/>
  <c r="AB31" i="8"/>
  <c r="AB34" i="8" s="1"/>
  <c r="Z140" i="8" l="1"/>
  <c r="AB33" i="8"/>
  <c r="AA139" i="8"/>
  <c r="AB131" i="8"/>
  <c r="AB138" i="8" s="1"/>
  <c r="AA137" i="8"/>
  <c r="AA132" i="8"/>
  <c r="V140" i="8"/>
  <c r="AC31" i="8"/>
  <c r="AC34" i="8" s="1"/>
  <c r="AC26" i="8"/>
  <c r="AD25" i="8"/>
  <c r="AD32" i="8" s="1"/>
  <c r="AA13" i="8"/>
  <c r="AA11" i="8"/>
  <c r="AA14" i="8" s="1"/>
  <c r="AA42" i="8" s="1"/>
  <c r="AA6" i="8"/>
  <c r="AB5" i="8"/>
  <c r="AB12" i="8" s="1"/>
  <c r="AA140" i="8" l="1"/>
  <c r="AB139" i="8"/>
  <c r="AB132" i="8"/>
  <c r="AC131" i="8"/>
  <c r="AC138" i="8" s="1"/>
  <c r="AB137" i="8"/>
  <c r="AC33" i="8"/>
  <c r="AB11" i="8"/>
  <c r="AB14" i="8" s="1"/>
  <c r="AB42" i="8" s="1"/>
  <c r="AB13" i="8"/>
  <c r="AB6" i="8"/>
  <c r="AC5" i="8"/>
  <c r="AC12" i="8" s="1"/>
  <c r="AE25" i="8"/>
  <c r="AE32" i="8" s="1"/>
  <c r="AD26" i="8"/>
  <c r="AD31" i="8"/>
  <c r="AD34" i="8" s="1"/>
  <c r="AB140" i="8" l="1"/>
  <c r="AD33" i="8"/>
  <c r="AC139" i="8"/>
  <c r="AC132" i="8"/>
  <c r="AD131" i="8"/>
  <c r="AD138" i="8" s="1"/>
  <c r="AC137" i="8"/>
  <c r="AE26" i="8"/>
  <c r="AF25" i="8"/>
  <c r="AF32" i="8" s="1"/>
  <c r="AE31" i="8"/>
  <c r="AE34" i="8" s="1"/>
  <c r="AC13" i="8"/>
  <c r="AC11" i="8"/>
  <c r="AC14" i="8" s="1"/>
  <c r="AC42" i="8" s="1"/>
  <c r="AC6" i="8"/>
  <c r="AD5" i="8"/>
  <c r="AD12" i="8" s="1"/>
  <c r="AC140" i="8" l="1"/>
  <c r="AD139" i="8"/>
  <c r="AE131" i="8"/>
  <c r="AE138" i="8" s="1"/>
  <c r="AD132" i="8"/>
  <c r="AD137" i="8"/>
  <c r="AE33" i="8"/>
  <c r="AD13" i="8"/>
  <c r="AD11" i="8"/>
  <c r="AD14" i="8" s="1"/>
  <c r="AD42" i="8" s="1"/>
  <c r="AD6" i="8"/>
  <c r="AE5" i="8"/>
  <c r="AE12" i="8" s="1"/>
  <c r="AF31" i="8"/>
  <c r="AF34" i="8" s="1"/>
  <c r="AG25" i="8"/>
  <c r="AG32" i="8" s="1"/>
  <c r="AF26" i="8"/>
  <c r="AD140" i="8" l="1"/>
  <c r="AF33" i="8"/>
  <c r="AE139" i="8"/>
  <c r="AF131" i="8"/>
  <c r="AF138" i="8" s="1"/>
  <c r="AE132" i="8"/>
  <c r="AE137" i="8"/>
  <c r="AG26" i="8"/>
  <c r="AH25" i="8"/>
  <c r="AH32" i="8" s="1"/>
  <c r="AG31" i="8"/>
  <c r="AG34" i="8" s="1"/>
  <c r="AE13" i="8"/>
  <c r="AE11" i="8"/>
  <c r="AE14" i="8" s="1"/>
  <c r="AE42" i="8" s="1"/>
  <c r="AE6" i="8"/>
  <c r="AF5" i="8"/>
  <c r="AF12" i="8" s="1"/>
  <c r="AE140" i="8" l="1"/>
  <c r="AF139" i="8"/>
  <c r="AF137" i="8"/>
  <c r="AF132" i="8"/>
  <c r="AG131" i="8"/>
  <c r="AG138" i="8" s="1"/>
  <c r="AG33" i="8"/>
  <c r="AF11" i="8"/>
  <c r="AF14" i="8" s="1"/>
  <c r="AF42" i="8" s="1"/>
  <c r="AF13" i="8"/>
  <c r="AG5" i="8"/>
  <c r="AG12" i="8" s="1"/>
  <c r="AF6" i="8"/>
  <c r="AH26" i="8"/>
  <c r="AI25" i="8"/>
  <c r="AI32" i="8" s="1"/>
  <c r="AH31" i="8"/>
  <c r="AH34" i="8" s="1"/>
  <c r="AF140" i="8" l="1"/>
  <c r="AH33" i="8"/>
  <c r="AG139" i="8"/>
  <c r="AG132" i="8"/>
  <c r="AG137" i="8"/>
  <c r="AH131" i="8"/>
  <c r="AH138" i="8" s="1"/>
  <c r="AI26" i="8"/>
  <c r="AJ25" i="8"/>
  <c r="AJ32" i="8" s="1"/>
  <c r="AI31" i="8"/>
  <c r="AI34" i="8" s="1"/>
  <c r="AG11" i="8"/>
  <c r="AG14" i="8" s="1"/>
  <c r="AG42" i="8" s="1"/>
  <c r="AG13" i="8"/>
  <c r="AH5" i="8"/>
  <c r="AH12" i="8" s="1"/>
  <c r="AG6" i="8"/>
  <c r="AG140" i="8" l="1"/>
  <c r="AH139" i="8"/>
  <c r="AH137" i="8"/>
  <c r="AH132" i="8"/>
  <c r="AI131" i="8"/>
  <c r="AI138" i="8" s="1"/>
  <c r="AI33" i="8"/>
  <c r="AH11" i="8"/>
  <c r="AH14" i="8" s="1"/>
  <c r="AH42" i="8" s="1"/>
  <c r="AH13" i="8"/>
  <c r="AI5" i="8"/>
  <c r="AI12" i="8" s="1"/>
  <c r="AH6" i="8"/>
  <c r="AJ26" i="8"/>
  <c r="AK25" i="8"/>
  <c r="AK32" i="8" s="1"/>
  <c r="AJ31" i="8"/>
  <c r="AJ34" i="8" s="1"/>
  <c r="AH140" i="8" l="1"/>
  <c r="AJ33" i="8"/>
  <c r="AI139" i="8"/>
  <c r="AJ131" i="8"/>
  <c r="AJ138" i="8" s="1"/>
  <c r="AI137" i="8"/>
  <c r="AI132" i="8"/>
  <c r="AL25" i="8"/>
  <c r="AK26" i="8"/>
  <c r="AK31" i="8"/>
  <c r="AK34" i="8" s="1"/>
  <c r="AI11" i="8"/>
  <c r="AI14" i="8" s="1"/>
  <c r="AI42" i="8" s="1"/>
  <c r="AI13" i="8"/>
  <c r="AJ5" i="8"/>
  <c r="AJ12" i="8" s="1"/>
  <c r="AI6" i="8"/>
  <c r="AI140" i="8" l="1"/>
  <c r="AJ139" i="8"/>
  <c r="AJ137" i="8"/>
  <c r="AK131" i="8"/>
  <c r="AK138" i="8" s="1"/>
  <c r="AJ132" i="8"/>
  <c r="AK33" i="8"/>
  <c r="AJ11" i="8"/>
  <c r="AJ14" i="8" s="1"/>
  <c r="AJ42" i="8" s="1"/>
  <c r="AJ13" i="8"/>
  <c r="AK5" i="8"/>
  <c r="AK12" i="8" s="1"/>
  <c r="AJ6" i="8"/>
  <c r="AL26" i="8"/>
  <c r="AL31" i="8"/>
  <c r="AJ140" i="8" l="1"/>
  <c r="AL33" i="8"/>
  <c r="AL35" i="8" s="1"/>
  <c r="F37" i="8" s="1"/>
  <c r="Q50" i="6" s="1"/>
  <c r="AK139" i="8"/>
  <c r="AL131" i="8"/>
  <c r="AL138" i="8" s="1"/>
  <c r="AK137" i="8"/>
  <c r="AK132" i="8"/>
  <c r="AK11" i="8"/>
  <c r="AK14" i="8" s="1"/>
  <c r="AK42" i="8" s="1"/>
  <c r="AK13" i="8"/>
  <c r="AL5" i="8"/>
  <c r="AK6" i="8"/>
  <c r="Q40" i="6" l="1"/>
  <c r="R37" i="8" s="1"/>
  <c r="R38" i="8" s="1"/>
  <c r="R32" i="8" s="1"/>
  <c r="AK140" i="8"/>
  <c r="AL132" i="8"/>
  <c r="AL137" i="8"/>
  <c r="AL141" i="8"/>
  <c r="AL6" i="8"/>
  <c r="AL11" i="8"/>
  <c r="AL13" i="8"/>
  <c r="AL15" i="8" s="1"/>
  <c r="AL43" i="8" s="1"/>
  <c r="F44" i="8" s="1"/>
  <c r="S50" i="6" s="1"/>
  <c r="F143" i="8" l="1"/>
  <c r="M50" i="6" s="1"/>
  <c r="Q41" i="6"/>
  <c r="M41" i="6"/>
  <c r="S40" i="6"/>
  <c r="S12" i="8"/>
  <c r="S14" i="8" s="1"/>
  <c r="S42" i="8" s="1"/>
  <c r="AL139" i="8" l="1"/>
  <c r="AL140" i="8" s="1"/>
  <c r="M42" i="6"/>
  <c r="M46" i="6" s="1"/>
  <c r="R34" i="8"/>
  <c r="Q48" i="6" s="1"/>
  <c r="S48" i="6" s="1"/>
  <c r="Q42" i="6"/>
  <c r="Q46" i="6" s="1"/>
  <c r="AL32" i="8"/>
  <c r="AL34" i="8" s="1"/>
  <c r="R139" i="8" l="1"/>
  <c r="R140" i="8" s="1"/>
  <c r="F39" i="8"/>
  <c r="Q49" i="6"/>
  <c r="F38" i="8"/>
  <c r="Q51" i="6" s="1"/>
  <c r="AL12" i="8"/>
  <c r="AL14" i="8" s="1"/>
  <c r="AL42" i="8" s="1"/>
  <c r="O42" i="6"/>
  <c r="O46" i="6" s="1"/>
  <c r="M48" i="6" l="1"/>
  <c r="M49" i="6" s="1"/>
  <c r="F145" i="8"/>
  <c r="F17" i="8"/>
  <c r="O50" i="6" s="1"/>
  <c r="S42" i="6"/>
  <c r="S46" i="6" s="1"/>
  <c r="O41" i="6"/>
  <c r="S41" i="6" s="1"/>
  <c r="R16" i="8" l="1"/>
  <c r="R42" i="8"/>
  <c r="F43" i="8" s="1"/>
  <c r="F18" i="8"/>
  <c r="O51" i="6" s="1"/>
  <c r="F19" i="8"/>
  <c r="S49" i="6" l="1"/>
  <c r="O49" i="6"/>
  <c r="X140" i="8"/>
  <c r="T140" i="8"/>
  <c r="F144" i="8" l="1"/>
  <c r="M51" i="6" s="1"/>
  <c r="S51" i="6"/>
</calcChain>
</file>

<file path=xl/sharedStrings.xml><?xml version="1.0" encoding="utf-8"?>
<sst xmlns="http://schemas.openxmlformats.org/spreadsheetml/2006/main" count="1926" uniqueCount="851">
  <si>
    <t>State</t>
  </si>
  <si>
    <t>Comments</t>
  </si>
  <si>
    <t>Authority</t>
  </si>
  <si>
    <t>Editorial Reference</t>
  </si>
  <si>
    <t>AK</t>
  </si>
  <si>
    <t>N/A</t>
  </si>
  <si>
    <t>AL</t>
  </si>
  <si>
    <t>AR</t>
  </si>
  <si>
    <t>AZ</t>
  </si>
  <si>
    <t>CA</t>
  </si>
  <si>
    <t>CO</t>
  </si>
  <si>
    <t>CT</t>
  </si>
  <si>
    <t>DC</t>
  </si>
  <si>
    <t>DE</t>
  </si>
  <si>
    <t>FL</t>
  </si>
  <si>
    <t>GA</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</si>
  <si>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</si>
  <si>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</si>
  <si>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</si>
  <si>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</si>
  <si>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</si>
  <si>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</si>
  <si>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</si>
  <si>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</si>
  <si>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</si>
  <si>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</si>
  <si>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</si>
  <si>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</si>
  <si>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</si>
  <si>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</si>
  <si>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</si>
  <si>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</si>
  <si>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</si>
  <si>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</si>
  <si>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</si>
  <si>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</si>
  <si>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</si>
  <si>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</si>
  <si>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</si>
  <si>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</si>
  <si>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</si>
  <si>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</si>
  <si>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</si>
  <si>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</si>
  <si>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</si>
  <si>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</si>
  <si>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</si>
  <si>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</si>
  <si>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</si>
  <si>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</si>
  <si>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4.95%.</t>
  </si>
  <si>
    <t>VA</t>
  </si>
  <si>
    <t>VT</t>
  </si>
  <si>
    <t>WA</t>
  </si>
  <si>
    <t>WI</t>
  </si>
  <si>
    <t>WV</t>
  </si>
  <si>
    <t>WY</t>
  </si>
  <si>
    <t> </t>
  </si>
  <si>
    <t>© 2024 Thomson Reuters/Tax &amp; Accounting. All Rights Reserved.</t>
  </si>
  <si>
    <t>58,550</t>
  </si>
  <si>
    <t>W. Va. Code  §11-21-4g</t>
  </si>
  <si>
    <t>Ranges from 2.36% to 5.12%.
Updated:03/09/2023</t>
  </si>
  <si>
    <t>Wis. Stat.  §71.06(1q);Wis. Stat.  §73.03(71)(a)</t>
  </si>
  <si>
    <t>Rates range from 3.5% to 7.65%.</t>
  </si>
  <si>
    <t>Vt. Stat. Ann. 32  §5822(a); Form IN-111 Instructions-Individual Income Tax Return Booklet,59,507</t>
  </si>
  <si>
    <t>Ranges from 3.35% to 8.75%.
Rate brackets are adjusted annually for inflation. Effective July 1, 2024, in addition to the income tax, a 0.44% tax is imposed on wages and a 0.11% tax is imposed on self-employment income to fund child care. Employers will be responsible for paying at least 75% of the 0.44% tax on wages and the remainder may be withheld from employees.</t>
  </si>
  <si>
    <t>Va. Code Ann.  §58.1-320</t>
  </si>
  <si>
    <t>Ranges from 2% to 5.75%.</t>
  </si>
  <si>
    <t>Utah Code Ann.  §59-10-104(1);Utah Code Ann.  §59-10-104(2);Utah Code Ann.  §59-10-205(1)</t>
  </si>
  <si>
    <t>4.55%.
A flat tax of 4.55% is imposed on individuals, estates, and trusts.</t>
  </si>
  <si>
    <t>S.C. Code Ann.  §12-6-510(A);SC Withholding Tables Adjusted for Tax Cuts, S.C. Dept. of Rev., 12/15/2022</t>
  </si>
  <si>
    <t>Ranges from 3% to 6.3%.
The marginal rate will decrease by one-tenth of one percent each year until the top marginal tax rate is 6%, provided certain revenue conditions are met.</t>
  </si>
  <si>
    <t>R.I. Gen. Laws  §44-30-2.6(c)(3)(A)</t>
  </si>
  <si>
    <t>Ranges from 3.75% to 5.99%.</t>
  </si>
  <si>
    <t>Pa. Stat. Ann. 72  §7302</t>
  </si>
  <si>
    <t>3.07%.</t>
  </si>
  <si>
    <t>Or. Rev. Stat.  §316.037(1)</t>
  </si>
  <si>
    <t>Ranges from 4.75% to 9.9%.</t>
  </si>
  <si>
    <t>Okla. Stat. 68  §2355(C)</t>
  </si>
  <si>
    <t>Ranges from 0.25% to 4.75%.
For single filers:
0.25% on the first $1,000 or part thereof;
0.75% on next $1,500;
1.75% on next $1,250;
2.75% on next $1,150;
3.75% on next $2,300; and
4.75% on the remainder.</t>
  </si>
  <si>
    <t>Ohio Rev. Code Ann.  §5747.02(A)(3); L. 2023, H33, § 757.50, eff. 07/04/2023</t>
  </si>
  <si>
    <t>Ranges from 2.75% to 3.5%.</t>
  </si>
  <si>
    <t>N.Y. Tax Law  §601(a)</t>
  </si>
  <si>
    <t>Ranges from 4% to 10.90%.
For the 2024 tax year (unmarried individuals, married individuals filing separate returns, and estates and trusts), if New York taxable income (TI) is not over $8,500, the tax is 4%;
If TI is over $8,500 but not over $11,700, the tax is $340 plus 4.5% of excess over $8,500;
If TI is over $11,700 but not over $13,900, the tax is $484 plus 5.25% of excess over $11,700;
If TI is over $13,900 but not over $80,650, the tax is $600 plus 5.50% of excess over $13,900;
If TI is over $80,650 but not over $215,400, the tax is $4,271 plus 6% of excess over $80,650;
If TI is over $215,400, but not over $1,077,550, the tax is $12,356 plus 6.85% of excess over $215,400;
If TI is over $1,077,550, but not over $5,000,000, the tax is $71,413 plus 9.65% of excess over $1,077,550;
If TI is over $5,000,000, but not over $25,000,000, the tax is $449,929 plus 10.30% of excess over $5,000,000;
If TI is over $25,000,000, the tax is $2,509,929 plus 10.90% of excess over $25,000,000.</t>
  </si>
  <si>
    <t>NMSA 1978  §7-2-7(A)-NMSA 1978  §7-2-7(D)</t>
  </si>
  <si>
    <t>Ranges from 1.7% to 5.9%.</t>
  </si>
  <si>
    <t>N.J. Rev. Stat.  §54A:2-1(a)(6);N.J. Rev. Stat.  §54A:2-1(b)(6)</t>
  </si>
  <si>
    <t>Ranges from 1.4% to 10.75%.
Taxable income (TI) not over $20,000-1.400% of taxable income;
TI over $20,000 but not over $35,000-$280 plus 1.750% of the excess over $20,000;
TI over $35,000 but not over $40,000-$542.50 plus 3.500% of the excess over $35,000;
TI over $40,000 but not over $75,000-$717.50 plus 5.525% of the excess over $40,000;
TI over $75,000 but not over $500,000-$2,651.25 plus 6.370% of the excess over $75,000;
TI over $500,000-$29,723.75 plus 8.97% of the excess over $500,000;
TI over $1 million-$74,574 plus 10.75% of the excess over $1 million.</t>
  </si>
  <si>
    <t>N.H. Rev. Stat. Ann.  §77:1</t>
  </si>
  <si>
    <t>4%.
For all taxable periods ending on or after December 31, 2023, the rate of tax is 4%. Tax applies to interest and dividends only.</t>
  </si>
  <si>
    <t>Neb. Rev. Stat.  §77-2715.03(2)</t>
  </si>
  <si>
    <t>Rates range from 2.46% to 5.84% (before Jan. 1, 2025).
The top rate is reduced to 5.20% for the 2025 tax year; 4.55% for the 2026 tax year; and 3.99% for the tax years on or after January 1, 2027.</t>
  </si>
  <si>
    <t>N.D. Cent. Code  §57-38-30.3</t>
  </si>
  <si>
    <t>Rates range from 1.95% to 2.50%.
Single taxpayers have no tax on the first $44,725 of income; married taxpayers filing jointly and surviving spouses have no tax on the first $74,750 of income; married taxpayers filing separately have no tax on the first $37,375 of income; heads of households have no tax on the first $59,950 of income; and estates and trusts have no tax on the first $3,000 of income. Rates above these thresholds range from 1.95% to 2.5%.</t>
  </si>
  <si>
    <t>N.C. Gen. Stat.  §105-153.7</t>
  </si>
  <si>
    <t>4.5%.
The tax rate will decrease to 4.25% in 2025, and 3.99% for post-2025 tax years.</t>
  </si>
  <si>
    <t>Mont. Code Ann.  §15-30-2103;Montana Personal Income Tax Rates and Tables, 10/22/2022</t>
  </si>
  <si>
    <t>Rates range from 1% to 5.9%.
Montana personal income tax is imposed based on seven income brackets, with rates ranging from 1% to 5.9%. These rates are adjusted annually for inflation.</t>
  </si>
  <si>
    <t>Miss. Code Ann.  §27-7-5(1)</t>
  </si>
  <si>
    <t>Ranges from 0% to 4.7%.
No tax on the first $10,000 of taxable income; taxable income in excess of $10,000 is taxed at 4.7%.</t>
  </si>
  <si>
    <t>Mo. Rev. Stat.  §143.011;2024 Missouri Withholding Tax Formula, Missouri Department of Revenue, 11/29/2023; Employer's Tax Guide, 14,510</t>
  </si>
  <si>
    <t>Ranges from 2% to 4.8%.</t>
  </si>
  <si>
    <t>Minn. Stat.  §290.06, Subd. 2c;Minn. Stat.  §290.06, Subd. 2d</t>
  </si>
  <si>
    <t>Rate ranges from 5.35% to 9.85%, depending on taxpayer's taxable net income.
Income brackets, based on federal filing status, are adjusted annually for inflation.</t>
  </si>
  <si>
    <t>Mich. Comp. Laws Ann.  §206.51(1)(b);News release, Mich. Dept. Treas., 02/28/2024;Notice: 4.25% Income Tax Rate for Individuals and Fiduciaries in 2024 Tax Year, Mich. Dept. Treas., 02/28/2024</t>
  </si>
  <si>
    <t>4.25%.</t>
  </si>
  <si>
    <t>Me. Rev. Stat. Ann. 36  §5111</t>
  </si>
  <si>
    <t>Ranges from 5.8% to 7.15%.
Single individuals and married persons filing separate returns: a 5.8% rate is imposed on Maine taxable income less than $26,050; a 6.75% rate is imposed on Maine taxable income of $26,050 or more; and a 7.15% rate is imposed on Maine taxable income of $61,600 or more.
Heads of households: a 5.8% rate is imposed on Maine taxable income less than $39,050; a 6.75% rate is imposed on Maine taxable income of $39,050 or more; and a 7.15% rate is imposed on Maine taxable income of $92,450 or more.
Joint filers and surviving spouses: a 5.8% rate is imposed on Maine taxable income less than $52,100; a 6.75% rate is imposed on Maine taxable income of $52,100 or more; and a 7.15% rate is imposed on Maine taxable income of $123,250 or more.</t>
  </si>
  <si>
    <t>Md. Code Ann. Tax-Gen.  §10-105(a)</t>
  </si>
  <si>
    <t>Ranges from 2% to 5.75%.
Individuals other than spouses filing jointly, surviving spouses, or heads of household: 2% of Maryland taxable income of $1 through $1,000; 3% of Maryland taxable income of $1,001 through $2,000; 4% of Maryland taxable income of $2,001 through $3,000; 4.75% of Maryland taxable income of $3,001 through $100,000; 5% of Maryland taxable income of $100,001 through $125,000; 5.25% of Maryland taxable income of $125,001 through $150,000; 5.5% of Maryland taxable income of $150,001 through $250,000; 5.75% of Maryland taxable income in excess of $250,000.
Spouses filing jointly, surviving spouses, or heads of household: 2% of Maryland taxable income of $1 through $1,000; 3% of Maryland taxable income of $1,001 through $2,000; 4% of Maryland taxable income of $2,001 through $3,000; 4.75% of Maryland taxable income of $3,001 through $150,000; 5% of Maryland taxable income of $150,001 through $175,000; 5.25% of Maryland taxable income of $175,001 through $225,000; 5.5% of Maryland taxable income of $225,001 through $300,000; 5.75% of Maryland taxable income in excess of $300,000.</t>
  </si>
  <si>
    <t>Mass. Gen. L. Chapter 62  §4;Mass. Gen. L. Chapter 62  §5A(a);Reduction in Personal Income Tax Rate, Exec. Office for Adm. and Finance, 12/13/2019;Massachusetts Technical Information Release No. 23-12, 11/15/2023; Instructions to Form 1, Massachusetts Resident Income Tax Form,59,505</t>
  </si>
  <si>
    <t>5%.
Except for short-term capital gains taxed at 8.5%, gains on collectibles taxed at 12%, and capital gains earned on certain investments in start-up companies taxed at 3%. An additional 4% state income surtax is imposed on that portion of annual taxable income in excess of $1 million applicable to tax years beginning on or after January 1, 2023.</t>
  </si>
  <si>
    <t>La. Rev. Stat. Ann.  §47:32(A)</t>
  </si>
  <si>
    <t>Ranges from 1.85% to 4.25%.
The tax rates for individuals are: 1.85% tax on the first $12,500 of net income exceeding allowable tax credits; 3.5% tax on the next $37,500 of net income; and 4.25%% tax on the amount of net income exceeding $50,000.</t>
  </si>
  <si>
    <t>Ky. Rev. Stat. Ann.  §141.020(2)</t>
  </si>
  <si>
    <t>4%.
For tax years beginning on or after January 1, 2024, the rate is 4% of net income.</t>
  </si>
  <si>
    <t>Kan. Stat. Ann.  §79-32,110(a)</t>
  </si>
  <si>
    <t>Ranges from 3.1% to 5.7%.
Single filers: If the taxable income (TI) is not over $15,000, the tax = 3.1% of Kansas taxable income; if the TI is over $15,000 but not over $30,000, the tax = $465 plus 5.25% of the excess over $15,000; if the TI is over $30,000, the tax = $1,252.50 plus 5.7% of the excess over $30,000.
Married filing jointly: If the taxable income (TI) is not over $30,000, the tax = 3.1% of Kansas taxable income If the TI is over $30,000 but not over $60,000, the tax = $930 plus 5.25% of excess over $30,000 If the TI is over $60,000, the tax = $2,505 plus 5.7% of excess over $60,000.</t>
  </si>
  <si>
    <t>Ind. Code  §6-3-2-1</t>
  </si>
  <si>
    <t>3.05%.</t>
  </si>
  <si>
    <t>ILCS Chapter 35  §5/201(b)(5.2)</t>
  </si>
  <si>
    <t>Idaho Code  §63-3024</t>
  </si>
  <si>
    <t>5.695%.
Updated:04/10/2024</t>
  </si>
  <si>
    <t>Iowa Code  §422.5(1);2024 Interest Rates and Income Tax Brackets, Iowa Dept. of Rev., 10/25/2023</t>
  </si>
  <si>
    <t>Ranges from 4.40% to 5.70%.</t>
  </si>
  <si>
    <t>Haw. Rev. Stat.  §235-51</t>
  </si>
  <si>
    <t>Ranges from 1.4% to 11%.</t>
  </si>
  <si>
    <t>Ga. Code Ann.  §48-7-20 (a.1)(1)</t>
  </si>
  <si>
    <t>Flat rate of 5.39%.
To be reduced by 0.10% annually beginning on January 1, 2025, until the rate reaches 4.99%.</t>
  </si>
  <si>
    <t>Del. Code Ann. 30  §1102(a)(14)</t>
  </si>
  <si>
    <t>Ranges from 2.2% to 6.6%.
Taxable income of up to $2,000 = $0 tax; taxable income of over $2,000 but not over $5,000, tax = 2.2% on amounts over $2,000; taxable income of over $5,000 but not over $10,000, tax = 3.9% on amounts over $5,000; taxable income of over $10,000 but not over $20,000, tax = 4.8% on amounts over $10,000; taxable income of over $20,000 but not over $25,000, tax = 5.2% on amounts over $20,000; taxable income of over $25,000 but not over $60,000, tax = 5.55% on amounts over $25,000; taxable income of over $60,000, 6.6% on amounts over $60,000.</t>
  </si>
  <si>
    <t>D.C. Code Ann.  §47-1806.03</t>
  </si>
  <si>
    <t>Ranges from 4% to 10.75%.</t>
  </si>
  <si>
    <t>Conn. Gen. Stat.  §12-700</t>
  </si>
  <si>
    <t>2%, 4.5%, 5.5%, 6%, 6.5%, 6.9%, 6.99%.
For single filers, if Connecticut taxable income is not over $10,000, the tax rate is 2%. If taxable income is over $10,000 but not over $50,000, the tax is $200, plus 4.5% of the excess over $10,000. If taxable income is over $50,000 but not over $100,000, the tax is $2,000, plus 5.5% of the excess over $50,000. If taxable income is over $100,000 but not over $200,000, the tax is $4,750 plus 6% of the excess over $100,000. If taxable income is over $200,000 but not over $250,000, the tax is $10,750 plus 6.5% of the excess over $200,000. If taxable income is over $250,000 but not over $500,000, the tax is $14,000 plus 6.9% of the excess over $250,000. If taxable income is over $500,000, the tax is $31,250 plus 6.99% of the excess over $500,000.
Future rates: There is no enacted rate change at this time.</t>
  </si>
  <si>
    <t>Colo. Rev. Stat.  §39-22-104(1.7)(c)</t>
  </si>
  <si>
    <t>4.4%.</t>
  </si>
  <si>
    <t>Cal. Rev. &amp; Tax. Cd.  §17041(a);Cal. Rev. &amp; Tax. Cd.  §17043;Cal. Constitution Art. XIII  §36(f)(2);Cal. Constitution Art. XIII  §36(f)(3)</t>
  </si>
  <si>
    <t>Ranges from 1% to 12.3%.
Also, there is an additional tax of 1% on taxable income exceeding $1 million. This additional tax is the mental heath services tax and is also known as the millionaire tax.</t>
  </si>
  <si>
    <t>Ariz. Rev. Stat. Ann.  §43-1011(A)(7);News and Announcements, Ariz. Dept. of Rev., 12/14/2022</t>
  </si>
  <si>
    <t>2.5%
For tax year 2023 and beyond, there are no optional or X and Y tax tables to post due to Arizona's flat tax rate of 2.5%.</t>
  </si>
  <si>
    <t>Ark. Code Ann.  §26-51-201(a)(2)(A);Ark. Code Ann.  §26-51-201(a)(2)(B);Ark. Code Ann.  §26-51-201(a)(2)(C);Ark. Code Ann.  §26-51-201(a)(3);Ark. Code Ann.  §26-51-201(d)(1)</t>
  </si>
  <si>
    <t>Ranges from 0% to 4.4%.
Adjusted for inflation.
The personal income tax rates for every resident, individual, trust or estate having net income less than or equal to $87,000 are as follows: from $0 to $5,099, the tax rate is 0%; from $5,100 to $10,299, the tax rate is 2%; from $10,300 to $14,699, the tax rate is 3%; from $14,700 to $24,299, the tax rate is 3.4%; and from $24,300 to $87,000, the tax rate is 4.4%. The rates for every resident, individual, trust or estate having net income greater than $87,000 are as follows: from $0 to $4,400, the tax rate is 2%; from $4,401 to $8,800, the tax rate is 4%; and from $8,801 and above, the tax rate is 4.4%. Every resident, individual, trust or estate having net income greater than or equal to $87,001 but not greater than $90,800 must reduce the amount of income tax due by deducting a statutory bracket adjustment amount.</t>
  </si>
  <si>
    <t>Ala. Code  §40-18-5</t>
  </si>
  <si>
    <t>Ranges from 2% to 5%.
Single persons, heads of family, and married persons filing separate returns: 2% on $0 to $500; 4% on $501 to $3,000; 5% on $3,001 and over.
Married filing joint return: 2% on $0 to $1000; 4% on $1001 to $6,000; 5% on $6,001 and over.</t>
  </si>
  <si>
    <t>Personal Income Tax Rate--2024</t>
  </si>
  <si>
    <t>This chart shows the personal income tax rate for the 2024 tax year.</t>
  </si>
  <si>
    <t>Tax Type:Personal Income</t>
  </si>
  <si>
    <t>Last Run:  May 3, 2024</t>
  </si>
  <si>
    <t>Indiv Tax Rate</t>
  </si>
  <si>
    <t>State Conformity</t>
  </si>
  <si>
    <t>Does not include additional 1% millionaire tax.</t>
  </si>
  <si>
    <t>will be reduced by .10% annually starting Jan. 1, 2025 until rate reaches 4.99%</t>
  </si>
  <si>
    <t>Except for STCG at 8.5%, 3% capital gains on start up companies, and additional income surcharge of 4% for millionaires</t>
  </si>
  <si>
    <t>Capital Gain</t>
  </si>
  <si>
    <t>Inputs</t>
  </si>
  <si>
    <t>LT Capital Gain Tax Rate</t>
  </si>
  <si>
    <t>Net Investment Income Tax</t>
  </si>
  <si>
    <t>Taxpayer's State</t>
  </si>
  <si>
    <t>Taxpayer's State Tax Rate</t>
  </si>
  <si>
    <t>No</t>
  </si>
  <si>
    <t>State Conformity to OZ</t>
  </si>
  <si>
    <t>5% but is it 0% for capital gain.</t>
  </si>
  <si>
    <t>Yes</t>
  </si>
  <si>
    <t>Non-QOF</t>
  </si>
  <si>
    <t>Net Investment Income Tax Rate</t>
  </si>
  <si>
    <r>
      <rPr>
        <u/>
        <sz val="10"/>
        <color indexed="12"/>
        <rFont val="Arial"/>
        <family val="2"/>
      </rPr>
      <t>Wyoming 10-001</t>
    </r>
  </si>
  <si>
    <t/>
  </si>
  <si>
    <r>
      <rPr>
        <sz val="10"/>
        <color theme="1"/>
        <rFont val="Arial"/>
        <family val="2"/>
      </rPr>
      <t>N/A, because state does not tax general business corporation income.</t>
    </r>
  </si>
  <si>
    <t>Wyoming</t>
  </si>
  <si>
    <r>
      <rPr>
        <u/>
        <sz val="10"/>
        <color indexed="12"/>
        <rFont val="Arial"/>
        <family val="2"/>
      </rPr>
      <t>Fact Sheet 1121</t>
    </r>
  </si>
  <si>
    <r>
      <rPr>
        <u/>
        <sz val="10"/>
        <color indexed="12"/>
        <rFont val="Arial"/>
        <family val="2"/>
      </rPr>
      <t>Wisconsin 10-910</t>
    </r>
  </si>
  <si>
    <r>
      <rPr>
        <u/>
        <sz val="10"/>
        <color indexed="12"/>
        <rFont val="Arial"/>
        <family val="2"/>
      </rPr>
      <t>Wis. Stat. §71.05 (25m)</t>
    </r>
  </si>
  <si>
    <r>
      <rPr>
        <u/>
        <sz val="10"/>
        <color indexed="12"/>
        <rFont val="Arial"/>
        <family val="2"/>
      </rPr>
      <t>Wisconsin 10-510</t>
    </r>
  </si>
  <si>
    <r>
      <rPr>
        <u/>
        <sz val="10"/>
        <color indexed="12"/>
        <rFont val="Arial"/>
        <family val="2"/>
      </rPr>
      <t>Wis. Stat. §71.01(13)</t>
    </r>
  </si>
  <si>
    <r>
      <rPr>
        <sz val="10"/>
        <color theme="1"/>
        <rFont val="Arial"/>
        <family val="2"/>
      </rPr>
      <t>An additional capital gain exclusion or basis adjustment is allowed for investments in a Wisconsin qualified opportunity fund, applicable to taxable years beginning after 2019.
We recommend you reference cited authority for more information.</t>
    </r>
  </si>
  <si>
    <r>
      <rPr>
        <sz val="10"/>
        <color theme="1"/>
        <rFont val="Arial"/>
        <family val="2"/>
      </rPr>
      <t>Yes, same as federal treatment.</t>
    </r>
  </si>
  <si>
    <t>Wisconsin</t>
  </si>
  <si>
    <r>
      <rPr>
        <sz val="10"/>
        <color theme="1"/>
        <rFont val="Arial"/>
        <family val="2"/>
      </rPr>
      <t>Form CIT-120 Instructions, Corporation Net Income Tax Return</t>
    </r>
  </si>
  <si>
    <r>
      <rPr>
        <u/>
        <sz val="10"/>
        <color indexed="12"/>
        <rFont val="Arial"/>
        <family val="2"/>
      </rPr>
      <t>W. Va. Code. §11-24-6b</t>
    </r>
  </si>
  <si>
    <r>
      <rPr>
        <u/>
        <sz val="10"/>
        <color indexed="12"/>
        <rFont val="Arial"/>
        <family val="2"/>
      </rPr>
      <t>West Virginia 10-510</t>
    </r>
  </si>
  <si>
    <r>
      <rPr>
        <u/>
        <sz val="10"/>
        <color indexed="12"/>
        <rFont val="Arial"/>
        <family val="2"/>
      </rPr>
      <t>W. Va. Code. §11-24-6</t>
    </r>
  </si>
  <si>
    <r>
      <rPr>
        <sz val="10"/>
        <color theme="1"/>
        <rFont val="Arial"/>
        <family val="2"/>
      </rPr>
      <t>A deduction for certain income from business activity in state opportunity zones may also be allowed.
We recommend you reference cited authority for more information.</t>
    </r>
  </si>
  <si>
    <t>West Virginia</t>
  </si>
  <si>
    <r>
      <rPr>
        <u/>
        <sz val="10"/>
        <color indexed="12"/>
        <rFont val="Arial"/>
        <family val="2"/>
      </rPr>
      <t>Washington 10-001</t>
    </r>
  </si>
  <si>
    <t>Washington</t>
  </si>
  <si>
    <r>
      <rPr>
        <u/>
        <sz val="10"/>
        <color indexed="12"/>
        <rFont val="Arial"/>
        <family val="2"/>
      </rPr>
      <t>23 Va. Admin. Code § 10-120-100</t>
    </r>
  </si>
  <si>
    <r>
      <rPr>
        <sz val="10"/>
        <color theme="1"/>
        <rFont val="Arial"/>
        <family val="2"/>
      </rPr>
      <t>Form 500 Instructions, Corporation Income Tax Return</t>
    </r>
  </si>
  <si>
    <r>
      <rPr>
        <u/>
        <sz val="10"/>
        <color indexed="12"/>
        <rFont val="Arial"/>
        <family val="2"/>
      </rPr>
      <t>Virginia 10-510</t>
    </r>
  </si>
  <si>
    <r>
      <rPr>
        <u/>
        <sz val="10"/>
        <color indexed="12"/>
        <rFont val="Arial"/>
        <family val="2"/>
      </rPr>
      <t>Va. Code. Ann. §58.1-301</t>
    </r>
  </si>
  <si>
    <t>Virginia</t>
  </si>
  <si>
    <r>
      <rPr>
        <u/>
        <sz val="10"/>
        <color indexed="12"/>
        <rFont val="Arial"/>
        <family val="2"/>
      </rPr>
      <t>Vt. Stat. Ann. tit. 32, §5824</t>
    </r>
  </si>
  <si>
    <r>
      <rPr>
        <sz val="10"/>
        <color theme="1"/>
        <rFont val="Arial"/>
        <family val="2"/>
      </rPr>
      <t>Form CO-411 Instructions, Corporate Income Tax Return</t>
    </r>
  </si>
  <si>
    <r>
      <rPr>
        <u/>
        <sz val="10"/>
        <color indexed="12"/>
        <rFont val="Arial"/>
        <family val="2"/>
      </rPr>
      <t>Vermont 10-510</t>
    </r>
  </si>
  <si>
    <r>
      <rPr>
        <u/>
        <sz val="10"/>
        <color indexed="12"/>
        <rFont val="Arial"/>
        <family val="2"/>
      </rPr>
      <t>Vt. Stat. Ann. tit. 32, §5811(18)</t>
    </r>
  </si>
  <si>
    <t>Vermont</t>
  </si>
  <si>
    <r>
      <rPr>
        <u/>
        <sz val="10"/>
        <color indexed="12"/>
        <rFont val="Arial"/>
        <family val="2"/>
      </rPr>
      <t>Utah Code Ann. §59-7-101(20)</t>
    </r>
  </si>
  <si>
    <r>
      <rPr>
        <u/>
        <sz val="10"/>
        <color indexed="12"/>
        <rFont val="Arial"/>
        <family val="2"/>
      </rPr>
      <t>Utah 10-510</t>
    </r>
  </si>
  <si>
    <r>
      <rPr>
        <sz val="10"/>
        <color theme="1"/>
        <rFont val="Arial"/>
        <family val="2"/>
      </rPr>
      <t>Form TC-20 Instructions, Corporation Franchise or Income Tax Return</t>
    </r>
  </si>
  <si>
    <t>Utah</t>
  </si>
  <si>
    <r>
      <rPr>
        <sz val="10"/>
        <color theme="1"/>
        <rFont val="Arial"/>
        <family val="2"/>
      </rPr>
      <t>Form 05-905 Instructions, Franchise Tax Report Information and Instructions</t>
    </r>
  </si>
  <si>
    <r>
      <rPr>
        <u/>
        <sz val="10"/>
        <color indexed="12"/>
        <rFont val="Arial"/>
        <family val="2"/>
      </rPr>
      <t>Tex. Admin. Code §3.587(d)(1)(B)(ii) and (iv)</t>
    </r>
  </si>
  <si>
    <r>
      <rPr>
        <u/>
        <sz val="10"/>
        <color indexed="12"/>
        <rFont val="Arial"/>
        <family val="2"/>
      </rPr>
      <t>Tex. Tax Code Ann. §171.1011</t>
    </r>
  </si>
  <si>
    <r>
      <rPr>
        <u/>
        <sz val="10"/>
        <color indexed="12"/>
        <rFont val="Arial"/>
        <family val="2"/>
      </rPr>
      <t>Texas 10-510</t>
    </r>
  </si>
  <si>
    <r>
      <rPr>
        <u/>
        <sz val="10"/>
        <color indexed="12"/>
        <rFont val="Arial"/>
        <family val="2"/>
      </rPr>
      <t>Tex. Tax Code Ann. §171.0001(9)</t>
    </r>
  </si>
  <si>
    <r>
      <rPr>
        <sz val="10"/>
        <color theme="1"/>
        <rFont val="Arial"/>
        <family val="2"/>
      </rPr>
      <t>No statutory, regulatory, or administrative guidance.</t>
    </r>
  </si>
  <si>
    <t>Texas</t>
  </si>
  <si>
    <r>
      <rPr>
        <sz val="10"/>
        <color theme="1"/>
        <rFont val="Arial"/>
        <family val="2"/>
      </rPr>
      <t>Form FAE 170 Instructions, Franchise, Excise Tax Return</t>
    </r>
  </si>
  <si>
    <r>
      <rPr>
        <u/>
        <sz val="10"/>
        <color indexed="12"/>
        <rFont val="Arial"/>
        <family val="2"/>
      </rPr>
      <t>Tennessee 10-510</t>
    </r>
  </si>
  <si>
    <r>
      <rPr>
        <u/>
        <sz val="10"/>
        <color indexed="12"/>
        <rFont val="Arial"/>
        <family val="2"/>
      </rPr>
      <t>Tenn. Code Ann. §67-4-2006</t>
    </r>
  </si>
  <si>
    <t>Tennessee</t>
  </si>
  <si>
    <r>
      <rPr>
        <u/>
        <sz val="10"/>
        <color indexed="12"/>
        <rFont val="Arial"/>
        <family val="2"/>
      </rPr>
      <t>South Dakota 14-001</t>
    </r>
  </si>
  <si>
    <t>South Dakota</t>
  </si>
  <si>
    <r>
      <rPr>
        <sz val="10"/>
        <color theme="1"/>
        <rFont val="Arial"/>
        <family val="2"/>
      </rPr>
      <t>Form SC 1120 Instructions, Corporation Income Tax Return</t>
    </r>
  </si>
  <si>
    <r>
      <rPr>
        <u/>
        <sz val="10"/>
        <color indexed="12"/>
        <rFont val="Arial"/>
        <family val="2"/>
      </rPr>
      <t>South Carolina 10-510</t>
    </r>
  </si>
  <si>
    <r>
      <rPr>
        <u/>
        <sz val="10"/>
        <color indexed="12"/>
        <rFont val="Arial"/>
        <family val="2"/>
      </rPr>
      <t>S.C. Code Ann. §12-6-40(A)(1)</t>
    </r>
  </si>
  <si>
    <t>South Carolina</t>
  </si>
  <si>
    <r>
      <rPr>
        <u/>
        <sz val="10"/>
        <color indexed="12"/>
        <rFont val="Arial"/>
        <family val="2"/>
      </rPr>
      <t>RI Gen Laws Sec. 44-11-11(e)</t>
    </r>
  </si>
  <si>
    <r>
      <rPr>
        <u/>
        <sz val="10"/>
        <color indexed="12"/>
        <rFont val="Arial"/>
        <family val="2"/>
      </rPr>
      <t>Rhode Island 10-510</t>
    </r>
  </si>
  <si>
    <r>
      <rPr>
        <sz val="10"/>
        <color theme="1"/>
        <rFont val="Arial"/>
        <family val="2"/>
      </rPr>
      <t>Form RI-1120C Instructions, Business Corporation Tax Return</t>
    </r>
  </si>
  <si>
    <r>
      <rPr>
        <sz val="10"/>
        <color theme="1"/>
        <rFont val="Arial"/>
        <family val="2"/>
      </rPr>
      <t>Yes, with modifications.</t>
    </r>
  </si>
  <si>
    <t>Rhode Island</t>
  </si>
  <si>
    <r>
      <rPr>
        <u/>
        <sz val="10"/>
        <color indexed="12"/>
        <rFont val="Arial"/>
        <family val="2"/>
      </rPr>
      <t>Pennsylvania Tax Bulletin</t>
    </r>
  </si>
  <si>
    <r>
      <rPr>
        <sz val="10"/>
        <color theme="1"/>
        <rFont val="Arial"/>
        <family val="2"/>
      </rPr>
      <t>Form RCT-101 Instructions, Corporate Tax Report</t>
    </r>
  </si>
  <si>
    <r>
      <rPr>
        <u/>
        <sz val="10"/>
        <color indexed="12"/>
        <rFont val="Arial"/>
        <family val="2"/>
      </rPr>
      <t>Pennsylvania 10-510</t>
    </r>
  </si>
  <si>
    <r>
      <rPr>
        <u/>
        <sz val="10"/>
        <color indexed="12"/>
        <rFont val="Arial"/>
        <family val="2"/>
      </rPr>
      <t>72 P.S. §7401(3)1</t>
    </r>
  </si>
  <si>
    <t>Pennsylvania</t>
  </si>
  <si>
    <r>
      <rPr>
        <u/>
        <sz val="10"/>
        <color indexed="12"/>
        <rFont val="Arial"/>
        <family val="2"/>
      </rPr>
      <t>Or. Rev. Stat. §317.010(7)</t>
    </r>
  </si>
  <si>
    <r>
      <rPr>
        <sz val="10"/>
        <color theme="1"/>
        <rFont val="Arial"/>
        <family val="2"/>
      </rPr>
      <t>Form 20 Instructions, Corporation Excise Tax Return</t>
    </r>
  </si>
  <si>
    <r>
      <rPr>
        <u/>
        <sz val="10"/>
        <color indexed="12"/>
        <rFont val="Arial"/>
        <family val="2"/>
      </rPr>
      <t>Oregon 10-510</t>
    </r>
  </si>
  <si>
    <r>
      <rPr>
        <sz val="10"/>
        <color theme="1"/>
        <rFont val="Arial"/>
        <family val="2"/>
      </rPr>
      <t>Form 20-I Instructions, Corporation Income Tax Return</t>
    </r>
  </si>
  <si>
    <t>Oregon</t>
  </si>
  <si>
    <r>
      <rPr>
        <sz val="10"/>
        <color theme="1"/>
        <rFont val="Arial"/>
        <family val="2"/>
      </rPr>
      <t>Form 512 Instructions, Corporation Income Tax Return</t>
    </r>
  </si>
  <si>
    <r>
      <rPr>
        <u/>
        <sz val="10"/>
        <color indexed="12"/>
        <rFont val="Arial"/>
        <family val="2"/>
      </rPr>
      <t>Oklahoma 10-510</t>
    </r>
  </si>
  <si>
    <r>
      <rPr>
        <u/>
        <sz val="10"/>
        <color indexed="12"/>
        <rFont val="Arial"/>
        <family val="2"/>
      </rPr>
      <t>Okla. Stat. tit. 68, §2353(2)</t>
    </r>
  </si>
  <si>
    <t>Oklahoma</t>
  </si>
  <si>
    <r>
      <rPr>
        <u/>
        <sz val="10"/>
        <color indexed="12"/>
        <rFont val="Arial"/>
        <family val="2"/>
      </rPr>
      <t>Ohio Rev. Code Ann. §5751.01</t>
    </r>
  </si>
  <si>
    <r>
      <rPr>
        <u/>
        <sz val="10"/>
        <color indexed="12"/>
        <rFont val="Arial"/>
        <family val="2"/>
      </rPr>
      <t>Ohio 16-830a</t>
    </r>
  </si>
  <si>
    <r>
      <rPr>
        <u/>
        <sz val="10"/>
        <color indexed="12"/>
        <rFont val="Arial"/>
        <family val="2"/>
      </rPr>
      <t>Ohio Rev. Code Ann. §5751.02</t>
    </r>
  </si>
  <si>
    <r>
      <rPr>
        <u/>
        <sz val="10"/>
        <color indexed="12"/>
        <rFont val="Arial"/>
        <family val="2"/>
      </rPr>
      <t>Ohio 14-130</t>
    </r>
  </si>
  <si>
    <r>
      <rPr>
        <u/>
        <sz val="10"/>
        <color indexed="12"/>
        <rFont val="Arial"/>
        <family val="2"/>
      </rPr>
      <t>Ohio Rev. Code Ann. §5701.11</t>
    </r>
  </si>
  <si>
    <r>
      <rPr>
        <sz val="10"/>
        <color theme="1"/>
        <rFont val="Arial"/>
        <family val="2"/>
      </rPr>
      <t>An income tax credit for investments in Ohio-designated opportunity zones is allowed for individuals, trusts, estates, and pass-through entities.
We recommend you reference cited authority for more information.</t>
    </r>
  </si>
  <si>
    <t>Ohio</t>
  </si>
  <si>
    <r>
      <rPr>
        <sz val="10"/>
        <color theme="1"/>
        <rFont val="Arial"/>
        <family val="2"/>
      </rPr>
      <t>Form 40, Corporation Income Tax Return</t>
    </r>
  </si>
  <si>
    <r>
      <rPr>
        <u/>
        <sz val="10"/>
        <color indexed="12"/>
        <rFont val="Arial"/>
        <family val="2"/>
      </rPr>
      <t>N.D. Cent. Code §57-38-01.3</t>
    </r>
  </si>
  <si>
    <r>
      <rPr>
        <u/>
        <sz val="10"/>
        <color indexed="12"/>
        <rFont val="Arial"/>
        <family val="2"/>
      </rPr>
      <t>North Dakota 10-510</t>
    </r>
  </si>
  <si>
    <r>
      <rPr>
        <u/>
        <sz val="10"/>
        <color indexed="12"/>
        <rFont val="Arial"/>
        <family val="2"/>
      </rPr>
      <t>N.D. Cent. Code §57-38-01.5</t>
    </r>
  </si>
  <si>
    <t>North Dakota</t>
  </si>
  <si>
    <r>
      <rPr>
        <u/>
        <sz val="10"/>
        <color indexed="12"/>
        <rFont val="Arial"/>
        <family val="2"/>
      </rPr>
      <t>N.C. Gen. Stat. §150-130.5(b)(30)</t>
    </r>
  </si>
  <si>
    <r>
      <rPr>
        <u/>
        <sz val="10"/>
        <color indexed="12"/>
        <rFont val="Arial"/>
        <family val="2"/>
      </rPr>
      <t>North Carolina 10-640</t>
    </r>
  </si>
  <si>
    <r>
      <rPr>
        <u/>
        <sz val="10"/>
        <color indexed="12"/>
        <rFont val="Arial"/>
        <family val="2"/>
      </rPr>
      <t>N.C. Gen. Stat. §150-130.5(a)(26) and (27)</t>
    </r>
  </si>
  <si>
    <r>
      <rPr>
        <u/>
        <sz val="10"/>
        <color indexed="12"/>
        <rFont val="Arial"/>
        <family val="2"/>
      </rPr>
      <t>North Carolina 10-510</t>
    </r>
  </si>
  <si>
    <r>
      <rPr>
        <sz val="10"/>
        <color theme="1"/>
        <rFont val="Arial"/>
        <family val="2"/>
      </rPr>
      <t>Form CD-405 Instructions, Corporation Tax Return</t>
    </r>
  </si>
  <si>
    <r>
      <rPr>
        <sz val="10"/>
        <color theme="1"/>
        <rFont val="Arial"/>
        <family val="2"/>
      </rPr>
      <t>No</t>
    </r>
  </si>
  <si>
    <t>North Carolina</t>
  </si>
  <si>
    <r>
      <rPr>
        <u/>
        <sz val="10"/>
        <color indexed="12"/>
        <rFont val="Arial"/>
        <family val="2"/>
      </rPr>
      <t>N.Y. Tax Law, §208</t>
    </r>
  </si>
  <si>
    <r>
      <rPr>
        <u/>
        <sz val="10"/>
        <color indexed="12"/>
        <rFont val="Arial"/>
        <family val="2"/>
      </rPr>
      <t>New York 10-640</t>
    </r>
  </si>
  <si>
    <r>
      <rPr>
        <u/>
        <sz val="10"/>
        <color indexed="12"/>
        <rFont val="Arial"/>
        <family val="2"/>
      </rPr>
      <t>Preliminary Report on TCJA</t>
    </r>
  </si>
  <si>
    <r>
      <rPr>
        <u/>
        <sz val="10"/>
        <color indexed="12"/>
        <rFont val="Arial"/>
        <family val="2"/>
      </rPr>
      <t>New York 10-510</t>
    </r>
  </si>
  <si>
    <r>
      <rPr>
        <sz val="10"/>
        <color theme="1"/>
        <rFont val="Arial"/>
        <family val="2"/>
      </rPr>
      <t>Form CT-3 Instructions, General Business Corporation Franchise Tax Return</t>
    </r>
  </si>
  <si>
    <t>New York</t>
  </si>
  <si>
    <r>
      <rPr>
        <u/>
        <sz val="10"/>
        <color indexed="12"/>
        <rFont val="Arial"/>
        <family val="2"/>
      </rPr>
      <t>N.M. Stat. Ann. §7-2A-2(C) and (G)</t>
    </r>
  </si>
  <si>
    <r>
      <rPr>
        <u/>
        <sz val="10"/>
        <color indexed="12"/>
        <rFont val="Arial"/>
        <family val="2"/>
      </rPr>
      <t>New Mexico 10-510</t>
    </r>
  </si>
  <si>
    <r>
      <rPr>
        <sz val="10"/>
        <color theme="1"/>
        <rFont val="Arial"/>
        <family val="2"/>
      </rPr>
      <t>Form CIT-1 Instructions, Corporate Income and Franchise Tax Return</t>
    </r>
  </si>
  <si>
    <t>New Mexico</t>
  </si>
  <si>
    <r>
      <rPr>
        <u/>
        <sz val="10"/>
        <color indexed="12"/>
        <rFont val="Arial"/>
        <family val="2"/>
      </rPr>
      <t>N.J. Admin. Code tit. 18, §18:7-5.2</t>
    </r>
  </si>
  <si>
    <r>
      <rPr>
        <u/>
        <sz val="10"/>
        <color indexed="12"/>
        <rFont val="Arial"/>
        <family val="2"/>
      </rPr>
      <t>N.J. Stat. Ann. §54:10A-4</t>
    </r>
  </si>
  <si>
    <r>
      <rPr>
        <u/>
        <sz val="10"/>
        <color indexed="12"/>
        <rFont val="Arial"/>
        <family val="2"/>
      </rPr>
      <t>New Jersey 10-510</t>
    </r>
  </si>
  <si>
    <r>
      <rPr>
        <sz val="10"/>
        <color theme="1"/>
        <rFont val="Arial"/>
        <family val="2"/>
      </rPr>
      <t>Form CBT-100 Instructions, Corporation Business Tax Return</t>
    </r>
  </si>
  <si>
    <t>New Jersey</t>
  </si>
  <si>
    <r>
      <rPr>
        <sz val="10"/>
        <color theme="1"/>
        <rFont val="Arial"/>
        <family val="2"/>
      </rPr>
      <t>Form NH-1120 Instructions, Corporate Business Profits Tax Return and Schedule IV</t>
    </r>
  </si>
  <si>
    <r>
      <rPr>
        <u/>
        <sz val="10"/>
        <color indexed="12"/>
        <rFont val="Arial"/>
        <family val="2"/>
      </rPr>
      <t>TIR 2019-002</t>
    </r>
  </si>
  <si>
    <r>
      <rPr>
        <u/>
        <sz val="10"/>
        <color indexed="12"/>
        <rFont val="Arial"/>
        <family val="2"/>
      </rPr>
      <t>New Hampshire 10-690</t>
    </r>
  </si>
  <si>
    <r>
      <rPr>
        <u/>
        <sz val="10"/>
        <color indexed="12"/>
        <rFont val="Arial"/>
        <family val="2"/>
      </rPr>
      <t>N.H. Rev. Stat. Ann. §77-A:4</t>
    </r>
  </si>
  <si>
    <r>
      <rPr>
        <u/>
        <sz val="10"/>
        <color indexed="12"/>
        <rFont val="Arial"/>
        <family val="2"/>
      </rPr>
      <t>New Hampshire 10-510</t>
    </r>
  </si>
  <si>
    <r>
      <rPr>
        <u/>
        <sz val="10"/>
        <color indexed="12"/>
        <rFont val="Arial"/>
        <family val="2"/>
      </rPr>
      <t>N.H. Rev. Stat. Ann. §77-A:1</t>
    </r>
  </si>
  <si>
    <t>New Hampshire</t>
  </si>
  <si>
    <r>
      <rPr>
        <u/>
        <sz val="10"/>
        <color indexed="12"/>
        <rFont val="Arial"/>
        <family val="2"/>
      </rPr>
      <t>Nevada 10-001</t>
    </r>
  </si>
  <si>
    <t>Nevada</t>
  </si>
  <si>
    <r>
      <rPr>
        <sz val="10"/>
        <color theme="1"/>
        <rFont val="Arial"/>
        <family val="2"/>
      </rPr>
      <t>Form 1120N Instructions, Corporation Income Tax Return</t>
    </r>
  </si>
  <si>
    <r>
      <rPr>
        <u/>
        <sz val="10"/>
        <color indexed="12"/>
        <rFont val="Arial"/>
        <family val="2"/>
      </rPr>
      <t>Nebraska 10-510</t>
    </r>
  </si>
  <si>
    <r>
      <rPr>
        <u/>
        <sz val="10"/>
        <color indexed="12"/>
        <rFont val="Arial"/>
        <family val="2"/>
      </rPr>
      <t>Neb. Rev. Stat. §49-801.01</t>
    </r>
  </si>
  <si>
    <t>Nebraska</t>
  </si>
  <si>
    <r>
      <rPr>
        <sz val="10"/>
        <color theme="1"/>
        <rFont val="Arial"/>
        <family val="2"/>
      </rPr>
      <t>Form  CIT Instructions, Corporate Income Tax Return</t>
    </r>
  </si>
  <si>
    <r>
      <rPr>
        <u/>
        <sz val="10"/>
        <color indexed="12"/>
        <rFont val="Arial"/>
        <family val="2"/>
      </rPr>
      <t>Montana 10-515</t>
    </r>
  </si>
  <si>
    <r>
      <rPr>
        <u/>
        <sz val="10"/>
        <color indexed="12"/>
        <rFont val="Arial"/>
        <family val="2"/>
      </rPr>
      <t>Baker Bancorporation, Inc. v. DOR</t>
    </r>
  </si>
  <si>
    <r>
      <rPr>
        <u/>
        <sz val="10"/>
        <color indexed="12"/>
        <rFont val="Arial"/>
        <family val="2"/>
      </rPr>
      <t>Montana 10-510</t>
    </r>
  </si>
  <si>
    <r>
      <rPr>
        <u/>
        <sz val="10"/>
        <color indexed="12"/>
        <rFont val="Arial"/>
        <family val="2"/>
      </rPr>
      <t>Mont. Code Ann. §15-31-113</t>
    </r>
  </si>
  <si>
    <t>Montana</t>
  </si>
  <si>
    <r>
      <rPr>
        <u/>
        <sz val="10"/>
        <color indexed="12"/>
        <rFont val="Arial"/>
        <family val="2"/>
      </rPr>
      <t>Mo. Rev. Stat. §143.431</t>
    </r>
  </si>
  <si>
    <r>
      <rPr>
        <sz val="10"/>
        <color theme="1"/>
        <rFont val="Arial"/>
        <family val="2"/>
      </rPr>
      <t>Form MO-1120 Instructions, Corporation Income Tax Return</t>
    </r>
  </si>
  <si>
    <r>
      <rPr>
        <u/>
        <sz val="10"/>
        <color indexed="12"/>
        <rFont val="Arial"/>
        <family val="2"/>
      </rPr>
      <t>Missouri 10-510</t>
    </r>
  </si>
  <si>
    <r>
      <rPr>
        <u/>
        <sz val="10"/>
        <color indexed="12"/>
        <rFont val="Arial"/>
        <family val="2"/>
      </rPr>
      <t>Mo. Rev. Stat. §143.091</t>
    </r>
  </si>
  <si>
    <t>Missouri</t>
  </si>
  <si>
    <r>
      <rPr>
        <sz val="10"/>
        <color theme="1"/>
        <rFont val="Arial"/>
        <family val="2"/>
      </rPr>
      <t>Form 83-100 Instructions, Corporate Income and Franchise Tax Return</t>
    </r>
  </si>
  <si>
    <r>
      <rPr>
        <u/>
        <sz val="10"/>
        <color indexed="12"/>
        <rFont val="Arial"/>
        <family val="2"/>
      </rPr>
      <t>Mississippi 10-515</t>
    </r>
  </si>
  <si>
    <r>
      <rPr>
        <u/>
        <sz val="10"/>
        <color indexed="12"/>
        <rFont val="Arial"/>
        <family val="2"/>
      </rPr>
      <t>Miss. Code. Ann. §27-7-17(1)</t>
    </r>
  </si>
  <si>
    <r>
      <rPr>
        <u/>
        <sz val="10"/>
        <color indexed="12"/>
        <rFont val="Arial"/>
        <family val="2"/>
      </rPr>
      <t>Mississippi 10-510</t>
    </r>
  </si>
  <si>
    <r>
      <rPr>
        <u/>
        <sz val="10"/>
        <color indexed="12"/>
        <rFont val="Arial"/>
        <family val="2"/>
      </rPr>
      <t>Miss. Code. Ann. §27-7-15(4)</t>
    </r>
  </si>
  <si>
    <t>Mississippi</t>
  </si>
  <si>
    <r>
      <rPr>
        <u/>
        <sz val="10"/>
        <color indexed="12"/>
        <rFont val="Arial"/>
        <family val="2"/>
      </rPr>
      <t>Minn. Stat. §290.21(4)</t>
    </r>
  </si>
  <si>
    <r>
      <rPr>
        <u/>
        <sz val="10"/>
        <color indexed="12"/>
        <rFont val="Arial"/>
        <family val="2"/>
      </rPr>
      <t>Minnesota 10-510</t>
    </r>
  </si>
  <si>
    <r>
      <rPr>
        <u/>
        <sz val="10"/>
        <color indexed="12"/>
        <rFont val="Arial"/>
        <family val="2"/>
      </rPr>
      <t>Minn. Stat. §289A.02(7)</t>
    </r>
  </si>
  <si>
    <t>Minnesota</t>
  </si>
  <si>
    <r>
      <rPr>
        <sz val="10"/>
        <color theme="1"/>
        <rFont val="Arial"/>
        <family val="2"/>
      </rPr>
      <t>Form 4891, Corporate Income Tax Annual Return</t>
    </r>
  </si>
  <si>
    <r>
      <rPr>
        <u/>
        <sz val="10"/>
        <color indexed="12"/>
        <rFont val="Arial"/>
        <family val="2"/>
      </rPr>
      <t>Mich. Comp. Laws §206.607(1) and (6)</t>
    </r>
  </si>
  <si>
    <r>
      <rPr>
        <u/>
        <sz val="10"/>
        <color indexed="12"/>
        <rFont val="Arial"/>
        <family val="2"/>
      </rPr>
      <t>Mich. Comp. Laws §206.623</t>
    </r>
  </si>
  <si>
    <r>
      <rPr>
        <u/>
        <sz val="10"/>
        <color indexed="12"/>
        <rFont val="Arial"/>
        <family val="2"/>
      </rPr>
      <t>Michigan 10-510</t>
    </r>
  </si>
  <si>
    <r>
      <rPr>
        <u/>
        <sz val="10"/>
        <color indexed="12"/>
        <rFont val="Arial"/>
        <family val="2"/>
      </rPr>
      <t>Mich. Comp. Laws §208.1109(3)</t>
    </r>
  </si>
  <si>
    <t>Michigan</t>
  </si>
  <si>
    <r>
      <rPr>
        <u/>
        <sz val="10"/>
        <color indexed="12"/>
        <rFont val="Arial"/>
        <family val="2"/>
      </rPr>
      <t>TIR 19-7</t>
    </r>
  </si>
  <si>
    <r>
      <rPr>
        <u/>
        <sz val="10"/>
        <color indexed="12"/>
        <rFont val="Arial"/>
        <family val="2"/>
      </rPr>
      <t>Massachusetts 10-690</t>
    </r>
  </si>
  <si>
    <r>
      <rPr>
        <u/>
        <sz val="10"/>
        <color indexed="12"/>
        <rFont val="Arial"/>
        <family val="2"/>
      </rPr>
      <t>Mass. Gen. Laws ch. 63, §38(a)</t>
    </r>
  </si>
  <si>
    <r>
      <rPr>
        <u/>
        <sz val="10"/>
        <color indexed="12"/>
        <rFont val="Arial"/>
        <family val="2"/>
      </rPr>
      <t>Massachusetts 10-510</t>
    </r>
  </si>
  <si>
    <r>
      <rPr>
        <u/>
        <sz val="10"/>
        <color indexed="12"/>
        <rFont val="Arial"/>
        <family val="2"/>
      </rPr>
      <t>Mass. Gen. Laws ch. 63, §30(4)</t>
    </r>
  </si>
  <si>
    <t>Massachusetts</t>
  </si>
  <si>
    <r>
      <rPr>
        <u/>
        <sz val="10"/>
        <color indexed="12"/>
        <rFont val="Arial"/>
        <family val="2"/>
      </rPr>
      <t>Maryland 10-510</t>
    </r>
  </si>
  <si>
    <r>
      <rPr>
        <u/>
        <sz val="10"/>
        <color indexed="12"/>
        <rFont val="Arial"/>
        <family val="2"/>
      </rPr>
      <t>Md. Code Ann. §10-108</t>
    </r>
  </si>
  <si>
    <t>Maryland</t>
  </si>
  <si>
    <r>
      <rPr>
        <u/>
        <sz val="10"/>
        <color indexed="12"/>
        <rFont val="Arial"/>
        <family val="2"/>
      </rPr>
      <t>Me. Rev. Stat. Ann. tit. 36,  §111.1-A</t>
    </r>
  </si>
  <si>
    <r>
      <rPr>
        <u/>
        <sz val="10"/>
        <color indexed="12"/>
        <rFont val="Arial"/>
        <family val="2"/>
      </rPr>
      <t>Maine 10-510</t>
    </r>
  </si>
  <si>
    <r>
      <rPr>
        <sz val="10"/>
        <color theme="1"/>
        <rFont val="Arial"/>
        <family val="2"/>
      </rPr>
      <t>Form 1120ME Instructions, Corporate Income Tax Return</t>
    </r>
  </si>
  <si>
    <t>Maine</t>
  </si>
  <si>
    <r>
      <rPr>
        <sz val="10"/>
        <color theme="1"/>
        <rFont val="Arial"/>
        <family val="2"/>
      </rPr>
      <t>Form CIFT-620 Instructions, Corporation Income Tax Return</t>
    </r>
  </si>
  <si>
    <r>
      <rPr>
        <u/>
        <sz val="10"/>
        <color indexed="12"/>
        <rFont val="Arial"/>
        <family val="2"/>
      </rPr>
      <t>Louisiana 10-510</t>
    </r>
  </si>
  <si>
    <r>
      <rPr>
        <u/>
        <sz val="10"/>
        <color indexed="12"/>
        <rFont val="Arial"/>
        <family val="2"/>
      </rPr>
      <t>La. Rev. Stat. Ann. §47:287.701</t>
    </r>
  </si>
  <si>
    <t>Louisiana</t>
  </si>
  <si>
    <r>
      <rPr>
        <u/>
        <sz val="10"/>
        <color indexed="12"/>
        <rFont val="Arial"/>
        <family val="2"/>
      </rPr>
      <t>Ky. Rev. Stat. Ann. §141.010</t>
    </r>
  </si>
  <si>
    <r>
      <rPr>
        <sz val="10"/>
        <color theme="1"/>
        <rFont val="Arial"/>
        <family val="2"/>
      </rPr>
      <t>Form 720 Instructions, Corporation Income Tax Return</t>
    </r>
  </si>
  <si>
    <r>
      <rPr>
        <u/>
        <sz val="10"/>
        <color indexed="12"/>
        <rFont val="Arial"/>
        <family val="2"/>
      </rPr>
      <t>Kentucky 10-510</t>
    </r>
  </si>
  <si>
    <r>
      <rPr>
        <u/>
        <sz val="10"/>
        <color indexed="12"/>
        <rFont val="Arial"/>
        <family val="2"/>
      </rPr>
      <t>Ky. Rev. Stat. Ann. §141.039</t>
    </r>
  </si>
  <si>
    <t>Kentucky</t>
  </si>
  <si>
    <r>
      <rPr>
        <u/>
        <sz val="10"/>
        <color indexed="12"/>
        <rFont val="Arial"/>
        <family val="2"/>
      </rPr>
      <t>Kan. Stat. Ann. §79-32,109</t>
    </r>
  </si>
  <si>
    <r>
      <rPr>
        <sz val="10"/>
        <color theme="1"/>
        <rFont val="Arial"/>
        <family val="2"/>
      </rPr>
      <t>Form K-120 Instructions, Corporation Income Tax Return</t>
    </r>
  </si>
  <si>
    <r>
      <rPr>
        <u/>
        <sz val="10"/>
        <color indexed="12"/>
        <rFont val="Arial"/>
        <family val="2"/>
      </rPr>
      <t>Kansas 10-510</t>
    </r>
  </si>
  <si>
    <r>
      <rPr>
        <u/>
        <sz val="10"/>
        <color indexed="12"/>
        <rFont val="Arial"/>
        <family val="2"/>
      </rPr>
      <t>Kan. Stat. Ann. §79-32,138(c)(v)</t>
    </r>
  </si>
  <si>
    <t>Kansas</t>
  </si>
  <si>
    <r>
      <rPr>
        <u/>
        <sz val="10"/>
        <color indexed="12"/>
        <rFont val="Arial"/>
        <family val="2"/>
      </rPr>
      <t>Iowa Code §422.32(1)</t>
    </r>
  </si>
  <si>
    <r>
      <rPr>
        <sz val="10"/>
        <color theme="1"/>
        <rFont val="Arial"/>
        <family val="2"/>
      </rPr>
      <t>Form IA 1120 Instructions, Corporation Income Tax Return</t>
    </r>
  </si>
  <si>
    <r>
      <rPr>
        <u/>
        <sz val="10"/>
        <color indexed="12"/>
        <rFont val="Arial"/>
        <family val="2"/>
      </rPr>
      <t>Iowa 10-510</t>
    </r>
  </si>
  <si>
    <r>
      <rPr>
        <u/>
        <sz val="10"/>
        <color indexed="12"/>
        <rFont val="Arial"/>
        <family val="2"/>
      </rPr>
      <t>Iowa Code §422.3(5)</t>
    </r>
  </si>
  <si>
    <t>Iowa</t>
  </si>
  <si>
    <r>
      <rPr>
        <sz val="10"/>
        <color theme="1"/>
        <rFont val="Arial"/>
        <family val="2"/>
      </rPr>
      <t>Form IT-20 Instructions, Corporate Adjusted Gross Income Tax Return</t>
    </r>
  </si>
  <si>
    <r>
      <rPr>
        <u/>
        <sz val="10"/>
        <color indexed="12"/>
        <rFont val="Arial"/>
        <family val="2"/>
      </rPr>
      <t>Ind. Code §6-3-1-11</t>
    </r>
  </si>
  <si>
    <r>
      <rPr>
        <u/>
        <sz val="10"/>
        <color indexed="12"/>
        <rFont val="Arial"/>
        <family val="2"/>
      </rPr>
      <t>Indiana 10-510</t>
    </r>
  </si>
  <si>
    <r>
      <rPr>
        <u/>
        <sz val="10"/>
        <color indexed="12"/>
        <rFont val="Arial"/>
        <family val="2"/>
      </rPr>
      <t>Ind. Code §6-3-1-3.5</t>
    </r>
  </si>
  <si>
    <t>Indiana</t>
  </si>
  <si>
    <r>
      <rPr>
        <u/>
        <sz val="10"/>
        <color indexed="12"/>
        <rFont val="Arial"/>
        <family val="2"/>
      </rPr>
      <t>35 ILCS 5/203(b)</t>
    </r>
  </si>
  <si>
    <r>
      <rPr>
        <u/>
        <sz val="10"/>
        <color indexed="12"/>
        <rFont val="Arial"/>
        <family val="2"/>
      </rPr>
      <t>Illinois 10-510</t>
    </r>
  </si>
  <si>
    <r>
      <rPr>
        <sz val="10"/>
        <color theme="1"/>
        <rFont val="Arial"/>
        <family val="2"/>
      </rPr>
      <t>Form IL-1120 Instructions, Corporation Income and Replacement Tax Return</t>
    </r>
  </si>
  <si>
    <t>Illinois</t>
  </si>
  <si>
    <r>
      <rPr>
        <sz val="10"/>
        <color theme="1"/>
        <rFont val="Arial"/>
        <family val="2"/>
      </rPr>
      <t>Form 41 Instructions, Corporation Income Tax Return</t>
    </r>
  </si>
  <si>
    <r>
      <rPr>
        <u/>
        <sz val="10"/>
        <color indexed="12"/>
        <rFont val="Arial"/>
        <family val="2"/>
      </rPr>
      <t>Idaho 10-510</t>
    </r>
  </si>
  <si>
    <r>
      <rPr>
        <u/>
        <sz val="10"/>
        <color indexed="12"/>
        <rFont val="Arial"/>
        <family val="2"/>
      </rPr>
      <t>Idaho Code §63-3022</t>
    </r>
  </si>
  <si>
    <t>Idaho</t>
  </si>
  <si>
    <r>
      <rPr>
        <u/>
        <sz val="10"/>
        <color indexed="12"/>
        <rFont val="Arial"/>
        <family val="2"/>
      </rPr>
      <t>Haw. Rev. Stat. §235-2.45(k)</t>
    </r>
  </si>
  <si>
    <r>
      <rPr>
        <sz val="10"/>
        <color theme="1"/>
        <rFont val="Arial"/>
        <family val="2"/>
      </rPr>
      <t>Form N-30 Instructions, Corporation Income Tax Return</t>
    </r>
  </si>
  <si>
    <r>
      <rPr>
        <u/>
        <sz val="10"/>
        <color indexed="12"/>
        <rFont val="Arial"/>
        <family val="2"/>
      </rPr>
      <t>Hawaii 10-510</t>
    </r>
  </si>
  <si>
    <r>
      <rPr>
        <u/>
        <sz val="10"/>
        <color indexed="12"/>
        <rFont val="Arial"/>
        <family val="2"/>
      </rPr>
      <t>Haw. Rev. Stat. §235-2.3</t>
    </r>
  </si>
  <si>
    <r>
      <rPr>
        <sz val="10"/>
        <color theme="1"/>
        <rFont val="Arial"/>
        <family val="2"/>
      </rPr>
      <t>Yes, except state limits scope to opportunity zones designated by the governor.</t>
    </r>
  </si>
  <si>
    <t>Hawaii</t>
  </si>
  <si>
    <r>
      <rPr>
        <u/>
        <sz val="10"/>
        <color indexed="12"/>
        <rFont val="Arial"/>
        <family val="2"/>
      </rPr>
      <t>Georgia 10-510</t>
    </r>
  </si>
  <si>
    <r>
      <rPr>
        <u/>
        <sz val="10"/>
        <color indexed="12"/>
        <rFont val="Arial"/>
        <family val="2"/>
      </rPr>
      <t>Ga. Code Ann. §48-7-21(a)</t>
    </r>
  </si>
  <si>
    <t>Georgia</t>
  </si>
  <si>
    <r>
      <rPr>
        <u/>
        <sz val="10"/>
        <color indexed="12"/>
        <rFont val="Arial"/>
        <family val="2"/>
      </rPr>
      <t>Fla. Admin. Code Ann. r. 12C-1.013</t>
    </r>
  </si>
  <si>
    <r>
      <rPr>
        <u/>
        <sz val="10"/>
        <color indexed="12"/>
        <rFont val="Arial"/>
        <family val="2"/>
      </rPr>
      <t>Fla. Stat. ch. 220.13</t>
    </r>
  </si>
  <si>
    <r>
      <rPr>
        <u/>
        <sz val="10"/>
        <color indexed="12"/>
        <rFont val="Arial"/>
        <family val="2"/>
      </rPr>
      <t>Florida 10-510</t>
    </r>
  </si>
  <si>
    <r>
      <rPr>
        <sz val="10"/>
        <color theme="1"/>
        <rFont val="Arial"/>
        <family val="2"/>
      </rPr>
      <t>Form F-1120 Instructions, Corporate Income/Franchise and Emergency Excise Tax Return</t>
    </r>
  </si>
  <si>
    <t>Florida</t>
  </si>
  <si>
    <r>
      <rPr>
        <sz val="10"/>
        <color theme="1"/>
        <rFont val="Arial"/>
        <family val="2"/>
      </rPr>
      <t>Form D-20 Instructions, Corporation Franchise Tax Return</t>
    </r>
  </si>
  <si>
    <r>
      <rPr>
        <u/>
        <sz val="10"/>
        <color indexed="12"/>
        <rFont val="Arial"/>
        <family val="2"/>
      </rPr>
      <t>District of Columbia 10-510</t>
    </r>
  </si>
  <si>
    <r>
      <rPr>
        <u/>
        <sz val="10"/>
        <color indexed="12"/>
        <rFont val="Arial"/>
        <family val="2"/>
      </rPr>
      <t>D.C. Code Ann. §47-1803.02</t>
    </r>
  </si>
  <si>
    <t>District of Columbia</t>
  </si>
  <si>
    <r>
      <rPr>
        <sz val="10"/>
        <color theme="1"/>
        <rFont val="Arial"/>
        <family val="2"/>
      </rPr>
      <t>Form CIT-TAX Instructions, Corporation Income Tax Return</t>
    </r>
  </si>
  <si>
    <r>
      <rPr>
        <u/>
        <sz val="10"/>
        <color indexed="12"/>
        <rFont val="Arial"/>
        <family val="2"/>
      </rPr>
      <t>Delaware 10-510</t>
    </r>
  </si>
  <si>
    <r>
      <rPr>
        <u/>
        <sz val="10"/>
        <color indexed="12"/>
        <rFont val="Arial"/>
        <family val="2"/>
      </rPr>
      <t>Del. Code Ann. tit. 30, §1903</t>
    </r>
  </si>
  <si>
    <t>Delaware</t>
  </si>
  <si>
    <r>
      <rPr>
        <u/>
        <sz val="10"/>
        <color indexed="12"/>
        <rFont val="Arial"/>
        <family val="2"/>
      </rPr>
      <t>Conn. Gen. Stat. §12-217</t>
    </r>
  </si>
  <si>
    <r>
      <rPr>
        <u/>
        <sz val="10"/>
        <color indexed="12"/>
        <rFont val="Arial"/>
        <family val="2"/>
      </rPr>
      <t>Connecticut 10-510</t>
    </r>
  </si>
  <si>
    <r>
      <rPr>
        <sz val="10"/>
        <color theme="1"/>
        <rFont val="Arial"/>
        <family val="2"/>
      </rPr>
      <t>Form CT-1120 Instructions, Corporation Business Tax Return</t>
    </r>
  </si>
  <si>
    <t>Connecticut</t>
  </si>
  <si>
    <r>
      <rPr>
        <u/>
        <sz val="10"/>
        <color indexed="12"/>
        <rFont val="Arial"/>
        <family val="2"/>
      </rPr>
      <t>FYI Income 58</t>
    </r>
  </si>
  <si>
    <r>
      <rPr>
        <sz val="10"/>
        <color theme="1"/>
        <rFont val="Arial"/>
        <family val="2"/>
      </rPr>
      <t>Form 112 Instructions, C Corporation Income Tax Return</t>
    </r>
  </si>
  <si>
    <r>
      <rPr>
        <u/>
        <sz val="10"/>
        <color indexed="12"/>
        <rFont val="Arial"/>
        <family val="2"/>
      </rPr>
      <t>Colorado 10-510</t>
    </r>
  </si>
  <si>
    <r>
      <rPr>
        <u/>
        <sz val="10"/>
        <color indexed="12"/>
        <rFont val="Arial"/>
        <family val="2"/>
      </rPr>
      <t>Colo. Rev. Stat. §39-22-304(1)</t>
    </r>
  </si>
  <si>
    <t>Colorado</t>
  </si>
  <si>
    <r>
      <rPr>
        <u/>
        <sz val="10"/>
        <color indexed="12"/>
        <rFont val="Arial"/>
        <family val="2"/>
      </rPr>
      <t>California 10-510</t>
    </r>
  </si>
  <si>
    <r>
      <rPr>
        <sz val="10"/>
        <color theme="1"/>
        <rFont val="Arial"/>
        <family val="2"/>
      </rPr>
      <t>Form 100 Instructions, Corporation Franchise or Income Tax Return</t>
    </r>
  </si>
  <si>
    <t>California</t>
  </si>
  <si>
    <r>
      <rPr>
        <u/>
        <sz val="10"/>
        <color indexed="12"/>
        <rFont val="Arial"/>
        <family val="2"/>
      </rPr>
      <t>Ark. Code Ann. §26-51-460</t>
    </r>
  </si>
  <si>
    <r>
      <rPr>
        <u/>
        <sz val="10"/>
        <color indexed="12"/>
        <rFont val="Arial"/>
        <family val="2"/>
      </rPr>
      <t>Arkansas 10-510</t>
    </r>
  </si>
  <si>
    <r>
      <rPr>
        <sz val="10"/>
        <color theme="1"/>
        <rFont val="Arial"/>
        <family val="2"/>
      </rPr>
      <t>Form AR1100CT Instructions, Corporation Income Tax Return</t>
    </r>
  </si>
  <si>
    <r>
      <rPr>
        <sz val="10"/>
        <color theme="1"/>
        <rFont val="Arial"/>
        <family val="2"/>
      </rPr>
      <t>Yes, if qualified opportunity zone is located in state.</t>
    </r>
  </si>
  <si>
    <t>Arkansas</t>
  </si>
  <si>
    <r>
      <rPr>
        <sz val="10"/>
        <color theme="1"/>
        <rFont val="Arial"/>
        <family val="2"/>
      </rPr>
      <t>Form 120 Instructions, Corporation Income Tax Return</t>
    </r>
  </si>
  <si>
    <r>
      <rPr>
        <u/>
        <sz val="10"/>
        <color indexed="12"/>
        <rFont val="Arial"/>
        <family val="2"/>
      </rPr>
      <t>Arizona 10-510</t>
    </r>
  </si>
  <si>
    <r>
      <rPr>
        <u/>
        <sz val="10"/>
        <color indexed="12"/>
        <rFont val="Arial"/>
        <family val="2"/>
      </rPr>
      <t>Ariz. Rev. Stat. §43-105</t>
    </r>
  </si>
  <si>
    <t>Arizona</t>
  </si>
  <si>
    <r>
      <rPr>
        <u/>
        <sz val="10"/>
        <color indexed="12"/>
        <rFont val="Arial"/>
        <family val="2"/>
      </rPr>
      <t>Alaska Stat. §43.20.021</t>
    </r>
  </si>
  <si>
    <r>
      <rPr>
        <u/>
        <sz val="10"/>
        <color indexed="12"/>
        <rFont val="Arial"/>
        <family val="2"/>
      </rPr>
      <t>Alaska 10-510</t>
    </r>
  </si>
  <si>
    <r>
      <rPr>
        <sz val="10"/>
        <color theme="1"/>
        <rFont val="Arial"/>
        <family val="2"/>
      </rPr>
      <t>Form 6000 Instructions, Corporation Net Income Tax Return</t>
    </r>
  </si>
  <si>
    <t>Alaska</t>
  </si>
  <si>
    <r>
      <rPr>
        <sz val="10"/>
        <color theme="1"/>
        <rFont val="Arial"/>
        <family val="2"/>
      </rPr>
      <t>Alabama Code §440-18-8.1</t>
    </r>
  </si>
  <si>
    <r>
      <rPr>
        <sz val="10"/>
        <color theme="1"/>
        <rFont val="Arial"/>
        <family val="2"/>
      </rPr>
      <t>Alabama Code §40-18-6.1</t>
    </r>
  </si>
  <si>
    <r>
      <rPr>
        <u/>
        <sz val="10"/>
        <color indexed="12"/>
        <rFont val="Arial"/>
        <family val="2"/>
      </rPr>
      <t>Alabama 10-510</t>
    </r>
  </si>
  <si>
    <r>
      <rPr>
        <sz val="10"/>
        <color theme="1"/>
        <rFont val="Arial"/>
        <family val="2"/>
      </rPr>
      <t>Form 20C Instructions, Corporation Income Tax Return</t>
    </r>
  </si>
  <si>
    <r>
      <rPr>
        <sz val="10"/>
        <color theme="1"/>
        <rFont val="Arial"/>
        <family val="2"/>
      </rPr>
      <t>Yes, if investment is in an approved Alabama Department of Economic and Community Affairs Qualified Opportunity Zone Fund.</t>
    </r>
  </si>
  <si>
    <t>Alabama</t>
  </si>
  <si>
    <t>CCH EXPLANATION</t>
  </si>
  <si>
    <t>CITATION</t>
  </si>
  <si>
    <t>COMMENT</t>
  </si>
  <si>
    <t>OPPORTUNITY ZONES—IRC §1400Z-1 AND IRC §1400Z-2</t>
  </si>
  <si>
    <t>JURISDICTION</t>
  </si>
  <si>
    <r>
      <rPr>
        <sz val="11"/>
        <color theme="1"/>
        <rFont val="Arial"/>
        <family val="2"/>
      </rPr>
      <t>Taxpayers may elect to defer gain on the sale or exchange of property if the taxpayer reinvests the gain in a qualified opportunity zone under IRC Secs. 1400Z-1 and 1400Z-2. The proceeds must be reinvested within 180 days of the sale or exchange in a qualified opportunity zone fund. The gain may be deferred until the earlier of:
• the tax year in which the investment is sold or exchanged; or
• December 31, 2026.
A 10% exclusion of the deferred gain is allowed if the investment is held for at least 5 years. The exclusion amount is 15% if held for more than 7 years. If held for at least 10 years, the taxpayer can treat the basis on the date of sale as the fair market value.
A qualified opportunity zone is a low income community designated as such by the U.S. Treasury after being nominated by a state governor.
This chart shows whether each state and the District of Columbia recognizes federal deferral of gain on opportunity zone investments.</t>
    </r>
  </si>
  <si>
    <r>
      <t>Business Income Tax&gt; Calculation of Income&gt; Modifications</t>
    </r>
    <r>
      <rPr>
        <b/>
        <sz val="10"/>
        <color theme="1"/>
        <rFont val="Arial"/>
        <family val="2"/>
      </rPr>
      <t>&gt; Opportunity Zones—IRC §1400Z-1 and IRC §1400Z-2</t>
    </r>
  </si>
  <si>
    <t>CCH® State Tax SmartCharts</t>
  </si>
  <si>
    <t>Year</t>
  </si>
  <si>
    <t>Value of Investment</t>
  </si>
  <si>
    <t>MOIC</t>
  </si>
  <si>
    <t>IRR</t>
  </si>
  <si>
    <t>Total</t>
  </si>
  <si>
    <t>Capital Gain Tax</t>
  </si>
  <si>
    <t>Growth</t>
  </si>
  <si>
    <t>NAV</t>
  </si>
  <si>
    <t xml:space="preserve">Initial Cap Gain Tax </t>
  </si>
  <si>
    <t>Basis Adj.</t>
  </si>
  <si>
    <t>Hold</t>
  </si>
  <si>
    <t>Contribution</t>
  </si>
  <si>
    <t>Rate</t>
  </si>
  <si>
    <t>Date</t>
  </si>
  <si>
    <t>Base Case Non OZ/Traditional Investment</t>
  </si>
  <si>
    <t>$000s</t>
  </si>
  <si>
    <t>CIM Opportnuity Zone Tax Hypotheticals</t>
  </si>
  <si>
    <t xml:space="preserve">Deferred Cap Gain Tax </t>
  </si>
  <si>
    <t xml:space="preserve">2025 Fund Entry </t>
  </si>
  <si>
    <t xml:space="preserve">2024 Fund Entry </t>
  </si>
  <si>
    <t xml:space="preserve">2023 Fund Entry </t>
  </si>
  <si>
    <t xml:space="preserve">2022 Fund Entry </t>
  </si>
  <si>
    <t xml:space="preserve">2021 Fund Entry </t>
  </si>
  <si>
    <t xml:space="preserve">2020 Fund Entry </t>
  </si>
  <si>
    <t>Tax Gain</t>
  </si>
  <si>
    <t>Total Taxes Paid</t>
  </si>
  <si>
    <t>Year of Investment</t>
  </si>
  <si>
    <t>Amount Contributed Into the Fund</t>
  </si>
  <si>
    <t>State Tax (net of federal benefit)</t>
  </si>
  <si>
    <t>Pre-Tax IRR</t>
  </si>
  <si>
    <t xml:space="preserve">Pre-Tax </t>
  </si>
  <si>
    <t>Pre-Tax</t>
  </si>
  <si>
    <t>Annual Growth for Non-QOF</t>
  </si>
  <si>
    <t>Generally, the calculator uses the highest individual tax rate.  Individuals may be taxed at a lower rate.</t>
  </si>
  <si>
    <t>Assumptions</t>
  </si>
  <si>
    <t xml:space="preserve">This may not be representative of an actual investment in a QOF or Non-QOF investment. </t>
  </si>
  <si>
    <t>Illustration assumes an exit after a 10 year hold period for both the QOF and Non-QOF scenarios.</t>
  </si>
  <si>
    <t>Taxes Net of State Benefit</t>
  </si>
  <si>
    <t>Disclosure Statement</t>
  </si>
  <si>
    <t>.</t>
  </si>
  <si>
    <t>Limitations and Disclaimers (See Page 2 for Important Information)</t>
  </si>
  <si>
    <t>Gross Pre-Tax IRR</t>
  </si>
  <si>
    <t>Gross After Tax IRR</t>
  </si>
  <si>
    <t>Internal Rate of Return (IRR) calculations assume cash flows occur at the end of each calendar year and represents the discount rate that</t>
  </si>
  <si>
    <t xml:space="preserve">would result in a net present value of zero, based on a 365-day year, for such cash flows.  </t>
  </si>
  <si>
    <t xml:space="preserve"> from your independent tax advisor. The information is subject to the Disclosure Statement below.</t>
  </si>
  <si>
    <t>© 2025 Thomson Reuters/Tax &amp; Accounting. All Rights Reserved.</t>
  </si>
  <si>
    <t xml:space="preserve">o N/A </t>
  </si>
  <si>
    <t xml:space="preserve">58,550  </t>
  </si>
  <si>
    <t xml:space="preserve">W. Va. Code   § 11-21-4i  </t>
  </si>
  <si>
    <t>Ranges from 2.22% to 4.82%.</t>
  </si>
  <si>
    <t xml:space="preserve">Wis. Stat.   § 73.03(71)(a)  </t>
  </si>
  <si>
    <t xml:space="preserve">Wis. Stat.   § 71.06(1q)  </t>
  </si>
  <si>
    <t xml:space="preserve">Form IN-111 Instructions-Individual Income Tax Return Booklet,59,507  </t>
  </si>
  <si>
    <t xml:space="preserve">Vt. Stat. Ann. 32   § 5822(a)  </t>
  </si>
  <si>
    <t>Ranges from 3.35% to 8.75%.
Rate brackets are adjusted annually for inflation. Effective July 1, 2024, in addition to the income tax, a 0.44% tax is imposed on wages and a 0.11% tax is imposed on self-employment income to fund child care. Employers will be responsible for paying at least 75% of the 0.44% tax on wages and the remainder may be withheld from employees.</t>
  </si>
  <si>
    <t xml:space="preserve">Va. Code Ann.   § 58.1-320  </t>
  </si>
  <si>
    <t xml:space="preserve">Utah Code Ann.   § 59-10-205(1)  </t>
  </si>
  <si>
    <t xml:space="preserve">Utah Code Ann.   § 59-10-104(2)  </t>
  </si>
  <si>
    <t xml:space="preserve">Utah Code Ann.   § 59-10-104(1)  </t>
  </si>
  <si>
    <t>4.50%.
For taxable years beginning on or after January 1, 2025, the rate has decreased from 4.55% to 4.50%. A flat tax of 4.50% is imposed on individuals, estates, and trusts.</t>
  </si>
  <si>
    <t xml:space="preserve">o SC Withholding Tables Adjusted for Tax Cuts, S.C. Dept. of Rev., 12/15/2022 </t>
  </si>
  <si>
    <t xml:space="preserve">S.C. Code Ann.   § 12-6-510(A)  </t>
  </si>
  <si>
    <t>Ranges from 3% to 6.2%.The marginal rate will decrease by one-tenth of one percent each year until the top marginal tax rate is 6%, provided certain revenue conditions are met.</t>
  </si>
  <si>
    <t xml:space="preserve">R.I. Gen. Laws   § 44-30-2.6(c)(3)(A)  </t>
  </si>
  <si>
    <t xml:space="preserve">Pa. Stat. Ann. 72   § 7302  </t>
  </si>
  <si>
    <t xml:space="preserve">Or. Rev. Stat.   § 316.037(1)  </t>
  </si>
  <si>
    <t xml:space="preserve">Okla. Stat. 68   § 2355(C)  </t>
  </si>
  <si>
    <t>Ranges from 0.25% to 4.75%.
For single filers:
0.25% on the first $1,000 or part thereof;
0.75% on next $1,500;
1.75% on next $1,250;
2.75% on next $1,150;
3.75% on next $2,300; and
4.75% on the remainder.</t>
  </si>
  <si>
    <t xml:space="preserve">Ohio Rev. Code Ann.   § 5747.02(A)(3)  </t>
  </si>
  <si>
    <t xml:space="preserve">N.Y. Tax Law   § 601(a)  </t>
  </si>
  <si>
    <t>Ranges from 4% to 10.90%.
For the 2025 tax year (unmarried individuals, married individuals filing separate returns, and estates and trusts), if New York taxable income (TI) is not over $8,500, the tax is 4%;
If TI is over $8,500 but not over $11,700, the tax is $340 plus 4.5% of excess over $8,500;
If TI is over $11,700 but not over $13,900, the tax is $484 plus 5.25% of excess over $11,700;
If TI is over $13,900 but not over $80,650, the tax is $600 plus 5.50% of excess over $13,900;
If TI is over $80,650 but not over $215,400, the tax is $4,271 plus 6% of excess over $80,650;
If TI is over $215,400, but not over $1,077,550, the tax is $12,356 plus 6.85% of excess over $215,400;
If TI is over $1,077,550, but not over $5,000,000, the tax is $71,413 plus 9.65% of excess over $1,077,550;
If TI is over $5,000,000, but not over $25,000,000, the tax is $449,929 plus 10.30% of excess over $5,000,000;
If TI is over $25,000,000, the tax is $2,509,929 plus 10.90% of excess over $25,000,000.</t>
  </si>
  <si>
    <t xml:space="preserve">NMSA 1978   § 7-2-7(A)-NMSA 1978   § 7-2-7(D)  </t>
  </si>
  <si>
    <t>Ranges from 1.5% to 5.9%.</t>
  </si>
  <si>
    <t xml:space="preserve">N.J. Rev. Stat.   § 54A:2-1(b)(6)  </t>
  </si>
  <si>
    <t xml:space="preserve">N.J. Rev. Stat.   § 54A:2-1(a)(6)  </t>
  </si>
  <si>
    <t>Ranges from 1.4% to 10.75%.
Taxable income (TI) not over $20,000-1.400% of taxable income;
TI over $20,000 but not over $35,000-$280 plus 1.750% of the excess over $20,000;
TI over $35,000 but not over $40,000-$542.50 plus 3.500% of the excess over $35,000;
TI over $40,000 but not over $75,000-$717.50 plus 5.525% of the excess over $40,000;
TI over $75,000 but not over $500,000-$2,651.25 plus 6.370% of the excess over $75,000;
TI over $500,000-$29,723.75 plus 8.97% of the excess over $500,000;
TI over $1 million-$74,574 plus 10.75% of the excess over $1 million.</t>
  </si>
  <si>
    <t xml:space="preserve">o New Hampshire Technical Information Release No. 2025-001 , 01/21/2025 </t>
  </si>
  <si>
    <t xml:space="preserve">N.H. Rev. Stat. Ann.   § 77:3, I  </t>
  </si>
  <si>
    <t xml:space="preserve">N.H. Rev. Stat. Ann.   § 77:1, III  </t>
  </si>
  <si>
    <t>3%.
Effective January 1, 2025, for taxable periods beginning after December 31, 2024, the interest and dividends tax is repealed. Accordingly, for taxable periods beginning after December 31, 2024, interest and dividends tax is no longer computed on a taxpayer's gross income from interest and dividends. The annual tax on income derived from interest and dividends is 3% percent for all taxable periods ending on December 31, 2024.</t>
  </si>
  <si>
    <t xml:space="preserve">Neb. Rev. Stat.   § 77-2715.03(2)  </t>
  </si>
  <si>
    <t>Rates range from 2.46% to 5.20% (before Jan. 1, 2026).
The top rate is reduced to 4.55% for the 2026 tax year; and 3.99% for the tax years on or after January 1, 2027.</t>
  </si>
  <si>
    <t xml:space="preserve">N.D. Cent. Code   § 57-38-30.3  </t>
  </si>
  <si>
    <t>Rates range from 1.95% to 2.50%.
Single taxpayers have no tax on the first $44,725 of income; married taxpayers filing jointly and surviving spouses have no tax on the first $74,750 of income; married taxpayers filing separately have no tax on the first $37,375 of income; heads of households have no tax on the first $59,950 of income; and estates and trusts have no tax on the first $3,000 of income. Rates above these thresholds range from 1.95% to 2.5%.</t>
  </si>
  <si>
    <t xml:space="preserve">N.C. Gen. Stat.   § 105-153.7  </t>
  </si>
  <si>
    <t>4.25%.
The tax rate will decrease to 3.99% for post-2025 tax years.</t>
  </si>
  <si>
    <t xml:space="preserve">o 2025 Montana Personal Income Tax Rates and Tables, 12/01/2024 </t>
  </si>
  <si>
    <t xml:space="preserve">Mont. Code Ann.   § 15-30-2103  </t>
  </si>
  <si>
    <t>Rates range from 4.7% to 5.9%.
Montana personal income tax is imposed based on two income brackets, with rates of 4.7% and 5.9%. The two bracket amounts are adjusted annually for inflation.</t>
  </si>
  <si>
    <t xml:space="preserve">Miss. Code Ann.   § 27-7-5(1)  </t>
  </si>
  <si>
    <t>Ranges from 0% to 4.4%.
No tax on the first $10,000 of taxable income; taxable income in excess of $10,000 is taxed at 4.4%.</t>
  </si>
  <si>
    <t xml:space="preserve">News Release, Office of Governor Michael L. Parson, 07/30/2024  </t>
  </si>
  <si>
    <t xml:space="preserve">Mo. Rev. Stat.   § 143.011  </t>
  </si>
  <si>
    <t>Ranges from 2% to 4.7%.</t>
  </si>
  <si>
    <t xml:space="preserve">Minn. Stat.   § 290.06, Subd. 2d  </t>
  </si>
  <si>
    <t xml:space="preserve">Minn. Stat.   § 290.06, Subd. 2c  </t>
  </si>
  <si>
    <t>Rate ranges from 5.35% to 9.85%, depending on taxpayer's taxable net income.
Income brackets, based on federal filing status, are adjusted annually for inflation.</t>
  </si>
  <si>
    <t xml:space="preserve">o Notice: 4.25% Income Tax Rate for Individuals and Fiduciaries in 2025 Tax Year, Mich. Dept. Treas., 05/01/2025 </t>
  </si>
  <si>
    <t xml:space="preserve">o New Developments for Tax Year 2024, Mich. Dept. Teas., 01/17/2025 </t>
  </si>
  <si>
    <t xml:space="preserve">Mich. Comp. Laws Ann.   § 206.51(1)(b)  </t>
  </si>
  <si>
    <t xml:space="preserve">Me. Rev. Stat. Ann. 36   § 5111  </t>
  </si>
  <si>
    <t>Ranges from 5.8% to 7.15%.
Single individuals and married persons filing separate returns: a 5.8% rate is imposed on Maine taxable income less than $26,800; a 6.75% rate is imposed on Maine taxable income of $26,800 or more; and a 7.15% rate is imposed on Maine taxable income of $63,450 or more.
Heads of households: a 5.8% rate is imposed on Maine taxable income less than $40,200; a 6.75% rate is imposed on Maine taxable income of $40,200 or more; and a 7.15% rate is imposed on Maine taxable income of $95,150 or more.
Joint filers and surviving spouses: a 5.8% rate is imposed on Maine taxable income less than $53,600; a 6.75% rate is imposed on Maine taxable income of $53,600 or more; and a 7.15% rate is imposed on Maine taxable income of $126,900 or more.</t>
  </si>
  <si>
    <t xml:space="preserve">Md. Code Ann. Tax-Gen.   § 10-105(a)  </t>
  </si>
  <si>
    <t>Ranges from 2% to 5.75%.
Individuals other than spouses filing jointly, surviving spouses, or heads of household: 2% of Maryland taxable income of $1 through $1,000; 3% of Maryland taxable income of $1,001 through $2,000; 4% of Maryland taxable income of $2,001 through $3,000; 4.75% of Maryland taxable income of $3,001 through $100,000; 5% of Maryland taxable income of $100,001 through $125,000; 5.25% of Maryland taxable income of $125,001 through $150,000; 5.5% of Maryland taxable income of $150,001 through $250,000; 5.75% of Maryland taxable income in excess of $250,000.
Spouses filing jointly, surviving spouses, or heads of household: 2% of Maryland taxable income of $1 through $1,000; 3% of Maryland taxable income of $1,001 through $2,000; 4% of Maryland taxable income of $2,001 through $3,000; 4.75% of Maryland taxable income of $3,001 through $150,000; 5% of Maryland taxable income of $150,001 through $175,000; 5.25% of Maryland taxable income of $175,001 through $225,000; 5.5% of Maryland taxable income of $225,001 through $300,000; 5.75% of Maryland taxable income in excess of $300,000.</t>
  </si>
  <si>
    <t xml:space="preserve">Instructions to Form 1, Massachusetts Resident Income Tax Form,59,505  </t>
  </si>
  <si>
    <t xml:space="preserve">o Massachusetts Technical Information Release No. 23-12 , 11/15/2023 </t>
  </si>
  <si>
    <t xml:space="preserve">o Reduction in Personal Income Tax Rate, Exec. Office for Adm. and Finance, 12/13/2019 </t>
  </si>
  <si>
    <t xml:space="preserve">o Massachusetts Technical Information Release No. 24-4 , 05/30/2024 </t>
  </si>
  <si>
    <t xml:space="preserve">Mass. Gen. L. Chapter 62   § 5A(a)  </t>
  </si>
  <si>
    <t xml:space="preserve">Mass. Gen. L. Chapter 62   § 4  </t>
  </si>
  <si>
    <t>5%.
Except for short-term capital gains taxed at 8.5%, long-term gains on collectibles taxed at 12%, and capital gains earned on certain investments in start-up companies taxed at 3%. An additional 4% state income surtax is imposed on that portion of annual taxable income in excess of $1 million applicable to tax years beginning on or after January 1, 2023.</t>
  </si>
  <si>
    <t xml:space="preserve">La. Rev. Stat. Ann.   § 47:32(A)  </t>
  </si>
  <si>
    <t>3%.
The tax rate is 3%, applicable to taxable periods beginning on and after January 1, 2025.</t>
  </si>
  <si>
    <t xml:space="preserve">o 58,550 </t>
  </si>
  <si>
    <t xml:space="preserve">o Ky. Rev. Stat. Ann.   § 141.020(2) </t>
  </si>
  <si>
    <t>4%.
The rate for tax year 2025 remains at 4% of net income.</t>
  </si>
  <si>
    <t xml:space="preserve">Kan. Stat. Ann.   § 79-32,110(a)  </t>
  </si>
  <si>
    <t>Ranges from 5.2% to 5.58%.
Single filers: if the taxable income (TI) is not over $23,000, the tax is 5.2% of Kansas taxable income; if the TI is over $23,000, the tax is $1,196 plus 5.58% of the excess over $23,000.
Married filing jointly: if the taxable income (TI) is not over $46,000, the tax is 5.2% of Kansas taxable income; if the TI is over $46,000, the tax is $2,392 plus 5.58% of the excess over $46,000.</t>
  </si>
  <si>
    <t xml:space="preserve">Ind. Code   § 6-3-2-1  </t>
  </si>
  <si>
    <t>3%.</t>
  </si>
  <si>
    <t xml:space="preserve">ILCS Chapter 35   § 5/201(b)(5.2)  </t>
  </si>
  <si>
    <t xml:space="preserve">Idaho Code   § 63-3024  </t>
  </si>
  <si>
    <t>5.3%.</t>
  </si>
  <si>
    <t xml:space="preserve">o 2023 Changes to Iowa Individual Income Tax, 01/10/2023 </t>
  </si>
  <si>
    <t xml:space="preserve">o Iowa Code   § 422.5(1)Iowa Code   § 422.5(1)(a) </t>
  </si>
  <si>
    <t>Flat tax rate of 3.8%.</t>
  </si>
  <si>
    <t xml:space="preserve">Haw. Rev. Stat.   § 235-51  </t>
  </si>
  <si>
    <t xml:space="preserve">Ga. Code Ann.   § 48-7-20 (a.1)(1)  </t>
  </si>
  <si>
    <t>Flat rate of 5.19%To be reduced by 0.10% annually beginning on January 1, 2026, until the rate reaches 4.99%.</t>
  </si>
  <si>
    <t xml:space="preserve">Del. Code Ann. 30   § 1102(a)(14)  </t>
  </si>
  <si>
    <t>Ranges from 2.2% to 6.6%.
Taxable income of up to $2,000 = $0 tax; taxable income of over $2,000 but not over $5,000, tax = 2.2% on amounts over $2,000; taxable income of over $5,000 but not over $10,000, tax = 3.9% on amounts over $5,000; taxable income of over $10,000 but not over $20,000, tax = 4.8% on amounts over $10,000; taxable income of over $20,000 but not over $25,000, tax = 5.2% on amounts over $20,000; taxable income of over $25,000 but not over $60,000, tax = 5.55% on amounts over $25,000; taxable income of over $60,000, 6.6% on amounts over $60,000.</t>
  </si>
  <si>
    <t xml:space="preserve">D.C. Code Ann.   § 47-1806.03  </t>
  </si>
  <si>
    <t xml:space="preserve">Conn. Gen. Stat.   § 12-700  </t>
  </si>
  <si>
    <t>2%, 4.5%, 5.5%, 6%, 6.5%, 6.9%, 6.99%.
For single filers, if Connecticut taxable income is not over $10,000, the tax rate is 2%. If taxable income is over $10,000 but not over $50,000, the tax is $200, plus 4.5% of the excess over $10,000. If taxable income is over $50,000 but not over $100,000, the tax is $2,000, plus 5.5% of the excess over $50,000. If taxable income is over $100,000 but not over $200,000, the tax is $4,750 plus 6% of the excess over $100,000. If taxable income is over $200,000 but not over $250,000, the tax is $10,750 plus 6.5% of the excess over $200,000. If taxable income is over $250,000 but not over $500,000, the tax is $14,000 plus 6.9% of the excess over $250,000. If taxable income is over $500,000, the tax is $31,250 plus 6.99% of the excess over $500,000.
Future rates: There is no enacted rate change at this time.</t>
  </si>
  <si>
    <t xml:space="preserve">Colo. Rev. Stat.   § 39-22-627(1)(a)  </t>
  </si>
  <si>
    <t xml:space="preserve">Colo. Rev. Stat.   § 39-22-104(1.7)(c)  </t>
  </si>
  <si>
    <t>4.4%.
The 2025 rate may be reduced by a specified percentage for a designated excess range if there is surplus tax revenue and the amount of the excess is greater than $300 million.</t>
  </si>
  <si>
    <t xml:space="preserve">Cal. Constitution Art.  XIII   § 36(f)(3)  </t>
  </si>
  <si>
    <t xml:space="preserve">Cal. Constitution Art.  XIII   § 36(f)(2)  </t>
  </si>
  <si>
    <t xml:space="preserve">Cal. Rev. &amp; Tax. Cd.   § 17043  </t>
  </si>
  <si>
    <t xml:space="preserve">Cal. Rev. &amp; Tax. Cd.   § 17041(a)  </t>
  </si>
  <si>
    <t>Ranges from 1% to 12.3%.
Also, there is an additional tax of 1% on taxable income exceeding $1 million. This additional tax is the mental heath services tax and is also known as the millionaire tax.</t>
  </si>
  <si>
    <t xml:space="preserve">o News and Announcements, Ariz. Dept. of Rev., 12/14/2022 </t>
  </si>
  <si>
    <t xml:space="preserve">Ariz. Rev. Stat. Ann.   § 43-1011(A)(7)  </t>
  </si>
  <si>
    <t>2.5%
For tax year 2023 and beyond, there are no optional or X and Y tax tables to post due to Arizona's flat tax rate of 2.5%.</t>
  </si>
  <si>
    <t xml:space="preserve">Ark. Code Ann.   § 26-51-201(d)(1)  </t>
  </si>
  <si>
    <t xml:space="preserve">Ark. Code Ann.   § 26-51-201(a)(3)  </t>
  </si>
  <si>
    <t xml:space="preserve">Ark. Code Ann.   § 26-51-201(a)(2)(C)  </t>
  </si>
  <si>
    <t xml:space="preserve">Ark. Code Ann.   § 26-51-201(a)(2)(B)  </t>
  </si>
  <si>
    <t xml:space="preserve">Ark. Code Ann.   § 26-51-201(a)(2)(A)  </t>
  </si>
  <si>
    <t>Ranges from 0% to 3.9%.
Adjusted for inflation.
The personal income tax rates for every resident, individual, trust or estate having net income less than or equal to $89,600 are as follows: from $0 to $5,299, the tax rate is 0%; from $5,300 to $10,599, the tax rate is 2%; from $10,600 to $15,099, the tax rate is 3%; from $15,100 to $24,999, the tax rate is 3.4%; and from $25,000 to $89,600, the tax rate is 3.9%. The rates for every resident, individual, trust or estate having net income greater than $89,600 are as follows: from $0 to $4,500, the tax rate is 2%; and from $4,501 and above, the tax rate is 3.9%. Every resident, individual, trust or estate having net income greater than or equal to $89,601 but not greater than $92,700 must reduce the amount of income tax due by deducting a statutory bracket adjustment amount.</t>
  </si>
  <si>
    <t xml:space="preserve">Ala. Code   § 40-18-5  </t>
  </si>
  <si>
    <t>Ranges from 2% to 5%.
Single persons, heads of family, and married persons filing separate returns: 2% on $0 to $500; 4% on $501 to $3,000; 5% on $3,001 and over.
Married filing joint return: 2% on $0 to $1000; 4% on $1001 to $6,000; 5% on $6,001 and over.</t>
  </si>
  <si>
    <t>Personal Income Tax Rate--2025</t>
  </si>
  <si>
    <t>This chart shows the personal income tax rate for the 2025 tax year.</t>
  </si>
  <si>
    <t>Last Run:  Jul 9, 2025</t>
  </si>
  <si>
    <t>Changed</t>
  </si>
  <si>
    <t>State Conformity - Rural OZ</t>
  </si>
  <si>
    <t>Percentage Invested in Rural OZ</t>
  </si>
  <si>
    <t xml:space="preserve">End of Deferral Period: </t>
  </si>
  <si>
    <t xml:space="preserve">Investment Year: </t>
  </si>
  <si>
    <t>© 2026 Thomson Reuters/Tax &amp; Accounting. All Rights Reserved.</t>
  </si>
  <si>
    <t xml:space="preserve">Wis. Stat.   § 71.06(1r)  </t>
  </si>
  <si>
    <t>4.45%.
For taxable years beginning on or after January 1, 2026, the rate is 4.45% for individuals, estates, and trusts.</t>
  </si>
  <si>
    <t xml:space="preserve">S.C. Code Ann.   § 12-6-510(C)(1)as amended byL. 2025 H4216   § 1  </t>
  </si>
  <si>
    <t>Ranges from 1.99% to 5.21%.Tax brackets for tax years beginning 2025: at least $0 but less than $30,000: 1.99% times the amount; $30,000 or more: 5.21% times the amount, minus $966.</t>
  </si>
  <si>
    <t>Ranges from 0% to 4.5%.
For single filers:
0% on the first $3,750 or part thereof;
2.5% on next $1,150;
3.5% on next $2,300;
4.5% on the remainder.</t>
  </si>
  <si>
    <t>2.75%.</t>
  </si>
  <si>
    <t>Ranges from 4% to 10.90%.
For the 2025 tax year (unmarried individuals, married individuals filing separate returns, and estates and trusts), if New York taxable income (TI) is not over $8,500, the tax is 3.9%;
If TI is over $8,500 but not over $11,700, the tax is $332 plus 4.4% of excess over $8,500;
If TI is over $11,700 but not over $13,900, the tax is $473 plus 5.15% of excess over $11,700;
If TI is over $13,900 but not over $80,650, the tax is $586 plus 5.4% of excess over $13,900;
If TI is over $80,650 but not over $215,400, the tax is $4,191 plus 5.9% of excess over $80,650;
If TI is over $215,400, but not over $1,077,550, the tax is $12,141 plus 6.85% of excess over $215,400;
If TI is over $1,077,550, but not over $5,000,000, the tax is $71,198 plus 9.65% of excess over $1,077,550;
If TI is over $5,000,000, but not over $25,000,000, the tax is $449,714 plus 10.30% of excess over $5,000,000;
If TI is over $25,000,000, the tax is $2,509,714 plus 10.90% of excess over $25,000,000.</t>
  </si>
  <si>
    <t xml:space="preserve">New Hampshire Technical Information Release No. 2025-001 , 01/21/2025  </t>
  </si>
  <si>
    <t>N/A
Effective January 1, 2025, for taxable periods beginning after December 31, 2024, the interest and dividends tax is repealed. Accordingly, for taxable periods beginning after December 31, 2024, New Hampshire does not levy tax against personal income.</t>
  </si>
  <si>
    <t>Rates range from 2.46% to 4.55%.
The top rate is reduced to 3.99% for the 2026 tax year.</t>
  </si>
  <si>
    <t>3.99%.</t>
  </si>
  <si>
    <t>Rates range from 4.7% to 5.65%.
Montana personal income tax is imposed based on two income brackets, with rates of 4.7% and 5.65%. The two bracket amounts are adjusted annually for inflation.</t>
  </si>
  <si>
    <t>Ranges from 0% to 4%.
No tax on the first $10,000 of taxable income; taxable income in excess of $10,000 is taxed at 4%.</t>
  </si>
  <si>
    <t>Ranges from 5.8% to 7.15%.
Single individuals and married persons filing separate returns: a 5.8% rate is imposed on Maine taxable income less than $27,400; a 6.75% rate is imposed on Maine taxable income of $27,400 or more; and a 7.15% rate is imposed on Maine taxable income of $64,850 or more.
Heads of households: a 5.8% rate is imposed on Maine taxable income less than $41,100; a 6.75% rate is imposed on Maine taxable income of $41,100 or more; and a 7.15% rate is imposed on Maine taxable income of $97,300 or more.
Joint filers and surviving spouses: a 5.8% rate is imposed on Maine taxable income less than $54,850; a 6.75% rate is imposed on Maine taxable income of $54,850 or more; and a 7.15% rate is imposed on Maine taxable income of $129,750 or more.</t>
  </si>
  <si>
    <t>Ranges from 2% to 6.50%.
Individuals other than spouses filing jointly, surviving spouses, or heads of household: 2% of Maryland taxable income of $1 through $1,000; 3% of Maryland taxable income of $1,001 through $2,000; 4% of Maryland taxable income of $2,001 through $3,000; 4.75% of Maryland taxable income of $3,001 through $100,000; 5% of Maryland taxable income of $100,001 through $125,000; 5.25% of Maryland taxable income of $125,001 through $150,000; 5.5% of Maryland taxable income of $150,001 through $250,000; 5.75% of Maryland taxable income of $250,001 through $500,000; 6.25% of Maryland taxable income of $500,001 through $1 million; and 6.50% of Maryland taxable income in excess of $1 million.
Spouses filing jointly, surviving spouses, or heads of household: 2% of Maryland taxable income of $1 through $1,000; 3% of Maryland taxable income of $1,001 through $2,000; 4% of Maryland taxable income of $2,001 through $3,000; 4.75% of Maryland taxable income of $3,001 through $150,000; 5% of Maryland taxable income of $150,001 through $175,000; 5.25% of Maryland taxable income of $175,001 through $225,000; 5.5% of Maryland taxable income of $225,001 through $300,000; 5.75% of Maryland taxable income of $300,001 through $600,000; 6.25% of Maryland taxable income of $600,001 through $1.2 million; and 6.50% of Maryland taxable income in excess of $1.2 million.</t>
  </si>
  <si>
    <t xml:space="preserve">Massachusetts Technical Information Release No. 23-12 , 11/15/2023  </t>
  </si>
  <si>
    <t xml:space="preserve">Reduction in Personal Income Tax Rate, Exec. Office for Adm. and Finance, 12/13/2019  </t>
  </si>
  <si>
    <t xml:space="preserve">Massachusetts Technical Information Release No. 24-4 , 05/30/2024  </t>
  </si>
  <si>
    <t xml:space="preserve">Ky. Rev. Stat. Ann.   § 141.020(2)(f)  </t>
  </si>
  <si>
    <t>3.5%.
The rate for tax year 2026 is 3.5% of net income.</t>
  </si>
  <si>
    <t>2.95%.</t>
  </si>
  <si>
    <t xml:space="preserve">o IDR Announces 2026 Individual Income Tax and Interest Rates, Iowa Dept. of Rev., 10/21/2025 </t>
  </si>
  <si>
    <t xml:space="preserve">Iowa Code   § 422.5(1)Iowa Code   § 422.5(1)(a)  </t>
  </si>
  <si>
    <t>Flat rate of 5.09%2025 rate of 5.19% reduced by 0.10% .</t>
  </si>
  <si>
    <t xml:space="preserve">o Del. Code Ann. 30   § 1102(a)(15) </t>
  </si>
  <si>
    <t>Ranges from 2.0% to 6.95%.
Taxable income in excess of $2,000 but not in excess of $5,000 is 2.0%. Taxable income in excess of $5,000 but not in excess of $20,000 is 4.0%. Taxable income in excess of $20,000 but not in excess of $60,000 is 5.5%. Taxable income in excess of $60,000 but not in excess of $125,000 is 6.6%. Taxable income in excess of $125,000 but not in excess of $250,000 is 6.75%. Taxable income in excess of $250,000 is 6.95%.</t>
  </si>
  <si>
    <t>4.4%.
The 2026 rate may be reduced by a specified percentage for a designated excess range if there is surplus tax revenue and the amount of the excess is greater than $300 million.</t>
  </si>
  <si>
    <t xml:space="preserve">News and Announcements, Ariz. Dept. of Rev., 12/14/2022  </t>
  </si>
  <si>
    <t>2.5%
As of 2023, Arizona has a flat tax rate of 2.5%.</t>
  </si>
  <si>
    <t>Ranges from 0% to 3.9%.
Adjusted for inflation.
The personal income tax rates for every resident, individual, trust or estate having net income less than or equal to $94,700 are as follows: from $0 to $5,599, the tax rate is 0%; from $5,600 to $11,199, the tax rate is 2%; from $11,200 to $15,999, the tax rate is 3%; from $16,000 to $26,399, the tax rate is 3.4%; and from $26,400 to $94,700, the tax rate is 3.9%. The rates for every resident, individual, trust or estate having net income greater than $94,700 are as follows: from $0 to $4,700, the tax rate is 2%; and from $4,701 and above, the tax rate is 3.9%. Every resident, individual, trust or estate having net income greater than or equal to $94,701 but not greater than $97,800 must reduce the amount of income tax due by deducting a statutory bracket adjustment amount.</t>
  </si>
  <si>
    <t>Personal Income Tax Rate--2026</t>
  </si>
  <si>
    <t>This chart shows the personal income tax rate for the 2026 tax year.</t>
  </si>
  <si>
    <t>Last Run:  Apr 13, 2026</t>
  </si>
  <si>
    <t>change in rates</t>
  </si>
  <si>
    <t>Should be 3.99% starting 2027.</t>
  </si>
  <si>
    <t>This rate is only for interest and dividends.  Business taxes may still apply.</t>
  </si>
  <si>
    <r>
      <rPr>
        <u/>
        <sz val="10"/>
        <color indexed="12"/>
        <rFont val="Arial"/>
        <family val="2"/>
      </rPr>
      <t>Wyoming 10-001</t>
    </r>
  </si>
  <si>
    <r>
      <rPr>
        <u/>
        <sz val="10"/>
        <color indexed="12"/>
        <rFont val="Arial"/>
        <family val="2"/>
      </rPr>
      <t>Fact Sheet 1121</t>
    </r>
  </si>
  <si>
    <r>
      <rPr>
        <u/>
        <sz val="10"/>
        <color indexed="12"/>
        <rFont val="Arial"/>
        <family val="2"/>
      </rPr>
      <t>Wisconsin 10-910</t>
    </r>
  </si>
  <si>
    <r>
      <rPr>
        <u/>
        <sz val="10"/>
        <color indexed="12"/>
        <rFont val="Arial"/>
        <family val="2"/>
      </rPr>
      <t>Wis. Stat. §71.05 (25m)</t>
    </r>
  </si>
  <si>
    <r>
      <rPr>
        <u/>
        <sz val="10"/>
        <color indexed="12"/>
        <rFont val="Arial"/>
        <family val="2"/>
      </rPr>
      <t>Wisconsin 10-510</t>
    </r>
  </si>
  <si>
    <r>
      <rPr>
        <u/>
        <sz val="10"/>
        <color indexed="12"/>
        <rFont val="Arial"/>
        <family val="2"/>
      </rPr>
      <t>Wis. Stat. §71.01(13)</t>
    </r>
  </si>
  <si>
    <r>
      <rPr>
        <u/>
        <sz val="10"/>
        <color indexed="12"/>
        <rFont val="Arial"/>
        <family val="2"/>
      </rPr>
      <t>W. Va. Code. §11-24-6b</t>
    </r>
  </si>
  <si>
    <r>
      <rPr>
        <u/>
        <sz val="10"/>
        <color indexed="12"/>
        <rFont val="Arial"/>
        <family val="2"/>
      </rPr>
      <t>West Virginia 10-510</t>
    </r>
  </si>
  <si>
    <r>
      <rPr>
        <u/>
        <sz val="10"/>
        <color indexed="12"/>
        <rFont val="Arial"/>
        <family val="2"/>
      </rPr>
      <t>W. Va. Code. §11-24-6</t>
    </r>
  </si>
  <si>
    <r>
      <rPr>
        <u/>
        <sz val="10"/>
        <color indexed="12"/>
        <rFont val="Arial"/>
        <family val="2"/>
      </rPr>
      <t>Washington 10-001</t>
    </r>
  </si>
  <si>
    <r>
      <rPr>
        <u/>
        <sz val="10"/>
        <color indexed="12"/>
        <rFont val="Arial"/>
        <family val="2"/>
      </rPr>
      <t>23 Va. Admin. Code § 10-120-100</t>
    </r>
  </si>
  <si>
    <r>
      <rPr>
        <u/>
        <sz val="10"/>
        <color indexed="12"/>
        <rFont val="Arial"/>
        <family val="2"/>
      </rPr>
      <t>Virginia 10-510</t>
    </r>
  </si>
  <si>
    <r>
      <rPr>
        <u/>
        <sz val="10"/>
        <color indexed="12"/>
        <rFont val="Arial"/>
        <family val="2"/>
      </rPr>
      <t>Va. Code. Ann. §58.1-301</t>
    </r>
  </si>
  <si>
    <r>
      <rPr>
        <sz val="10"/>
        <color theme="1"/>
        <rFont val="Arial"/>
        <family val="2"/>
      </rPr>
      <t>We recommend you reference cited authority for more information.</t>
    </r>
  </si>
  <si>
    <r>
      <rPr>
        <u/>
        <sz val="10"/>
        <color indexed="12"/>
        <rFont val="Arial"/>
        <family val="2"/>
      </rPr>
      <t>Vt. Stat. Ann. tit. 32, §5824</t>
    </r>
  </si>
  <si>
    <r>
      <rPr>
        <u/>
        <sz val="10"/>
        <color indexed="12"/>
        <rFont val="Arial"/>
        <family val="2"/>
      </rPr>
      <t>Vermont 10-510</t>
    </r>
  </si>
  <si>
    <r>
      <rPr>
        <u/>
        <sz val="10"/>
        <color indexed="12"/>
        <rFont val="Arial"/>
        <family val="2"/>
      </rPr>
      <t>Vt. Stat. Ann. tit. 32, §5811(18)</t>
    </r>
  </si>
  <si>
    <r>
      <rPr>
        <sz val="10"/>
        <color theme="1"/>
        <rFont val="Arial"/>
        <family val="2"/>
      </rPr>
      <t>&lt;p&gt;We recommend you reference cited authority for more information.&lt;/p&gt;</t>
    </r>
  </si>
  <si>
    <r>
      <rPr>
        <u/>
        <sz val="10"/>
        <color indexed="12"/>
        <rFont val="Arial"/>
        <family val="2"/>
      </rPr>
      <t>Utah Code Ann. §59-7-101(20)</t>
    </r>
  </si>
  <si>
    <r>
      <rPr>
        <u/>
        <sz val="10"/>
        <color indexed="12"/>
        <rFont val="Arial"/>
        <family val="2"/>
      </rPr>
      <t>Utah 10-510</t>
    </r>
  </si>
  <si>
    <r>
      <rPr>
        <u/>
        <sz val="10"/>
        <color indexed="12"/>
        <rFont val="Arial"/>
        <family val="2"/>
      </rPr>
      <t>Tex. Admin. Code §3.587(d)(1)(B)(ii) and (iv)</t>
    </r>
  </si>
  <si>
    <r>
      <rPr>
        <u/>
        <sz val="10"/>
        <color indexed="12"/>
        <rFont val="Arial"/>
        <family val="2"/>
      </rPr>
      <t>Tex. Tax Code Ann. §171.1011</t>
    </r>
  </si>
  <si>
    <r>
      <rPr>
        <u/>
        <sz val="10"/>
        <color indexed="12"/>
        <rFont val="Arial"/>
        <family val="2"/>
      </rPr>
      <t>Texas 10-510</t>
    </r>
  </si>
  <si>
    <r>
      <rPr>
        <u/>
        <sz val="10"/>
        <color indexed="12"/>
        <rFont val="Arial"/>
        <family val="2"/>
      </rPr>
      <t>Tex. Tax Code Ann. §171.0001(9)</t>
    </r>
  </si>
  <si>
    <r>
      <rPr>
        <u/>
        <sz val="10"/>
        <color indexed="12"/>
        <rFont val="Arial"/>
        <family val="2"/>
      </rPr>
      <t>Tennessee 10-510</t>
    </r>
  </si>
  <si>
    <r>
      <rPr>
        <u/>
        <sz val="10"/>
        <color indexed="12"/>
        <rFont val="Arial"/>
        <family val="2"/>
      </rPr>
      <t>Tenn. Code Ann. §67-4-2006</t>
    </r>
  </si>
  <si>
    <r>
      <rPr>
        <u/>
        <sz val="10"/>
        <color indexed="12"/>
        <rFont val="Arial"/>
        <family val="2"/>
      </rPr>
      <t>South Dakota 14-001</t>
    </r>
  </si>
  <si>
    <r>
      <rPr>
        <u/>
        <sz val="10"/>
        <color indexed="12"/>
        <rFont val="Arial"/>
        <family val="2"/>
      </rPr>
      <t>South Carolina 10-510</t>
    </r>
  </si>
  <si>
    <r>
      <rPr>
        <u/>
        <sz val="10"/>
        <color indexed="12"/>
        <rFont val="Arial"/>
        <family val="2"/>
      </rPr>
      <t>S.C. Code Ann. §12-6-40(A)(1)</t>
    </r>
  </si>
  <si>
    <r>
      <rPr>
        <u/>
        <sz val="10"/>
        <color indexed="12"/>
        <rFont val="Arial"/>
        <family val="2"/>
      </rPr>
      <t>RI Gen Laws Sec. 44-11-11(e)</t>
    </r>
  </si>
  <si>
    <r>
      <rPr>
        <u/>
        <sz val="10"/>
        <color indexed="12"/>
        <rFont val="Arial"/>
        <family val="2"/>
      </rPr>
      <t>Rhode Island 10-510</t>
    </r>
  </si>
  <si>
    <r>
      <rPr>
        <u/>
        <sz val="10"/>
        <color indexed="12"/>
        <rFont val="Arial"/>
        <family val="2"/>
      </rPr>
      <t>Pennsylvania Tax Bulletin</t>
    </r>
  </si>
  <si>
    <r>
      <rPr>
        <u/>
        <sz val="10"/>
        <color indexed="12"/>
        <rFont val="Arial"/>
        <family val="2"/>
      </rPr>
      <t>Pennsylvania 10-510</t>
    </r>
  </si>
  <si>
    <r>
      <rPr>
        <u/>
        <sz val="10"/>
        <color indexed="12"/>
        <rFont val="Arial"/>
        <family val="2"/>
      </rPr>
      <t>72 P.S. §7401(3)1</t>
    </r>
  </si>
  <si>
    <r>
      <rPr>
        <u/>
        <sz val="10"/>
        <color indexed="12"/>
        <rFont val="Arial"/>
        <family val="2"/>
      </rPr>
      <t>Or. Rev. Stat. §317.010(7)</t>
    </r>
  </si>
  <si>
    <r>
      <rPr>
        <u/>
        <sz val="10"/>
        <color indexed="12"/>
        <rFont val="Arial"/>
        <family val="2"/>
      </rPr>
      <t>Oregon 10-510</t>
    </r>
  </si>
  <si>
    <r>
      <rPr>
        <u/>
        <sz val="10"/>
        <color indexed="12"/>
        <rFont val="Arial"/>
        <family val="2"/>
      </rPr>
      <t>Oklahoma 10-510</t>
    </r>
  </si>
  <si>
    <r>
      <rPr>
        <u/>
        <sz val="10"/>
        <color indexed="12"/>
        <rFont val="Arial"/>
        <family val="2"/>
      </rPr>
      <t>Okla. Stat. tit. 68, §2353(2)</t>
    </r>
  </si>
  <si>
    <r>
      <rPr>
        <u/>
        <sz val="10"/>
        <color indexed="12"/>
        <rFont val="Arial"/>
        <family val="2"/>
      </rPr>
      <t>Ohio Rev. Code Ann. §5751.01</t>
    </r>
  </si>
  <si>
    <r>
      <rPr>
        <u/>
        <sz val="10"/>
        <color indexed="12"/>
        <rFont val="Arial"/>
        <family val="2"/>
      </rPr>
      <t>Ohio 16-830a</t>
    </r>
  </si>
  <si>
    <r>
      <rPr>
        <u/>
        <sz val="10"/>
        <color indexed="12"/>
        <rFont val="Arial"/>
        <family val="2"/>
      </rPr>
      <t>Ohio Rev. Code Ann. §5751.02</t>
    </r>
  </si>
  <si>
    <r>
      <rPr>
        <u/>
        <sz val="10"/>
        <color indexed="12"/>
        <rFont val="Arial"/>
        <family val="2"/>
      </rPr>
      <t>Ohio 14-130</t>
    </r>
  </si>
  <si>
    <r>
      <rPr>
        <u/>
        <sz val="10"/>
        <color indexed="12"/>
        <rFont val="Arial"/>
        <family val="2"/>
      </rPr>
      <t>Ohio Rev. Code Ann. §5701.11</t>
    </r>
  </si>
  <si>
    <r>
      <rPr>
        <u/>
        <sz val="10"/>
        <color indexed="12"/>
        <rFont val="Arial"/>
        <family val="2"/>
      </rPr>
      <t>N.D. Cent. Code §57-38-01.3</t>
    </r>
  </si>
  <si>
    <r>
      <rPr>
        <u/>
        <sz val="10"/>
        <color indexed="12"/>
        <rFont val="Arial"/>
        <family val="2"/>
      </rPr>
      <t>North Dakota 10-510</t>
    </r>
  </si>
  <si>
    <r>
      <rPr>
        <u/>
        <sz val="10"/>
        <color indexed="12"/>
        <rFont val="Arial"/>
        <family val="2"/>
      </rPr>
      <t>N.D. Cent. Code §57-38-01.5</t>
    </r>
  </si>
  <si>
    <r>
      <rPr>
        <u/>
        <sz val="10"/>
        <color indexed="12"/>
        <rFont val="Arial"/>
        <family val="2"/>
      </rPr>
      <t>N.C. Gen. Stat. §150-130.5(b)(30)</t>
    </r>
  </si>
  <si>
    <r>
      <rPr>
        <u/>
        <sz val="10"/>
        <color indexed="12"/>
        <rFont val="Arial"/>
        <family val="2"/>
      </rPr>
      <t>North Carolina 10-640</t>
    </r>
  </si>
  <si>
    <r>
      <rPr>
        <u/>
        <sz val="10"/>
        <color indexed="12"/>
        <rFont val="Arial"/>
        <family val="2"/>
      </rPr>
      <t>N.C. Gen. Stat. §150-130.5(a)(26) and (27)</t>
    </r>
  </si>
  <si>
    <r>
      <rPr>
        <u/>
        <sz val="10"/>
        <color indexed="12"/>
        <rFont val="Arial"/>
        <family val="2"/>
      </rPr>
      <t>North Carolina 10-510</t>
    </r>
  </si>
  <si>
    <r>
      <rPr>
        <u/>
        <sz val="10"/>
        <color indexed="12"/>
        <rFont val="Arial"/>
        <family val="2"/>
      </rPr>
      <t>N.Y. Tax Law, §208</t>
    </r>
  </si>
  <si>
    <r>
      <rPr>
        <u/>
        <sz val="10"/>
        <color indexed="12"/>
        <rFont val="Arial"/>
        <family val="2"/>
      </rPr>
      <t>New York 10-640</t>
    </r>
  </si>
  <si>
    <r>
      <rPr>
        <u/>
        <sz val="10"/>
        <color indexed="12"/>
        <rFont val="Arial"/>
        <family val="2"/>
      </rPr>
      <t>Preliminary Report on TCJA</t>
    </r>
  </si>
  <si>
    <r>
      <rPr>
        <u/>
        <sz val="10"/>
        <color indexed="12"/>
        <rFont val="Arial"/>
        <family val="2"/>
      </rPr>
      <t>New York 10-510</t>
    </r>
  </si>
  <si>
    <r>
      <rPr>
        <u/>
        <sz val="10"/>
        <color indexed="12"/>
        <rFont val="Arial"/>
        <family val="2"/>
      </rPr>
      <t>N.M. Stat. Ann. §7-2A-2(C) and (G)</t>
    </r>
  </si>
  <si>
    <r>
      <rPr>
        <u/>
        <sz val="10"/>
        <color indexed="12"/>
        <rFont val="Arial"/>
        <family val="2"/>
      </rPr>
      <t>New Mexico 10-510</t>
    </r>
  </si>
  <si>
    <r>
      <rPr>
        <u/>
        <sz val="10"/>
        <color indexed="12"/>
        <rFont val="Arial"/>
        <family val="2"/>
      </rPr>
      <t>N.J. Admin. Code tit. 18, §18:7-5.2</t>
    </r>
  </si>
  <si>
    <r>
      <rPr>
        <u/>
        <sz val="10"/>
        <color indexed="12"/>
        <rFont val="Arial"/>
        <family val="2"/>
      </rPr>
      <t>N.J. Stat. Ann. §54:10A-4</t>
    </r>
  </si>
  <si>
    <r>
      <rPr>
        <u/>
        <sz val="10"/>
        <color indexed="12"/>
        <rFont val="Arial"/>
        <family val="2"/>
      </rPr>
      <t>New Jersey 10-510</t>
    </r>
  </si>
  <si>
    <r>
      <rPr>
        <u/>
        <sz val="10"/>
        <color indexed="12"/>
        <rFont val="Arial"/>
        <family val="2"/>
      </rPr>
      <t>TIR 2019-002</t>
    </r>
  </si>
  <si>
    <r>
      <rPr>
        <u/>
        <sz val="10"/>
        <color indexed="12"/>
        <rFont val="Arial"/>
        <family val="2"/>
      </rPr>
      <t>New Hampshire 10-690</t>
    </r>
  </si>
  <si>
    <r>
      <rPr>
        <u/>
        <sz val="10"/>
        <color indexed="12"/>
        <rFont val="Arial"/>
        <family val="2"/>
      </rPr>
      <t>N.H. Rev. Stat. Ann. §77-A:4</t>
    </r>
  </si>
  <si>
    <r>
      <rPr>
        <u/>
        <sz val="10"/>
        <color indexed="12"/>
        <rFont val="Arial"/>
        <family val="2"/>
      </rPr>
      <t>New Hampshire 10-510</t>
    </r>
  </si>
  <si>
    <r>
      <rPr>
        <u/>
        <sz val="10"/>
        <color indexed="12"/>
        <rFont val="Arial"/>
        <family val="2"/>
      </rPr>
      <t>N.H. Rev. Stat. Ann. §77-A:1</t>
    </r>
  </si>
  <si>
    <r>
      <rPr>
        <u/>
        <sz val="10"/>
        <color indexed="12"/>
        <rFont val="Arial"/>
        <family val="2"/>
      </rPr>
      <t>Nevada 10-001</t>
    </r>
  </si>
  <si>
    <r>
      <rPr>
        <u/>
        <sz val="10"/>
        <color indexed="12"/>
        <rFont val="Arial"/>
        <family val="2"/>
      </rPr>
      <t>Nebraska 10-510</t>
    </r>
  </si>
  <si>
    <r>
      <rPr>
        <u/>
        <sz val="10"/>
        <color indexed="12"/>
        <rFont val="Arial"/>
        <family val="2"/>
      </rPr>
      <t>Neb. Rev. Stat. §49-801.01</t>
    </r>
  </si>
  <si>
    <r>
      <rPr>
        <u/>
        <sz val="10"/>
        <color indexed="12"/>
        <rFont val="Arial"/>
        <family val="2"/>
      </rPr>
      <t>Montana 10-515</t>
    </r>
  </si>
  <si>
    <r>
      <rPr>
        <u/>
        <sz val="10"/>
        <color indexed="12"/>
        <rFont val="Arial"/>
        <family val="2"/>
      </rPr>
      <t>Baker Bancorporation, Inc. v. DOR</t>
    </r>
  </si>
  <si>
    <r>
      <rPr>
        <u/>
        <sz val="10"/>
        <color indexed="12"/>
        <rFont val="Arial"/>
        <family val="2"/>
      </rPr>
      <t>Montana 10-510</t>
    </r>
  </si>
  <si>
    <r>
      <rPr>
        <u/>
        <sz val="10"/>
        <color indexed="12"/>
        <rFont val="Arial"/>
        <family val="2"/>
      </rPr>
      <t>Mont. Code Ann. §15-31-113</t>
    </r>
  </si>
  <si>
    <r>
      <rPr>
        <u/>
        <sz val="10"/>
        <color indexed="12"/>
        <rFont val="Arial"/>
        <family val="2"/>
      </rPr>
      <t>Mo. Rev. Stat. §143.431</t>
    </r>
  </si>
  <si>
    <r>
      <rPr>
        <u/>
        <sz val="10"/>
        <color indexed="12"/>
        <rFont val="Arial"/>
        <family val="2"/>
      </rPr>
      <t>Missouri 10-510</t>
    </r>
  </si>
  <si>
    <r>
      <rPr>
        <u/>
        <sz val="10"/>
        <color indexed="12"/>
        <rFont val="Arial"/>
        <family val="2"/>
      </rPr>
      <t>Mo. Rev. Stat. §143.091</t>
    </r>
  </si>
  <si>
    <r>
      <rPr>
        <u/>
        <sz val="10"/>
        <color indexed="12"/>
        <rFont val="Arial"/>
        <family val="2"/>
      </rPr>
      <t>Mississippi 10-515</t>
    </r>
  </si>
  <si>
    <r>
      <rPr>
        <u/>
        <sz val="10"/>
        <color indexed="12"/>
        <rFont val="Arial"/>
        <family val="2"/>
      </rPr>
      <t>Miss. Code. Ann. §27-7-17(1)</t>
    </r>
  </si>
  <si>
    <r>
      <rPr>
        <u/>
        <sz val="10"/>
        <color indexed="12"/>
        <rFont val="Arial"/>
        <family val="2"/>
      </rPr>
      <t>Mississippi 10-510</t>
    </r>
  </si>
  <si>
    <r>
      <rPr>
        <u/>
        <sz val="10"/>
        <color indexed="12"/>
        <rFont val="Arial"/>
        <family val="2"/>
      </rPr>
      <t>Miss. Code. Ann. §27-7-15(4)</t>
    </r>
  </si>
  <si>
    <r>
      <rPr>
        <u/>
        <sz val="10"/>
        <color indexed="12"/>
        <rFont val="Arial"/>
        <family val="2"/>
      </rPr>
      <t>Minn. Stat. §290.21(4)</t>
    </r>
  </si>
  <si>
    <r>
      <rPr>
        <u/>
        <sz val="10"/>
        <color indexed="12"/>
        <rFont val="Arial"/>
        <family val="2"/>
      </rPr>
      <t>Minnesota 10-510</t>
    </r>
  </si>
  <si>
    <r>
      <rPr>
        <u/>
        <sz val="10"/>
        <color indexed="12"/>
        <rFont val="Arial"/>
        <family val="2"/>
      </rPr>
      <t>Minn. Stat. §289A.02(7)</t>
    </r>
  </si>
  <si>
    <r>
      <rPr>
        <u/>
        <sz val="10"/>
        <color indexed="12"/>
        <rFont val="Arial"/>
        <family val="2"/>
      </rPr>
      <t>Mich. Comp. Laws §206.607(1) and (6)</t>
    </r>
  </si>
  <si>
    <r>
      <rPr>
        <u/>
        <sz val="10"/>
        <color indexed="12"/>
        <rFont val="Arial"/>
        <family val="2"/>
      </rPr>
      <t>Mich. Comp. Laws §206.623</t>
    </r>
  </si>
  <si>
    <r>
      <rPr>
        <u/>
        <sz val="10"/>
        <color indexed="12"/>
        <rFont val="Arial"/>
        <family val="2"/>
      </rPr>
      <t>Michigan 10-510</t>
    </r>
  </si>
  <si>
    <r>
      <rPr>
        <u/>
        <sz val="10"/>
        <color indexed="12"/>
        <rFont val="Arial"/>
        <family val="2"/>
      </rPr>
      <t>Mich. Comp. Laws §208.1109(3)</t>
    </r>
  </si>
  <si>
    <r>
      <rPr>
        <u/>
        <sz val="10"/>
        <color indexed="12"/>
        <rFont val="Arial"/>
        <family val="2"/>
      </rPr>
      <t>TIR 19-7</t>
    </r>
  </si>
  <si>
    <r>
      <rPr>
        <u/>
        <sz val="10"/>
        <color indexed="12"/>
        <rFont val="Arial"/>
        <family val="2"/>
      </rPr>
      <t>Massachusetts 10-690</t>
    </r>
  </si>
  <si>
    <r>
      <rPr>
        <u/>
        <sz val="10"/>
        <color indexed="12"/>
        <rFont val="Arial"/>
        <family val="2"/>
      </rPr>
      <t>Mass. Gen. Laws ch. 63, §38(a)</t>
    </r>
  </si>
  <si>
    <r>
      <rPr>
        <u/>
        <sz val="10"/>
        <color indexed="12"/>
        <rFont val="Arial"/>
        <family val="2"/>
      </rPr>
      <t>Massachusetts 10-510</t>
    </r>
  </si>
  <si>
    <r>
      <rPr>
        <u/>
        <sz val="10"/>
        <color indexed="12"/>
        <rFont val="Arial"/>
        <family val="2"/>
      </rPr>
      <t>Mass. Gen. Laws ch. 63, §30(4)</t>
    </r>
  </si>
  <si>
    <r>
      <rPr>
        <u/>
        <sz val="10"/>
        <color indexed="12"/>
        <rFont val="Arial"/>
        <family val="2"/>
      </rPr>
      <t>Maryland 10-510</t>
    </r>
  </si>
  <si>
    <r>
      <rPr>
        <u/>
        <sz val="10"/>
        <color indexed="12"/>
        <rFont val="Arial"/>
        <family val="2"/>
      </rPr>
      <t>Md. Code Ann. §10-108</t>
    </r>
  </si>
  <si>
    <r>
      <rPr>
        <u/>
        <sz val="10"/>
        <color indexed="12"/>
        <rFont val="Arial"/>
        <family val="2"/>
      </rPr>
      <t>Me. Rev. Stat. Ann. tit. 36,  §111.1-A</t>
    </r>
  </si>
  <si>
    <r>
      <rPr>
        <u/>
        <sz val="10"/>
        <color indexed="12"/>
        <rFont val="Arial"/>
        <family val="2"/>
      </rPr>
      <t>Maine 10-510</t>
    </r>
  </si>
  <si>
    <r>
      <rPr>
        <u/>
        <sz val="10"/>
        <color indexed="12"/>
        <rFont val="Arial"/>
        <family val="2"/>
      </rPr>
      <t>Louisiana 10-510</t>
    </r>
  </si>
  <si>
    <r>
      <rPr>
        <u/>
        <sz val="10"/>
        <color indexed="12"/>
        <rFont val="Arial"/>
        <family val="2"/>
      </rPr>
      <t>La. Rev. Stat. Ann. §47:287.701</t>
    </r>
  </si>
  <si>
    <r>
      <rPr>
        <u/>
        <sz val="10"/>
        <color indexed="12"/>
        <rFont val="Arial"/>
        <family val="2"/>
      </rPr>
      <t>Ky. Rev. Stat. Ann. §141.010</t>
    </r>
  </si>
  <si>
    <r>
      <rPr>
        <u/>
        <sz val="10"/>
        <color indexed="12"/>
        <rFont val="Arial"/>
        <family val="2"/>
      </rPr>
      <t>Kentucky 10-510</t>
    </r>
  </si>
  <si>
    <r>
      <rPr>
        <u/>
        <sz val="10"/>
        <color indexed="12"/>
        <rFont val="Arial"/>
        <family val="2"/>
      </rPr>
      <t>Ky. Rev. Stat. Ann. §141.039</t>
    </r>
  </si>
  <si>
    <r>
      <rPr>
        <u/>
        <sz val="10"/>
        <color indexed="12"/>
        <rFont val="Arial"/>
        <family val="2"/>
      </rPr>
      <t>Kan. Stat. Ann. §79-32,109</t>
    </r>
  </si>
  <si>
    <r>
      <rPr>
        <u/>
        <sz val="10"/>
        <color indexed="12"/>
        <rFont val="Arial"/>
        <family val="2"/>
      </rPr>
      <t>Kansas 10-510</t>
    </r>
  </si>
  <si>
    <r>
      <rPr>
        <u/>
        <sz val="10"/>
        <color indexed="12"/>
        <rFont val="Arial"/>
        <family val="2"/>
      </rPr>
      <t>Kan. Stat. Ann. §79-32,138(c)(v)</t>
    </r>
  </si>
  <si>
    <r>
      <rPr>
        <u/>
        <sz val="10"/>
        <color indexed="12"/>
        <rFont val="Arial"/>
        <family val="2"/>
      </rPr>
      <t>Iowa Code §422.32(1)</t>
    </r>
  </si>
  <si>
    <r>
      <rPr>
        <u/>
        <sz val="10"/>
        <color indexed="12"/>
        <rFont val="Arial"/>
        <family val="2"/>
      </rPr>
      <t>Iowa 10-510</t>
    </r>
  </si>
  <si>
    <r>
      <rPr>
        <u/>
        <sz val="10"/>
        <color indexed="12"/>
        <rFont val="Arial"/>
        <family val="2"/>
      </rPr>
      <t>Iowa Code §422.3(5)</t>
    </r>
  </si>
  <si>
    <r>
      <rPr>
        <u/>
        <sz val="10"/>
        <color indexed="12"/>
        <rFont val="Arial"/>
        <family val="2"/>
      </rPr>
      <t>Ind. Code §6-3-1-3.5</t>
    </r>
  </si>
  <si>
    <r>
      <rPr>
        <u/>
        <sz val="10"/>
        <color indexed="12"/>
        <rFont val="Arial"/>
        <family val="2"/>
      </rPr>
      <t>Ind. Code §6-3-1-11</t>
    </r>
  </si>
  <si>
    <r>
      <rPr>
        <u/>
        <sz val="10"/>
        <color indexed="12"/>
        <rFont val="Arial"/>
        <family val="2"/>
      </rPr>
      <t>Indiana 10-510</t>
    </r>
  </si>
  <si>
    <r>
      <rPr>
        <u/>
        <sz val="10"/>
        <color indexed="12"/>
        <rFont val="Arial"/>
        <family val="2"/>
      </rPr>
      <t>35 ILCS 5/203(b)</t>
    </r>
  </si>
  <si>
    <r>
      <rPr>
        <u/>
        <sz val="10"/>
        <color indexed="12"/>
        <rFont val="Arial"/>
        <family val="2"/>
      </rPr>
      <t>Illinois 10-510</t>
    </r>
  </si>
  <si>
    <r>
      <rPr>
        <u/>
        <sz val="10"/>
        <color indexed="12"/>
        <rFont val="Arial"/>
        <family val="2"/>
      </rPr>
      <t>Idaho 10-510</t>
    </r>
  </si>
  <si>
    <r>
      <rPr>
        <u/>
        <sz val="10"/>
        <color indexed="12"/>
        <rFont val="Arial"/>
        <family val="2"/>
      </rPr>
      <t>Idaho Code §63-3022</t>
    </r>
  </si>
  <si>
    <r>
      <rPr>
        <u/>
        <sz val="10"/>
        <color indexed="12"/>
        <rFont val="Arial"/>
        <family val="2"/>
      </rPr>
      <t>Haw. Rev. Stat. §235-2.45(k)</t>
    </r>
  </si>
  <si>
    <r>
      <rPr>
        <u/>
        <sz val="10"/>
        <color indexed="12"/>
        <rFont val="Arial"/>
        <family val="2"/>
      </rPr>
      <t>Hawaii 10-510</t>
    </r>
  </si>
  <si>
    <r>
      <rPr>
        <u/>
        <sz val="10"/>
        <color indexed="12"/>
        <rFont val="Arial"/>
        <family val="2"/>
      </rPr>
      <t>Haw. Rev. Stat. §235-2.3</t>
    </r>
  </si>
  <si>
    <r>
      <rPr>
        <u/>
        <sz val="10"/>
        <color indexed="12"/>
        <rFont val="Arial"/>
        <family val="2"/>
      </rPr>
      <t>Georgia 10-510</t>
    </r>
  </si>
  <si>
    <r>
      <rPr>
        <u/>
        <sz val="10"/>
        <color indexed="12"/>
        <rFont val="Arial"/>
        <family val="2"/>
      </rPr>
      <t>Ga. Code Ann. §48-7-21(a)</t>
    </r>
  </si>
  <si>
    <r>
      <rPr>
        <u/>
        <sz val="10"/>
        <color indexed="12"/>
        <rFont val="Arial"/>
        <family val="2"/>
      </rPr>
      <t>Fla. Admin. Code Ann. r. 12C-1.013</t>
    </r>
  </si>
  <si>
    <r>
      <rPr>
        <u/>
        <sz val="10"/>
        <color indexed="12"/>
        <rFont val="Arial"/>
        <family val="2"/>
      </rPr>
      <t>Fla. Stat. ch. 220.13</t>
    </r>
  </si>
  <si>
    <r>
      <rPr>
        <u/>
        <sz val="10"/>
        <color indexed="12"/>
        <rFont val="Arial"/>
        <family val="2"/>
      </rPr>
      <t>Florida 10-510</t>
    </r>
  </si>
  <si>
    <r>
      <rPr>
        <u/>
        <sz val="10"/>
        <color indexed="12"/>
        <rFont val="Arial"/>
        <family val="2"/>
      </rPr>
      <t>D.C. Code Ann. §47-1803.03</t>
    </r>
  </si>
  <si>
    <r>
      <rPr>
        <u/>
        <sz val="10"/>
        <color indexed="12"/>
        <rFont val="Arial"/>
        <family val="2"/>
      </rPr>
      <t>District of Columbia 10-510</t>
    </r>
  </si>
  <si>
    <r>
      <rPr>
        <u/>
        <sz val="10"/>
        <color indexed="12"/>
        <rFont val="Arial"/>
        <family val="2"/>
      </rPr>
      <t>D.C. Code Ann. §47-1803.02</t>
    </r>
  </si>
  <si>
    <r>
      <rPr>
        <sz val="10"/>
        <color theme="1"/>
        <rFont val="Arial"/>
        <family val="2"/>
      </rPr>
      <t xml:space="preserve">Same as federal treatment except, for amounts invested in a Qualified Opportunity Fund (QOF) after December 31, 2026:
• the reduction of capital gains tax liability through a 10% step-up basis, if invested for five years under IRC Sec. 1400Z-2(b), is realized only if the taxpayer meets certain criteria
• the abatement of capital gains tax on an investment of capital gains held in a QOF for at least 10 years, under IRC Sec. 1400Z-2(c), is realized only if the taxpayer invests in a QOF that meets certain criteria.
</t>
    </r>
  </si>
  <si>
    <r>
      <rPr>
        <u/>
        <sz val="10"/>
        <color indexed="12"/>
        <rFont val="Arial"/>
        <family val="2"/>
      </rPr>
      <t>Delaware 10-510</t>
    </r>
  </si>
  <si>
    <r>
      <rPr>
        <u/>
        <sz val="10"/>
        <color indexed="12"/>
        <rFont val="Arial"/>
        <family val="2"/>
      </rPr>
      <t>Del. Code Ann. tit. 30, §1903</t>
    </r>
  </si>
  <si>
    <r>
      <rPr>
        <u/>
        <sz val="10"/>
        <color indexed="12"/>
        <rFont val="Arial"/>
        <family val="2"/>
      </rPr>
      <t>Conn. Gen. Stat. §12-217</t>
    </r>
  </si>
  <si>
    <r>
      <rPr>
        <u/>
        <sz val="10"/>
        <color indexed="12"/>
        <rFont val="Arial"/>
        <family val="2"/>
      </rPr>
      <t>Connecticut 10-510</t>
    </r>
  </si>
  <si>
    <r>
      <rPr>
        <u/>
        <sz val="10"/>
        <color indexed="12"/>
        <rFont val="Arial"/>
        <family val="2"/>
      </rPr>
      <t>FYI Income 58</t>
    </r>
  </si>
  <si>
    <r>
      <rPr>
        <u/>
        <sz val="10"/>
        <color indexed="12"/>
        <rFont val="Arial"/>
        <family val="2"/>
      </rPr>
      <t>Colorado 10-510</t>
    </r>
  </si>
  <si>
    <r>
      <rPr>
        <u/>
        <sz val="10"/>
        <color indexed="12"/>
        <rFont val="Arial"/>
        <family val="2"/>
      </rPr>
      <t>Colo. Rev. Stat. §39-22-304(1)</t>
    </r>
  </si>
  <si>
    <r>
      <rPr>
        <u/>
        <sz val="10"/>
        <color indexed="12"/>
        <rFont val="Arial"/>
        <family val="2"/>
      </rPr>
      <t>California 10-510</t>
    </r>
  </si>
  <si>
    <r>
      <rPr>
        <u/>
        <sz val="10"/>
        <color indexed="12"/>
        <rFont val="Arial"/>
        <family val="2"/>
      </rPr>
      <t>Ark. Code Ann. §26-51-460</t>
    </r>
  </si>
  <si>
    <r>
      <rPr>
        <u/>
        <sz val="10"/>
        <color indexed="12"/>
        <rFont val="Arial"/>
        <family val="2"/>
      </rPr>
      <t>Arkansas 10-510</t>
    </r>
  </si>
  <si>
    <r>
      <rPr>
        <u/>
        <sz val="10"/>
        <color indexed="12"/>
        <rFont val="Arial"/>
        <family val="2"/>
      </rPr>
      <t>Arizona 10-510</t>
    </r>
  </si>
  <si>
    <r>
      <rPr>
        <u/>
        <sz val="10"/>
        <color indexed="12"/>
        <rFont val="Arial"/>
        <family val="2"/>
      </rPr>
      <t>Ariz. Rev. Stat. §43-105</t>
    </r>
  </si>
  <si>
    <r>
      <rPr>
        <u/>
        <sz val="10"/>
        <color indexed="12"/>
        <rFont val="Arial"/>
        <family val="2"/>
      </rPr>
      <t>Alaska Stat. §43.20.021</t>
    </r>
  </si>
  <si>
    <r>
      <rPr>
        <u/>
        <sz val="10"/>
        <color indexed="12"/>
        <rFont val="Arial"/>
        <family val="2"/>
      </rPr>
      <t>Alaska 10-510</t>
    </r>
  </si>
  <si>
    <r>
      <rPr>
        <u/>
        <sz val="10"/>
        <color indexed="12"/>
        <rFont val="Arial"/>
        <family val="2"/>
      </rPr>
      <t>Alabama 10-510</t>
    </r>
  </si>
  <si>
    <r>
      <rPr>
        <sz val="11"/>
        <color theme="1"/>
        <rFont val="Arial"/>
        <family val="2"/>
      </rPr>
      <t>Taxpayers may elect to defer gain on the sale or exchange of property if the taxpayer reinvests the gain in a qualified opportunity zone under IRC Secs. 1400Z-1 and 1400Z-2. The proceeds must be reinvested within 180 days of the sale or exchange in a qualified opportunity zone fund. The gain may be deferred until the earlier of:
• the tax year in which the investment is sold or exchanged; or
• December 31, 2026.
A 10% exclusion of the deferred gain is allowed if the investment is held for at least 5 years. The exclusion amount is 15% if held for more than 7 years. If held for at least 10 years, the taxpayer can treat the basis on the date of sale as the fair market value.
The Qualified Opportunity Zone program is permanently extended, allowing for rolling, 10-year designations beginning on January 1, 2027. A new rolling gain deferral rule is established and a permanent 10-percent basis step-up benefit is allowed.
A qualified opportunity zone is a low income community designated as such by the U.S. Treasury after being nominated by a state governor.
This chart shows whether each state and the District of Columbia recognizes federal deferral of gain on opportunity zone investments.</t>
    </r>
  </si>
  <si>
    <t>State IRC Conformity Chart</t>
  </si>
  <si>
    <t>Conformity</t>
  </si>
  <si>
    <t>Date of Conformity</t>
  </si>
  <si>
    <t>Types of Selective Conformity</t>
  </si>
  <si>
    <t>Rolling conformity states</t>
  </si>
  <si>
    <t>Current IRC (rolling)</t>
  </si>
  <si>
    <t>Bonus depreciation, §174</t>
  </si>
  <si>
    <t>Limited corporate‑specific decoupling</t>
  </si>
  <si>
    <t>Static (fixed‑date) conformity states</t>
  </si>
  <si>
    <t>IRC as of Jan. 1, 2024</t>
  </si>
  <si>
    <t>Bonus depreciation</t>
  </si>
  <si>
    <t>Selective / Limited Conformity</t>
  </si>
  <si>
    <t>Adopts specific IRC provisions only</t>
  </si>
  <si>
    <t>IRC as of Jan. 1, 2025</t>
  </si>
  <si>
    <t>Bonus depreciation, §174, §163(j), GILTI</t>
  </si>
  <si>
    <t>Bonus depreciation, §174 addbacks</t>
  </si>
  <si>
    <t>Industry‑specific decoupling</t>
  </si>
  <si>
    <t>Limited targeted decoupling</t>
  </si>
  <si>
    <t>§174, §163(j)</t>
  </si>
  <si>
    <t>IRC as of Jan. 1, 2023</t>
  </si>
  <si>
    <t>§179 and bonus depreciation limits</t>
  </si>
  <si>
    <t>IRC as of Dec. 31, 2024</t>
  </si>
  <si>
    <t>IRC as of Dec. 31, 2023</t>
  </si>
  <si>
    <t>Mixed / Hybrid Conformity States</t>
  </si>
  <si>
    <t>Corp: rolling / Ind: fixed</t>
  </si>
  <si>
    <t>Bonus depreciation; different regimens by tax</t>
  </si>
  <si>
    <t>Limited addbacks</t>
  </si>
  <si>
    <t>IRC as of May 1, 2023</t>
  </si>
  <si>
    <t>Selective adoption by statute</t>
  </si>
  <si>
    <t>No corporate or individual income tax</t>
  </si>
  <si>
    <t>IRC as of Dec. 31, 2018</t>
  </si>
  <si>
    <t>Business‑only taxes</t>
  </si>
  <si>
    <t>Rolling (selective)</t>
  </si>
  <si>
    <t>GILTI, bonus depreciation, §174</t>
  </si>
  <si>
    <t>GILTI, bonus depreciation</t>
  </si>
  <si>
    <t>Net income adjustments, bonus depreciation</t>
  </si>
  <si>
    <t>Franchise/excise tax modifiers</t>
  </si>
  <si>
    <t>Selective OBBBA decoupling</t>
  </si>
  <si>
    <t>No income tax</t>
  </si>
  <si>
    <t>IRC as of Dec. 31, 2020</t>
  </si>
  <si>
    <t>Sources:</t>
  </si>
  <si>
    <t>https://www.cost.org/globalassets/cost/state-tax-resources-pdf-pages/maps--charts---obbba/state-irc-conformity-chart-final.pdf</t>
  </si>
  <si>
    <t>State Pass-Through Entity (PTE) Level Approach</t>
  </si>
  <si>
    <t>2025 Tax Conformity Changes</t>
  </si>
  <si>
    <t>Rural Fund Entry</t>
  </si>
  <si>
    <t>% of Commitment in Rural Fund</t>
  </si>
  <si>
    <t>Total Commitment - Non-QOF</t>
  </si>
  <si>
    <t>Hold Period</t>
  </si>
  <si>
    <t>End of Investment Period:</t>
  </si>
  <si>
    <t>Other</t>
  </si>
  <si>
    <t>Range of Years</t>
  </si>
  <si>
    <t>Initial Capital Gain/Commitment ($) - Rural QOF</t>
  </si>
  <si>
    <t xml:space="preserve">Only for use for investments made into a Qualified Opportunity Zone Fund ("QOF") after January 1, 2027. For the avoidance of doubt, this isn't applicable to investments </t>
  </si>
  <si>
    <t>into the QOF.</t>
  </si>
  <si>
    <t xml:space="preserve">scenario, original capital gain tax is paid at time of reinvestment and in the QOF scenario, original capital gains tax is paid at the end of the 5th year of their investment </t>
  </si>
  <si>
    <t>A</t>
  </si>
  <si>
    <t>B</t>
  </si>
  <si>
    <t>A+B</t>
  </si>
  <si>
    <t>States that have specific state level opportunity zone requirements (e.g. CA, AL, DC) are treated as non-conforming states.</t>
  </si>
  <si>
    <t>Tax assumptions and rates are based on information as of April 13, 2026.</t>
  </si>
  <si>
    <t>After Tax Profit ($):</t>
  </si>
  <si>
    <t>After Tax Multiple on Invested Capital:</t>
  </si>
  <si>
    <t>5-Year Step-Up in Basis - Rural QOF</t>
  </si>
  <si>
    <t>Federal and State Taxes on Realized Gain</t>
  </si>
  <si>
    <t>Rural QOF Portion</t>
  </si>
  <si>
    <t>Blended QOF Investment</t>
  </si>
  <si>
    <t>Assumes future tax rates are equal to 2026 tax rates.</t>
  </si>
  <si>
    <t>made to a QOF under the Tax Cuts and Jobs Act prior to January 1, 2027.</t>
  </si>
  <si>
    <t xml:space="preserve">Illustration assumes that in both the QOF and Non-QOF scenarios, the entire initial capital gain is reinvested and associated taxes are paid out of pocket. In the Non-QOF </t>
  </si>
  <si>
    <t xml:space="preserve">Illustration assumes no income is distributed over the 10 years, and the entire return is in the form of capital appreciation.  In practice, income from operations </t>
  </si>
  <si>
    <t xml:space="preserve">(net of depreciation) is taxable, as is gain (including recapture) from properties sold before the investor's 10-year ownership. </t>
  </si>
  <si>
    <t>Growth rate for the QOF is assumed to be at an IRR of 9%. Results can vary.</t>
  </si>
  <si>
    <t>Each investor should consult with its own tax advisors regarding the tax consequences of the structure of its Investment. Neither CIM nor its advisors are providing any assurance, advice, or guidance regarding any of the foregoing or suggesting to any investor any particular structure for such Investment.
Projected tax benefits of a QOF investment or any particular tax structure presented are hypothetical and not indicative of future results, and there can be no assurances that any such projected tax benefits will be achieved or met.
The information provided herein is for informational purposes only and is intended solely for use by such recipients to evaluate potential tax benefits resulting from a QOF Investment. The information set forth herein does not purport to be complete, nor does CIM undertake any duty to update the information set forth herein (including, without limitation, any underlying tax limitations, tax rates, disclaimers and assumptions described above). Potential tax benefits of a QOF investment and the results of any hypothetical calculation of tax benefits will vary depending on specific circumstances of and inputs from the recipient. The information presented herein was obtained from sources that CIM believes to be reliable and was prepared in good faith by CIM in response to your request, but CIM does not warrant its completeness or accuracy. Any opinions or assumptions expressed in this document may be subject to change without notice. Except as otherwise specifically set forth herein, the information and assumptions herein are as of the date hereof. For the avoidance of doubt, any underlying tax limitations, disclaimers and assumptions described above are based upon provisions of the Internal Revenue Code and U.S. Treasury Regulations, rulings and judicial decisions as of the date hereof, all of which are subject to change (possibly with retroactive effect), so as to result in U.S. federal income tax consequences different from those described above. CIM and its affiliates do not undertake to, and will not, update any such statements, and neither the delivery of any Agreement at any time nor any Investment shall under any circumstances create an implication that the information contained herein has been updated as of any time after the date hereof.</t>
  </si>
  <si>
    <t>Initial Capital Gain/Commitment ($) - Traditional QOF</t>
  </si>
  <si>
    <t>IRR Growth for Traditional QOF</t>
  </si>
  <si>
    <t>5-Year Step-Up in Basis - Traditional QOF</t>
  </si>
  <si>
    <t>Percentage Invested in Traditional OZ</t>
  </si>
  <si>
    <t>Traditional QOF Portion</t>
  </si>
  <si>
    <t>A traditional QOF is required to hold at least 90% of its assets in qualified opportunity zone property located in designated Opportunity Zones. A traditional QOF does not meet the requirements for a Rural QOF.</t>
  </si>
  <si>
    <t xml:space="preserve">A Rural Qualified Opportunity Zone Fund” (“Rural QOF”) is generally required to hold at least 90% of its assets in qualified opportunity zone property located in designated Rural Opportunity Zones. Designated </t>
  </si>
  <si>
    <t>% of Commitment in Traditional Fund</t>
  </si>
  <si>
    <t>Traditional Fund Entry</t>
  </si>
  <si>
    <t xml:space="preserve">Taxes </t>
  </si>
  <si>
    <t>Illustration is not intended to represent the rate of return on any particular investment. Investing involves risks, including a loss of principal.</t>
  </si>
  <si>
    <r>
      <t>Hypothetical</t>
    </r>
    <r>
      <rPr>
        <b/>
        <sz val="10"/>
        <color rgb="FFFF0000"/>
        <rFont val="Open Sans"/>
        <family val="2"/>
      </rPr>
      <t xml:space="preserve"> </t>
    </r>
    <r>
      <rPr>
        <b/>
        <sz val="10"/>
        <rFont val="Open Sans"/>
        <family val="2"/>
      </rPr>
      <t>Illustration</t>
    </r>
  </si>
  <si>
    <r>
      <t xml:space="preserve">The material provided herein is for informational purposes only, is not </t>
    </r>
    <r>
      <rPr>
        <sz val="10"/>
        <rFont val="Open Sans"/>
        <family val="2"/>
      </rPr>
      <t xml:space="preserve">tax or investment </t>
    </r>
    <r>
      <rPr>
        <sz val="10"/>
        <color theme="1"/>
        <rFont val="Open Sans"/>
        <family val="2"/>
      </rPr>
      <t>advice and does not address the terms of any specific transaction or any specific circumstances of an investor and is being provided based on tax assumptions and rates as of April 13, 2026.
Neither CIM Group, LLC (“CIM”) nor any of its affiliates is soliciting or recommending any action based on this material. It does not constitute an offer to sell or a solicitation of an offer to buy any interests in a QOF investment offered by CIM or any other securities, notwithstanding that such securities may currently be offered. Any such offering of interests in a QOF investment offered by CIM will be made only in accordance with the terms and conditions set forth in, and the material provided herein is qualified in its entirety by reference to, the PPM and the governing documents and subscription agreements in respect thereof (collectively, the “Agreements”), copies of each of which will be provided to each prospective investor upon request and should be reviewed carefully before making an investment in a QOF investment offered by CIM (an “Investment”).</t>
    </r>
  </si>
  <si>
    <t xml:space="preserve">State tax conformity to the Opportunity Zone program is subject to change. Model currently assumes state conformity under the rural opportunity zone program follows conformity to the non-rural </t>
  </si>
  <si>
    <t>opportunity zone program.</t>
  </si>
  <si>
    <t>This communication is not intended to constitute tax or investment advice. You should seek advice based on your particular circumstances</t>
  </si>
  <si>
    <t>IRR Growth for Rural QOF</t>
  </si>
  <si>
    <t>Additional Step-Up in Basis</t>
  </si>
  <si>
    <t>Hypothetical Calculation of Potential Tax Benefits of a Qualified Opportunity Zone Fund Investment Made in 2027 under the One Big Beautiful Bill Act</t>
  </si>
  <si>
    <t xml:space="preserve">Calculations assume that the investor can't get a federal deduction for state taxes paid (whether pre- or post-2027 under the </t>
  </si>
  <si>
    <t>Congress.Gov. “H.R. 1 – One Big Beautiful Bill Act,” https://www.congress.gov/bill/119th-congress/house-bill/1 ).</t>
  </si>
  <si>
    <t>Includes regular state income tax only and excludes certain unique or non-standard state taxes (e.g., millionaire taxes and similar surcharges).</t>
  </si>
  <si>
    <t>Rural Opportunity Zones are located in rural areas, which generally have a population of less than 50,000 people and are not adjacent to a city or town with 50,000 people or more.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</si>
</sst>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_);\(&quot;$&quot;#,##0\)"/>
    <numFmt numFmtId="7" formatCode="&quot;$&quot;#,##0.00_);\(&quot;$&quot;#,##0.00\)"/>
    <numFmt numFmtId="43" formatCode="_(* #,##0.00_);_(* \(#,##0.00\);_(* &quot;-&quot;??_);_(@_)"/>
    <numFmt numFmtId="164" formatCode="0.0%"/>
    <numFmt numFmtId="165" formatCode="0.000%"/>
    <numFmt numFmtId="166" formatCode="_([$$]#,##0_)_%;\([$$]#,##0\)_%;_(&quot;–&quot;_)_%;_(@_)_%"/>
    <numFmt numFmtId="167" formatCode="0.00\x"/>
    <numFmt numFmtId="168" formatCode="00\ &quot;yr&quot;"/>
    <numFmt numFmtId="169" formatCode="mm/dd/yy"/>
    <numFmt numFmtId="170" formatCode="#,##0,_);\(#,##0,\);&quot;--&quot;_);@_)"/>
    <numFmt numFmtId="171" formatCode="#&quot;.&quot;"/>
    <numFmt numFmtId="172" formatCode="&quot;$&quot;#,##0_);\(&quot;$&quot;#,##0\);&quot;$ --&quot;_);@_)"/>
    <numFmt numFmtId="173" formatCode="#,##0_);\(#,##0\);&quot;--&quot;_);@_)"/>
    <numFmt numFmtId="174" formatCode="#,##0.0_);\(#,##0.0\);&quot;--&quot;_);@_)"/>
    <numFmt numFmtId="175" formatCode="#,##0.0%;\(#,##0.0%\);&quot;-- %&quot;;@_)"/>
    <numFmt numFmtId="176" formatCode="###0"/>
    <numFmt numFmtId="177" formatCode="&quot;$&quot;#,##0.0_);\(&quot;$&quot;#,##0.0\)"/>
    <numFmt numFmtId="178" formatCode="0.0\x_)"/>
  </numFmts>
  <fonts count="5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indexed="8"/>
      <name val="Calibri"/>
      <family val="2"/>
      <scheme val="minor"/>
    </font>
    <font>
      <sz val="12"/>
      <name val="Arial"/>
      <family val="2"/>
    </font>
    <font>
      <b/>
      <sz val="14"/>
      <name val="Arial"/>
      <family val="2"/>
    </font>
    <font>
      <b/>
      <sz val="11"/>
      <name val="Arial"/>
      <family val="2"/>
    </font>
    <font>
      <sz val="10"/>
      <name val="Arial"/>
      <family val="2"/>
    </font>
    <font>
      <sz val="10"/>
      <color indexed="0"/>
      <name val="Arial"/>
      <family val="2"/>
    </font>
    <font>
      <u/>
      <sz val="10"/>
      <color indexed="12"/>
      <name val="Arial"/>
      <family val="2"/>
    </font>
    <font>
      <sz val="10"/>
      <color theme="1"/>
      <name val="Arial"/>
      <family val="2"/>
    </font>
    <font>
      <b/>
      <sz val="10"/>
      <color rgb="FF666666"/>
      <name val="Arial"/>
      <family val="2"/>
    </font>
    <font>
      <sz val="11"/>
      <color theme="1"/>
      <name val="Arial"/>
      <family val="2"/>
    </font>
    <font>
      <b/>
      <sz val="10"/>
      <color theme="1"/>
      <name val="Arial"/>
      <family val="2"/>
    </font>
    <font>
      <b/>
      <sz val="18"/>
      <color theme="1"/>
      <name val="Arial"/>
      <family val="2"/>
    </font>
    <font>
      <b/>
      <sz val="11"/>
      <color theme="1"/>
      <name val="Open Sans"/>
      <family val="2"/>
    </font>
    <font>
      <b/>
      <sz val="9"/>
      <color theme="1"/>
      <name val="Open Sans"/>
      <family val="2"/>
    </font>
    <font>
      <sz val="9"/>
      <color theme="1"/>
      <name val="Open Sans"/>
      <family val="2"/>
    </font>
    <font>
      <sz val="9"/>
      <color theme="0"/>
      <name val="Open Sans"/>
      <family val="2"/>
    </font>
    <font>
      <sz val="10"/>
      <color theme="1"/>
      <name val="Open Sans"/>
      <family val="2"/>
    </font>
    <font>
      <sz val="10"/>
      <color theme="1"/>
      <name val="Calibri"/>
      <family val="2"/>
      <scheme val="minor"/>
    </font>
    <font>
      <b/>
      <u val="singleAccounting"/>
      <sz val="10"/>
      <color theme="1"/>
      <name val="Open Sans"/>
      <family val="2"/>
    </font>
    <font>
      <b/>
      <sz val="10"/>
      <color theme="1"/>
      <name val="Open Sans"/>
      <family val="2"/>
    </font>
    <font>
      <b/>
      <sz val="10"/>
      <name val="Open Sans"/>
      <family val="2"/>
    </font>
    <font>
      <sz val="10"/>
      <name val="Open Sans"/>
      <family val="2"/>
    </font>
    <font>
      <sz val="10"/>
      <color theme="0"/>
      <name val="Open Sans"/>
      <family val="2"/>
    </font>
    <font>
      <sz val="10"/>
      <color rgb="FF0000FF"/>
      <name val="Open Sans"/>
      <family val="2"/>
    </font>
    <font>
      <b/>
      <sz val="10"/>
      <color theme="1"/>
      <name val="Calibri"/>
      <family val="2"/>
      <scheme val="minor"/>
    </font>
    <font>
      <b/>
      <i/>
      <sz val="10"/>
      <color theme="1"/>
      <name val="Open Sans"/>
      <family val="2"/>
    </font>
    <font>
      <b/>
      <i/>
      <sz val="10"/>
      <color theme="1"/>
      <name val="Calibri"/>
      <family val="2"/>
      <scheme val="minor"/>
    </font>
    <font>
      <b/>
      <i/>
      <sz val="11"/>
      <color theme="1"/>
      <name val="Calibri"/>
      <family val="2"/>
      <scheme val="minor"/>
    </font>
    <font>
      <b/>
      <sz val="10"/>
      <color rgb="FF000000"/>
      <name val="Open Sans"/>
      <family val="2"/>
    </font>
    <font>
      <b/>
      <u val="singleAccounting"/>
      <sz val="10"/>
      <color theme="5" tint="-0.499984740745262"/>
      <name val="Open Sans"/>
      <family val="2"/>
    </font>
    <font>
      <b/>
      <u val="singleAccounting"/>
      <sz val="10"/>
      <color theme="9" tint="-0.499984740745262"/>
      <name val="Open Sans"/>
      <family val="2"/>
    </font>
    <font>
      <sz val="12"/>
      <name val="Arial"/>
      <family val="2"/>
    </font>
    <font>
      <sz val="10"/>
      <color indexed="0"/>
      <name val="Arial"/>
      <family val="2"/>
    </font>
    <font>
      <sz val="10"/>
      <name val="Arial"/>
      <family val="2"/>
    </font>
    <font>
      <u/>
      <sz val="10"/>
      <name val="Arial"/>
      <family val="2"/>
    </font>
    <font>
      <b/>
      <sz val="11"/>
      <name val="Arial"/>
      <family val="2"/>
    </font>
    <font>
      <b/>
      <sz val="14"/>
      <name val="Arial"/>
      <family val="2"/>
    </font>
    <font>
      <u/>
      <sz val="11"/>
      <color theme="10"/>
      <name val="Calibri"/>
      <family val="2"/>
      <scheme val="minor"/>
    </font>
    <font>
      <b/>
      <sz val="11"/>
      <color rgb="FF0000FF"/>
      <name val="Calibri"/>
      <family val="2"/>
      <scheme val="minor"/>
    </font>
    <font>
      <u/>
      <sz val="10"/>
      <color indexed="12"/>
      <name val="Arial"/>
      <family val="2"/>
    </font>
    <font>
      <sz val="7"/>
      <color theme="1"/>
      <name val="Segoe UI"/>
      <family val="2"/>
    </font>
    <font>
      <b/>
      <sz val="18"/>
      <color theme="1"/>
      <name val="Segoe UI"/>
      <family val="2"/>
    </font>
    <font>
      <b/>
      <sz val="11"/>
      <color theme="1"/>
      <name val="Segoe UI"/>
      <family val="2"/>
    </font>
    <font>
      <sz val="11"/>
      <color theme="1"/>
      <name val="Segoe UI"/>
      <family val="2"/>
    </font>
    <font>
      <b/>
      <sz val="10"/>
      <color rgb="FFFF0000"/>
      <name val="Open Sans"/>
      <family val="2"/>
    </font>
    <font>
      <b/>
      <sz val="9"/>
      <color rgb="FFFF0000"/>
      <name val="Open Sans"/>
      <family val="2"/>
    </font>
    <font>
      <b/>
      <sz val="9"/>
      <name val="Open Sans"/>
      <family val="2"/>
    </font>
  </fonts>
  <fills count="17">
    <fill>
      <patternFill patternType="none"/>
    </fill>
    <fill>
      <patternFill patternType="gray125"/>
    </fill>
    <fill>
      <patternFill patternType="solid">
        <fgColor rgb="FFF4F5F7"/>
      </patternFill>
    </fill>
    <fill>
      <patternFill patternType="solid">
        <fgColor theme="9" tint="0.79998168889431442"/>
        <bgColor indexed="64"/>
      </patternFill>
    </fill>
    <fill>
      <patternFill patternType="solid">
        <fgColor rgb="FFFFFF00"/>
        <bgColor indexed="64"/>
      </patternFill>
    </fill>
    <fill>
      <patternFill patternType="solid">
        <fgColor rgb="FFEEEEEE"/>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F2F2F2"/>
        <bgColor rgb="FF000000"/>
      </patternFill>
    </fill>
    <fill>
      <patternFill patternType="solid">
        <fgColor rgb="FFE7E7E7"/>
        <bgColor rgb="FF000000"/>
      </patternFill>
    </fill>
    <fill>
      <patternFill patternType="solid">
        <fgColor rgb="FFFFFFCC"/>
        <bgColor rgb="FF000000"/>
      </patternFill>
    </fill>
    <fill>
      <patternFill patternType="solid">
        <fgColor theme="5" tint="0.79998168889431442"/>
        <bgColor indexed="64"/>
      </patternFill>
    </fill>
    <fill>
      <patternFill patternType="solid">
        <fgColor theme="9" tint="0.79998168889431442"/>
        <bgColor rgb="FF000000"/>
      </patternFill>
    </fill>
    <fill>
      <patternFill patternType="solid">
        <fgColor theme="5" tint="0.79998168889431442"/>
        <bgColor rgb="FF000000"/>
      </patternFill>
    </fill>
    <fill>
      <patternFill patternType="solid">
        <fgColor rgb="FFF5F5F5"/>
        <bgColor indexed="64"/>
      </patternFill>
    </fill>
    <fill>
      <patternFill patternType="solid">
        <fgColor rgb="FFFF8F1C"/>
        <bgColor indexed="64"/>
      </patternFill>
    </fill>
  </fills>
  <borders count="28">
    <border>
      <left/>
      <right/>
      <top/>
      <bottom/>
      <diagonal/>
    </border>
    <border>
      <left style="thick">
        <color indexed="0"/>
      </left>
      <right style="thick">
        <color indexed="0"/>
      </right>
      <top style="thick">
        <color indexed="0"/>
      </top>
      <bottom style="thick">
        <color indexed="0"/>
      </bottom>
      <diagonal/>
    </border>
    <border>
      <left style="medium">
        <color indexed="0"/>
      </left>
      <right style="medium">
        <color indexed="0"/>
      </right>
      <top style="medium">
        <color indexed="0"/>
      </top>
      <bottom style="medium">
        <color indexed="0"/>
      </bottom>
      <diagonal/>
    </border>
    <border>
      <left style="medium">
        <color auto="1"/>
      </left>
      <right style="medium">
        <color auto="1"/>
      </right>
      <top style="medium">
        <color auto="1"/>
      </top>
      <bottom style="medium">
        <color auto="1"/>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ck">
        <color rgb="FFFF8F1C"/>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right style="thin">
        <color auto="1"/>
      </right>
      <top style="thin">
        <color auto="1"/>
      </top>
      <bottom style="thin">
        <color auto="1"/>
      </bottom>
      <diagonal/>
    </border>
    <border>
      <left/>
      <right style="thin">
        <color indexed="64"/>
      </right>
      <top/>
      <bottom/>
      <diagonal/>
    </border>
    <border>
      <left/>
      <right/>
      <top style="thick">
        <color rgb="FFFF8F1C"/>
      </top>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medium">
        <color rgb="FFE6E6E6"/>
      </left>
      <right style="medium">
        <color rgb="FFE6E6E6"/>
      </right>
      <top style="medium">
        <color rgb="FFE6E6E6"/>
      </top>
      <bottom style="medium">
        <color rgb="FFE6E6E6"/>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42" fillId="0" borderId="0" applyNumberFormat="0" applyFill="0" applyBorder="0" applyAlignment="0" applyProtection="0"/>
  </cellStyleXfs>
  <cellXfs count="210">
    <xf numFmtId="0" fontId="0" fillId="0" borderId="0" xfId="0"/>
    <xf numFmtId="0" fontId="6" fillId="0" borderId="0" xfId="3" applyFont="1" applyAlignment="1">
      <alignment horizontal="justify" vertical="center" wrapText="1"/>
    </xf>
    <xf numFmtId="0" fontId="5" fillId="0" borderId="0" xfId="3"/>
    <xf numFmtId="0" fontId="8" fillId="2" borderId="1" xfId="3" applyFont="1" applyFill="1" applyBorder="1" applyAlignment="1">
      <alignment horizontal="left" vertical="top" wrapText="1"/>
    </xf>
    <xf numFmtId="0" fontId="9" fillId="0" borderId="1" xfId="3" applyFont="1" applyBorder="1" applyAlignment="1">
      <alignment horizontal="left" vertical="top" wrapText="1"/>
    </xf>
    <xf numFmtId="49" fontId="11" fillId="0" borderId="2" xfId="0" applyNumberFormat="1" applyFont="1" applyBorder="1" applyAlignment="1">
      <alignment horizontal="left" vertical="top" wrapText="1"/>
    </xf>
    <xf numFmtId="49" fontId="12" fillId="0" borderId="3" xfId="0" applyNumberFormat="1" applyFont="1" applyBorder="1" applyAlignment="1">
      <alignment horizontal="left" vertical="top" wrapText="1"/>
    </xf>
    <xf numFmtId="0" fontId="13" fillId="5" borderId="3" xfId="0" applyFont="1" applyFill="1" applyBorder="1" applyAlignment="1">
      <alignment horizontal="left" vertical="center" wrapText="1"/>
    </xf>
    <xf numFmtId="166" fontId="0" fillId="0" borderId="0" xfId="0" applyNumberFormat="1"/>
    <xf numFmtId="3" fontId="0" fillId="0" borderId="0" xfId="0" applyNumberFormat="1"/>
    <xf numFmtId="167" fontId="3" fillId="0" borderId="6" xfId="0" applyNumberFormat="1" applyFont="1" applyBorder="1"/>
    <xf numFmtId="5" fontId="3" fillId="0" borderId="7" xfId="0" applyNumberFormat="1" applyFont="1" applyBorder="1"/>
    <xf numFmtId="5" fontId="3" fillId="0" borderId="8" xfId="0" applyNumberFormat="1" applyFont="1" applyBorder="1"/>
    <xf numFmtId="164" fontId="3" fillId="0" borderId="9" xfId="2" applyNumberFormat="1" applyFont="1" applyFill="1" applyBorder="1"/>
    <xf numFmtId="5" fontId="3" fillId="0" borderId="10" xfId="0" applyNumberFormat="1" applyFont="1" applyBorder="1"/>
    <xf numFmtId="5" fontId="3" fillId="0" borderId="11" xfId="0" applyNumberFormat="1" applyFont="1" applyBorder="1"/>
    <xf numFmtId="0" fontId="0" fillId="0" borderId="0" xfId="0" applyAlignment="1">
      <alignment horizontal="left"/>
    </xf>
    <xf numFmtId="5" fontId="3" fillId="0" borderId="12" xfId="1" applyNumberFormat="1" applyFont="1" applyBorder="1"/>
    <xf numFmtId="5" fontId="3" fillId="0" borderId="13" xfId="0" applyNumberFormat="1" applyFont="1" applyBorder="1"/>
    <xf numFmtId="5" fontId="3" fillId="0" borderId="14" xfId="0" applyNumberFormat="1" applyFont="1" applyBorder="1"/>
    <xf numFmtId="5" fontId="0" fillId="0" borderId="0" xfId="0" applyNumberFormat="1"/>
    <xf numFmtId="9" fontId="0" fillId="0" borderId="15" xfId="0" applyNumberFormat="1" applyBorder="1"/>
    <xf numFmtId="0" fontId="3" fillId="0" borderId="15" xfId="0" applyFont="1" applyBorder="1"/>
    <xf numFmtId="5" fontId="3" fillId="0" borderId="16" xfId="0" applyNumberFormat="1" applyFont="1" applyBorder="1"/>
    <xf numFmtId="5" fontId="3" fillId="0" borderId="15" xfId="0" applyNumberFormat="1" applyFont="1" applyBorder="1"/>
    <xf numFmtId="168" fontId="0" fillId="0" borderId="15" xfId="0" applyNumberFormat="1" applyBorder="1"/>
    <xf numFmtId="169" fontId="4" fillId="6" borderId="0" xfId="0" applyNumberFormat="1" applyFont="1" applyFill="1" applyAlignment="1">
      <alignment horizontal="right"/>
    </xf>
    <xf numFmtId="0" fontId="2" fillId="6" borderId="13" xfId="0" applyFont="1" applyFill="1" applyBorder="1" applyAlignment="1">
      <alignment horizontal="right"/>
    </xf>
    <xf numFmtId="0" fontId="2" fillId="6" borderId="15" xfId="0" applyFont="1" applyFill="1" applyBorder="1" applyAlignment="1">
      <alignment horizontal="left"/>
    </xf>
    <xf numFmtId="0" fontId="2" fillId="6" borderId="17" xfId="0" applyFont="1" applyFill="1" applyBorder="1" applyAlignment="1">
      <alignment horizontal="left"/>
    </xf>
    <xf numFmtId="169" fontId="2" fillId="7" borderId="0" xfId="0" applyNumberFormat="1" applyFont="1" applyFill="1" applyAlignment="1">
      <alignment horizontal="right"/>
    </xf>
    <xf numFmtId="0" fontId="2" fillId="7" borderId="16" xfId="0" applyFont="1" applyFill="1" applyBorder="1" applyAlignment="1">
      <alignment horizontal="left"/>
    </xf>
    <xf numFmtId="0" fontId="2" fillId="7" borderId="15" xfId="0" applyFont="1" applyFill="1" applyBorder="1" applyAlignment="1">
      <alignment horizontal="left"/>
    </xf>
    <xf numFmtId="14" fontId="2" fillId="6" borderId="0" xfId="0" applyNumberFormat="1" applyFont="1" applyFill="1"/>
    <xf numFmtId="0" fontId="2" fillId="6" borderId="16" xfId="0" applyFont="1" applyFill="1" applyBorder="1" applyAlignment="1">
      <alignment horizontal="left"/>
    </xf>
    <xf numFmtId="0" fontId="2" fillId="6" borderId="15" xfId="0" applyFont="1" applyFill="1" applyBorder="1"/>
    <xf numFmtId="0" fontId="2" fillId="6" borderId="0" xfId="0" applyFont="1" applyFill="1" applyAlignment="1">
      <alignment horizontal="right"/>
    </xf>
    <xf numFmtId="0" fontId="2" fillId="6" borderId="10" xfId="0" applyFont="1" applyFill="1" applyBorder="1" applyAlignment="1">
      <alignment horizontal="right"/>
    </xf>
    <xf numFmtId="0" fontId="2" fillId="6" borderId="11" xfId="0" applyFont="1" applyFill="1" applyBorder="1" applyAlignment="1">
      <alignment horizontal="left"/>
    </xf>
    <xf numFmtId="0" fontId="2" fillId="6" borderId="18" xfId="0" applyFont="1" applyFill="1" applyBorder="1"/>
    <xf numFmtId="167" fontId="3" fillId="0" borderId="0" xfId="0" applyNumberFormat="1" applyFont="1"/>
    <xf numFmtId="5" fontId="3" fillId="0" borderId="0" xfId="0" applyNumberFormat="1" applyFont="1"/>
    <xf numFmtId="170" fontId="0" fillId="0" borderId="0" xfId="0" applyNumberFormat="1"/>
    <xf numFmtId="1" fontId="2" fillId="6" borderId="0" xfId="0" applyNumberFormat="1" applyFont="1" applyFill="1" applyAlignment="1">
      <alignment horizontal="right"/>
    </xf>
    <xf numFmtId="1" fontId="3" fillId="0" borderId="15" xfId="0" applyNumberFormat="1" applyFont="1" applyBorder="1"/>
    <xf numFmtId="9" fontId="0" fillId="8" borderId="15" xfId="0" applyNumberFormat="1" applyFill="1" applyBorder="1"/>
    <xf numFmtId="5" fontId="3" fillId="0" borderId="0" xfId="1" applyNumberFormat="1" applyFont="1" applyBorder="1"/>
    <xf numFmtId="165" fontId="0" fillId="0" borderId="0" xfId="2" applyNumberFormat="1" applyFont="1" applyAlignment="1">
      <alignment horizontal="right"/>
    </xf>
    <xf numFmtId="0" fontId="18" fillId="0" borderId="0" xfId="0" applyFont="1"/>
    <xf numFmtId="0" fontId="19" fillId="0" borderId="0" xfId="0" applyFont="1"/>
    <xf numFmtId="0" fontId="19" fillId="0" borderId="19" xfId="0" applyFont="1" applyBorder="1"/>
    <xf numFmtId="0" fontId="17" fillId="0" borderId="19" xfId="0" applyFont="1" applyBorder="1"/>
    <xf numFmtId="0" fontId="20" fillId="10" borderId="21" xfId="0" applyFont="1" applyFill="1" applyBorder="1"/>
    <xf numFmtId="0" fontId="19" fillId="0" borderId="9" xfId="0" applyFont="1" applyBorder="1"/>
    <xf numFmtId="0" fontId="19" fillId="0" borderId="6" xfId="0" applyFont="1" applyBorder="1"/>
    <xf numFmtId="0" fontId="25" fillId="10" borderId="14" xfId="0" applyFont="1" applyFill="1" applyBorder="1"/>
    <xf numFmtId="0" fontId="26" fillId="10" borderId="12" xfId="0" applyFont="1" applyFill="1" applyBorder="1"/>
    <xf numFmtId="0" fontId="26" fillId="10" borderId="21" xfId="0" applyFont="1" applyFill="1" applyBorder="1"/>
    <xf numFmtId="0" fontId="27" fillId="10" borderId="12" xfId="0" applyFont="1" applyFill="1" applyBorder="1"/>
    <xf numFmtId="0" fontId="21" fillId="0" borderId="11" xfId="0" applyFont="1" applyBorder="1"/>
    <xf numFmtId="0" fontId="21" fillId="0" borderId="10" xfId="0" applyFont="1" applyBorder="1"/>
    <xf numFmtId="0" fontId="21" fillId="0" borderId="9" xfId="0" applyFont="1" applyBorder="1"/>
    <xf numFmtId="0" fontId="24" fillId="0" borderId="11" xfId="0" applyFont="1" applyBorder="1"/>
    <xf numFmtId="0" fontId="21" fillId="0" borderId="16" xfId="0" applyFont="1" applyBorder="1" applyAlignment="1">
      <alignment horizontal="left" indent="1"/>
    </xf>
    <xf numFmtId="0" fontId="21" fillId="0" borderId="22" xfId="0" applyFont="1" applyBorder="1"/>
    <xf numFmtId="0" fontId="21" fillId="0" borderId="16" xfId="0" applyFont="1" applyBorder="1"/>
    <xf numFmtId="0" fontId="21" fillId="0" borderId="8" xfId="0" applyFont="1" applyBorder="1"/>
    <xf numFmtId="0" fontId="21" fillId="0" borderId="7" xfId="0" applyFont="1" applyBorder="1"/>
    <xf numFmtId="2" fontId="21" fillId="0" borderId="7" xfId="0" applyNumberFormat="1" applyFont="1" applyBorder="1"/>
    <xf numFmtId="2" fontId="21" fillId="0" borderId="6" xfId="0" applyNumberFormat="1" applyFont="1" applyBorder="1"/>
    <xf numFmtId="0" fontId="18" fillId="0" borderId="23" xfId="0" applyFont="1" applyBorder="1"/>
    <xf numFmtId="0" fontId="19" fillId="0" borderId="23" xfId="0" applyFont="1" applyBorder="1"/>
    <xf numFmtId="172" fontId="21" fillId="0" borderId="0" xfId="1" applyNumberFormat="1" applyFont="1" applyBorder="1" applyAlignment="1">
      <alignment horizontal="right"/>
    </xf>
    <xf numFmtId="172" fontId="21" fillId="9" borderId="0" xfId="1" applyNumberFormat="1" applyFont="1" applyFill="1" applyBorder="1" applyAlignment="1">
      <alignment horizontal="right"/>
    </xf>
    <xf numFmtId="0" fontId="21" fillId="0" borderId="0" xfId="0" applyFont="1" applyAlignment="1">
      <alignment vertical="center" wrapText="1"/>
    </xf>
    <xf numFmtId="0" fontId="0" fillId="0" borderId="0" xfId="0" applyAlignment="1">
      <alignment vertical="center" wrapText="1"/>
    </xf>
    <xf numFmtId="0" fontId="17" fillId="0" borderId="0" xfId="0" applyFont="1"/>
    <xf numFmtId="0" fontId="21" fillId="0" borderId="24" xfId="0" applyFont="1" applyBorder="1"/>
    <xf numFmtId="1" fontId="23" fillId="0" borderId="25" xfId="0" applyNumberFormat="1" applyFont="1" applyBorder="1" applyAlignment="1">
      <alignment horizontal="centerContinuous"/>
    </xf>
    <xf numFmtId="172" fontId="21" fillId="0" borderId="25" xfId="1" applyNumberFormat="1" applyFont="1" applyBorder="1" applyAlignment="1">
      <alignment horizontal="right"/>
    </xf>
    <xf numFmtId="172" fontId="21" fillId="9" borderId="25" xfId="1" applyNumberFormat="1" applyFont="1" applyFill="1" applyBorder="1" applyAlignment="1">
      <alignment horizontal="right"/>
    </xf>
    <xf numFmtId="172" fontId="21" fillId="0" borderId="25" xfId="0" applyNumberFormat="1" applyFont="1" applyBorder="1" applyAlignment="1">
      <alignment horizontal="right"/>
    </xf>
    <xf numFmtId="0" fontId="21" fillId="12" borderId="26" xfId="0" applyFont="1" applyFill="1" applyBorder="1"/>
    <xf numFmtId="0" fontId="21" fillId="3" borderId="26" xfId="0" applyFont="1" applyFill="1" applyBorder="1"/>
    <xf numFmtId="0" fontId="34" fillId="0" borderId="25" xfId="0" applyFont="1" applyBorder="1" applyAlignment="1">
      <alignment horizontal="center"/>
    </xf>
    <xf numFmtId="0" fontId="35" fillId="0" borderId="24" xfId="0" applyFont="1" applyBorder="1" applyAlignment="1">
      <alignment horizontal="center"/>
    </xf>
    <xf numFmtId="0" fontId="19" fillId="0" borderId="0" xfId="0" applyFont="1" applyAlignment="1">
      <alignment horizontal="left"/>
    </xf>
    <xf numFmtId="0" fontId="26" fillId="0" borderId="0" xfId="0" applyFont="1" applyAlignment="1">
      <alignment horizontal="left"/>
    </xf>
    <xf numFmtId="0" fontId="0" fillId="0" borderId="23" xfId="0" applyBorder="1"/>
    <xf numFmtId="0" fontId="21" fillId="0" borderId="0" xfId="0" applyFont="1"/>
    <xf numFmtId="0" fontId="22" fillId="0" borderId="0" xfId="0" applyFont="1"/>
    <xf numFmtId="0" fontId="23" fillId="0" borderId="0" xfId="0" applyFont="1" applyAlignment="1">
      <alignment horizontal="center"/>
    </xf>
    <xf numFmtId="0" fontId="33" fillId="0" borderId="0" xfId="0" applyFont="1"/>
    <xf numFmtId="0" fontId="24" fillId="0" borderId="0" xfId="0" applyFont="1"/>
    <xf numFmtId="1" fontId="23" fillId="0" borderId="0" xfId="0" applyNumberFormat="1" applyFont="1" applyAlignment="1">
      <alignment horizontal="centerContinuous"/>
    </xf>
    <xf numFmtId="0" fontId="21" fillId="9" borderId="0" xfId="0" applyFont="1" applyFill="1"/>
    <xf numFmtId="0" fontId="22" fillId="9" borderId="0" xfId="0" applyFont="1" applyFill="1"/>
    <xf numFmtId="0" fontId="0" fillId="9" borderId="0" xfId="0" applyFill="1"/>
    <xf numFmtId="172" fontId="21" fillId="0" borderId="0" xfId="0" applyNumberFormat="1" applyFont="1" applyAlignment="1">
      <alignment horizontal="right"/>
    </xf>
    <xf numFmtId="0" fontId="24" fillId="9" borderId="0" xfId="0" applyFont="1" applyFill="1"/>
    <xf numFmtId="0" fontId="29" fillId="9" borderId="0" xfId="0" applyFont="1" applyFill="1"/>
    <xf numFmtId="0" fontId="3" fillId="9" borderId="0" xfId="0" applyFont="1" applyFill="1"/>
    <xf numFmtId="0" fontId="30" fillId="9" borderId="0" xfId="0" applyFont="1" applyFill="1" applyAlignment="1">
      <alignment horizontal="left" indent="1"/>
    </xf>
    <xf numFmtId="0" fontId="30" fillId="9" borderId="0" xfId="0" applyFont="1" applyFill="1"/>
    <xf numFmtId="0" fontId="31" fillId="9" borderId="0" xfId="0" applyFont="1" applyFill="1"/>
    <xf numFmtId="0" fontId="32" fillId="9" borderId="0" xfId="0" applyFont="1" applyFill="1"/>
    <xf numFmtId="171" fontId="21" fillId="0" borderId="0" xfId="0" applyNumberFormat="1" applyFont="1" applyAlignment="1">
      <alignment horizontal="left" vertical="center"/>
    </xf>
    <xf numFmtId="0" fontId="26" fillId="0" borderId="0" xfId="0" applyFont="1" applyAlignment="1">
      <alignment vertical="center"/>
    </xf>
    <xf numFmtId="171" fontId="19" fillId="0" borderId="0" xfId="0" applyNumberFormat="1" applyFont="1" applyAlignment="1">
      <alignment horizontal="left" vertical="center"/>
    </xf>
    <xf numFmtId="0" fontId="19" fillId="0" borderId="0" xfId="0" applyFont="1" applyAlignment="1">
      <alignment vertical="top" wrapText="1"/>
    </xf>
    <xf numFmtId="0" fontId="36" fillId="0" borderId="0" xfId="3" applyFont="1" applyAlignment="1">
      <alignment horizontal="justify" vertical="center" wrapText="1"/>
    </xf>
    <xf numFmtId="0" fontId="38" fillId="0" borderId="1" xfId="3" applyFont="1" applyBorder="1" applyAlignment="1">
      <alignment horizontal="left" vertical="top" wrapText="1"/>
    </xf>
    <xf numFmtId="0" fontId="36" fillId="0" borderId="1" xfId="3" applyFont="1" applyBorder="1" applyAlignment="1">
      <alignment horizontal="left" vertical="top" wrapText="1"/>
    </xf>
    <xf numFmtId="0" fontId="39" fillId="0" borderId="1" xfId="3" applyFont="1" applyBorder="1" applyAlignment="1">
      <alignment horizontal="left" vertical="top" wrapText="1"/>
    </xf>
    <xf numFmtId="0" fontId="40" fillId="2" borderId="1" xfId="3" applyFont="1" applyFill="1" applyBorder="1" applyAlignment="1">
      <alignment horizontal="left" vertical="top" wrapText="1"/>
    </xf>
    <xf numFmtId="10" fontId="0" fillId="0" borderId="0" xfId="0" applyNumberFormat="1"/>
    <xf numFmtId="9" fontId="0" fillId="0" borderId="0" xfId="0" applyNumberFormat="1"/>
    <xf numFmtId="10" fontId="0" fillId="4" borderId="0" xfId="0" applyNumberFormat="1" applyFill="1"/>
    <xf numFmtId="165" fontId="0" fillId="4" borderId="0" xfId="0" applyNumberFormat="1" applyFill="1"/>
    <xf numFmtId="0" fontId="6" fillId="0" borderId="1" xfId="3" applyFont="1" applyBorder="1" applyAlignment="1">
      <alignment horizontal="left" vertical="top" wrapText="1"/>
    </xf>
    <xf numFmtId="10" fontId="0" fillId="12" borderId="0" xfId="0" applyNumberFormat="1" applyFill="1"/>
    <xf numFmtId="0" fontId="0" fillId="12" borderId="0" xfId="0" applyFill="1"/>
    <xf numFmtId="164" fontId="0" fillId="12" borderId="0" xfId="0" applyNumberFormat="1" applyFill="1"/>
    <xf numFmtId="49" fontId="44" fillId="0" borderId="2" xfId="0" applyNumberFormat="1" applyFont="1" applyBorder="1" applyAlignment="1">
      <alignment horizontal="left" vertical="top" wrapText="1"/>
    </xf>
    <xf numFmtId="0" fontId="46" fillId="0" borderId="0" xfId="0" applyFont="1" applyAlignment="1">
      <alignment vertical="center"/>
    </xf>
    <xf numFmtId="0" fontId="45" fillId="0" borderId="0" xfId="0" applyFont="1" applyAlignment="1">
      <alignment vertical="center"/>
    </xf>
    <xf numFmtId="0" fontId="47" fillId="15" borderId="27" xfId="0" applyFont="1" applyFill="1" applyBorder="1" applyAlignment="1">
      <alignment horizontal="center" vertical="center" wrapText="1"/>
    </xf>
    <xf numFmtId="0" fontId="48" fillId="0" borderId="27" xfId="0" applyFont="1" applyBorder="1" applyAlignment="1">
      <alignment vertical="center" wrapText="1"/>
    </xf>
    <xf numFmtId="0" fontId="48" fillId="0" borderId="0" xfId="0" applyFont="1" applyAlignment="1">
      <alignment vertical="center" wrapText="1"/>
    </xf>
    <xf numFmtId="0" fontId="42" fillId="0" borderId="0" xfId="4" applyFill="1" applyBorder="1" applyAlignment="1">
      <alignment vertical="center" wrapText="1"/>
    </xf>
    <xf numFmtId="0" fontId="42" fillId="0" borderId="0" xfId="4"/>
    <xf numFmtId="9" fontId="3" fillId="3" borderId="0" xfId="2" applyFont="1" applyFill="1" applyAlignment="1">
      <alignment horizontal="right"/>
    </xf>
    <xf numFmtId="0" fontId="3" fillId="7" borderId="16" xfId="0" applyFont="1" applyFill="1" applyBorder="1" applyAlignment="1">
      <alignment horizontal="left"/>
    </xf>
    <xf numFmtId="177" fontId="19" fillId="0" borderId="0" xfId="0" applyNumberFormat="1" applyFont="1"/>
    <xf numFmtId="0" fontId="3" fillId="0" borderId="0" xfId="0" applyFont="1"/>
    <xf numFmtId="7" fontId="0" fillId="0" borderId="0" xfId="0" applyNumberFormat="1"/>
    <xf numFmtId="10" fontId="3" fillId="0" borderId="0" xfId="2" applyNumberFormat="1" applyFont="1" applyBorder="1"/>
    <xf numFmtId="7" fontId="19" fillId="0" borderId="0" xfId="0" applyNumberFormat="1" applyFont="1"/>
    <xf numFmtId="164" fontId="3" fillId="16" borderId="9" xfId="2" applyNumberFormat="1" applyFont="1" applyFill="1" applyBorder="1"/>
    <xf numFmtId="172" fontId="0" fillId="0" borderId="0" xfId="0" applyNumberFormat="1"/>
    <xf numFmtId="9" fontId="21" fillId="0" borderId="0" xfId="0" applyNumberFormat="1" applyFont="1"/>
    <xf numFmtId="9" fontId="21" fillId="0" borderId="22" xfId="0" applyNumberFormat="1" applyFont="1" applyBorder="1"/>
    <xf numFmtId="10" fontId="21" fillId="0" borderId="0" xfId="0" applyNumberFormat="1" applyFont="1"/>
    <xf numFmtId="164" fontId="21" fillId="0" borderId="0" xfId="2" applyNumberFormat="1" applyFont="1" applyFill="1" applyBorder="1"/>
    <xf numFmtId="173" fontId="21" fillId="0" borderId="0" xfId="2" applyNumberFormat="1" applyFont="1" applyFill="1" applyBorder="1" applyAlignment="1">
      <alignment horizontal="right"/>
    </xf>
    <xf numFmtId="175" fontId="21" fillId="0" borderId="0" xfId="0" applyNumberFormat="1" applyFont="1" applyAlignment="1">
      <alignment horizontal="right"/>
    </xf>
    <xf numFmtId="175" fontId="21" fillId="0" borderId="22" xfId="0" applyNumberFormat="1" applyFont="1" applyBorder="1" applyAlignment="1">
      <alignment horizontal="right"/>
    </xf>
    <xf numFmtId="175" fontId="19" fillId="0" borderId="22" xfId="0" applyNumberFormat="1" applyFont="1" applyBorder="1" applyAlignment="1">
      <alignment horizontal="right"/>
    </xf>
    <xf numFmtId="0" fontId="50" fillId="0" borderId="0" xfId="0" applyFont="1" applyAlignment="1">
      <alignment horizontal="center" vertical="center"/>
    </xf>
    <xf numFmtId="175" fontId="0" fillId="0" borderId="0" xfId="0" applyNumberFormat="1"/>
    <xf numFmtId="175" fontId="19" fillId="0" borderId="0" xfId="0" applyNumberFormat="1" applyFont="1"/>
    <xf numFmtId="172" fontId="24" fillId="0" borderId="0" xfId="1" applyNumberFormat="1" applyFont="1" applyFill="1" applyBorder="1" applyAlignment="1">
      <alignment horizontal="right"/>
    </xf>
    <xf numFmtId="172" fontId="21" fillId="0" borderId="25" xfId="1" applyNumberFormat="1" applyFont="1" applyFill="1" applyBorder="1" applyAlignment="1">
      <alignment horizontal="right"/>
    </xf>
    <xf numFmtId="172" fontId="21" fillId="0" borderId="0" xfId="1" applyNumberFormat="1" applyFont="1" applyFill="1" applyBorder="1" applyAlignment="1">
      <alignment horizontal="right"/>
    </xf>
    <xf numFmtId="178" fontId="0" fillId="0" borderId="0" xfId="0" applyNumberFormat="1"/>
    <xf numFmtId="178" fontId="19" fillId="0" borderId="0" xfId="0" applyNumberFormat="1" applyFont="1"/>
    <xf numFmtId="178" fontId="24" fillId="0" borderId="0" xfId="1" applyNumberFormat="1" applyFont="1" applyFill="1" applyBorder="1" applyAlignment="1">
      <alignment horizontal="right"/>
    </xf>
    <xf numFmtId="175" fontId="30" fillId="0" borderId="0" xfId="2" applyNumberFormat="1" applyFont="1" applyFill="1" applyBorder="1" applyAlignment="1">
      <alignment horizontal="left" indent="1"/>
    </xf>
    <xf numFmtId="0" fontId="25" fillId="0" borderId="0" xfId="0" applyFont="1" applyAlignment="1">
      <alignment horizontal="center" vertical="center"/>
    </xf>
    <xf numFmtId="0" fontId="51" fillId="0" borderId="0" xfId="0" applyFont="1" applyAlignment="1">
      <alignment horizontal="center" vertical="center"/>
    </xf>
    <xf numFmtId="172" fontId="19" fillId="0" borderId="0" xfId="0" applyNumberFormat="1" applyFont="1"/>
    <xf numFmtId="0" fontId="25" fillId="10" borderId="14" xfId="0" applyFont="1" applyFill="1" applyBorder="1"/>
    <xf numFmtId="0" fontId="25" fillId="10" borderId="12" xfId="0" applyFont="1" applyFill="1" applyBorder="1"/>
    <xf numFmtId="0" fontId="25" fillId="10" borderId="21" xfId="0" applyFont="1" applyFill="1" applyBorder="1"/>
    <xf numFmtId="0" fontId="21" fillId="0" borderId="23" xfId="0" applyFont="1" applyBorder="1" applyAlignment="1">
      <alignment vertical="center" wrapText="1"/>
    </xf>
    <xf numFmtId="0" fontId="21" fillId="0" borderId="0" xfId="0" applyFont="1" applyAlignment="1">
      <alignment vertical="center" wrapText="1"/>
    </xf>
    <xf numFmtId="0" fontId="26" fillId="0" borderId="0" xfId="0" applyFont="1" applyAlignment="1">
      <alignment horizontal="center" vertical="center"/>
    </xf>
    <xf numFmtId="0" fontId="26" fillId="0" borderId="0" xfId="0" applyFont="1" applyAlignment="1">
      <alignment horizontal="center"/>
    </xf>
    <xf numFmtId="0" fontId="6" fillId="0" borderId="0" xfId="3" applyFont="1" applyAlignment="1">
      <alignment horizontal="justify" vertical="center" wrapText="1"/>
    </xf>
    <xf numFmtId="0" fontId="5" fillId="0" borderId="0" xfId="3"/>
    <xf numFmtId="0" fontId="7" fillId="0" borderId="0" xfId="3" applyFont="1" applyAlignment="1">
      <alignment horizontal="justify" vertical="center" wrapText="1"/>
    </xf>
    <xf numFmtId="0" fontId="10" fillId="0" borderId="0" xfId="3" applyFont="1" applyAlignment="1">
      <alignment horizontal="justify" vertical="center" wrapText="1"/>
    </xf>
    <xf numFmtId="0" fontId="6" fillId="0" borderId="1" xfId="3" applyFont="1" applyBorder="1" applyAlignment="1">
      <alignment horizontal="left" vertical="top" wrapText="1"/>
    </xf>
    <xf numFmtId="0" fontId="9" fillId="0" borderId="1" xfId="3" applyFont="1" applyBorder="1" applyAlignment="1">
      <alignment horizontal="left" vertical="top" wrapText="1"/>
    </xf>
    <xf numFmtId="0" fontId="36" fillId="0" borderId="0" xfId="3" applyFont="1" applyAlignment="1">
      <alignment horizontal="justify" vertical="center" wrapText="1"/>
    </xf>
    <xf numFmtId="0" fontId="41" fillId="0" borderId="0" xfId="3" applyFont="1" applyAlignment="1">
      <alignment horizontal="justify" vertical="center" wrapText="1"/>
    </xf>
    <xf numFmtId="0" fontId="36" fillId="0" borderId="1" xfId="3" applyFont="1" applyBorder="1" applyAlignment="1">
      <alignment horizontal="left" vertical="top" wrapText="1"/>
    </xf>
    <xf numFmtId="0" fontId="38" fillId="0" borderId="1" xfId="3" applyFont="1" applyBorder="1" applyAlignment="1">
      <alignment horizontal="left" vertical="top" wrapText="1"/>
    </xf>
    <xf numFmtId="0" fontId="37" fillId="0" borderId="0" xfId="3" applyFont="1" applyAlignment="1">
      <alignment horizontal="justify" vertical="center" wrapText="1"/>
    </xf>
    <xf numFmtId="49" fontId="12" fillId="0" borderId="3" xfId="0" applyNumberFormat="1" applyFont="1" applyBorder="1" applyAlignment="1">
      <alignment horizontal="left" vertical="top" wrapText="1"/>
    </xf>
    <xf numFmtId="0" fontId="0" fillId="0" borderId="5" xfId="0" applyBorder="1"/>
    <xf numFmtId="0" fontId="0" fillId="0" borderId="4" xfId="0" applyBorder="1"/>
    <xf numFmtId="49" fontId="44" fillId="0" borderId="2" xfId="0" applyNumberFormat="1" applyFont="1" applyBorder="1" applyAlignment="1">
      <alignment horizontal="left" vertical="top" wrapText="1"/>
    </xf>
    <xf numFmtId="0" fontId="16" fillId="0" borderId="0" xfId="0" applyFont="1" applyAlignment="1">
      <alignment horizontal="left" vertical="center" wrapText="1"/>
    </xf>
    <xf numFmtId="0" fontId="0" fillId="0" borderId="0" xfId="0"/>
    <xf numFmtId="0" fontId="12" fillId="0" borderId="0" xfId="0" applyFont="1" applyAlignment="1">
      <alignment horizontal="left" vertical="center" wrapText="1"/>
    </xf>
    <xf numFmtId="0" fontId="14" fillId="0" borderId="0" xfId="0" applyFont="1" applyAlignment="1">
      <alignment horizontal="left" wrapText="1"/>
    </xf>
    <xf numFmtId="49" fontId="11" fillId="0" borderId="2" xfId="0" applyNumberFormat="1" applyFont="1" applyBorder="1" applyAlignment="1">
      <alignment horizontal="left" vertical="top" wrapText="1"/>
    </xf>
    <xf numFmtId="172" fontId="28" fillId="11" borderId="20" xfId="1" applyNumberFormat="1" applyFont="1" applyFill="1" applyBorder="1" applyAlignment="1" applyProtection="1">
      <alignment horizontal="right"/>
      <protection locked="0"/>
    </xf>
    <xf numFmtId="174" fontId="28" fillId="11" borderId="20" xfId="0" applyNumberFormat="1" applyFont="1" applyFill="1" applyBorder="1" applyAlignment="1" applyProtection="1">
      <alignment horizontal="right"/>
      <protection locked="0"/>
    </xf>
    <xf numFmtId="172" fontId="28" fillId="11" borderId="20" xfId="0" applyNumberFormat="1" applyFont="1" applyFill="1" applyBorder="1" applyAlignment="1" applyProtection="1">
      <alignment horizontal="right"/>
      <protection locked="0"/>
    </xf>
    <xf numFmtId="175" fontId="28" fillId="11" borderId="20" xfId="0" applyNumberFormat="1" applyFont="1" applyFill="1" applyBorder="1" applyAlignment="1" applyProtection="1">
      <alignment horizontal="right"/>
      <protection locked="0"/>
    </xf>
    <xf numFmtId="176" fontId="28" fillId="11" borderId="20" xfId="0" applyNumberFormat="1" applyFont="1" applyFill="1" applyBorder="1" applyAlignment="1" applyProtection="1">
      <alignment horizontal="right"/>
      <protection locked="0"/>
    </xf>
    <xf numFmtId="0" fontId="28" fillId="11" borderId="20" xfId="0" applyFont="1" applyFill="1" applyBorder="1" applyAlignment="1" applyProtection="1">
      <alignment horizontal="right" wrapText="1"/>
      <protection locked="0"/>
    </xf>
    <xf numFmtId="172" fontId="0" fillId="0" borderId="22" xfId="0" applyNumberFormat="1" applyBorder="1" applyProtection="1">
      <protection hidden="1"/>
    </xf>
    <xf numFmtId="10" fontId="21" fillId="0" borderId="22" xfId="0" applyNumberFormat="1" applyFont="1" applyBorder="1" applyProtection="1">
      <protection hidden="1"/>
    </xf>
    <xf numFmtId="164" fontId="21" fillId="0" borderId="22" xfId="2" applyNumberFormat="1" applyFont="1" applyFill="1" applyBorder="1" applyProtection="1">
      <protection hidden="1"/>
    </xf>
    <xf numFmtId="173" fontId="21" fillId="0" borderId="22" xfId="2" applyNumberFormat="1" applyFont="1" applyFill="1" applyBorder="1" applyAlignment="1" applyProtection="1">
      <alignment horizontal="right"/>
      <protection hidden="1"/>
    </xf>
    <xf numFmtId="175" fontId="21" fillId="0" borderId="22" xfId="0" applyNumberFormat="1" applyFont="1" applyBorder="1" applyAlignment="1" applyProtection="1">
      <alignment horizontal="right"/>
      <protection hidden="1"/>
    </xf>
    <xf numFmtId="176" fontId="43" fillId="0" borderId="0" xfId="0" applyNumberFormat="1" applyFont="1" applyProtection="1">
      <protection hidden="1"/>
    </xf>
    <xf numFmtId="172" fontId="21" fillId="0" borderId="25" xfId="1" applyNumberFormat="1" applyFont="1" applyBorder="1" applyAlignment="1" applyProtection="1">
      <alignment horizontal="right"/>
      <protection hidden="1"/>
    </xf>
    <xf numFmtId="172" fontId="21" fillId="9" borderId="25" xfId="1" applyNumberFormat="1" applyFont="1" applyFill="1" applyBorder="1" applyAlignment="1" applyProtection="1">
      <alignment horizontal="right"/>
      <protection hidden="1"/>
    </xf>
    <xf numFmtId="172" fontId="21" fillId="0" borderId="25" xfId="0" applyNumberFormat="1" applyFont="1" applyBorder="1" applyAlignment="1" applyProtection="1">
      <alignment horizontal="right"/>
      <protection hidden="1"/>
    </xf>
    <xf numFmtId="172" fontId="24" fillId="14" borderId="25" xfId="1" applyNumberFormat="1" applyFont="1" applyFill="1" applyBorder="1" applyAlignment="1" applyProtection="1">
      <alignment horizontal="right"/>
      <protection hidden="1"/>
    </xf>
    <xf numFmtId="178" fontId="24" fillId="14" borderId="25" xfId="1" applyNumberFormat="1" applyFont="1" applyFill="1" applyBorder="1" applyAlignment="1" applyProtection="1">
      <alignment horizontal="right"/>
      <protection hidden="1"/>
    </xf>
    <xf numFmtId="175" fontId="30" fillId="12" borderId="25" xfId="2" applyNumberFormat="1" applyFont="1" applyFill="1" applyBorder="1" applyAlignment="1" applyProtection="1">
      <alignment horizontal="right"/>
      <protection hidden="1"/>
    </xf>
    <xf numFmtId="172" fontId="24" fillId="13" borderId="25" xfId="1" applyNumberFormat="1" applyFont="1" applyFill="1" applyBorder="1" applyAlignment="1" applyProtection="1">
      <alignment horizontal="right"/>
      <protection hidden="1"/>
    </xf>
    <xf numFmtId="178" fontId="24" fillId="13" borderId="25" xfId="1" applyNumberFormat="1" applyFont="1" applyFill="1" applyBorder="1" applyAlignment="1" applyProtection="1">
      <alignment horizontal="right"/>
      <protection hidden="1"/>
    </xf>
    <xf numFmtId="175" fontId="30" fillId="3" borderId="25" xfId="2" applyNumberFormat="1" applyFont="1" applyFill="1" applyBorder="1" applyAlignment="1" applyProtection="1">
      <alignment horizontal="right"/>
      <protection hidden="1"/>
    </xf>
    <xf numFmtId="171" fontId="21" fillId="0" borderId="0" xfId="0" applyNumberFormat="1" applyFont="1" applyAlignment="1" applyProtection="1">
      <alignment horizontal="left" vertical="center"/>
      <protection hidden="1"/>
    </xf>
  </cellXfs>
  <cellStyles count="5">
    <cellStyle name="Comma" xfId="1" builtinId="3"/>
    <cellStyle name="Hyperlink" xfId="4" builtinId="8"/>
    <cellStyle name="Normal" xfId="0" builtinId="0"/>
    <cellStyle name="Normal 2" xfId="3" xr:uid="{2F0F7FD8-2E89-441E-8D15-9E15507DB456}"/>
    <cellStyle name="Percent" xfId="2" builtinId="5"/>
  </cellStyles>
  <dxfs count="19">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FF8F1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absolute">
    <xdr:from>
      <xdr:col>1</xdr:col>
      <xdr:colOff>38100</xdr:colOff>
      <xdr:row>1</xdr:row>
      <xdr:rowOff>74612</xdr:rowOff>
    </xdr:from>
    <xdr:to>
      <xdr:col>4</xdr:col>
      <xdr:colOff>546666</xdr:colOff>
      <xdr:row>3</xdr:row>
      <xdr:rowOff>54816</xdr:rowOff>
    </xdr:to>
    <xdr:pic>
      <xdr:nvPicPr>
        <xdr:cNvPr id="2" name="Picture 1">
          <a:extLst>
            <a:ext uri="{FF2B5EF4-FFF2-40B4-BE49-F238E27FC236}">
              <a16:creationId xmlns:a16="http://schemas.microsoft.com/office/drawing/2014/main" id="{51C18151-9072-21D3-F6FF-B460D53B6B01}"/>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a:xfrm>
          <a:off x="647700" y="257175"/>
          <a:ext cx="943448" cy="36755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ncsl.org/fiscal/2025-tax-conformity-changes" TargetMode="External"/><Relationship Id="rId2" Type="http://schemas.openxmlformats.org/officeDocument/2006/relationships/hyperlink" Target="https://assets.ctfassets.net/rb9cdnjh59cm/qe3K0sMPNixJVwaI1ZGU7/555c4602e336ec461c17f1aef20bb6cc/aicpa-state-conformity-to-irc.pdf" TargetMode="External"/><Relationship Id="rId1" Type="http://schemas.openxmlformats.org/officeDocument/2006/relationships/hyperlink" Target="https://www.cost.org/globalassets/cost/state-tax-resources-pdf-pages/maps--charts---obbba/state-irc-conformity-chart-final.pdf"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checkpoint.riag.com/app/main/externalDoc?DocID=iSLCODGL:2004.1&amp;feature=ttools" TargetMode="External"/><Relationship Id="rId21" Type="http://schemas.openxmlformats.org/officeDocument/2006/relationships/hyperlink" Target="https://checkpoint.riag.com/app/main/externalDoc?DocID=id89b70ef4751cd43c616f5d72bba7194&amp;feature=ttools" TargetMode="External"/><Relationship Id="rId42" Type="http://schemas.openxmlformats.org/officeDocument/2006/relationships/hyperlink" Target="https://checkpoint.riag.com/app/main/externalDoc?DocID=iSLCODGL:45467.1&amp;feature=ttools" TargetMode="External"/><Relationship Id="rId47" Type="http://schemas.openxmlformats.org/officeDocument/2006/relationships/hyperlink" Target="https://checkpoint.riag.com/app/main/externalDoc?DocID=iSLOMM:23004.1&amp;feature=ttools" TargetMode="External"/><Relationship Id="rId63" Type="http://schemas.openxmlformats.org/officeDocument/2006/relationships/hyperlink" Target="https://checkpoint.riag.com/app/main/externalDoc?DocID=iSLCODM:20782.1&amp;feature=ttools" TargetMode="External"/><Relationship Id="rId68" Type="http://schemas.openxmlformats.org/officeDocument/2006/relationships/hyperlink" Target="https://checkpoint.riag.com/app/main/externalDoc?DocID=i186dde582ea2ea7eba08837b64547bc9&amp;feature=ttools" TargetMode="External"/><Relationship Id="rId84" Type="http://schemas.openxmlformats.org/officeDocument/2006/relationships/hyperlink" Target="https://checkpoint.riag.com/app/main/externalDoc?DocID=i27483aaf4c81cf419a85c71681fe5020&amp;feature=ttools" TargetMode="External"/><Relationship Id="rId89" Type="http://schemas.openxmlformats.org/officeDocument/2006/relationships/hyperlink" Target="https://checkpoint.riag.com/app/main/externalDoc?DocID=iSLCODOS:35165.1&amp;feature=ttools" TargetMode="External"/><Relationship Id="rId16" Type="http://schemas.openxmlformats.org/officeDocument/2006/relationships/hyperlink" Target="https://checkpoint.riag.com/app/main/externalDoc?DocID=iSLCODAF:15709.1&amp;feature=ttools" TargetMode="External"/><Relationship Id="rId107" Type="http://schemas.openxmlformats.org/officeDocument/2006/relationships/hyperlink" Target="https://checkpoint.riag.com/app/main/externalDoc?DocID=iSLCODTW:39996.1&amp;feature=ttools" TargetMode="External"/><Relationship Id="rId11" Type="http://schemas.openxmlformats.org/officeDocument/2006/relationships/hyperlink" Target="https://checkpoint.riag.com/app/main/externalDoc?DocID=iSLOMA:4361.1&amp;feature=ttools" TargetMode="External"/><Relationship Id="rId32" Type="http://schemas.openxmlformats.org/officeDocument/2006/relationships/hyperlink" Target="https://checkpoint.riag.com/app/main/externalDoc?DocID=iSLCODGL:10724.23&amp;feature=ttools" TargetMode="External"/><Relationship Id="rId37" Type="http://schemas.openxmlformats.org/officeDocument/2006/relationships/hyperlink" Target="https://checkpoint.riag.com/app/main/externalDoc?DocID=ib30270753a7fef4cb55796a190252323&amp;feature=ttools" TargetMode="External"/><Relationship Id="rId53" Type="http://schemas.openxmlformats.org/officeDocument/2006/relationships/hyperlink" Target="https://checkpoint.riag.com/app/main/externalDoc?DocID=iSLCODM:8696.1&amp;feature=ttools" TargetMode="External"/><Relationship Id="rId58" Type="http://schemas.openxmlformats.org/officeDocument/2006/relationships/hyperlink" Target="https://checkpoint.riag.com/app/main/externalDoc?DocID=i7287615bfa2f4e07f03ca4bc1914ddcf&amp;feature=ttools" TargetMode="External"/><Relationship Id="rId74" Type="http://schemas.openxmlformats.org/officeDocument/2006/relationships/hyperlink" Target="https://checkpoint.riag.com/app/main/externalDoc?DocID=i047418faf240c4598101a218f69fa227&amp;feature=ttools" TargetMode="External"/><Relationship Id="rId79" Type="http://schemas.openxmlformats.org/officeDocument/2006/relationships/hyperlink" Target="https://checkpoint.riag.com/app/main/externalDoc?DocID=iSLCODN:44853.1&amp;feature=ttools" TargetMode="External"/><Relationship Id="rId102" Type="http://schemas.openxmlformats.org/officeDocument/2006/relationships/hyperlink" Target="https://checkpoint.riag.com/app/main/externalDoc?DocID=ie1f6a86b7adf409594bacce6271e32aa&amp;feature=ttools" TargetMode="External"/><Relationship Id="rId5" Type="http://schemas.openxmlformats.org/officeDocument/2006/relationships/hyperlink" Target="https://checkpoint.riag.com/app/main/externalDoc?DocID=iSLCODAF:9696.1&amp;feature=ttools" TargetMode="External"/><Relationship Id="rId90" Type="http://schemas.openxmlformats.org/officeDocument/2006/relationships/hyperlink" Target="https://checkpoint.riag.com/app/main/externalDoc?DocID=i305a8ff02195e52cbda89c20f892acd2&amp;feature=ttools" TargetMode="External"/><Relationship Id="rId95" Type="http://schemas.openxmlformats.org/officeDocument/2006/relationships/hyperlink" Target="https://checkpoint.riag.com/app/main/externalDoc?DocID=iSLCODTW:13332.1&amp;feature=ttools" TargetMode="External"/><Relationship Id="rId22" Type="http://schemas.openxmlformats.org/officeDocument/2006/relationships/hyperlink" Target="https://checkpoint.riag.com/app/main/externalDoc?DocID=iSLCODAF:40820.113&amp;feature=ttools" TargetMode="External"/><Relationship Id="rId27" Type="http://schemas.openxmlformats.org/officeDocument/2006/relationships/hyperlink" Target="https://checkpoint.riag.com/app/main/externalDoc?DocID=if99815cc777decc3c98ece551594c0a6&amp;feature=ttools" TargetMode="External"/><Relationship Id="rId43" Type="http://schemas.openxmlformats.org/officeDocument/2006/relationships/hyperlink" Target="https://checkpoint.riag.com/app/main/externalDoc?DocID=i5fb0bb73364743299087abcb7ce4be95&amp;feature=ttools" TargetMode="External"/><Relationship Id="rId48" Type="http://schemas.openxmlformats.org/officeDocument/2006/relationships/hyperlink" Target="https://checkpoint.riag.com/app/main/externalDoc?DocID=iSLOMM:10433.1&amp;feature=ttools" TargetMode="External"/><Relationship Id="rId64" Type="http://schemas.openxmlformats.org/officeDocument/2006/relationships/hyperlink" Target="https://checkpoint.riag.com/app/main/externalDoc?DocID=i8d5c6d3738f164dde1e9d77143b8bc2f&amp;feature=ttools" TargetMode="External"/><Relationship Id="rId69" Type="http://schemas.openxmlformats.org/officeDocument/2006/relationships/hyperlink" Target="https://checkpoint.riag.com/app/main/externalDoc?DocID=iSLCODN:5245.1&amp;feature=ttools" TargetMode="External"/><Relationship Id="rId80" Type="http://schemas.openxmlformats.org/officeDocument/2006/relationships/hyperlink" Target="https://checkpoint.riag.com/app/main/externalDoc?DocID=i4e80dcec9f1a63e4e6e48450009e6834&amp;feature=ttools" TargetMode="External"/><Relationship Id="rId85" Type="http://schemas.openxmlformats.org/officeDocument/2006/relationships/hyperlink" Target="https://checkpoint.riag.com/app/main/externalDoc?DocID=iSLCODOS:43734.103&amp;feature=ttools" TargetMode="External"/><Relationship Id="rId12" Type="http://schemas.openxmlformats.org/officeDocument/2006/relationships/hyperlink" Target="https://checkpoint.riag.com/app/main/externalDoc?DocID=iSLCODAF:24789.1&amp;feature=ttools" TargetMode="External"/><Relationship Id="rId17" Type="http://schemas.openxmlformats.org/officeDocument/2006/relationships/hyperlink" Target="https://checkpoint.riag.com/app/main/externalDoc?DocID=iSLCODAF:65909.1&amp;feature=ttools" TargetMode="External"/><Relationship Id="rId33" Type="http://schemas.openxmlformats.org/officeDocument/2006/relationships/hyperlink" Target="https://checkpoint.riag.com/app/main/externalDoc?DocID=ia71abdc313c846df8cf79d5976b72620&amp;feature=ttools" TargetMode="External"/><Relationship Id="rId38" Type="http://schemas.openxmlformats.org/officeDocument/2006/relationships/hyperlink" Target="https://checkpoint.riag.com/app/main/externalDoc?DocID=iSLCODGL:27355.1&amp;feature=ttools" TargetMode="External"/><Relationship Id="rId59" Type="http://schemas.openxmlformats.org/officeDocument/2006/relationships/hyperlink" Target="https://checkpoint.riag.com/app/main/externalDoc?DocID=iSLCODM:15029.1&amp;feature=ttools" TargetMode="External"/><Relationship Id="rId103" Type="http://schemas.openxmlformats.org/officeDocument/2006/relationships/hyperlink" Target="https://checkpoint.riag.com/app/main/externalDoc?DocID=i778e32dcab2b4f6482d2c2bd4b4be2d8&amp;feature=ttools" TargetMode="External"/><Relationship Id="rId108" Type="http://schemas.openxmlformats.org/officeDocument/2006/relationships/hyperlink" Target="https://checkpoint.riag.com/app/main/externalDoc?DocID=i30a9088c3fcf4b5fc4dfb5d6b6ac02b6&amp;feature=ttools" TargetMode="External"/><Relationship Id="rId20" Type="http://schemas.openxmlformats.org/officeDocument/2006/relationships/hyperlink" Target="https://checkpoint.riag.com/app/main/externalDoc?DocID=iSLCODAF:37359.1&amp;feature=ttools" TargetMode="External"/><Relationship Id="rId41" Type="http://schemas.openxmlformats.org/officeDocument/2006/relationships/hyperlink" Target="https://checkpoint.riag.com/app/main/externalDoc?DocID=i46a319d03c63650ba2c38a7006414d36&amp;feature=ttools" TargetMode="External"/><Relationship Id="rId54" Type="http://schemas.openxmlformats.org/officeDocument/2006/relationships/hyperlink" Target="https://checkpoint.riag.com/app/main/externalDoc?DocID=i8b5ce7320529eb3bf595e802a926b2f6&amp;feature=ttools" TargetMode="External"/><Relationship Id="rId62" Type="http://schemas.openxmlformats.org/officeDocument/2006/relationships/hyperlink" Target="https://checkpoint.riag.com/app/main/externalDoc?DocID=iSLOMM:23129.1&amp;feature=ttools" TargetMode="External"/><Relationship Id="rId70" Type="http://schemas.openxmlformats.org/officeDocument/2006/relationships/hyperlink" Target="https://checkpoint.riag.com/app/main/externalDoc?DocID=ibed7881083f86344cd48e2702259e9ad&amp;feature=ttools" TargetMode="External"/><Relationship Id="rId75" Type="http://schemas.openxmlformats.org/officeDocument/2006/relationships/hyperlink" Target="https://checkpoint.riag.com/app/main/externalDoc?DocID=iSLOMN:30057.1&amp;feature=ttools" TargetMode="External"/><Relationship Id="rId83" Type="http://schemas.openxmlformats.org/officeDocument/2006/relationships/hyperlink" Target="https://checkpoint.riag.com/app/main/externalDoc?DocID=iSLCODOS:49824.1&amp;feature=ttools" TargetMode="External"/><Relationship Id="rId88" Type="http://schemas.openxmlformats.org/officeDocument/2006/relationships/hyperlink" Target="https://checkpoint.riag.com/app/main/externalDoc?DocID=ic1b6cf5f796e6025ba318490adad5665&amp;feature=ttools" TargetMode="External"/><Relationship Id="rId91" Type="http://schemas.openxmlformats.org/officeDocument/2006/relationships/hyperlink" Target="https://checkpoint.riag.com/app/main/externalDoc?DocID=iSLCODOS:22185.1&amp;feature=ttools" TargetMode="External"/><Relationship Id="rId96" Type="http://schemas.openxmlformats.org/officeDocument/2006/relationships/hyperlink" Target="https://checkpoint.riag.com/app/main/externalDoc?DocID=i988f1a41f61744b4e2ddcb1d70b9945d&amp;feature=ttools" TargetMode="External"/><Relationship Id="rId1" Type="http://schemas.openxmlformats.org/officeDocument/2006/relationships/hyperlink" Target="https://checkpoint.riag.com/app/main/externalDoc?DocID=iSLCODAF:5220.1&amp;feature=ttools" TargetMode="External"/><Relationship Id="rId6" Type="http://schemas.openxmlformats.org/officeDocument/2006/relationships/hyperlink" Target="https://checkpoint.riag.com/app/main/externalDoc?DocID=iSLCODAF:9696.1&amp;feature=ttools" TargetMode="External"/><Relationship Id="rId15" Type="http://schemas.openxmlformats.org/officeDocument/2006/relationships/hyperlink" Target="https://checkpoint.riag.com/app/main/externalDoc?DocID=iSLCODAF:15709.1&amp;feature=ttools" TargetMode="External"/><Relationship Id="rId23" Type="http://schemas.openxmlformats.org/officeDocument/2006/relationships/hyperlink" Target="https://checkpoint.riag.com/app/main/externalDoc?DocID=i27b0f0548e7e60ddeb9ce9aac4815e41&amp;feature=ttools" TargetMode="External"/><Relationship Id="rId28" Type="http://schemas.openxmlformats.org/officeDocument/2006/relationships/hyperlink" Target="https://checkpoint.riag.com/app/main/externalDoc?DocID=iSLCODGL:3423.17&amp;feature=ttools" TargetMode="External"/><Relationship Id="rId36" Type="http://schemas.openxmlformats.org/officeDocument/2006/relationships/hyperlink" Target="https://checkpoint.riag.com/app/main/externalDoc?DocID=iSLCODGL:59008.1&amp;feature=ttools" TargetMode="External"/><Relationship Id="rId49" Type="http://schemas.openxmlformats.org/officeDocument/2006/relationships/hyperlink" Target="https://checkpoint.riag.com/app/main/externalDoc?DocID=iSLOMM:22477.1&amp;feature=ttools" TargetMode="External"/><Relationship Id="rId57" Type="http://schemas.openxmlformats.org/officeDocument/2006/relationships/hyperlink" Target="https://checkpoint.riag.com/app/main/externalDoc?DocID=iSLCODM:15029.1&amp;feature=ttools" TargetMode="External"/><Relationship Id="rId106" Type="http://schemas.openxmlformats.org/officeDocument/2006/relationships/hyperlink" Target="https://checkpoint.riag.com/app/main/externalDoc?DocID=iSLCODTW:29489.1&amp;feature=ttools" TargetMode="External"/><Relationship Id="rId10" Type="http://schemas.openxmlformats.org/officeDocument/2006/relationships/hyperlink" Target="https://checkpoint.riag.com/app/main/externalDoc?DocID=icb80af1631234dcbd0d88ccc5723bed5&amp;feature=ttools" TargetMode="External"/><Relationship Id="rId31" Type="http://schemas.openxmlformats.org/officeDocument/2006/relationships/hyperlink" Target="https://checkpoint.riag.com/app/main/externalDoc?DocID=i9f4e6e4214f6c36fcb2fbf9531e9ab12&amp;feature=ttools" TargetMode="External"/><Relationship Id="rId44" Type="http://schemas.openxmlformats.org/officeDocument/2006/relationships/hyperlink" Target="https://checkpoint.riag.com/app/main/externalDoc?DocID=iSLCODM:745.1&amp;feature=ttools" TargetMode="External"/><Relationship Id="rId52" Type="http://schemas.openxmlformats.org/officeDocument/2006/relationships/hyperlink" Target="https://checkpoint.riag.com/app/main/externalDoc?DocID=iac44452722b64709eae385c37e19cbe8&amp;feature=ttools" TargetMode="External"/><Relationship Id="rId60" Type="http://schemas.openxmlformats.org/officeDocument/2006/relationships/hyperlink" Target="https://checkpoint.riag.com/app/main/externalDoc?DocID=iSLCODM:18076.1&amp;feature=ttools" TargetMode="External"/><Relationship Id="rId65" Type="http://schemas.openxmlformats.org/officeDocument/2006/relationships/hyperlink" Target="https://checkpoint.riag.com/app/main/externalDoc?DocID=iSLCODM:38851.3&amp;feature=ttools" TargetMode="External"/><Relationship Id="rId73" Type="http://schemas.openxmlformats.org/officeDocument/2006/relationships/hyperlink" Target="https://checkpoint.riag.com/app/main/externalDoc?DocID=iSLCODN:42529.1&amp;feature=ttools" TargetMode="External"/><Relationship Id="rId78" Type="http://schemas.openxmlformats.org/officeDocument/2006/relationships/hyperlink" Target="https://checkpoint.riag.com/app/main/externalDoc?DocID=iSLCODN:18009.1&amp;feature=ttools" TargetMode="External"/><Relationship Id="rId81" Type="http://schemas.openxmlformats.org/officeDocument/2006/relationships/hyperlink" Target="https://checkpoint.riag.com/app/main/externalDoc?DocID=iSLCODN:28212.1&amp;feature=ttools" TargetMode="External"/><Relationship Id="rId86" Type="http://schemas.openxmlformats.org/officeDocument/2006/relationships/hyperlink" Target="https://checkpoint.riag.com/app/main/externalDoc?DocID=i609a43d9b2ca68c5c720b2ee3bf5321e&amp;feature=ttools" TargetMode="External"/><Relationship Id="rId94" Type="http://schemas.openxmlformats.org/officeDocument/2006/relationships/hyperlink" Target="https://checkpoint.riag.com/app/main/externalDoc?DocID=i1ef28ba21cca6fc49e41b3e7bd682a00&amp;feature=ttools" TargetMode="External"/><Relationship Id="rId99" Type="http://schemas.openxmlformats.org/officeDocument/2006/relationships/hyperlink" Target="https://checkpoint.riag.com/app/main/externalDoc?DocID=iSLCODTW:17450.1&amp;feature=ttools" TargetMode="External"/><Relationship Id="rId101" Type="http://schemas.openxmlformats.org/officeDocument/2006/relationships/hyperlink" Target="https://checkpoint.riag.com/app/main/externalDoc?DocID=iSLCODTW:22413.1&amp;feature=ttools" TargetMode="External"/><Relationship Id="rId4" Type="http://schemas.openxmlformats.org/officeDocument/2006/relationships/hyperlink" Target="https://checkpoint.riag.com/app/main/externalDoc?DocID=i510822e82f76ee198748f7c0f58e7631&amp;feature=ttools" TargetMode="External"/><Relationship Id="rId9" Type="http://schemas.openxmlformats.org/officeDocument/2006/relationships/hyperlink" Target="https://checkpoint.riag.com/app/main/externalDoc?DocID=iSLCODAF:14733.1&amp;feature=ttools" TargetMode="External"/><Relationship Id="rId13" Type="http://schemas.openxmlformats.org/officeDocument/2006/relationships/hyperlink" Target="https://checkpoint.riag.com/app/main/externalDoc?DocID=i6e9a6dea36e3607bea5a8539db6ecf25&amp;feature=ttools" TargetMode="External"/><Relationship Id="rId18" Type="http://schemas.openxmlformats.org/officeDocument/2006/relationships/hyperlink" Target="https://checkpoint.riag.com/app/main/externalDoc?DocID=i6b08b92a05a5e7bfd671863f0371d62c&amp;feature=ttools" TargetMode="External"/><Relationship Id="rId39" Type="http://schemas.openxmlformats.org/officeDocument/2006/relationships/hyperlink" Target="https://checkpoint.riag.com/app/main/externalDoc?DocID=i45d9d6205aa34814800f8d078218ce2e&amp;feature=ttools" TargetMode="External"/><Relationship Id="rId34" Type="http://schemas.openxmlformats.org/officeDocument/2006/relationships/hyperlink" Target="https://checkpoint.riag.com/app/main/externalDoc?DocID=iSLCODGL:55687.125&amp;feature=ttools" TargetMode="External"/><Relationship Id="rId50" Type="http://schemas.openxmlformats.org/officeDocument/2006/relationships/hyperlink" Target="https://checkpoint.riag.com/app/main/externalDoc?DocID=i549fda59c57fec1fd2909cfd6c78986f&amp;feature=ttools" TargetMode="External"/><Relationship Id="rId55" Type="http://schemas.openxmlformats.org/officeDocument/2006/relationships/hyperlink" Target="https://checkpoint.riag.com/app/main/externalDoc?DocID=iSLCODM:10699.1&amp;feature=ttools" TargetMode="External"/><Relationship Id="rId76" Type="http://schemas.openxmlformats.org/officeDocument/2006/relationships/hyperlink" Target="https://checkpoint.riag.com/app/main/externalDoc?DocID=iSLCODN:18009.1&amp;feature=ttools" TargetMode="External"/><Relationship Id="rId97" Type="http://schemas.openxmlformats.org/officeDocument/2006/relationships/hyperlink" Target="https://checkpoint.riag.com/app/main/externalDoc?DocID=iSLCODTW:13332.1&amp;feature=ttools" TargetMode="External"/><Relationship Id="rId104" Type="http://schemas.openxmlformats.org/officeDocument/2006/relationships/hyperlink" Target="https://checkpoint.riag.com/app/main/externalDoc?DocID=iSLCODTW:29332.1&amp;feature=ttools" TargetMode="External"/><Relationship Id="rId7" Type="http://schemas.openxmlformats.org/officeDocument/2006/relationships/hyperlink" Target="https://checkpoint.riag.com/app/main/externalDoc?DocID=iSLCODAF:9696.1&amp;feature=ttools" TargetMode="External"/><Relationship Id="rId71" Type="http://schemas.openxmlformats.org/officeDocument/2006/relationships/hyperlink" Target="https://checkpoint.riag.com/app/main/externalDoc?DocID=iSLCODN:35531.1&amp;feature=ttools" TargetMode="External"/><Relationship Id="rId92" Type="http://schemas.openxmlformats.org/officeDocument/2006/relationships/hyperlink" Target="https://checkpoint.riag.com/app/main/externalDoc?DocID=ibcaf7914fae0c277d70de724c1bc3e67&amp;feature=ttools" TargetMode="External"/><Relationship Id="rId2" Type="http://schemas.openxmlformats.org/officeDocument/2006/relationships/hyperlink" Target="https://checkpoint.riag.com/app/main/externalDoc?DocID=i7c87e10a8b62ca76a907b4fd7f128cf2&amp;feature=ttools" TargetMode="External"/><Relationship Id="rId29" Type="http://schemas.openxmlformats.org/officeDocument/2006/relationships/hyperlink" Target="https://checkpoint.riag.com/app/main/externalDoc?DocID=i06efff5c372b42929cbdbc7286022192&amp;feature=ttools" TargetMode="External"/><Relationship Id="rId24" Type="http://schemas.openxmlformats.org/officeDocument/2006/relationships/hyperlink" Target="https://checkpoint.riag.com/app/main/externalDoc?DocID=iSLCODAF:43377.1&amp;feature=ttools" TargetMode="External"/><Relationship Id="rId40" Type="http://schemas.openxmlformats.org/officeDocument/2006/relationships/hyperlink" Target="https://checkpoint.riag.com/app/main/externalDoc?DocID=iSLCODGL:39932.1&amp;feature=ttools" TargetMode="External"/><Relationship Id="rId45" Type="http://schemas.openxmlformats.org/officeDocument/2006/relationships/hyperlink" Target="https://checkpoint.riag.com/app/main/externalDoc?DocID=i0c59ddfd5170eff3dbc49892e66347e4&amp;feature=ttools" TargetMode="External"/><Relationship Id="rId66" Type="http://schemas.openxmlformats.org/officeDocument/2006/relationships/hyperlink" Target="https://checkpoint.riag.com/app/main/externalDoc?DocID=ib1df3deb57b14c449d21804e060f2e8d&amp;feature=ttools" TargetMode="External"/><Relationship Id="rId87" Type="http://schemas.openxmlformats.org/officeDocument/2006/relationships/hyperlink" Target="https://checkpoint.riag.com/app/main/externalDoc?DocID=iSLCODOS:9452.1&amp;feature=ttools" TargetMode="External"/><Relationship Id="rId61" Type="http://schemas.openxmlformats.org/officeDocument/2006/relationships/hyperlink" Target="https://checkpoint.riag.com/app/main/externalDoc?DocID=iee78de266742cf78a6a686967dd27d62&amp;feature=ttools" TargetMode="External"/><Relationship Id="rId82" Type="http://schemas.openxmlformats.org/officeDocument/2006/relationships/hyperlink" Target="https://checkpoint.riag.com/app/main/externalDoc?DocID=ia269bb1bc7406954ea37856f25aead3b&amp;feature=ttools" TargetMode="External"/><Relationship Id="rId19" Type="http://schemas.openxmlformats.org/officeDocument/2006/relationships/hyperlink" Target="https://checkpoint.riag.com/app/main/externalDoc?DocID=iSLCODAF:66107.1&amp;feature=ttools" TargetMode="External"/><Relationship Id="rId14" Type="http://schemas.openxmlformats.org/officeDocument/2006/relationships/hyperlink" Target="https://checkpoint.riag.com/app/main/externalDoc?DocID=iSLCODAF:24792.1&amp;feature=ttools" TargetMode="External"/><Relationship Id="rId30" Type="http://schemas.openxmlformats.org/officeDocument/2006/relationships/hyperlink" Target="https://checkpoint.riag.com/app/main/externalDoc?DocID=iSLCODGL:6624.1&amp;feature=ttools" TargetMode="External"/><Relationship Id="rId35" Type="http://schemas.openxmlformats.org/officeDocument/2006/relationships/hyperlink" Target="https://checkpoint.riag.com/app/main/externalDoc?DocID=i0834462608e54f25feaee1110902e506&amp;feature=ttools" TargetMode="External"/><Relationship Id="rId56" Type="http://schemas.openxmlformats.org/officeDocument/2006/relationships/hyperlink" Target="https://checkpoint.riag.com/app/main/externalDoc?DocID=ie00f695317e24012d6858db4a7170aef&amp;feature=ttools" TargetMode="External"/><Relationship Id="rId77" Type="http://schemas.openxmlformats.org/officeDocument/2006/relationships/hyperlink" Target="https://checkpoint.riag.com/app/main/externalDoc?DocID=i9052b0a3c472c398e50685847504bbb9&amp;feature=ttools" TargetMode="External"/><Relationship Id="rId100" Type="http://schemas.openxmlformats.org/officeDocument/2006/relationships/hyperlink" Target="https://checkpoint.riag.com/app/main/externalDoc?DocID=i1ee80fd0644f62d2c20891abf1c0f2b1&amp;feature=ttools" TargetMode="External"/><Relationship Id="rId105" Type="http://schemas.openxmlformats.org/officeDocument/2006/relationships/hyperlink" Target="https://checkpoint.riag.com/app/main/externalDoc?DocID=i3aeec6f5b78b415df927a76c576c8989&amp;feature=ttools" TargetMode="External"/><Relationship Id="rId8" Type="http://schemas.openxmlformats.org/officeDocument/2006/relationships/hyperlink" Target="https://checkpoint.riag.com/app/main/externalDoc?DocID=iSLCODAF:9696.1&amp;feature=ttools" TargetMode="External"/><Relationship Id="rId51" Type="http://schemas.openxmlformats.org/officeDocument/2006/relationships/hyperlink" Target="https://checkpoint.riag.com/app/main/externalDoc?DocID=iSLCODM:4626.1&amp;feature=ttools" TargetMode="External"/><Relationship Id="rId72" Type="http://schemas.openxmlformats.org/officeDocument/2006/relationships/hyperlink" Target="https://checkpoint.riag.com/app/main/externalDoc?DocID=iba9eb22dc307ed7d937e8869babe6cfd&amp;feature=ttools" TargetMode="External"/><Relationship Id="rId93" Type="http://schemas.openxmlformats.org/officeDocument/2006/relationships/hyperlink" Target="https://checkpoint.riag.com/app/main/externalDoc?DocID=iSLCODOS:23331.1&amp;feature=ttools" TargetMode="External"/><Relationship Id="rId98" Type="http://schemas.openxmlformats.org/officeDocument/2006/relationships/hyperlink" Target="https://checkpoint.riag.com/app/main/externalDoc?DocID=iSLCODTW:13365.1&amp;feature=ttools" TargetMode="External"/><Relationship Id="rId3" Type="http://schemas.openxmlformats.org/officeDocument/2006/relationships/hyperlink" Target="https://checkpoint.riag.com/app/main/externalDoc?DocID=iSLCODAF:9696.1&amp;feature=ttools" TargetMode="External"/><Relationship Id="rId25" Type="http://schemas.openxmlformats.org/officeDocument/2006/relationships/hyperlink" Target="https://checkpoint.riag.com/app/main/externalDoc?DocID=i6b6ce44bf58044d7f973a3598a85df18&amp;feature=ttools" TargetMode="External"/><Relationship Id="rId46" Type="http://schemas.openxmlformats.org/officeDocument/2006/relationships/hyperlink" Target="https://checkpoint.riag.com/app/main/externalDoc?DocID=iSLCODM:747.1&amp;feature=ttools" TargetMode="External"/><Relationship Id="rId67" Type="http://schemas.openxmlformats.org/officeDocument/2006/relationships/hyperlink" Target="https://checkpoint.riag.com/app/main/externalDoc?DocID=iSLCODN:1319.1&amp;feature=ttools"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s://checkpoint.riag.com/app/main/externalDoc?DocID=if99815cc777decc3c98ece551594c0a6&amp;feature=ttools" TargetMode="External"/><Relationship Id="rId21" Type="http://schemas.openxmlformats.org/officeDocument/2006/relationships/hyperlink" Target="https://checkpoint.riag.com/app/main/externalDoc?DocID=iSLCODAF:40820.113&amp;feature=ttools" TargetMode="External"/><Relationship Id="rId42" Type="http://schemas.openxmlformats.org/officeDocument/2006/relationships/hyperlink" Target="https://checkpoint.riag.com/app/main/externalDoc?DocID=i549fda59c57fec1fd2909cfd6c78986f&amp;feature=ttools" TargetMode="External"/><Relationship Id="rId47" Type="http://schemas.openxmlformats.org/officeDocument/2006/relationships/hyperlink" Target="https://checkpoint.riag.com/app/main/externalDoc?DocID=iSLCODM:10699.1&amp;feature=ttools" TargetMode="External"/><Relationship Id="rId63" Type="http://schemas.openxmlformats.org/officeDocument/2006/relationships/hyperlink" Target="https://checkpoint.riag.com/app/main/externalDoc?DocID=iSLCODN:35531.1&amp;feature=ttools" TargetMode="External"/><Relationship Id="rId68" Type="http://schemas.openxmlformats.org/officeDocument/2006/relationships/hyperlink" Target="https://checkpoint.riag.com/app/main/externalDoc?DocID=iSLCODN:18009.1&amp;feature=ttools" TargetMode="External"/><Relationship Id="rId84" Type="http://schemas.openxmlformats.org/officeDocument/2006/relationships/hyperlink" Target="https://checkpoint.riag.com/app/main/externalDoc?DocID=ibcaf7914fae0c277d70de724c1bc3e67&amp;feature=ttools" TargetMode="External"/><Relationship Id="rId89" Type="http://schemas.openxmlformats.org/officeDocument/2006/relationships/hyperlink" Target="https://checkpoint.riag.com/app/main/externalDoc?DocID=iSLCODTW:13332.1&amp;feature=ttools" TargetMode="External"/><Relationship Id="rId16" Type="http://schemas.openxmlformats.org/officeDocument/2006/relationships/hyperlink" Target="https://checkpoint.riag.com/app/main/externalDoc?DocID=iSLCODAF:34520.1&amp;feature=ttools" TargetMode="External"/><Relationship Id="rId11" Type="http://schemas.openxmlformats.org/officeDocument/2006/relationships/hyperlink" Target="https://checkpoint.riag.com/app/main/externalDoc?DocID=iSLCODAF:24789.1&amp;feature=ttools" TargetMode="External"/><Relationship Id="rId32" Type="http://schemas.openxmlformats.org/officeDocument/2006/relationships/hyperlink" Target="https://checkpoint.riag.com/app/main/externalDoc?DocID=i0834462608e54f25feaee1110902e506&amp;feature=ttools" TargetMode="External"/><Relationship Id="rId37" Type="http://schemas.openxmlformats.org/officeDocument/2006/relationships/hyperlink" Target="https://checkpoint.riag.com/app/main/externalDoc?DocID=iSLCODGL:45467.1&amp;feature=ttools" TargetMode="External"/><Relationship Id="rId53" Type="http://schemas.openxmlformats.org/officeDocument/2006/relationships/hyperlink" Target="https://checkpoint.riag.com/app/main/externalDoc?DocID=iee78de266742cf78a6a686967dd27d62&amp;feature=ttools" TargetMode="External"/><Relationship Id="rId58" Type="http://schemas.openxmlformats.org/officeDocument/2006/relationships/hyperlink" Target="https://checkpoint.riag.com/app/main/externalDoc?DocID=ib1df3deb57b14c449d21804e060f2e8d&amp;feature=ttools" TargetMode="External"/><Relationship Id="rId74" Type="http://schemas.openxmlformats.org/officeDocument/2006/relationships/hyperlink" Target="https://checkpoint.riag.com/app/main/externalDoc?DocID=ia269bb1bc7406954ea37856f25aead3b&amp;feature=ttools" TargetMode="External"/><Relationship Id="rId79" Type="http://schemas.openxmlformats.org/officeDocument/2006/relationships/hyperlink" Target="https://checkpoint.riag.com/app/main/externalDoc?DocID=iSLCODOS:9452.1&amp;feature=ttools" TargetMode="External"/><Relationship Id="rId5" Type="http://schemas.openxmlformats.org/officeDocument/2006/relationships/hyperlink" Target="https://checkpoint.riag.com/app/main/externalDoc?DocID=iSLCODAF:9696.1&amp;feature=ttools" TargetMode="External"/><Relationship Id="rId90" Type="http://schemas.openxmlformats.org/officeDocument/2006/relationships/hyperlink" Target="https://checkpoint.riag.com/app/main/externalDoc?DocID=iSLCODTW:13365.1&amp;feature=ttools" TargetMode="External"/><Relationship Id="rId95" Type="http://schemas.openxmlformats.org/officeDocument/2006/relationships/hyperlink" Target="https://checkpoint.riag.com/app/main/externalDoc?DocID=i778e32dcab2b4f6482d2c2bd4b4be2d8&amp;feature=ttools" TargetMode="External"/><Relationship Id="rId22" Type="http://schemas.openxmlformats.org/officeDocument/2006/relationships/hyperlink" Target="https://checkpoint.riag.com/app/main/externalDoc?DocID=i27b0f0548e7e60ddeb9ce9aac4815e41&amp;feature=ttools" TargetMode="External"/><Relationship Id="rId27" Type="http://schemas.openxmlformats.org/officeDocument/2006/relationships/hyperlink" Target="https://checkpoint.riag.com/app/main/externalDoc?DocID=iSLCODGL:3423.17&amp;feature=ttools" TargetMode="External"/><Relationship Id="rId43" Type="http://schemas.openxmlformats.org/officeDocument/2006/relationships/hyperlink" Target="https://checkpoint.riag.com/app/main/externalDoc?DocID=iSLCODM:4626.1&amp;feature=ttools" TargetMode="External"/><Relationship Id="rId48" Type="http://schemas.openxmlformats.org/officeDocument/2006/relationships/hyperlink" Target="https://checkpoint.riag.com/app/main/externalDoc?DocID=ie00f695317e24012d6858db4a7170aef&amp;feature=ttools" TargetMode="External"/><Relationship Id="rId64" Type="http://schemas.openxmlformats.org/officeDocument/2006/relationships/hyperlink" Target="https://checkpoint.riag.com/app/main/externalDoc?DocID=iba9eb22dc307ed7d937e8869babe6cfd&amp;feature=ttools" TargetMode="External"/><Relationship Id="rId69" Type="http://schemas.openxmlformats.org/officeDocument/2006/relationships/hyperlink" Target="https://checkpoint.riag.com/app/main/externalDoc?DocID=i9052b0a3c472c398e50685847504bbb9&amp;feature=ttools" TargetMode="External"/><Relationship Id="rId80" Type="http://schemas.openxmlformats.org/officeDocument/2006/relationships/hyperlink" Target="https://checkpoint.riag.com/app/main/externalDoc?DocID=ic1b6cf5f796e6025ba318490adad5665&amp;feature=ttools" TargetMode="External"/><Relationship Id="rId85" Type="http://schemas.openxmlformats.org/officeDocument/2006/relationships/hyperlink" Target="https://checkpoint.riag.com/app/main/externalDoc?DocID=iSLCODOS:23331.1&amp;feature=ttools" TargetMode="External"/><Relationship Id="rId3" Type="http://schemas.openxmlformats.org/officeDocument/2006/relationships/hyperlink" Target="https://checkpoint.riag.com/app/main/externalDoc?DocID=iSLCODAF:9696.1&amp;feature=ttools" TargetMode="External"/><Relationship Id="rId12" Type="http://schemas.openxmlformats.org/officeDocument/2006/relationships/hyperlink" Target="https://checkpoint.riag.com/app/main/externalDoc?DocID=i6e9a6dea36e3607bea5a8539db6ecf25&amp;feature=ttools" TargetMode="External"/><Relationship Id="rId17" Type="http://schemas.openxmlformats.org/officeDocument/2006/relationships/hyperlink" Target="https://checkpoint.riag.com/app/main/externalDoc?DocID=i6b08b92a05a5e7bfd671863f0371d62c&amp;feature=ttools" TargetMode="External"/><Relationship Id="rId25" Type="http://schemas.openxmlformats.org/officeDocument/2006/relationships/hyperlink" Target="https://checkpoint.riag.com/app/main/externalDoc?DocID=iSLCODGL:2004.1&amp;feature=ttools" TargetMode="External"/><Relationship Id="rId33" Type="http://schemas.openxmlformats.org/officeDocument/2006/relationships/hyperlink" Target="https://checkpoint.riag.com/app/main/externalDoc?DocID=iSLCODGL:59008.1&amp;feature=ttools" TargetMode="External"/><Relationship Id="rId38" Type="http://schemas.openxmlformats.org/officeDocument/2006/relationships/hyperlink" Target="https://checkpoint.riag.com/app/main/externalDoc?DocID=i5fb0bb73364743299087abcb7ce4be95&amp;feature=ttools" TargetMode="External"/><Relationship Id="rId46" Type="http://schemas.openxmlformats.org/officeDocument/2006/relationships/hyperlink" Target="https://checkpoint.riag.com/app/main/externalDoc?DocID=i8b5ce7320529eb3bf595e802a926b2f6&amp;feature=ttools" TargetMode="External"/><Relationship Id="rId59" Type="http://schemas.openxmlformats.org/officeDocument/2006/relationships/hyperlink" Target="https://checkpoint.riag.com/app/main/externalDoc?DocID=iSLCODN:1319.1&amp;feature=ttools" TargetMode="External"/><Relationship Id="rId67" Type="http://schemas.openxmlformats.org/officeDocument/2006/relationships/hyperlink" Target="https://checkpoint.riag.com/app/main/externalDoc?DocID=iSLCODN:10644.1&amp;feature=ttools" TargetMode="External"/><Relationship Id="rId20" Type="http://schemas.openxmlformats.org/officeDocument/2006/relationships/hyperlink" Target="https://checkpoint.riag.com/app/main/externalDoc?DocID=id89b70ef4751cd43c616f5d72bba7194&amp;feature=ttools" TargetMode="External"/><Relationship Id="rId41" Type="http://schemas.openxmlformats.org/officeDocument/2006/relationships/hyperlink" Target="https://checkpoint.riag.com/app/main/externalDoc?DocID=iSLCODM:747.1&amp;feature=ttools" TargetMode="External"/><Relationship Id="rId54" Type="http://schemas.openxmlformats.org/officeDocument/2006/relationships/hyperlink" Target="https://checkpoint.riag.com/app/main/externalDoc?DocID=iSLOMM:23129.1&amp;feature=ttools" TargetMode="External"/><Relationship Id="rId62" Type="http://schemas.openxmlformats.org/officeDocument/2006/relationships/hyperlink" Target="https://checkpoint.riag.com/app/main/externalDoc?DocID=ibed7881083f86344cd48e2702259e9ad&amp;feature=ttools" TargetMode="External"/><Relationship Id="rId70" Type="http://schemas.openxmlformats.org/officeDocument/2006/relationships/hyperlink" Target="https://checkpoint.riag.com/app/main/externalDoc?DocID=iSLCODN:18009.1&amp;feature=ttools" TargetMode="External"/><Relationship Id="rId75" Type="http://schemas.openxmlformats.org/officeDocument/2006/relationships/hyperlink" Target="https://checkpoint.riag.com/app/main/externalDoc?DocID=iSLCODOS:49824.1&amp;feature=ttools" TargetMode="External"/><Relationship Id="rId83" Type="http://schemas.openxmlformats.org/officeDocument/2006/relationships/hyperlink" Target="https://checkpoint.riag.com/app/main/externalDoc?DocID=iSLCODOS:22185.1&amp;feature=ttools" TargetMode="External"/><Relationship Id="rId88" Type="http://schemas.openxmlformats.org/officeDocument/2006/relationships/hyperlink" Target="https://checkpoint.riag.com/app/main/externalDoc?DocID=i988f1a41f61744b4e2ddcb1d70b9945d&amp;feature=ttools" TargetMode="External"/><Relationship Id="rId91" Type="http://schemas.openxmlformats.org/officeDocument/2006/relationships/hyperlink" Target="https://checkpoint.riag.com/app/main/externalDoc?DocID=iSLCODTW:17450.1&amp;feature=ttools" TargetMode="External"/><Relationship Id="rId96" Type="http://schemas.openxmlformats.org/officeDocument/2006/relationships/hyperlink" Target="https://checkpoint.riag.com/app/main/externalDoc?DocID=iSLCODTW:29332.1&amp;feature=ttools" TargetMode="External"/><Relationship Id="rId1" Type="http://schemas.openxmlformats.org/officeDocument/2006/relationships/hyperlink" Target="https://checkpoint.riag.com/app/main/externalDoc?DocID=iSLCODAF:5220.1&amp;feature=ttools" TargetMode="External"/><Relationship Id="rId6" Type="http://schemas.openxmlformats.org/officeDocument/2006/relationships/hyperlink" Target="https://checkpoint.riag.com/app/main/externalDoc?DocID=iSLCODAF:9696.1&amp;feature=ttools" TargetMode="External"/><Relationship Id="rId15" Type="http://schemas.openxmlformats.org/officeDocument/2006/relationships/hyperlink" Target="https://checkpoint.riag.com/app/main/externalDoc?DocID=iSLCODAF:15709.1&amp;feature=ttools" TargetMode="External"/><Relationship Id="rId23" Type="http://schemas.openxmlformats.org/officeDocument/2006/relationships/hyperlink" Target="https://checkpoint.riag.com/app/main/externalDoc?DocID=iSLCODAF:43377.1&amp;feature=ttools" TargetMode="External"/><Relationship Id="rId28" Type="http://schemas.openxmlformats.org/officeDocument/2006/relationships/hyperlink" Target="https://checkpoint.riag.com/app/main/externalDoc?DocID=i06efff5c372b42929cbdbc7286022192&amp;feature=ttools" TargetMode="External"/><Relationship Id="rId36" Type="http://schemas.openxmlformats.org/officeDocument/2006/relationships/hyperlink" Target="https://checkpoint.riag.com/app/main/externalDoc?DocID=i45d9d6205aa34814800f8d078218ce2e&amp;feature=ttools" TargetMode="External"/><Relationship Id="rId49" Type="http://schemas.openxmlformats.org/officeDocument/2006/relationships/hyperlink" Target="https://checkpoint.riag.com/app/main/externalDoc?DocID=iSLCODM:15029.1&amp;feature=ttools" TargetMode="External"/><Relationship Id="rId57" Type="http://schemas.openxmlformats.org/officeDocument/2006/relationships/hyperlink" Target="https://checkpoint.riag.com/app/main/externalDoc?DocID=iSLCODM:25630.41&amp;feature=ttools" TargetMode="External"/><Relationship Id="rId10" Type="http://schemas.openxmlformats.org/officeDocument/2006/relationships/hyperlink" Target="https://checkpoint.riag.com/app/main/externalDoc?DocID=icb80af1631234dcbd0d88ccc5723bed5&amp;feature=ttools" TargetMode="External"/><Relationship Id="rId31" Type="http://schemas.openxmlformats.org/officeDocument/2006/relationships/hyperlink" Target="https://checkpoint.riag.com/app/main/externalDoc?DocID=iSLCODGL:55687.125&amp;feature=ttools" TargetMode="External"/><Relationship Id="rId44" Type="http://schemas.openxmlformats.org/officeDocument/2006/relationships/hyperlink" Target="https://checkpoint.riag.com/app/main/externalDoc?DocID=iac44452722b64709eae385c37e19cbe8&amp;feature=ttools" TargetMode="External"/><Relationship Id="rId52" Type="http://schemas.openxmlformats.org/officeDocument/2006/relationships/hyperlink" Target="https://checkpoint.riag.com/app/main/externalDoc?DocID=iSLCODM:18076.1&amp;feature=ttools" TargetMode="External"/><Relationship Id="rId60" Type="http://schemas.openxmlformats.org/officeDocument/2006/relationships/hyperlink" Target="https://checkpoint.riag.com/app/main/externalDoc?DocID=i186dde582ea2ea7eba08837b64547bc9&amp;feature=ttools" TargetMode="External"/><Relationship Id="rId65" Type="http://schemas.openxmlformats.org/officeDocument/2006/relationships/hyperlink" Target="https://checkpoint.riag.com/app/main/externalDoc?DocID=iSLCODN:42529.1&amp;feature=ttools" TargetMode="External"/><Relationship Id="rId73" Type="http://schemas.openxmlformats.org/officeDocument/2006/relationships/hyperlink" Target="https://checkpoint.riag.com/app/main/externalDoc?DocID=iSLCODN:28212.1&amp;feature=ttools" TargetMode="External"/><Relationship Id="rId78" Type="http://schemas.openxmlformats.org/officeDocument/2006/relationships/hyperlink" Target="https://checkpoint.riag.com/app/main/externalDoc?DocID=i609a43d9b2ca68c5c720b2ee3bf5321e&amp;feature=ttools" TargetMode="External"/><Relationship Id="rId81" Type="http://schemas.openxmlformats.org/officeDocument/2006/relationships/hyperlink" Target="https://checkpoint.riag.com/app/main/externalDoc?DocID=iSLCODOS:35165.1&amp;feature=ttools" TargetMode="External"/><Relationship Id="rId86" Type="http://schemas.openxmlformats.org/officeDocument/2006/relationships/hyperlink" Target="https://checkpoint.riag.com/app/main/externalDoc?DocID=i1ef28ba21cca6fc49e41b3e7bd682a00&amp;feature=ttools" TargetMode="External"/><Relationship Id="rId94" Type="http://schemas.openxmlformats.org/officeDocument/2006/relationships/hyperlink" Target="https://checkpoint.riag.com/app/main/externalDoc?DocID=ie1f6a86b7adf409594bacce6271e32aa&amp;feature=ttools" TargetMode="External"/><Relationship Id="rId99" Type="http://schemas.openxmlformats.org/officeDocument/2006/relationships/hyperlink" Target="https://checkpoint.riag.com/app/main/externalDoc?DocID=iSLCODTW:39996.1&amp;feature=ttools" TargetMode="External"/><Relationship Id="rId4" Type="http://schemas.openxmlformats.org/officeDocument/2006/relationships/hyperlink" Target="https://checkpoint.riag.com/app/main/externalDoc?DocID=i510822e82f76ee198748f7c0f58e7631&amp;feature=ttools" TargetMode="External"/><Relationship Id="rId9" Type="http://schemas.openxmlformats.org/officeDocument/2006/relationships/hyperlink" Target="https://checkpoint.riag.com/app/main/externalDoc?DocID=iSLCODAF:14733.1&amp;feature=ttools" TargetMode="External"/><Relationship Id="rId13" Type="http://schemas.openxmlformats.org/officeDocument/2006/relationships/hyperlink" Target="https://checkpoint.riag.com/app/main/externalDoc?DocID=iSLCODAF:24792.1&amp;feature=ttools" TargetMode="External"/><Relationship Id="rId18" Type="http://schemas.openxmlformats.org/officeDocument/2006/relationships/hyperlink" Target="https://checkpoint.riag.com/app/main/externalDoc?DocID=iSLCODAF:34661.1&amp;feature=ttools" TargetMode="External"/><Relationship Id="rId39" Type="http://schemas.openxmlformats.org/officeDocument/2006/relationships/hyperlink" Target="https://checkpoint.riag.com/app/main/externalDoc?DocID=iSLCODM:745.1&amp;feature=ttools" TargetMode="External"/><Relationship Id="rId34" Type="http://schemas.openxmlformats.org/officeDocument/2006/relationships/hyperlink" Target="https://checkpoint.riag.com/app/main/externalDoc?DocID=ib30270753a7fef4cb55796a190252323&amp;feature=ttools" TargetMode="External"/><Relationship Id="rId50" Type="http://schemas.openxmlformats.org/officeDocument/2006/relationships/hyperlink" Target="https://checkpoint.riag.com/app/main/externalDoc?DocID=i7287615bfa2f4e07f03ca4bc1914ddcf&amp;feature=ttools" TargetMode="External"/><Relationship Id="rId55" Type="http://schemas.openxmlformats.org/officeDocument/2006/relationships/hyperlink" Target="https://checkpoint.riag.com/app/main/externalDoc?DocID=iSLCODM:20782.1&amp;feature=ttools" TargetMode="External"/><Relationship Id="rId76" Type="http://schemas.openxmlformats.org/officeDocument/2006/relationships/hyperlink" Target="https://checkpoint.riag.com/app/main/externalDoc?DocID=i27483aaf4c81cf419a85c71681fe5020&amp;feature=ttools" TargetMode="External"/><Relationship Id="rId97" Type="http://schemas.openxmlformats.org/officeDocument/2006/relationships/hyperlink" Target="https://checkpoint.riag.com/app/main/externalDoc?DocID=i3aeec6f5b78b415df927a76c576c8989&amp;feature=ttools" TargetMode="External"/><Relationship Id="rId7" Type="http://schemas.openxmlformats.org/officeDocument/2006/relationships/hyperlink" Target="https://checkpoint.riag.com/app/main/externalDoc?DocID=iSLCODAF:9696.1&amp;feature=ttools" TargetMode="External"/><Relationship Id="rId71" Type="http://schemas.openxmlformats.org/officeDocument/2006/relationships/hyperlink" Target="https://checkpoint.riag.com/app/main/externalDoc?DocID=iSLCODN:44853.1&amp;feature=ttools" TargetMode="External"/><Relationship Id="rId92" Type="http://schemas.openxmlformats.org/officeDocument/2006/relationships/hyperlink" Target="https://checkpoint.riag.com/app/main/externalDoc?DocID=i1ee80fd0644f62d2c20891abf1c0f2b1&amp;feature=ttools" TargetMode="External"/><Relationship Id="rId2" Type="http://schemas.openxmlformats.org/officeDocument/2006/relationships/hyperlink" Target="https://checkpoint.riag.com/app/main/externalDoc?DocID=i7c87e10a8b62ca76a907b4fd7f128cf2&amp;feature=ttools" TargetMode="External"/><Relationship Id="rId29" Type="http://schemas.openxmlformats.org/officeDocument/2006/relationships/hyperlink" Target="https://checkpoint.riag.com/app/main/externalDoc?DocID=iSLCODGL:10724.23&amp;feature=ttools" TargetMode="External"/><Relationship Id="rId24" Type="http://schemas.openxmlformats.org/officeDocument/2006/relationships/hyperlink" Target="https://checkpoint.riag.com/app/main/externalDoc?DocID=i6b6ce44bf58044d7f973a3598a85df18&amp;feature=ttools" TargetMode="External"/><Relationship Id="rId40" Type="http://schemas.openxmlformats.org/officeDocument/2006/relationships/hyperlink" Target="https://checkpoint.riag.com/app/main/externalDoc?DocID=i0c59ddfd5170eff3dbc49892e66347e4&amp;feature=ttools" TargetMode="External"/><Relationship Id="rId45" Type="http://schemas.openxmlformats.org/officeDocument/2006/relationships/hyperlink" Target="https://checkpoint.riag.com/app/main/externalDoc?DocID=iSLCODM:8696.1&amp;feature=ttools" TargetMode="External"/><Relationship Id="rId66" Type="http://schemas.openxmlformats.org/officeDocument/2006/relationships/hyperlink" Target="https://checkpoint.riag.com/app/main/externalDoc?DocID=i047418faf240c4598101a218f69fa227&amp;feature=ttools" TargetMode="External"/><Relationship Id="rId87" Type="http://schemas.openxmlformats.org/officeDocument/2006/relationships/hyperlink" Target="https://checkpoint.riag.com/app/main/externalDoc?DocID=iSLCODTW:13332.1&amp;feature=ttools" TargetMode="External"/><Relationship Id="rId61" Type="http://schemas.openxmlformats.org/officeDocument/2006/relationships/hyperlink" Target="https://checkpoint.riag.com/app/main/externalDoc?DocID=iSLCODN:5245.1&amp;feature=ttools" TargetMode="External"/><Relationship Id="rId82" Type="http://schemas.openxmlformats.org/officeDocument/2006/relationships/hyperlink" Target="https://checkpoint.riag.com/app/main/externalDoc?DocID=i305a8ff02195e52cbda89c20f892acd2&amp;feature=ttools" TargetMode="External"/><Relationship Id="rId19" Type="http://schemas.openxmlformats.org/officeDocument/2006/relationships/hyperlink" Target="https://checkpoint.riag.com/app/main/externalDoc?DocID=iSLCODAF:37359.1&amp;feature=ttools" TargetMode="External"/><Relationship Id="rId14" Type="http://schemas.openxmlformats.org/officeDocument/2006/relationships/hyperlink" Target="https://checkpoint.riag.com/app/main/externalDoc?DocID=iSLCODAF:15709.1&amp;feature=ttools" TargetMode="External"/><Relationship Id="rId30" Type="http://schemas.openxmlformats.org/officeDocument/2006/relationships/hyperlink" Target="https://checkpoint.riag.com/app/main/externalDoc?DocID=ia71abdc313c846df8cf79d5976b72620&amp;feature=ttools" TargetMode="External"/><Relationship Id="rId35" Type="http://schemas.openxmlformats.org/officeDocument/2006/relationships/hyperlink" Target="https://checkpoint.riag.com/app/main/externalDoc?DocID=iSLCODGL:27355.1&amp;feature=ttools" TargetMode="External"/><Relationship Id="rId56" Type="http://schemas.openxmlformats.org/officeDocument/2006/relationships/hyperlink" Target="https://checkpoint.riag.com/app/main/externalDoc?DocID=i8d5c6d3738f164dde1e9d77143b8bc2f&amp;feature=ttools" TargetMode="External"/><Relationship Id="rId77" Type="http://schemas.openxmlformats.org/officeDocument/2006/relationships/hyperlink" Target="https://checkpoint.riag.com/app/main/externalDoc?DocID=iSLCODOS:43734.103&amp;feature=ttools" TargetMode="External"/><Relationship Id="rId100" Type="http://schemas.openxmlformats.org/officeDocument/2006/relationships/hyperlink" Target="https://checkpoint.riag.com/app/main/externalDoc?DocID=i30a9088c3fcf4b5fc4dfb5d6b6ac02b6&amp;feature=ttools" TargetMode="External"/><Relationship Id="rId8" Type="http://schemas.openxmlformats.org/officeDocument/2006/relationships/hyperlink" Target="https://checkpoint.riag.com/app/main/externalDoc?DocID=iSLCODAF:9696.1&amp;feature=ttools" TargetMode="External"/><Relationship Id="rId51" Type="http://schemas.openxmlformats.org/officeDocument/2006/relationships/hyperlink" Target="https://checkpoint.riag.com/app/main/externalDoc?DocID=iSLCODM:15029.1&amp;feature=ttools" TargetMode="External"/><Relationship Id="rId72" Type="http://schemas.openxmlformats.org/officeDocument/2006/relationships/hyperlink" Target="https://checkpoint.riag.com/app/main/externalDoc?DocID=i4e80dcec9f1a63e4e6e48450009e6834&amp;feature=ttools" TargetMode="External"/><Relationship Id="rId93" Type="http://schemas.openxmlformats.org/officeDocument/2006/relationships/hyperlink" Target="https://checkpoint.riag.com/app/main/externalDoc?DocID=iSLCODTW:22413.1&amp;feature=ttools" TargetMode="External"/><Relationship Id="rId98" Type="http://schemas.openxmlformats.org/officeDocument/2006/relationships/hyperlink" Target="https://checkpoint.riag.com/app/main/externalDoc?DocID=iSLCODTW:29489.1&amp;feature=ttools"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s://prod.resource.cch.com/resource/scion/citation/%40%40STATETX+TXP14-255?cfu=TAA&amp;cpid=WKUS-TAA-AC&amp;uAppCtx=ac" TargetMode="External"/><Relationship Id="rId21" Type="http://schemas.openxmlformats.org/officeDocument/2006/relationships/hyperlink" Target="https://prod.resource.cch.com/resource/scion/citation/%40%40STATEFL+FLP10-510?cfu=TAA&amp;cpid=WKUS-TAA-AC&amp;uAppCtx=ac" TargetMode="External"/><Relationship Id="rId42" Type="http://schemas.openxmlformats.org/officeDocument/2006/relationships/hyperlink" Target="https://prod.resource.cch.com/resource/scion/citation/%40%40STATEKY+KYP10-510?cfu=TAA&amp;cpid=WKUS-TAA-AC&amp;uAppCtx=ac" TargetMode="External"/><Relationship Id="rId63" Type="http://schemas.openxmlformats.org/officeDocument/2006/relationships/hyperlink" Target="https://prod.resource.cch.com/resource/scion/citation/%40%40STATEMS+MSP10-510?cfu=TAA&amp;cpid=WKUS-TAA-AC&amp;uAppCtx=ac" TargetMode="External"/><Relationship Id="rId84" Type="http://schemas.openxmlformats.org/officeDocument/2006/relationships/hyperlink" Target="https://prod.resource.cch.com/resource/scion/citation/%40%40STATENM+NMP10-510?cfu=TAA&amp;cpid=WKUS-TAA-AC&amp;uAppCtx=ac" TargetMode="External"/><Relationship Id="rId16" Type="http://schemas.openxmlformats.org/officeDocument/2006/relationships/hyperlink" Target="https://prod.resource.cch.com/resource/scion/citation/%40%40STATEDC+DCP92-244?cfu=TAA&amp;cpid=WKUS-TAA-AC&amp;uAppCtx=ac" TargetMode="External"/><Relationship Id="rId107" Type="http://schemas.openxmlformats.org/officeDocument/2006/relationships/hyperlink" Target="https://prod.resource.cch.com/resource/scion/citation/%40%40STATEPA+PAP10-510?cfu=TAA&amp;cpid=WKUS-TAA-AC&amp;uAppCtx=ac" TargetMode="External"/><Relationship Id="rId11" Type="http://schemas.openxmlformats.org/officeDocument/2006/relationships/hyperlink" Target="https://prod.resource.cch.com/resource/scion/citation/%40%40STATECO+COP10-510?cfu=TAA&amp;cpid=WKUS-TAA-AC&amp;uAppCtx=ac" TargetMode="External"/><Relationship Id="rId32" Type="http://schemas.openxmlformats.org/officeDocument/2006/relationships/hyperlink" Target="https://prod.resource.cch.com/resource/scion/citation/%40%40STATEIN+INP123-400?cfu=TAA&amp;cpid=WKUS-TAA-AC&amp;uAppCtx=ac" TargetMode="External"/><Relationship Id="rId37" Type="http://schemas.openxmlformats.org/officeDocument/2006/relationships/hyperlink" Target="https://prod.resource.cch.com/resource/scion/citation/%40%40STATEKS+KSP94-198z?cfu=TAA&amp;cpid=WKUS-TAA-AC&amp;uAppCtx=ac" TargetMode="External"/><Relationship Id="rId53" Type="http://schemas.openxmlformats.org/officeDocument/2006/relationships/hyperlink" Target="https://prod.resource.cch.com/resource/scion/citation/%40%40STATEMA+MAP10-690?cfu=TAA&amp;cpid=WKUS-TAA-AC&amp;uAppCtx=ac" TargetMode="External"/><Relationship Id="rId58" Type="http://schemas.openxmlformats.org/officeDocument/2006/relationships/hyperlink" Target="https://prod.resource.cch.com/resource/scion/citation/%40%40STATEMN+MNP93-351?cfu=TAA&amp;cpid=WKUS-TAA-AC&amp;uAppCtx=ac" TargetMode="External"/><Relationship Id="rId74" Type="http://schemas.openxmlformats.org/officeDocument/2006/relationships/hyperlink" Target="https://prod.resource.cch.com/resource/scion/citation/%40%40STATENV+NVP10-001?cfu=TAA&amp;cpid=WKUS-TAA-AC&amp;uAppCtx=ac" TargetMode="External"/><Relationship Id="rId79" Type="http://schemas.openxmlformats.org/officeDocument/2006/relationships/hyperlink" Target="https://prod.resource.cch.com/resource/scion/citation/%40%40STATENH+NHP10-690?cfu=TAA&amp;cpid=WKUS-TAA-AC&amp;uAppCtx=ac" TargetMode="External"/><Relationship Id="rId102" Type="http://schemas.openxmlformats.org/officeDocument/2006/relationships/hyperlink" Target="https://prod.resource.cch.com/resource/scion/citation/%40%40STATEOK+OKP10-510?cfu=TAA&amp;cpid=WKUS-TAA-AC&amp;uAppCtx=ac" TargetMode="External"/><Relationship Id="rId123" Type="http://schemas.openxmlformats.org/officeDocument/2006/relationships/hyperlink" Target="https://prod.resource.cch.com/resource/scion/citation/%40%40STATEVT+VTP10-510?cfu=TAA&amp;cpid=WKUS-TAA-AC&amp;uAppCtx=ac" TargetMode="External"/><Relationship Id="rId128" Type="http://schemas.openxmlformats.org/officeDocument/2006/relationships/hyperlink" Target="https://prod.resource.cch.com/resource/scion/citation/%40%40STATEWV+WVP97-513?cfu=TAA&amp;cpid=WKUS-TAA-AC&amp;uAppCtx=ac" TargetMode="External"/><Relationship Id="rId5" Type="http://schemas.openxmlformats.org/officeDocument/2006/relationships/hyperlink" Target="https://prod.resource.cch.com/resource/scion/citation/%40%40STATEAZ+AZP10-510?cfu=TAA&amp;cpid=WKUS-TAA-AC&amp;uAppCtx=ac" TargetMode="External"/><Relationship Id="rId90" Type="http://schemas.openxmlformats.org/officeDocument/2006/relationships/hyperlink" Target="https://prod.resource.cch.com/resource/scion/citation/%40%40STATENC+NCP92-080?cfu=TAA&amp;cpid=WKUS-TAA-AC&amp;uAppCtx=ac" TargetMode="External"/><Relationship Id="rId95" Type="http://schemas.openxmlformats.org/officeDocument/2006/relationships/hyperlink" Target="https://prod.resource.cch.com/resource/scion/citation/%40%40STATEND+NDP10-510?cfu=TAA&amp;cpid=WKUS-TAA-AC&amp;uAppCtx=ac" TargetMode="External"/><Relationship Id="rId22" Type="http://schemas.openxmlformats.org/officeDocument/2006/relationships/hyperlink" Target="https://prod.resource.cch.com/resource/scion/citation/%40%40STATEGA+GAP95-506?cfu=TAA&amp;cpid=WKUS-TAA-AC&amp;uAppCtx=ac" TargetMode="External"/><Relationship Id="rId27" Type="http://schemas.openxmlformats.org/officeDocument/2006/relationships/hyperlink" Target="https://prod.resource.cch.com/resource/scion/citation/%40%40STATEID+IDP94-122?cfu=TAA&amp;cpid=WKUS-TAA-AC&amp;uAppCtx=ac" TargetMode="External"/><Relationship Id="rId43" Type="http://schemas.openxmlformats.org/officeDocument/2006/relationships/hyperlink" Target="https://prod.resource.cch.com/resource/scion/citation/%40%40STATELA+LAP93-247?cfu=TAA&amp;cpid=WKUS-TAA-AC&amp;uAppCtx=ac" TargetMode="External"/><Relationship Id="rId48" Type="http://schemas.openxmlformats.org/officeDocument/2006/relationships/hyperlink" Target="https://prod.resource.cch.com/resource/scion/citation/%40%40STATEMD+MDP10-510?cfu=TAA&amp;cpid=WKUS-TAA-AC&amp;uAppCtx=ac" TargetMode="External"/><Relationship Id="rId64" Type="http://schemas.openxmlformats.org/officeDocument/2006/relationships/hyperlink" Target="https://prod.resource.cch.com/resource/scion/citation/%40%40STATEMS+MSP10-515?cfu=TAA&amp;cpid=WKUS-TAA-AC&amp;uAppCtx=ac" TargetMode="External"/><Relationship Id="rId69" Type="http://schemas.openxmlformats.org/officeDocument/2006/relationships/hyperlink" Target="https://prod.resource.cch.com/resource/scion/citation/%40%40STATEMT+MTP400-250?cfu=TAA&amp;cpid=WKUS-TAA-AC&amp;uAppCtx=ac" TargetMode="External"/><Relationship Id="rId113" Type="http://schemas.openxmlformats.org/officeDocument/2006/relationships/hyperlink" Target="https://prod.resource.cch.com/resource/scion/citation/%40%40STATETN+TNP138-006?cfu=TAA&amp;cpid=WKUS-TAA-AC&amp;uAppCtx=ac" TargetMode="External"/><Relationship Id="rId118" Type="http://schemas.openxmlformats.org/officeDocument/2006/relationships/hyperlink" Target="https://prod.resource.cch.com/resource/scion/citation/%40%40STATETX+TXP10-510?cfu=TAA&amp;cpid=WKUS-TAA-AC&amp;uAppCtx=ac" TargetMode="External"/><Relationship Id="rId134" Type="http://schemas.openxmlformats.org/officeDocument/2006/relationships/hyperlink" Target="https://prod.resource.cch.com/resource/scion/citation/%40%40STATEWI+WIP10-510?cfu=TAA&amp;cpid=WKUS-TAA-AC&amp;uAppCtx=ac" TargetMode="External"/><Relationship Id="rId80" Type="http://schemas.openxmlformats.org/officeDocument/2006/relationships/hyperlink" Target="https://prod.resource.cch.com/resource/scion/citation/%40%40STATENJ+NJP95-853?cfu=TAA&amp;cpid=WKUS-TAA-AC&amp;uAppCtx=ac" TargetMode="External"/><Relationship Id="rId85" Type="http://schemas.openxmlformats.org/officeDocument/2006/relationships/hyperlink" Target="https://prod.resource.cch.com/resource/scion/citation/%40%40STATENY+NYP409-219?cfu=TAA&amp;cpid=WKUS-TAA-AC&amp;uAppCtx=ac" TargetMode="External"/><Relationship Id="rId12" Type="http://schemas.openxmlformats.org/officeDocument/2006/relationships/hyperlink" Target="https://prod.resource.cch.com/resource/scion/citation/%40%40STATECT+CTP92-291?cfu=TAA&amp;cpid=WKUS-TAA-AC&amp;uAppCtx=ac" TargetMode="External"/><Relationship Id="rId17" Type="http://schemas.openxmlformats.org/officeDocument/2006/relationships/hyperlink" Target="https://prod.resource.cch.com/resource/scion/citation/%40%40STATEDC+DCP94-266?cfu=TAA&amp;cpid=WKUS-TAA-AC&amp;uAppCtx=ac" TargetMode="External"/><Relationship Id="rId33" Type="http://schemas.openxmlformats.org/officeDocument/2006/relationships/hyperlink" Target="https://prod.resource.cch.com/resource/scion/citation/%40%40STATEIN+INP10-510?cfu=TAA&amp;cpid=WKUS-TAA-AC&amp;uAppCtx=ac" TargetMode="External"/><Relationship Id="rId38" Type="http://schemas.openxmlformats.org/officeDocument/2006/relationships/hyperlink" Target="https://prod.resource.cch.com/resource/scion/citation/%40%40STATEKS+KSP94-148?cfu=TAA&amp;cpid=WKUS-TAA-AC&amp;uAppCtx=ac" TargetMode="External"/><Relationship Id="rId59" Type="http://schemas.openxmlformats.org/officeDocument/2006/relationships/hyperlink" Target="https://prod.resource.cch.com/resource/scion/citation/%40%40STATEMN+MNP94-122?cfu=TAA&amp;cpid=WKUS-TAA-AC&amp;uAppCtx=ac" TargetMode="External"/><Relationship Id="rId103" Type="http://schemas.openxmlformats.org/officeDocument/2006/relationships/hyperlink" Target="https://prod.resource.cch.com/resource/scion/citation/%40%40STATEOR+ORP95-002?cfu=TAA&amp;cpid=WKUS-TAA-AC&amp;uAppCtx=ac" TargetMode="External"/><Relationship Id="rId108" Type="http://schemas.openxmlformats.org/officeDocument/2006/relationships/hyperlink" Target="https://prod.resource.cch.com/resource/scion/citation/%40%40STATERI+RIP93-275?cfu=TAA&amp;cpid=WKUS-TAA-AC&amp;uAppCtx=ac" TargetMode="External"/><Relationship Id="rId124" Type="http://schemas.openxmlformats.org/officeDocument/2006/relationships/hyperlink" Target="https://prod.resource.cch.com/resource/scion/citation/%40%40STATEVA+VAP90-988?cfu=TAA&amp;cpid=WKUS-TAA-AC&amp;uAppCtx=ac" TargetMode="External"/><Relationship Id="rId129" Type="http://schemas.openxmlformats.org/officeDocument/2006/relationships/hyperlink" Target="https://prod.resource.cch.com/resource/scion/citation/%40%40STATEWV+WVP97-521?cfu=TAA&amp;cpid=WKUS-TAA-AC&amp;uAppCtx=ac" TargetMode="External"/><Relationship Id="rId54" Type="http://schemas.openxmlformats.org/officeDocument/2006/relationships/hyperlink" Target="https://prod.resource.cch.com/resource/scion/citation/%40%40STATEMI+MIP114-449?cfu=TAA&amp;cpid=WKUS-TAA-AC&amp;uAppCtx=ac" TargetMode="External"/><Relationship Id="rId70" Type="http://schemas.openxmlformats.org/officeDocument/2006/relationships/hyperlink" Target="https://prod.resource.cch.com/resource/scion/citation/%40%40STATEMT+MTP10-510?cfu=TAA&amp;cpid=WKUS-TAA-AC&amp;uAppCtx=ac" TargetMode="External"/><Relationship Id="rId75" Type="http://schemas.openxmlformats.org/officeDocument/2006/relationships/hyperlink" Target="https://prod.resource.cch.com/resource/scion/citation/%40%40STATENH+NHP91-601?cfu=TAA&amp;cpid=WKUS-TAA-AC&amp;uAppCtx=ac" TargetMode="External"/><Relationship Id="rId91" Type="http://schemas.openxmlformats.org/officeDocument/2006/relationships/hyperlink" Target="https://prod.resource.cch.com/resource/scion/citation/%40%40STATENC+NCP10-510?cfu=TAA&amp;cpid=WKUS-TAA-AC&amp;uAppCtx=ac" TargetMode="External"/><Relationship Id="rId96" Type="http://schemas.openxmlformats.org/officeDocument/2006/relationships/hyperlink" Target="https://prod.resource.cch.com/resource/scion/citation/%40%40STATEOH+OHP125-335?cfu=TAA&amp;cpid=WKUS-TAA-AC&amp;uAppCtx=ac" TargetMode="External"/><Relationship Id="rId1" Type="http://schemas.openxmlformats.org/officeDocument/2006/relationships/hyperlink" Target="https://prod.resource.cch.com/resource/scion/citation/%40%40STATEAL+ALP10-510?cfu=TAA&amp;cpid=WKUS-TAA-AC&amp;uAppCtx=ac" TargetMode="External"/><Relationship Id="rId6" Type="http://schemas.openxmlformats.org/officeDocument/2006/relationships/hyperlink" Target="https://prod.resource.cch.com/resource/scion/citation/%40%40STATEAR+ARP101-560?cfu=TAA&amp;cpid=WKUS-TAA-AC&amp;uAppCtx=ac" TargetMode="External"/><Relationship Id="rId23" Type="http://schemas.openxmlformats.org/officeDocument/2006/relationships/hyperlink" Target="https://prod.resource.cch.com/resource/scion/citation/%40%40STATEGA+GAP10-510?cfu=TAA&amp;cpid=WKUS-TAA-AC&amp;uAppCtx=ac" TargetMode="External"/><Relationship Id="rId28" Type="http://schemas.openxmlformats.org/officeDocument/2006/relationships/hyperlink" Target="https://prod.resource.cch.com/resource/scion/citation/%40%40STATEID+IDP10-510?cfu=TAA&amp;cpid=WKUS-TAA-AC&amp;uAppCtx=ac" TargetMode="External"/><Relationship Id="rId49" Type="http://schemas.openxmlformats.org/officeDocument/2006/relationships/hyperlink" Target="https://prod.resource.cch.com/resource/scion/citation/%40%40STATEMA+MAP92-206?cfu=TAA&amp;cpid=WKUS-TAA-AC&amp;uAppCtx=ac" TargetMode="External"/><Relationship Id="rId114" Type="http://schemas.openxmlformats.org/officeDocument/2006/relationships/hyperlink" Target="https://prod.resource.cch.com/resource/scion/citation/%40%40STATETN+TNP10-510?cfu=TAA&amp;cpid=WKUS-TAA-AC&amp;uAppCtx=ac" TargetMode="External"/><Relationship Id="rId119" Type="http://schemas.openxmlformats.org/officeDocument/2006/relationships/hyperlink" Target="https://prod.resource.cch.com/resource/scion/citation/%40%40STATEUT+UTP119-061?cfu=TAA&amp;cpid=WKUS-TAA-AC&amp;uAppCtx=ac" TargetMode="External"/><Relationship Id="rId44" Type="http://schemas.openxmlformats.org/officeDocument/2006/relationships/hyperlink" Target="https://prod.resource.cch.com/resource/scion/citation/%40%40STATELA+LAP10-510?cfu=TAA&amp;cpid=WKUS-TAA-AC&amp;uAppCtx=ac" TargetMode="External"/><Relationship Id="rId60" Type="http://schemas.openxmlformats.org/officeDocument/2006/relationships/hyperlink" Target="https://prod.resource.cch.com/resource/scion/citation/%40%40STATEMN+MNP10-510?cfu=TAA&amp;cpid=WKUS-TAA-AC&amp;uAppCtx=ac" TargetMode="External"/><Relationship Id="rId65" Type="http://schemas.openxmlformats.org/officeDocument/2006/relationships/hyperlink" Target="https://prod.resource.cch.com/resource/scion/citation/%40%40STATEMO+MOP93-528?cfu=TAA&amp;cpid=WKUS-TAA-AC&amp;uAppCtx=ac" TargetMode="External"/><Relationship Id="rId81" Type="http://schemas.openxmlformats.org/officeDocument/2006/relationships/hyperlink" Target="https://prod.resource.cch.com/resource/scion/citation/%40%40STATENJ+NJP14-137?cfu=TAA&amp;cpid=WKUS-TAA-AC&amp;uAppCtx=ac" TargetMode="External"/><Relationship Id="rId86" Type="http://schemas.openxmlformats.org/officeDocument/2006/relationships/hyperlink" Target="https://prod.resource.cch.com/resource/scion/citation/%40%40STATENY+NYP97-895?cfu=TAA&amp;cpid=WKUS-TAA-AC&amp;uAppCtx=ac" TargetMode="External"/><Relationship Id="rId130" Type="http://schemas.openxmlformats.org/officeDocument/2006/relationships/hyperlink" Target="https://prod.resource.cch.com/resource/scion/citation/%40%40STATEWV+WVP10-510?cfu=TAA&amp;cpid=WKUS-TAA-AC&amp;uAppCtx=ac" TargetMode="External"/><Relationship Id="rId135" Type="http://schemas.openxmlformats.org/officeDocument/2006/relationships/hyperlink" Target="https://prod.resource.cch.com/resource/scion/citation/%40%40STATEWI+WIP10-910?cfu=TAA&amp;cpid=WKUS-TAA-AC&amp;uAppCtx=ac" TargetMode="External"/><Relationship Id="rId13" Type="http://schemas.openxmlformats.org/officeDocument/2006/relationships/hyperlink" Target="https://prod.resource.cch.com/resource/scion/citation/%40%40STATECT+CTP10-510?cfu=TAA&amp;cpid=WKUS-TAA-AC&amp;uAppCtx=ac" TargetMode="External"/><Relationship Id="rId18" Type="http://schemas.openxmlformats.org/officeDocument/2006/relationships/hyperlink" Target="https://prod.resource.cch.com/resource/scion/citation/%40%40STATEDC+DCP10-510?cfu=TAA&amp;cpid=WKUS-TAA-AC&amp;uAppCtx=ac" TargetMode="External"/><Relationship Id="rId39" Type="http://schemas.openxmlformats.org/officeDocument/2006/relationships/hyperlink" Target="https://prod.resource.cch.com/resource/scion/citation/%40%40STATEKS+KSP10-510?cfu=TAA&amp;cpid=WKUS-TAA-AC&amp;uAppCtx=ac" TargetMode="External"/><Relationship Id="rId109" Type="http://schemas.openxmlformats.org/officeDocument/2006/relationships/hyperlink" Target="https://prod.resource.cch.com/resource/scion/citation/%40%40STATERI+RIP10-510?cfu=TAA&amp;cpid=WKUS-TAA-AC&amp;uAppCtx=ac" TargetMode="External"/><Relationship Id="rId34" Type="http://schemas.openxmlformats.org/officeDocument/2006/relationships/hyperlink" Target="https://prod.resource.cch.com/resource/scion/citation/%40%40STATEIA+IAP92-203?cfu=TAA&amp;cpid=WKUS-TAA-AC&amp;uAppCtx=ac" TargetMode="External"/><Relationship Id="rId50" Type="http://schemas.openxmlformats.org/officeDocument/2006/relationships/hyperlink" Target="https://prod.resource.cch.com/resource/scion/citation/%40%40STATEMA+MAP92-262?cfu=TAA&amp;cpid=WKUS-TAA-AC&amp;uAppCtx=ac" TargetMode="External"/><Relationship Id="rId55" Type="http://schemas.openxmlformats.org/officeDocument/2006/relationships/hyperlink" Target="https://prod.resource.cch.com/resource/scion/citation/%40%40STATEMI+MIP107-497?cfu=TAA&amp;cpid=WKUS-TAA-AC&amp;uAppCtx=ac" TargetMode="External"/><Relationship Id="rId76" Type="http://schemas.openxmlformats.org/officeDocument/2006/relationships/hyperlink" Target="https://prod.resource.cch.com/resource/scion/citation/%40%40STATENH+NHP91-622?cfu=TAA&amp;cpid=WKUS-TAA-AC&amp;uAppCtx=ac" TargetMode="External"/><Relationship Id="rId97" Type="http://schemas.openxmlformats.org/officeDocument/2006/relationships/hyperlink" Target="https://prod.resource.cch.com/resource/scion/citation/%40%40STATEOH+OHP153-063?cfu=TAA&amp;cpid=WKUS-TAA-AC&amp;uAppCtx=ac" TargetMode="External"/><Relationship Id="rId104" Type="http://schemas.openxmlformats.org/officeDocument/2006/relationships/hyperlink" Target="https://prod.resource.cch.com/resource/scion/citation/%40%40STATEOR+ORP10-510?cfu=TAA&amp;cpid=WKUS-TAA-AC&amp;uAppCtx=ac" TargetMode="External"/><Relationship Id="rId120" Type="http://schemas.openxmlformats.org/officeDocument/2006/relationships/hyperlink" Target="https://prod.resource.cch.com/resource/scion/citation/%40%40STATEUT+UTP10-510?cfu=TAA&amp;cpid=WKUS-TAA-AC&amp;uAppCtx=ac" TargetMode="External"/><Relationship Id="rId125" Type="http://schemas.openxmlformats.org/officeDocument/2006/relationships/hyperlink" Target="https://prod.resource.cch.com/resource/scion/citation/%40%40STATEVA+VAP14-775?cfu=TAA&amp;cpid=WKUS-TAA-AC&amp;uAppCtx=ac" TargetMode="External"/><Relationship Id="rId7" Type="http://schemas.openxmlformats.org/officeDocument/2006/relationships/hyperlink" Target="https://prod.resource.cch.com/resource/scion/citation/%40%40STATEAR+ARP10-510?cfu=TAA&amp;cpid=WKUS-TAA-AC&amp;uAppCtx=ac" TargetMode="External"/><Relationship Id="rId71" Type="http://schemas.openxmlformats.org/officeDocument/2006/relationships/hyperlink" Target="https://prod.resource.cch.com/resource/scion/citation/%40%40STATEMT+MTP10-515?cfu=TAA&amp;cpid=WKUS-TAA-AC&amp;uAppCtx=ac" TargetMode="External"/><Relationship Id="rId92" Type="http://schemas.openxmlformats.org/officeDocument/2006/relationships/hyperlink" Target="https://prod.resource.cch.com/resource/scion/citation/%40%40STATENC+NCP10-640?cfu=TAA&amp;cpid=WKUS-TAA-AC&amp;uAppCtx=ac" TargetMode="External"/><Relationship Id="rId2" Type="http://schemas.openxmlformats.org/officeDocument/2006/relationships/hyperlink" Target="https://prod.resource.cch.com/resource/scion/citation/%40%40STATEAK+AKP96-868?cfu=TAA&amp;cpid=WKUS-TAA-AC&amp;uAppCtx=ac" TargetMode="External"/><Relationship Id="rId29" Type="http://schemas.openxmlformats.org/officeDocument/2006/relationships/hyperlink" Target="https://prod.resource.cch.com/resource/scion/citation/%40%40STATEIL+ILP92-715?cfu=TAA&amp;cpid=WKUS-TAA-AC&amp;uAppCtx=ac" TargetMode="External"/><Relationship Id="rId24" Type="http://schemas.openxmlformats.org/officeDocument/2006/relationships/hyperlink" Target="https://prod.resource.cch.com/resource/scion/citation/%40%40STATEHI+HIP92-353?cfu=TAA&amp;cpid=WKUS-TAA-AC&amp;uAppCtx=ac" TargetMode="External"/><Relationship Id="rId40" Type="http://schemas.openxmlformats.org/officeDocument/2006/relationships/hyperlink" Target="https://prod.resource.cch.com/resource/scion/citation/%40%40STATEKY+KYP94-833i?cfu=TAA&amp;cpid=WKUS-TAA-AC&amp;uAppCtx=ac" TargetMode="External"/><Relationship Id="rId45" Type="http://schemas.openxmlformats.org/officeDocument/2006/relationships/hyperlink" Target="https://prod.resource.cch.com/resource/scion/citation/%40%40STATEME+MEP91-815?cfu=TAA&amp;cpid=WKUS-TAA-AC&amp;uAppCtx=ac" TargetMode="External"/><Relationship Id="rId66" Type="http://schemas.openxmlformats.org/officeDocument/2006/relationships/hyperlink" Target="https://prod.resource.cch.com/resource/scion/citation/%40%40STATEMO+MOP93-584?cfu=TAA&amp;cpid=WKUS-TAA-AC&amp;uAppCtx=ac" TargetMode="External"/><Relationship Id="rId87" Type="http://schemas.openxmlformats.org/officeDocument/2006/relationships/hyperlink" Target="https://prod.resource.cch.com/resource/scion/citation/%40%40STATENY+NYP10-510?cfu=TAA&amp;cpid=WKUS-TAA-AC&amp;uAppCtx=ac" TargetMode="External"/><Relationship Id="rId110" Type="http://schemas.openxmlformats.org/officeDocument/2006/relationships/hyperlink" Target="https://prod.resource.cch.com/resource/scion/citation/%40%40STATESC+SCP90-665?cfu=TAA&amp;cpid=WKUS-TAA-AC&amp;uAppCtx=ac" TargetMode="External"/><Relationship Id="rId115" Type="http://schemas.openxmlformats.org/officeDocument/2006/relationships/hyperlink" Target="https://prod.resource.cch.com/resource/scion/citation/%40%40STATETX+TXP116-495?cfu=TAA&amp;cpid=WKUS-TAA-AC&amp;uAppCtx=ac" TargetMode="External"/><Relationship Id="rId131" Type="http://schemas.openxmlformats.org/officeDocument/2006/relationships/hyperlink" Target="https://prod.resource.cch.com/resource/scion/citation/%40%40STATEWI+WIP96-200?cfu=TAA&amp;cpid=WKUS-TAA-AC&amp;uAppCtx=ac" TargetMode="External"/><Relationship Id="rId136" Type="http://schemas.openxmlformats.org/officeDocument/2006/relationships/hyperlink" Target="https://prod.resource.cch.com/resource/scion/citation/%40%40STATEWY+WYP10-001?cfu=TAA&amp;cpid=WKUS-TAA-AC&amp;uAppCtx=ac" TargetMode="External"/><Relationship Id="rId61" Type="http://schemas.openxmlformats.org/officeDocument/2006/relationships/hyperlink" Target="https://prod.resource.cch.com/resource/scion/citation/%40%40STATEMS+MSP92-431?cfu=TAA&amp;cpid=WKUS-TAA-AC&amp;uAppCtx=ac" TargetMode="External"/><Relationship Id="rId82" Type="http://schemas.openxmlformats.org/officeDocument/2006/relationships/hyperlink" Target="https://prod.resource.cch.com/resource/scion/citation/%40%40STATENJ+NJP10-510?cfu=TAA&amp;cpid=WKUS-TAA-AC&amp;uAppCtx=ac" TargetMode="External"/><Relationship Id="rId19" Type="http://schemas.openxmlformats.org/officeDocument/2006/relationships/hyperlink" Target="https://prod.resource.cch.com/resource/scion/citation/%40%40STATEFL+FLP94-453?cfu=TAA&amp;cpid=WKUS-TAA-AC&amp;uAppCtx=ac" TargetMode="External"/><Relationship Id="rId14" Type="http://schemas.openxmlformats.org/officeDocument/2006/relationships/hyperlink" Target="https://prod.resource.cch.com/resource/scion/citation/%40%40STATEDE+DEP92-328?cfu=TAA&amp;cpid=WKUS-TAA-AC&amp;uAppCtx=ac" TargetMode="External"/><Relationship Id="rId30" Type="http://schemas.openxmlformats.org/officeDocument/2006/relationships/hyperlink" Target="https://prod.resource.cch.com/resource/scion/citation/%40%40STATEIL+ILP10-510?cfu=TAA&amp;cpid=WKUS-TAA-AC&amp;uAppCtx=ac" TargetMode="External"/><Relationship Id="rId35" Type="http://schemas.openxmlformats.org/officeDocument/2006/relationships/hyperlink" Target="https://prod.resource.cch.com/resource/scion/citation/%40%40STATEIA+IAP92-400?cfu=TAA&amp;cpid=WKUS-TAA-AC&amp;uAppCtx=ac" TargetMode="External"/><Relationship Id="rId56" Type="http://schemas.openxmlformats.org/officeDocument/2006/relationships/hyperlink" Target="https://prod.resource.cch.com/resource/scion/citation/%40%40STATEMI+MIP107-481?cfu=TAA&amp;cpid=WKUS-TAA-AC&amp;uAppCtx=ac" TargetMode="External"/><Relationship Id="rId77" Type="http://schemas.openxmlformats.org/officeDocument/2006/relationships/hyperlink" Target="https://prod.resource.cch.com/resource/scion/citation/%40%40STATENH+NHP200-944?cfu=TAA&amp;cpid=WKUS-TAA-AC&amp;uAppCtx=ac" TargetMode="External"/><Relationship Id="rId100" Type="http://schemas.openxmlformats.org/officeDocument/2006/relationships/hyperlink" Target="https://prod.resource.cch.com/resource/scion/citation/%40%40STATEOH+OHP16-830a?cfu=TAA&amp;cpid=WKUS-TAA-AC&amp;uAppCtx=ac" TargetMode="External"/><Relationship Id="rId105" Type="http://schemas.openxmlformats.org/officeDocument/2006/relationships/hyperlink" Target="https://prod.resource.cch.com/resource/scion/citation/%40%40STATEPA+PAP100-651?cfu=TAA&amp;cpid=WKUS-TAA-AC&amp;uAppCtx=ac" TargetMode="External"/><Relationship Id="rId126" Type="http://schemas.openxmlformats.org/officeDocument/2006/relationships/hyperlink" Target="https://prod.resource.cch.com/resource/scion/citation/%40%40STATEVA+VAP10-510?cfu=TAA&amp;cpid=WKUS-TAA-AC&amp;uAppCtx=ac" TargetMode="External"/><Relationship Id="rId8" Type="http://schemas.openxmlformats.org/officeDocument/2006/relationships/hyperlink" Target="https://prod.resource.cch.com/resource/scion/citation/%40%40STATECA+CAP10-510?cfu=TAA&amp;cpid=WKUS-TAA-AC&amp;uAppCtx=ac" TargetMode="External"/><Relationship Id="rId51" Type="http://schemas.openxmlformats.org/officeDocument/2006/relationships/hyperlink" Target="https://prod.resource.cch.com/resource/scion/citation/%40%40STATEMA+MAP401-706?cfu=TAA&amp;cpid=WKUS-TAA-AC&amp;uAppCtx=ac" TargetMode="External"/><Relationship Id="rId72" Type="http://schemas.openxmlformats.org/officeDocument/2006/relationships/hyperlink" Target="https://prod.resource.cch.com/resource/scion/citation/%40%40STATENE+NEP90-650?cfu=TAA&amp;cpid=WKUS-TAA-AC&amp;uAppCtx=ac" TargetMode="External"/><Relationship Id="rId93" Type="http://schemas.openxmlformats.org/officeDocument/2006/relationships/hyperlink" Target="https://prod.resource.cch.com/resource/scion/citation/%40%40STATEND+NDP94-801?cfu=TAA&amp;cpid=WKUS-TAA-AC&amp;uAppCtx=ac" TargetMode="External"/><Relationship Id="rId98" Type="http://schemas.openxmlformats.org/officeDocument/2006/relationships/hyperlink" Target="https://prod.resource.cch.com/resource/scion/citation/%40%40STATEOH+OHP153-051?cfu=TAA&amp;cpid=WKUS-TAA-AC&amp;uAppCtx=ac" TargetMode="External"/><Relationship Id="rId121" Type="http://schemas.openxmlformats.org/officeDocument/2006/relationships/hyperlink" Target="https://prod.resource.cch.com/resource/scion/citation/%40%40STATEVT+VTP93-071?cfu=TAA&amp;cpid=WKUS-TAA-AC&amp;uAppCtx=ac" TargetMode="External"/><Relationship Id="rId3" Type="http://schemas.openxmlformats.org/officeDocument/2006/relationships/hyperlink" Target="https://prod.resource.cch.com/resource/scion/citation/%40%40STATEAK+AKP10-510?cfu=TAA&amp;cpid=WKUS-TAA-AC&amp;uAppCtx=ac" TargetMode="External"/><Relationship Id="rId25" Type="http://schemas.openxmlformats.org/officeDocument/2006/relationships/hyperlink" Target="https://prod.resource.cch.com/resource/scion/citation/%40%40STATEHI+HIP92-357?cfu=TAA&amp;cpid=WKUS-TAA-AC&amp;uAppCtx=ac" TargetMode="External"/><Relationship Id="rId46" Type="http://schemas.openxmlformats.org/officeDocument/2006/relationships/hyperlink" Target="https://prod.resource.cch.com/resource/scion/citation/%40%40STATEME+MEP10-510?cfu=TAA&amp;cpid=WKUS-TAA-AC&amp;uAppCtx=ac" TargetMode="External"/><Relationship Id="rId67" Type="http://schemas.openxmlformats.org/officeDocument/2006/relationships/hyperlink" Target="https://prod.resource.cch.com/resource/scion/citation/%40%40STATEMO+MOP10-510?cfu=TAA&amp;cpid=WKUS-TAA-AC&amp;uAppCtx=ac" TargetMode="External"/><Relationship Id="rId116" Type="http://schemas.openxmlformats.org/officeDocument/2006/relationships/hyperlink" Target="https://prod.resource.cch.com/resource/scion/citation/%40%40STATETX+TXP116-800a?cfu=TAA&amp;cpid=WKUS-TAA-AC&amp;uAppCtx=ac" TargetMode="External"/><Relationship Id="rId137" Type="http://schemas.openxmlformats.org/officeDocument/2006/relationships/vmlDrawing" Target="../drawings/vmlDrawing1.vml"/><Relationship Id="rId20" Type="http://schemas.openxmlformats.org/officeDocument/2006/relationships/hyperlink" Target="https://prod.resource.cch.com/resource/scion/citation/%40%40STATEFL+FLP13-511?cfu=TAA&amp;cpid=WKUS-TAA-AC&amp;uAppCtx=ac" TargetMode="External"/><Relationship Id="rId41" Type="http://schemas.openxmlformats.org/officeDocument/2006/relationships/hyperlink" Target="https://prod.resource.cch.com/resource/scion/citation/%40%40STATEKY+KYP94-825b?cfu=TAA&amp;cpid=WKUS-TAA-AC&amp;uAppCtx=ac" TargetMode="External"/><Relationship Id="rId62" Type="http://schemas.openxmlformats.org/officeDocument/2006/relationships/hyperlink" Target="https://prod.resource.cch.com/resource/scion/citation/%40%40STATEMS+MSP92-458?cfu=TAA&amp;cpid=WKUS-TAA-AC&amp;uAppCtx=ac" TargetMode="External"/><Relationship Id="rId83" Type="http://schemas.openxmlformats.org/officeDocument/2006/relationships/hyperlink" Target="https://prod.resource.cch.com/resource/scion/citation/%40%40STATENM+NMP90-761?cfu=TAA&amp;cpid=WKUS-TAA-AC&amp;uAppCtx=ac" TargetMode="External"/><Relationship Id="rId88" Type="http://schemas.openxmlformats.org/officeDocument/2006/relationships/hyperlink" Target="https://prod.resource.cch.com/resource/scion/citation/%40%40STATENY+NYP10-640?cfu=TAA&amp;cpid=WKUS-TAA-AC&amp;uAppCtx=ac" TargetMode="External"/><Relationship Id="rId111" Type="http://schemas.openxmlformats.org/officeDocument/2006/relationships/hyperlink" Target="https://prod.resource.cch.com/resource/scion/citation/%40%40STATESC+SCP10-510?cfu=TAA&amp;cpid=WKUS-TAA-AC&amp;uAppCtx=ac" TargetMode="External"/><Relationship Id="rId132" Type="http://schemas.openxmlformats.org/officeDocument/2006/relationships/hyperlink" Target="https://prod.resource.cch.com/resource/scion/citation/%40%40STATEWI+WIP96-495?cfu=TAA&amp;cpid=WKUS-TAA-AC&amp;uAppCtx=ac" TargetMode="External"/><Relationship Id="rId15" Type="http://schemas.openxmlformats.org/officeDocument/2006/relationships/hyperlink" Target="https://prod.resource.cch.com/resource/scion/citation/%40%40STATEDE+DEP10-510?cfu=TAA&amp;cpid=WKUS-TAA-AC&amp;uAppCtx=ac" TargetMode="External"/><Relationship Id="rId36" Type="http://schemas.openxmlformats.org/officeDocument/2006/relationships/hyperlink" Target="https://prod.resource.cch.com/resource/scion/citation/%40%40STATEIA+IAP10-510?cfu=TAA&amp;cpid=WKUS-TAA-AC&amp;uAppCtx=ac" TargetMode="External"/><Relationship Id="rId57" Type="http://schemas.openxmlformats.org/officeDocument/2006/relationships/hyperlink" Target="https://prod.resource.cch.com/resource/scion/citation/%40%40STATEMI+MIP10-510?cfu=TAA&amp;cpid=WKUS-TAA-AC&amp;uAppCtx=ac" TargetMode="External"/><Relationship Id="rId106" Type="http://schemas.openxmlformats.org/officeDocument/2006/relationships/hyperlink" Target="https://www.revenue.pa.gov/GeneralTaxInformation/TaxLawPoliciesBulletinsNotices/Pages/Tax-Cuts-Jobs-Act-2017.aspx" TargetMode="External"/><Relationship Id="rId127" Type="http://schemas.openxmlformats.org/officeDocument/2006/relationships/hyperlink" Target="https://prod.resource.cch.com/resource/scion/citation/%40%40STATEWA+WAP10-001?cfu=TAA&amp;cpid=WKUS-TAA-AC&amp;uAppCtx=ac" TargetMode="External"/><Relationship Id="rId10" Type="http://schemas.openxmlformats.org/officeDocument/2006/relationships/hyperlink" Target="https://prod.resource.cch.com/resource/scion/citation/%40%40STATECO+COP201-398?cfu=TAA&amp;cpid=WKUS-TAA-AC&amp;uAppCtx=ac" TargetMode="External"/><Relationship Id="rId31" Type="http://schemas.openxmlformats.org/officeDocument/2006/relationships/hyperlink" Target="https://prod.resource.cch.com/resource/scion/citation/%40%40STATEIN+INP123-600?cfu=TAA&amp;cpid=WKUS-TAA-AC&amp;uAppCtx=ac" TargetMode="External"/><Relationship Id="rId52" Type="http://schemas.openxmlformats.org/officeDocument/2006/relationships/hyperlink" Target="https://prod.resource.cch.com/resource/scion/citation/%40%40STATEMA+MAP10-510?cfu=TAA&amp;cpid=WKUS-TAA-AC&amp;uAppCtx=ac" TargetMode="External"/><Relationship Id="rId73" Type="http://schemas.openxmlformats.org/officeDocument/2006/relationships/hyperlink" Target="https://prod.resource.cch.com/resource/scion/citation/%40%40STATENE+NEP10-510?cfu=TAA&amp;cpid=WKUS-TAA-AC&amp;uAppCtx=ac" TargetMode="External"/><Relationship Id="rId78" Type="http://schemas.openxmlformats.org/officeDocument/2006/relationships/hyperlink" Target="https://prod.resource.cch.com/resource/scion/citation/%40%40STATENH+NHP10-510?cfu=TAA&amp;cpid=WKUS-TAA-AC&amp;uAppCtx=ac" TargetMode="External"/><Relationship Id="rId94" Type="http://schemas.openxmlformats.org/officeDocument/2006/relationships/hyperlink" Target="https://prod.resource.cch.com/resource/scion/citation/%40%40STATEND+NDP94-823k?cfu=TAA&amp;cpid=WKUS-TAA-AC&amp;uAppCtx=ac" TargetMode="External"/><Relationship Id="rId99" Type="http://schemas.openxmlformats.org/officeDocument/2006/relationships/hyperlink" Target="https://prod.resource.cch.com/resource/scion/citation/%40%40STATEOH+OHP14-130?cfu=TAA&amp;cpid=WKUS-TAA-AC&amp;uAppCtx=ac" TargetMode="External"/><Relationship Id="rId101" Type="http://schemas.openxmlformats.org/officeDocument/2006/relationships/hyperlink" Target="https://prod.resource.cch.com/resource/scion/citation/%40%40STATEOK+OKP95-003?cfu=TAA&amp;cpid=WKUS-TAA-AC&amp;uAppCtx=ac" TargetMode="External"/><Relationship Id="rId122" Type="http://schemas.openxmlformats.org/officeDocument/2006/relationships/hyperlink" Target="https://prod.resource.cch.com/resource/scion/citation/%40%40STATEVT0+VTP93-103?cfu=TAA&amp;cpid=WKUS-TAA-AC&amp;uAppCtx=ac" TargetMode="External"/><Relationship Id="rId4" Type="http://schemas.openxmlformats.org/officeDocument/2006/relationships/hyperlink" Target="https://prod.resource.cch.com/resource/scion/citation/%40%40STATEAZ+AZP94-305?cfu=TAA&amp;cpid=WKUS-TAA-AC&amp;uAppCtx=ac" TargetMode="External"/><Relationship Id="rId9" Type="http://schemas.openxmlformats.org/officeDocument/2006/relationships/hyperlink" Target="https://prod.resource.cch.com/resource/scion/citation/%40%40STATECO+COP94-619?cfu=TAA&amp;cpid=WKUS-TAA-AC&amp;uAppCtx=ac" TargetMode="External"/><Relationship Id="rId26" Type="http://schemas.openxmlformats.org/officeDocument/2006/relationships/hyperlink" Target="https://prod.resource.cch.com/resource/scion/citation/%40%40STATEHI+HIP10-510?cfu=TAA&amp;cpid=WKUS-TAA-AC&amp;uAppCtx=ac" TargetMode="External"/><Relationship Id="rId47" Type="http://schemas.openxmlformats.org/officeDocument/2006/relationships/hyperlink" Target="https://prod.resource.cch.com/resource/scion/citation/%40%40STATEMD+MDP94-784?cfu=TAA&amp;cpid=WKUS-TAA-AC&amp;uAppCtx=ac" TargetMode="External"/><Relationship Id="rId68" Type="http://schemas.openxmlformats.org/officeDocument/2006/relationships/hyperlink" Target="https://prod.resource.cch.com/resource/scion/citation/%40%40STATEMT+MTP95-237?cfu=TAA&amp;cpid=WKUS-TAA-AC&amp;uAppCtx=ac" TargetMode="External"/><Relationship Id="rId89" Type="http://schemas.openxmlformats.org/officeDocument/2006/relationships/hyperlink" Target="https://prod.resource.cch.com/resource/scion/citation/%40%40STATENC+NCP92-080?cfu=TAA&amp;cpid=WKUS-TAA-AC&amp;uAppCtx=ac" TargetMode="External"/><Relationship Id="rId112" Type="http://schemas.openxmlformats.org/officeDocument/2006/relationships/hyperlink" Target="https://prod.resource.cch.com/resource/scion/citation/%40%40STATESD+SDP14-001?cfu=TAA&amp;cpid=WKUS-TAA-AC&amp;uAppCtx=ac" TargetMode="External"/><Relationship Id="rId133" Type="http://schemas.openxmlformats.org/officeDocument/2006/relationships/hyperlink" Target="https://www.revenue.wi.gov/DOR%20Publications/1121opportunityzone.pdf" TargetMode="External"/></Relationships>
</file>

<file path=xl/worksheets/_rels/sheet8.xml.rels><?xml version="1.0" encoding="UTF-8" standalone="yes"?>
<Relationships xmlns="http://schemas.openxmlformats.org/package/2006/relationships"><Relationship Id="rId117" Type="http://schemas.openxmlformats.org/officeDocument/2006/relationships/hyperlink" Target="https://prod.resource.cch.com/resource/scion/citation/%40%40STATETX+TXP10-510?cfu=TAA&amp;cpid=WKUS-TAA-AC&amp;uAppCtx=ac" TargetMode="External"/><Relationship Id="rId21" Type="http://schemas.openxmlformats.org/officeDocument/2006/relationships/hyperlink" Target="https://prod.resource.cch.com/resource/scion/citation/%40%40STATEGA+GAP95-506?cfu=TAA&amp;cpid=WKUS-TAA-AC&amp;uAppCtx=ac" TargetMode="External"/><Relationship Id="rId42" Type="http://schemas.openxmlformats.org/officeDocument/2006/relationships/hyperlink" Target="https://prod.resource.cch.com/resource/scion/citation/%40%40STATELA+LAP93-247?cfu=TAA&amp;cpid=WKUS-TAA-AC&amp;uAppCtx=ac" TargetMode="External"/><Relationship Id="rId63" Type="http://schemas.openxmlformats.org/officeDocument/2006/relationships/hyperlink" Target="https://prod.resource.cch.com/resource/scion/citation/%40%40STATEMS+MSP10-515?cfu=TAA&amp;cpid=WKUS-TAA-AC&amp;uAppCtx=ac" TargetMode="External"/><Relationship Id="rId84" Type="http://schemas.openxmlformats.org/officeDocument/2006/relationships/hyperlink" Target="https://prod.resource.cch.com/resource/scion/citation/%40%40STATENY+NYP409-219?cfu=TAA&amp;cpid=WKUS-TAA-AC&amp;uAppCtx=ac" TargetMode="External"/><Relationship Id="rId16" Type="http://schemas.openxmlformats.org/officeDocument/2006/relationships/hyperlink" Target="https://prod.resource.cch.com/resource/scion/citation/%40%40STATEDC+DCP92-244?cfu=TAA&amp;cpid=WKUS-TAA-AC&amp;uAppCtx=ac" TargetMode="External"/><Relationship Id="rId107" Type="http://schemas.openxmlformats.org/officeDocument/2006/relationships/hyperlink" Target="https://prod.resource.cch.com/resource/scion/citation/%40%40STATERI+RIP93-275?cfu=TAA&amp;cpid=WKUS-TAA-AC&amp;uAppCtx=ac" TargetMode="External"/><Relationship Id="rId11" Type="http://schemas.openxmlformats.org/officeDocument/2006/relationships/hyperlink" Target="https://prod.resource.cch.com/resource/scion/citation/%40%40STATECO+COP10-510?cfu=TAA&amp;cpid=WKUS-TAA-AC&amp;uAppCtx=ac" TargetMode="External"/><Relationship Id="rId32" Type="http://schemas.openxmlformats.org/officeDocument/2006/relationships/hyperlink" Target="https://prod.resource.cch.com/resource/scion/citation/%40%40STATEIN+INP10-510?cfu=TAA&amp;cpid=WKUS-TAA-AC&amp;uAppCtx=ac" TargetMode="External"/><Relationship Id="rId37" Type="http://schemas.openxmlformats.org/officeDocument/2006/relationships/hyperlink" Target="https://prod.resource.cch.com/resource/scion/citation/%40%40STATEKS+KSP94-148?cfu=TAA&amp;cpid=WKUS-TAA-AC&amp;uAppCtx=ac" TargetMode="External"/><Relationship Id="rId53" Type="http://schemas.openxmlformats.org/officeDocument/2006/relationships/hyperlink" Target="https://prod.resource.cch.com/resource/scion/citation/%40%40STATEMI+MIP114-449?cfu=TAA&amp;cpid=WKUS-TAA-AC&amp;uAppCtx=ac" TargetMode="External"/><Relationship Id="rId58" Type="http://schemas.openxmlformats.org/officeDocument/2006/relationships/hyperlink" Target="https://prod.resource.cch.com/resource/scion/citation/%40%40STATEMN+MNP94-122?cfu=TAA&amp;cpid=WKUS-TAA-AC&amp;uAppCtx=ac" TargetMode="External"/><Relationship Id="rId74" Type="http://schemas.openxmlformats.org/officeDocument/2006/relationships/hyperlink" Target="https://prod.resource.cch.com/resource/scion/citation/%40%40STATENH+NHP91-601?cfu=TAA&amp;cpid=WKUS-TAA-AC&amp;uAppCtx=ac" TargetMode="External"/><Relationship Id="rId79" Type="http://schemas.openxmlformats.org/officeDocument/2006/relationships/hyperlink" Target="https://prod.resource.cch.com/resource/scion/citation/%40%40STATENJ+NJP95-853?cfu=TAA&amp;cpid=WKUS-TAA-AC&amp;uAppCtx=ac" TargetMode="External"/><Relationship Id="rId102" Type="http://schemas.openxmlformats.org/officeDocument/2006/relationships/hyperlink" Target="https://prod.resource.cch.com/resource/scion/citation/%40%40STATEOR+ORP95-002?cfu=TAA&amp;cpid=WKUS-TAA-AC&amp;uAppCtx=ac" TargetMode="External"/><Relationship Id="rId123" Type="http://schemas.openxmlformats.org/officeDocument/2006/relationships/hyperlink" Target="https://prod.resource.cch.com/resource/scion/citation/%40%40STATEVA+VAP90-988?cfu=TAA&amp;cpid=WKUS-TAA-AC&amp;uAppCtx=ac" TargetMode="External"/><Relationship Id="rId128" Type="http://schemas.openxmlformats.org/officeDocument/2006/relationships/hyperlink" Target="https://prod.resource.cch.com/resource/scion/citation/%40%40STATEWV+WVP97-521?cfu=TAA&amp;cpid=WKUS-TAA-AC&amp;uAppCtx=ac" TargetMode="External"/><Relationship Id="rId5" Type="http://schemas.openxmlformats.org/officeDocument/2006/relationships/hyperlink" Target="https://prod.resource.cch.com/resource/scion/citation/%40%40STATEAZ+AZP10-510?cfu=TAA&amp;cpid=WKUS-TAA-AC&amp;uAppCtx=ac" TargetMode="External"/><Relationship Id="rId90" Type="http://schemas.openxmlformats.org/officeDocument/2006/relationships/hyperlink" Target="https://prod.resource.cch.com/resource/scion/citation/%40%40STATENC+NCP10-510?cfu=TAA&amp;cpid=WKUS-TAA-AC&amp;uAppCtx=ac" TargetMode="External"/><Relationship Id="rId95" Type="http://schemas.openxmlformats.org/officeDocument/2006/relationships/hyperlink" Target="https://prod.resource.cch.com/resource/scion/citation/%40%40STATEOH+OHP125-335?cfu=TAA&amp;cpid=WKUS-TAA-AC&amp;uAppCtx=ac" TargetMode="External"/><Relationship Id="rId22" Type="http://schemas.openxmlformats.org/officeDocument/2006/relationships/hyperlink" Target="https://prod.resource.cch.com/resource/scion/citation/%40%40STATEGA+GAP10-510?cfu=TAA&amp;cpid=WKUS-TAA-AC&amp;uAppCtx=ac" TargetMode="External"/><Relationship Id="rId27" Type="http://schemas.openxmlformats.org/officeDocument/2006/relationships/hyperlink" Target="https://prod.resource.cch.com/resource/scion/citation/%40%40STATEID+IDP10-510?cfu=TAA&amp;cpid=WKUS-TAA-AC&amp;uAppCtx=ac" TargetMode="External"/><Relationship Id="rId43" Type="http://schemas.openxmlformats.org/officeDocument/2006/relationships/hyperlink" Target="https://prod.resource.cch.com/resource/scion/citation/%40%40STATELA+LAP10-510?cfu=TAA&amp;cpid=WKUS-TAA-AC&amp;uAppCtx=ac" TargetMode="External"/><Relationship Id="rId48" Type="http://schemas.openxmlformats.org/officeDocument/2006/relationships/hyperlink" Target="https://prod.resource.cch.com/resource/scion/citation/%40%40STATEMA+MAP92-206?cfu=TAA&amp;cpid=WKUS-TAA-AC&amp;uAppCtx=ac" TargetMode="External"/><Relationship Id="rId64" Type="http://schemas.openxmlformats.org/officeDocument/2006/relationships/hyperlink" Target="https://prod.resource.cch.com/resource/scion/citation/%40%40STATEMO+MOP93-528?cfu=TAA&amp;cpid=WKUS-TAA-AC&amp;uAppCtx=ac" TargetMode="External"/><Relationship Id="rId69" Type="http://schemas.openxmlformats.org/officeDocument/2006/relationships/hyperlink" Target="https://prod.resource.cch.com/resource/scion/citation/%40%40STATEMT+MTP10-510?cfu=TAA&amp;cpid=WKUS-TAA-AC&amp;uAppCtx=ac" TargetMode="External"/><Relationship Id="rId113" Type="http://schemas.openxmlformats.org/officeDocument/2006/relationships/hyperlink" Target="https://prod.resource.cch.com/resource/scion/citation/%40%40STATETN+TNP10-510?cfu=TAA&amp;cpid=WKUS-TAA-AC&amp;uAppCtx=ac" TargetMode="External"/><Relationship Id="rId118" Type="http://schemas.openxmlformats.org/officeDocument/2006/relationships/hyperlink" Target="https://prod.resource.cch.com/resource/scion/citation/%40%40STATEUT+UTP119-061?cfu=TAA&amp;cpid=WKUS-TAA-AC&amp;uAppCtx=ac" TargetMode="External"/><Relationship Id="rId134" Type="http://schemas.openxmlformats.org/officeDocument/2006/relationships/hyperlink" Target="https://prod.resource.cch.com/resource/scion/citation/%40%40STATEWI+WIP10-910?cfu=TAA&amp;cpid=WKUS-TAA-AC&amp;uAppCtx=ac" TargetMode="External"/><Relationship Id="rId80" Type="http://schemas.openxmlformats.org/officeDocument/2006/relationships/hyperlink" Target="https://prod.resource.cch.com/resource/scion/citation/%40%40STATENJ+NJP14-137?cfu=TAA&amp;cpid=WKUS-TAA-AC&amp;uAppCtx=ac" TargetMode="External"/><Relationship Id="rId85" Type="http://schemas.openxmlformats.org/officeDocument/2006/relationships/hyperlink" Target="https://prod.resource.cch.com/resource/scion/citation/%40%40STATENY+NYP97-895?cfu=TAA&amp;cpid=WKUS-TAA-AC&amp;uAppCtx=ac" TargetMode="External"/><Relationship Id="rId12" Type="http://schemas.openxmlformats.org/officeDocument/2006/relationships/hyperlink" Target="https://prod.resource.cch.com/resource/scion/citation/%40%40STATECT+CTP92-291?cfu=TAA&amp;cpid=WKUS-TAA-AC&amp;uAppCtx=ac" TargetMode="External"/><Relationship Id="rId17" Type="http://schemas.openxmlformats.org/officeDocument/2006/relationships/hyperlink" Target="https://prod.resource.cch.com/resource/scion/citation/%40%40STATEDC+DCP10-510?cfu=TAA&amp;cpid=WKUS-TAA-AC&amp;uAppCtx=ac" TargetMode="External"/><Relationship Id="rId33" Type="http://schemas.openxmlformats.org/officeDocument/2006/relationships/hyperlink" Target="https://prod.resource.cch.com/resource/scion/citation/%40%40STATEIA+IAP92-203?cfu=TAA&amp;cpid=WKUS-TAA-AC&amp;uAppCtx=ac" TargetMode="External"/><Relationship Id="rId38" Type="http://schemas.openxmlformats.org/officeDocument/2006/relationships/hyperlink" Target="https://prod.resource.cch.com/resource/scion/citation/%40%40STATEKS+KSP10-510?cfu=TAA&amp;cpid=WKUS-TAA-AC&amp;uAppCtx=ac" TargetMode="External"/><Relationship Id="rId59" Type="http://schemas.openxmlformats.org/officeDocument/2006/relationships/hyperlink" Target="https://prod.resource.cch.com/resource/scion/citation/%40%40STATEMN+MNP10-510?cfu=TAA&amp;cpid=WKUS-TAA-AC&amp;uAppCtx=ac" TargetMode="External"/><Relationship Id="rId103" Type="http://schemas.openxmlformats.org/officeDocument/2006/relationships/hyperlink" Target="https://prod.resource.cch.com/resource/scion/citation/%40%40STATEOR+ORP10-510?cfu=TAA&amp;cpid=WKUS-TAA-AC&amp;uAppCtx=ac" TargetMode="External"/><Relationship Id="rId108" Type="http://schemas.openxmlformats.org/officeDocument/2006/relationships/hyperlink" Target="https://prod.resource.cch.com/resource/scion/citation/%40%40STATERI+RIP10-510?cfu=TAA&amp;cpid=WKUS-TAA-AC&amp;uAppCtx=ac" TargetMode="External"/><Relationship Id="rId124" Type="http://schemas.openxmlformats.org/officeDocument/2006/relationships/hyperlink" Target="https://prod.resource.cch.com/resource/scion/citation/%40%40STATEVA+VAP14-775?cfu=TAA&amp;cpid=WKUS-TAA-AC&amp;uAppCtx=ac" TargetMode="External"/><Relationship Id="rId129" Type="http://schemas.openxmlformats.org/officeDocument/2006/relationships/hyperlink" Target="https://prod.resource.cch.com/resource/scion/citation/%40%40STATEWV+WVP10-510?cfu=TAA&amp;cpid=WKUS-TAA-AC&amp;uAppCtx=ac" TargetMode="External"/><Relationship Id="rId54" Type="http://schemas.openxmlformats.org/officeDocument/2006/relationships/hyperlink" Target="https://prod.resource.cch.com/resource/scion/citation/%40%40STATEMI+MIP107-497?cfu=TAA&amp;cpid=WKUS-TAA-AC&amp;uAppCtx=ac" TargetMode="External"/><Relationship Id="rId70" Type="http://schemas.openxmlformats.org/officeDocument/2006/relationships/hyperlink" Target="https://prod.resource.cch.com/resource/scion/citation/%40%40STATEMT+MTP10-515?cfu=TAA&amp;cpid=WKUS-TAA-AC&amp;uAppCtx=ac" TargetMode="External"/><Relationship Id="rId75" Type="http://schemas.openxmlformats.org/officeDocument/2006/relationships/hyperlink" Target="https://prod.resource.cch.com/resource/scion/citation/%40%40STATENH+NHP91-622?cfu=TAA&amp;cpid=WKUS-TAA-AC&amp;uAppCtx=ac" TargetMode="External"/><Relationship Id="rId91" Type="http://schemas.openxmlformats.org/officeDocument/2006/relationships/hyperlink" Target="https://prod.resource.cch.com/resource/scion/citation/%40%40STATENC+NCP10-640?cfu=TAA&amp;cpid=WKUS-TAA-AC&amp;uAppCtx=ac" TargetMode="External"/><Relationship Id="rId96" Type="http://schemas.openxmlformats.org/officeDocument/2006/relationships/hyperlink" Target="https://prod.resource.cch.com/resource/scion/citation/%40%40STATEOH+OHP153-063?cfu=TAA&amp;cpid=WKUS-TAA-AC&amp;uAppCtx=ac" TargetMode="External"/><Relationship Id="rId1" Type="http://schemas.openxmlformats.org/officeDocument/2006/relationships/hyperlink" Target="https://prod.resource.cch.com/resource/scion/citation/%40%40STATEAL+ALP10-510?cfu=TAA&amp;cpid=WKUS-TAA-AC&amp;uAppCtx=ac" TargetMode="External"/><Relationship Id="rId6" Type="http://schemas.openxmlformats.org/officeDocument/2006/relationships/hyperlink" Target="https://prod.resource.cch.com/resource/scion/citation/%40%40STATEAR+ARP101-560?cfu=TAA&amp;cpid=WKUS-TAA-AC&amp;uAppCtx=ac" TargetMode="External"/><Relationship Id="rId23" Type="http://schemas.openxmlformats.org/officeDocument/2006/relationships/hyperlink" Target="https://prod.resource.cch.com/resource/scion/citation/%40%40STATEHI+HIP92-353?cfu=TAA&amp;cpid=WKUS-TAA-AC&amp;uAppCtx=ac" TargetMode="External"/><Relationship Id="rId28" Type="http://schemas.openxmlformats.org/officeDocument/2006/relationships/hyperlink" Target="https://prod.resource.cch.com/resource/scion/citation/%40%40STATEIL+ILP92-715?cfu=TAA&amp;cpid=WKUS-TAA-AC&amp;uAppCtx=ac" TargetMode="External"/><Relationship Id="rId49" Type="http://schemas.openxmlformats.org/officeDocument/2006/relationships/hyperlink" Target="https://prod.resource.cch.com/resource/scion/citation/%40%40STATEMA+MAP92-262?cfu=TAA&amp;cpid=WKUS-TAA-AC&amp;uAppCtx=ac" TargetMode="External"/><Relationship Id="rId114" Type="http://schemas.openxmlformats.org/officeDocument/2006/relationships/hyperlink" Target="https://prod.resource.cch.com/resource/scion/citation/%40%40STATETX+TXP116-495?cfu=TAA&amp;cpid=WKUS-TAA-AC&amp;uAppCtx=ac" TargetMode="External"/><Relationship Id="rId119" Type="http://schemas.openxmlformats.org/officeDocument/2006/relationships/hyperlink" Target="https://prod.resource.cch.com/resource/scion/citation/%40%40STATEUT+UTP10-510?cfu=TAA&amp;cpid=WKUS-TAA-AC&amp;uAppCtx=ac" TargetMode="External"/><Relationship Id="rId44" Type="http://schemas.openxmlformats.org/officeDocument/2006/relationships/hyperlink" Target="https://prod.resource.cch.com/resource/scion/citation/%40%40STATEME+MEP91-815?cfu=TAA&amp;cpid=WKUS-TAA-AC&amp;uAppCtx=ac" TargetMode="External"/><Relationship Id="rId60" Type="http://schemas.openxmlformats.org/officeDocument/2006/relationships/hyperlink" Target="https://prod.resource.cch.com/resource/scion/citation/%40%40STATEMS+MSP92-431?cfu=TAA&amp;cpid=WKUS-TAA-AC&amp;uAppCtx=ac" TargetMode="External"/><Relationship Id="rId65" Type="http://schemas.openxmlformats.org/officeDocument/2006/relationships/hyperlink" Target="https://prod.resource.cch.com/resource/scion/citation/%40%40STATEMO+MOP93-584?cfu=TAA&amp;cpid=WKUS-TAA-AC&amp;uAppCtx=ac" TargetMode="External"/><Relationship Id="rId81" Type="http://schemas.openxmlformats.org/officeDocument/2006/relationships/hyperlink" Target="https://prod.resource.cch.com/resource/scion/citation/%40%40STATENJ+NJP10-510?cfu=TAA&amp;cpid=WKUS-TAA-AC&amp;uAppCtx=ac" TargetMode="External"/><Relationship Id="rId86" Type="http://schemas.openxmlformats.org/officeDocument/2006/relationships/hyperlink" Target="https://prod.resource.cch.com/resource/scion/citation/%40%40STATENY+NYP10-510?cfu=TAA&amp;cpid=WKUS-TAA-AC&amp;uAppCtx=ac" TargetMode="External"/><Relationship Id="rId130" Type="http://schemas.openxmlformats.org/officeDocument/2006/relationships/hyperlink" Target="https://prod.resource.cch.com/resource/scion/citation/%40%40STATEWI+WIP96-200?cfu=TAA&amp;cpid=WKUS-TAA-AC&amp;uAppCtx=ac" TargetMode="External"/><Relationship Id="rId135" Type="http://schemas.openxmlformats.org/officeDocument/2006/relationships/hyperlink" Target="https://prod.resource.cch.com/resource/scion/citation/%40%40STATEWY+WYP10-001?cfu=TAA&amp;cpid=WKUS-TAA-AC&amp;uAppCtx=ac" TargetMode="External"/><Relationship Id="rId13" Type="http://schemas.openxmlformats.org/officeDocument/2006/relationships/hyperlink" Target="https://prod.resource.cch.com/resource/scion/citation/%40%40STATECT+CTP10-510?cfu=TAA&amp;cpid=WKUS-TAA-AC&amp;uAppCtx=ac" TargetMode="External"/><Relationship Id="rId18" Type="http://schemas.openxmlformats.org/officeDocument/2006/relationships/hyperlink" Target="https://prod.resource.cch.com/resource/scion/citation/%40%40STATEFL+FLP94-453?cfu=TAA&amp;cpid=WKUS-TAA-AC&amp;uAppCtx=ac" TargetMode="External"/><Relationship Id="rId39" Type="http://schemas.openxmlformats.org/officeDocument/2006/relationships/hyperlink" Target="https://prod.resource.cch.com/resource/scion/citation/%40%40STATEKY+KYP94-833i?cfu=TAA&amp;cpid=WKUS-TAA-AC&amp;uAppCtx=ac" TargetMode="External"/><Relationship Id="rId109" Type="http://schemas.openxmlformats.org/officeDocument/2006/relationships/hyperlink" Target="https://prod.resource.cch.com/resource/scion/citation/%40%40STATESC+SCP90-665?cfu=TAA&amp;cpid=WKUS-TAA-AC&amp;uAppCtx=ac" TargetMode="External"/><Relationship Id="rId34" Type="http://schemas.openxmlformats.org/officeDocument/2006/relationships/hyperlink" Target="https://prod.resource.cch.com/resource/scion/citation/%40%40STATEIA+IAP92-400?cfu=TAA&amp;cpid=WKUS-TAA-AC&amp;uAppCtx=ac" TargetMode="External"/><Relationship Id="rId50" Type="http://schemas.openxmlformats.org/officeDocument/2006/relationships/hyperlink" Target="https://prod.resource.cch.com/resource/scion/citation/%40%40STATEMA+MAP401-706?cfu=TAA&amp;cpid=WKUS-TAA-AC&amp;uAppCtx=ac" TargetMode="External"/><Relationship Id="rId55" Type="http://schemas.openxmlformats.org/officeDocument/2006/relationships/hyperlink" Target="https://prod.resource.cch.com/resource/scion/citation/%40%40STATEMI+MIP107-481?cfu=TAA&amp;cpid=WKUS-TAA-AC&amp;uAppCtx=ac" TargetMode="External"/><Relationship Id="rId76" Type="http://schemas.openxmlformats.org/officeDocument/2006/relationships/hyperlink" Target="https://prod.resource.cch.com/resource/scion/citation/%40%40STATENH+NHP200-944?cfu=TAA&amp;cpid=WKUS-TAA-AC&amp;uAppCtx=ac" TargetMode="External"/><Relationship Id="rId97" Type="http://schemas.openxmlformats.org/officeDocument/2006/relationships/hyperlink" Target="https://prod.resource.cch.com/resource/scion/citation/%40%40STATEOH+OHP153-051?cfu=TAA&amp;cpid=WKUS-TAA-AC&amp;uAppCtx=ac" TargetMode="External"/><Relationship Id="rId104" Type="http://schemas.openxmlformats.org/officeDocument/2006/relationships/hyperlink" Target="https://prod.resource.cch.com/resource/scion/citation/%40%40STATEPA+PAP100-651?cfu=TAA&amp;cpid=WKUS-TAA-AC&amp;uAppCtx=ac" TargetMode="External"/><Relationship Id="rId120" Type="http://schemas.openxmlformats.org/officeDocument/2006/relationships/hyperlink" Target="https://prod.resource.cch.com/resource/scion/citation/%40%40STATEVT+VTP93-071?cfu=TAA&amp;cpid=WKUS-TAA-AC&amp;uAppCtx=ac" TargetMode="External"/><Relationship Id="rId125" Type="http://schemas.openxmlformats.org/officeDocument/2006/relationships/hyperlink" Target="https://prod.resource.cch.com/resource/scion/citation/%40%40STATEVA+VAP10-510?cfu=TAA&amp;cpid=WKUS-TAA-AC&amp;uAppCtx=ac" TargetMode="External"/><Relationship Id="rId7" Type="http://schemas.openxmlformats.org/officeDocument/2006/relationships/hyperlink" Target="https://prod.resource.cch.com/resource/scion/citation/%40%40STATEAR+ARP10-510?cfu=TAA&amp;cpid=WKUS-TAA-AC&amp;uAppCtx=ac" TargetMode="External"/><Relationship Id="rId71" Type="http://schemas.openxmlformats.org/officeDocument/2006/relationships/hyperlink" Target="https://prod.resource.cch.com/resource/scion/citation/%40%40STATENE+NEP90-650?cfu=TAA&amp;cpid=WKUS-TAA-AC&amp;uAppCtx=ac" TargetMode="External"/><Relationship Id="rId92" Type="http://schemas.openxmlformats.org/officeDocument/2006/relationships/hyperlink" Target="https://prod.resource.cch.com/resource/scion/citation/%40%40STATEND+NDP94-801?cfu=TAA&amp;cpid=WKUS-TAA-AC&amp;uAppCtx=ac" TargetMode="External"/><Relationship Id="rId2" Type="http://schemas.openxmlformats.org/officeDocument/2006/relationships/hyperlink" Target="https://prod.resource.cch.com/resource/scion/citation/%40%40STATEAK+AKP96-868?cfu=TAA&amp;cpid=WKUS-TAA-AC&amp;uAppCtx=ac" TargetMode="External"/><Relationship Id="rId29" Type="http://schemas.openxmlformats.org/officeDocument/2006/relationships/hyperlink" Target="https://prod.resource.cch.com/resource/scion/citation/%40%40STATEIL+ILP10-510?cfu=TAA&amp;cpid=WKUS-TAA-AC&amp;uAppCtx=ac" TargetMode="External"/><Relationship Id="rId24" Type="http://schemas.openxmlformats.org/officeDocument/2006/relationships/hyperlink" Target="https://prod.resource.cch.com/resource/scion/citation/%40%40STATEHI+HIP92-357?cfu=TAA&amp;cpid=WKUS-TAA-AC&amp;uAppCtx=ac" TargetMode="External"/><Relationship Id="rId40" Type="http://schemas.openxmlformats.org/officeDocument/2006/relationships/hyperlink" Target="https://prod.resource.cch.com/resource/scion/citation/%40%40STATEKY+KYP94-825b?cfu=TAA&amp;cpid=WKUS-TAA-AC&amp;uAppCtx=ac" TargetMode="External"/><Relationship Id="rId45" Type="http://schemas.openxmlformats.org/officeDocument/2006/relationships/hyperlink" Target="https://prod.resource.cch.com/resource/scion/citation/%40%40STATEME+MEP10-510?cfu=TAA&amp;cpid=WKUS-TAA-AC&amp;uAppCtx=ac" TargetMode="External"/><Relationship Id="rId66" Type="http://schemas.openxmlformats.org/officeDocument/2006/relationships/hyperlink" Target="https://prod.resource.cch.com/resource/scion/citation/%40%40STATEMO+MOP10-510?cfu=TAA&amp;cpid=WKUS-TAA-AC&amp;uAppCtx=ac" TargetMode="External"/><Relationship Id="rId87" Type="http://schemas.openxmlformats.org/officeDocument/2006/relationships/hyperlink" Target="https://prod.resource.cch.com/resource/scion/citation/%40%40STATENY+NYP10-640?cfu=TAA&amp;cpid=WKUS-TAA-AC&amp;uAppCtx=ac" TargetMode="External"/><Relationship Id="rId110" Type="http://schemas.openxmlformats.org/officeDocument/2006/relationships/hyperlink" Target="https://prod.resource.cch.com/resource/scion/citation/%40%40STATESC+SCP10-510?cfu=TAA&amp;cpid=WKUS-TAA-AC&amp;uAppCtx=ac" TargetMode="External"/><Relationship Id="rId115" Type="http://schemas.openxmlformats.org/officeDocument/2006/relationships/hyperlink" Target="https://prod.resource.cch.com/resource/scion/citation/%40%40STATETX+TXP116-800a?cfu=TAA&amp;cpid=WKUS-TAA-AC&amp;uAppCtx=ac" TargetMode="External"/><Relationship Id="rId131" Type="http://schemas.openxmlformats.org/officeDocument/2006/relationships/hyperlink" Target="https://prod.resource.cch.com/resource/scion/citation/%40%40STATEWI+WIP96-495?cfu=TAA&amp;cpid=WKUS-TAA-AC&amp;uAppCtx=ac" TargetMode="External"/><Relationship Id="rId136" Type="http://schemas.openxmlformats.org/officeDocument/2006/relationships/vmlDrawing" Target="../drawings/vmlDrawing2.vml"/><Relationship Id="rId61" Type="http://schemas.openxmlformats.org/officeDocument/2006/relationships/hyperlink" Target="https://prod.resource.cch.com/resource/scion/citation/%40%40STATEMS+MSP92-458?cfu=TAA&amp;cpid=WKUS-TAA-AC&amp;uAppCtx=ac" TargetMode="External"/><Relationship Id="rId82" Type="http://schemas.openxmlformats.org/officeDocument/2006/relationships/hyperlink" Target="https://prod.resource.cch.com/resource/scion/citation/%40%40STATENM+NMP90-761?cfu=TAA&amp;cpid=WKUS-TAA-AC&amp;uAppCtx=ac" TargetMode="External"/><Relationship Id="rId19" Type="http://schemas.openxmlformats.org/officeDocument/2006/relationships/hyperlink" Target="https://prod.resource.cch.com/resource/scion/citation/%40%40STATEFL+FLP13-511?cfu=TAA&amp;cpid=WKUS-TAA-AC&amp;uAppCtx=ac" TargetMode="External"/><Relationship Id="rId14" Type="http://schemas.openxmlformats.org/officeDocument/2006/relationships/hyperlink" Target="https://prod.resource.cch.com/resource/scion/citation/%40%40STATEDE+DEP92-328?cfu=TAA&amp;cpid=WKUS-TAA-AC&amp;uAppCtx=ac" TargetMode="External"/><Relationship Id="rId30" Type="http://schemas.openxmlformats.org/officeDocument/2006/relationships/hyperlink" Target="https://prod.resource.cch.com/resource/scion/citation/%40%40STATEIN+INP123-400?cfu=TAA&amp;cpid=WKUS-TAA-AC&amp;uAppCtx=ac" TargetMode="External"/><Relationship Id="rId35" Type="http://schemas.openxmlformats.org/officeDocument/2006/relationships/hyperlink" Target="https://prod.resource.cch.com/resource/scion/citation/%40%40STATEIA+IAP10-510?cfu=TAA&amp;cpid=WKUS-TAA-AC&amp;uAppCtx=ac" TargetMode="External"/><Relationship Id="rId56" Type="http://schemas.openxmlformats.org/officeDocument/2006/relationships/hyperlink" Target="https://prod.resource.cch.com/resource/scion/citation/%40%40STATEMI+MIP10-510?cfu=TAA&amp;cpid=WKUS-TAA-AC&amp;uAppCtx=ac" TargetMode="External"/><Relationship Id="rId77" Type="http://schemas.openxmlformats.org/officeDocument/2006/relationships/hyperlink" Target="https://prod.resource.cch.com/resource/scion/citation/%40%40STATENH+NHP10-510?cfu=TAA&amp;cpid=WKUS-TAA-AC&amp;uAppCtx=ac" TargetMode="External"/><Relationship Id="rId100" Type="http://schemas.openxmlformats.org/officeDocument/2006/relationships/hyperlink" Target="https://prod.resource.cch.com/resource/scion/citation/%40%40STATEOK+OKP95-003?cfu=TAA&amp;cpid=WKUS-TAA-AC&amp;uAppCtx=ac" TargetMode="External"/><Relationship Id="rId105" Type="http://schemas.openxmlformats.org/officeDocument/2006/relationships/hyperlink" Target="https://www.revenue.pa.gov/GeneralTaxInformation/TaxLawPoliciesBulletinsNotices/Pages/Tax-Cuts-Jobs-Act-2017.aspx" TargetMode="External"/><Relationship Id="rId126" Type="http://schemas.openxmlformats.org/officeDocument/2006/relationships/hyperlink" Target="https://prod.resource.cch.com/resource/scion/citation/%40%40STATEWA+WAP10-001?cfu=TAA&amp;cpid=WKUS-TAA-AC&amp;uAppCtx=ac" TargetMode="External"/><Relationship Id="rId8" Type="http://schemas.openxmlformats.org/officeDocument/2006/relationships/hyperlink" Target="https://prod.resource.cch.com/resource/scion/citation/%40%40STATECA+CAP10-510?cfu=TAA&amp;cpid=WKUS-TAA-AC&amp;uAppCtx=ac" TargetMode="External"/><Relationship Id="rId51" Type="http://schemas.openxmlformats.org/officeDocument/2006/relationships/hyperlink" Target="https://prod.resource.cch.com/resource/scion/citation/%40%40STATEMA+MAP10-510?cfu=TAA&amp;cpid=WKUS-TAA-AC&amp;uAppCtx=ac" TargetMode="External"/><Relationship Id="rId72" Type="http://schemas.openxmlformats.org/officeDocument/2006/relationships/hyperlink" Target="https://prod.resource.cch.com/resource/scion/citation/%40%40STATENE+NEP10-510?cfu=TAA&amp;cpid=WKUS-TAA-AC&amp;uAppCtx=ac" TargetMode="External"/><Relationship Id="rId93" Type="http://schemas.openxmlformats.org/officeDocument/2006/relationships/hyperlink" Target="https://prod.resource.cch.com/resource/scion/citation/%40%40STATEND+NDP94-823k?cfu=TAA&amp;cpid=WKUS-TAA-AC&amp;uAppCtx=ac" TargetMode="External"/><Relationship Id="rId98" Type="http://schemas.openxmlformats.org/officeDocument/2006/relationships/hyperlink" Target="https://prod.resource.cch.com/resource/scion/citation/%40%40STATEOH+OHP14-130?cfu=TAA&amp;cpid=WKUS-TAA-AC&amp;uAppCtx=ac" TargetMode="External"/><Relationship Id="rId121" Type="http://schemas.openxmlformats.org/officeDocument/2006/relationships/hyperlink" Target="https://prod.resource.cch.com/resource/scion/citation/%40%40STATEVT0+VTP93-103?cfu=TAA&amp;cpid=WKUS-TAA-AC&amp;uAppCtx=ac" TargetMode="External"/><Relationship Id="rId3" Type="http://schemas.openxmlformats.org/officeDocument/2006/relationships/hyperlink" Target="https://prod.resource.cch.com/resource/scion/citation/%40%40STATEAK+AKP10-510?cfu=TAA&amp;cpid=WKUS-TAA-AC&amp;uAppCtx=ac" TargetMode="External"/><Relationship Id="rId25" Type="http://schemas.openxmlformats.org/officeDocument/2006/relationships/hyperlink" Target="https://prod.resource.cch.com/resource/scion/citation/%40%40STATEHI+HIP10-510?cfu=TAA&amp;cpid=WKUS-TAA-AC&amp;uAppCtx=ac" TargetMode="External"/><Relationship Id="rId46" Type="http://schemas.openxmlformats.org/officeDocument/2006/relationships/hyperlink" Target="https://prod.resource.cch.com/resource/scion/citation/%40%40STATEMD+MDP94-784?cfu=TAA&amp;cpid=WKUS-TAA-AC&amp;uAppCtx=ac" TargetMode="External"/><Relationship Id="rId67" Type="http://schemas.openxmlformats.org/officeDocument/2006/relationships/hyperlink" Target="https://prod.resource.cch.com/resource/scion/citation/%40%40STATEMT+MTP95-237?cfu=TAA&amp;cpid=WKUS-TAA-AC&amp;uAppCtx=ac" TargetMode="External"/><Relationship Id="rId116" Type="http://schemas.openxmlformats.org/officeDocument/2006/relationships/hyperlink" Target="https://prod.resource.cch.com/resource/scion/citation/%40%40STATETX+TXP14-255?cfu=TAA&amp;cpid=WKUS-TAA-AC&amp;uAppCtx=ac" TargetMode="External"/><Relationship Id="rId20" Type="http://schemas.openxmlformats.org/officeDocument/2006/relationships/hyperlink" Target="https://prod.resource.cch.com/resource/scion/citation/%40%40STATEFL+FLP10-510?cfu=TAA&amp;cpid=WKUS-TAA-AC&amp;uAppCtx=ac" TargetMode="External"/><Relationship Id="rId41" Type="http://schemas.openxmlformats.org/officeDocument/2006/relationships/hyperlink" Target="https://prod.resource.cch.com/resource/scion/citation/%40%40STATEKY+KYP10-510?cfu=TAA&amp;cpid=WKUS-TAA-AC&amp;uAppCtx=ac" TargetMode="External"/><Relationship Id="rId62" Type="http://schemas.openxmlformats.org/officeDocument/2006/relationships/hyperlink" Target="https://prod.resource.cch.com/resource/scion/citation/%40%40STATEMS+MSP10-510?cfu=TAA&amp;cpid=WKUS-TAA-AC&amp;uAppCtx=ac" TargetMode="External"/><Relationship Id="rId83" Type="http://schemas.openxmlformats.org/officeDocument/2006/relationships/hyperlink" Target="https://prod.resource.cch.com/resource/scion/citation/%40%40STATENM+NMP10-510?cfu=TAA&amp;cpid=WKUS-TAA-AC&amp;uAppCtx=ac" TargetMode="External"/><Relationship Id="rId88" Type="http://schemas.openxmlformats.org/officeDocument/2006/relationships/hyperlink" Target="https://prod.resource.cch.com/resource/scion/citation/%40%40STATENC+NCP92-080?cfu=TAA&amp;cpid=WKUS-TAA-AC&amp;uAppCtx=ac" TargetMode="External"/><Relationship Id="rId111" Type="http://schemas.openxmlformats.org/officeDocument/2006/relationships/hyperlink" Target="https://prod.resource.cch.com/resource/scion/citation/%40%40STATESD+SDP14-001?cfu=TAA&amp;cpid=WKUS-TAA-AC&amp;uAppCtx=ac" TargetMode="External"/><Relationship Id="rId132" Type="http://schemas.openxmlformats.org/officeDocument/2006/relationships/hyperlink" Target="https://www.revenue.wi.gov/DOR%20Publications/1121opportunityzone.pdf" TargetMode="External"/><Relationship Id="rId15" Type="http://schemas.openxmlformats.org/officeDocument/2006/relationships/hyperlink" Target="https://prod.resource.cch.com/resource/scion/citation/%40%40STATEDE+DEP10-510?cfu=TAA&amp;cpid=WKUS-TAA-AC&amp;uAppCtx=ac" TargetMode="External"/><Relationship Id="rId36" Type="http://schemas.openxmlformats.org/officeDocument/2006/relationships/hyperlink" Target="https://prod.resource.cch.com/resource/scion/citation/%40%40STATEKS+KSP94-198z?cfu=TAA&amp;cpid=WKUS-TAA-AC&amp;uAppCtx=ac" TargetMode="External"/><Relationship Id="rId57" Type="http://schemas.openxmlformats.org/officeDocument/2006/relationships/hyperlink" Target="https://prod.resource.cch.com/resource/scion/citation/%40%40STATEMN+MNP93-351?cfu=TAA&amp;cpid=WKUS-TAA-AC&amp;uAppCtx=ac" TargetMode="External"/><Relationship Id="rId106" Type="http://schemas.openxmlformats.org/officeDocument/2006/relationships/hyperlink" Target="https://prod.resource.cch.com/resource/scion/citation/%40%40STATEPA+PAP10-510?cfu=TAA&amp;cpid=WKUS-TAA-AC&amp;uAppCtx=ac" TargetMode="External"/><Relationship Id="rId127" Type="http://schemas.openxmlformats.org/officeDocument/2006/relationships/hyperlink" Target="https://prod.resource.cch.com/resource/scion/citation/%40%40STATEWV+WVP97-513?cfu=TAA&amp;cpid=WKUS-TAA-AC&amp;uAppCtx=ac" TargetMode="External"/><Relationship Id="rId10" Type="http://schemas.openxmlformats.org/officeDocument/2006/relationships/hyperlink" Target="https://prod.resource.cch.com/resource/scion/citation/%40%40STATECO+COP201-398?cfu=TAA&amp;cpid=WKUS-TAA-AC&amp;uAppCtx=ac" TargetMode="External"/><Relationship Id="rId31" Type="http://schemas.openxmlformats.org/officeDocument/2006/relationships/hyperlink" Target="https://prod.resource.cch.com/resource/scion/citation/%40%40STATEIN+INP123-600?cfu=TAA&amp;cpid=WKUS-TAA-AC&amp;uAppCtx=ac" TargetMode="External"/><Relationship Id="rId52" Type="http://schemas.openxmlformats.org/officeDocument/2006/relationships/hyperlink" Target="https://prod.resource.cch.com/resource/scion/citation/%40%40STATEMA+MAP10-690?cfu=TAA&amp;cpid=WKUS-TAA-AC&amp;uAppCtx=ac" TargetMode="External"/><Relationship Id="rId73" Type="http://schemas.openxmlformats.org/officeDocument/2006/relationships/hyperlink" Target="https://prod.resource.cch.com/resource/scion/citation/%40%40STATENV+NVP10-001?cfu=TAA&amp;cpid=WKUS-TAA-AC&amp;uAppCtx=ac" TargetMode="External"/><Relationship Id="rId78" Type="http://schemas.openxmlformats.org/officeDocument/2006/relationships/hyperlink" Target="https://prod.resource.cch.com/resource/scion/citation/%40%40STATENH+NHP10-690?cfu=TAA&amp;cpid=WKUS-TAA-AC&amp;uAppCtx=ac" TargetMode="External"/><Relationship Id="rId94" Type="http://schemas.openxmlformats.org/officeDocument/2006/relationships/hyperlink" Target="https://prod.resource.cch.com/resource/scion/citation/%40%40STATEND+NDP10-510?cfu=TAA&amp;cpid=WKUS-TAA-AC&amp;uAppCtx=ac" TargetMode="External"/><Relationship Id="rId99" Type="http://schemas.openxmlformats.org/officeDocument/2006/relationships/hyperlink" Target="https://prod.resource.cch.com/resource/scion/citation/%40%40STATEOH+OHP16-830a?cfu=TAA&amp;cpid=WKUS-TAA-AC&amp;uAppCtx=ac" TargetMode="External"/><Relationship Id="rId101" Type="http://schemas.openxmlformats.org/officeDocument/2006/relationships/hyperlink" Target="https://prod.resource.cch.com/resource/scion/citation/%40%40STATEOK+OKP10-510?cfu=TAA&amp;cpid=WKUS-TAA-AC&amp;uAppCtx=ac" TargetMode="External"/><Relationship Id="rId122" Type="http://schemas.openxmlformats.org/officeDocument/2006/relationships/hyperlink" Target="https://prod.resource.cch.com/resource/scion/citation/%40%40STATEVT+VTP10-510?cfu=TAA&amp;cpid=WKUS-TAA-AC&amp;uAppCtx=ac" TargetMode="External"/><Relationship Id="rId4" Type="http://schemas.openxmlformats.org/officeDocument/2006/relationships/hyperlink" Target="https://prod.resource.cch.com/resource/scion/citation/%40%40STATEAZ+AZP94-305?cfu=TAA&amp;cpid=WKUS-TAA-AC&amp;uAppCtx=ac" TargetMode="External"/><Relationship Id="rId9" Type="http://schemas.openxmlformats.org/officeDocument/2006/relationships/hyperlink" Target="https://prod.resource.cch.com/resource/scion/citation/%40%40STATECO+COP94-619?cfu=TAA&amp;cpid=WKUS-TAA-AC&amp;uAppCtx=ac" TargetMode="External"/><Relationship Id="rId26" Type="http://schemas.openxmlformats.org/officeDocument/2006/relationships/hyperlink" Target="https://prod.resource.cch.com/resource/scion/citation/%40%40STATEID+IDP94-122?cfu=TAA&amp;cpid=WKUS-TAA-AC&amp;uAppCtx=ac" TargetMode="External"/><Relationship Id="rId47" Type="http://schemas.openxmlformats.org/officeDocument/2006/relationships/hyperlink" Target="https://prod.resource.cch.com/resource/scion/citation/%40%40STATEMD+MDP10-510?cfu=TAA&amp;cpid=WKUS-TAA-AC&amp;uAppCtx=ac" TargetMode="External"/><Relationship Id="rId68" Type="http://schemas.openxmlformats.org/officeDocument/2006/relationships/hyperlink" Target="https://prod.resource.cch.com/resource/scion/citation/%40%40STATEMT+MTP400-250?cfu=TAA&amp;cpid=WKUS-TAA-AC&amp;uAppCtx=ac" TargetMode="External"/><Relationship Id="rId89" Type="http://schemas.openxmlformats.org/officeDocument/2006/relationships/hyperlink" Target="https://prod.resource.cch.com/resource/scion/citation/%40%40STATENC+NCP92-080?cfu=TAA&amp;cpid=WKUS-TAA-AC&amp;uAppCtx=ac" TargetMode="External"/><Relationship Id="rId112" Type="http://schemas.openxmlformats.org/officeDocument/2006/relationships/hyperlink" Target="https://prod.resource.cch.com/resource/scion/citation/%40%40STATETN+TNP138-006?cfu=TAA&amp;cpid=WKUS-TAA-AC&amp;uAppCtx=ac" TargetMode="External"/><Relationship Id="rId133" Type="http://schemas.openxmlformats.org/officeDocument/2006/relationships/hyperlink" Target="https://prod.resource.cch.com/resource/scion/citation/%40%40STATEWI+WIP10-510?cfu=TAA&amp;cpid=WKUS-TAA-AC&amp;uAppCtx=a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A04D9-9CCE-4237-A6FD-D00946032F21}">
  <sheetPr codeName="Sheet1">
    <pageSetUpPr fitToPage="1"/>
  </sheetPr>
  <dimension ref="B4:W86"/>
  <sheetViews>
    <sheetView showGridLines="0" tabSelected="1" zoomScale="85" zoomScaleNormal="85" workbookViewId="0">
      <selection activeCell="H13" sqref="H13"/>
    </sheetView>
  </sheetViews>
  <sheetFormatPr defaultRowHeight="14.5" x14ac:dyDescent="0.35"/>
  <cols>
    <col min="2" max="2" width="1.26953125" customWidth="1"/>
    <col min="3" max="3" width="4.08984375" customWidth="1"/>
    <col min="4" max="4" width="1.1796875" customWidth="1"/>
    <col min="5" max="5" width="14.81640625" customWidth="1"/>
    <col min="6" max="6" width="9.7265625" customWidth="1"/>
    <col min="7" max="7" width="25" customWidth="1"/>
    <col min="8" max="8" width="13.26953125" customWidth="1"/>
    <col min="9" max="9" width="0.81640625" customWidth="1"/>
    <col min="10" max="10" width="5.7265625" customWidth="1"/>
    <col min="11" max="11" width="5.81640625" customWidth="1"/>
    <col min="12" max="12" width="2" customWidth="1"/>
    <col min="13" max="13" width="15.81640625" customWidth="1"/>
    <col min="14" max="14" width="12.81640625" customWidth="1"/>
    <col min="15" max="15" width="23" bestFit="1" customWidth="1"/>
    <col min="16" max="16" width="1.7265625" customWidth="1"/>
    <col min="17" max="17" width="18.26953125" bestFit="1" customWidth="1"/>
    <col min="18" max="18" width="1.81640625" customWidth="1"/>
    <col min="19" max="19" width="24.7265625" bestFit="1" customWidth="1"/>
    <col min="20" max="20" width="9.453125" bestFit="1" customWidth="1"/>
  </cols>
  <sheetData>
    <row r="4" spans="2:23" x14ac:dyDescent="0.35">
      <c r="C4" s="48"/>
      <c r="D4" s="48"/>
      <c r="E4" s="48"/>
      <c r="F4" s="49"/>
      <c r="G4" s="49"/>
      <c r="H4" s="49"/>
      <c r="I4" s="49"/>
      <c r="J4" s="49"/>
      <c r="K4" s="49"/>
      <c r="L4" s="49"/>
      <c r="M4" s="49"/>
      <c r="N4" s="49"/>
      <c r="O4" s="49"/>
      <c r="P4" s="49"/>
      <c r="Q4" s="49"/>
      <c r="R4" s="49"/>
      <c r="S4" s="49"/>
      <c r="T4" s="49"/>
    </row>
    <row r="5" spans="2:23" ht="5.25" customHeight="1" x14ac:dyDescent="0.45">
      <c r="B5" s="76"/>
      <c r="C5" s="76"/>
      <c r="D5" s="76"/>
      <c r="E5" s="49"/>
      <c r="F5" s="49"/>
      <c r="G5" s="49"/>
      <c r="H5" s="49"/>
      <c r="I5" s="49"/>
      <c r="J5" s="49"/>
      <c r="K5" s="49"/>
      <c r="L5" s="49"/>
      <c r="M5" s="49"/>
      <c r="N5" s="49"/>
      <c r="O5" s="49"/>
      <c r="P5" s="49"/>
      <c r="Q5" s="49"/>
      <c r="R5" s="49"/>
      <c r="S5" s="49"/>
      <c r="T5" s="49"/>
    </row>
    <row r="6" spans="2:23" ht="17.25" customHeight="1" x14ac:dyDescent="0.35">
      <c r="B6" s="166" t="s">
        <v>843</v>
      </c>
      <c r="C6" s="166"/>
      <c r="D6" s="166"/>
      <c r="E6" s="166"/>
      <c r="F6" s="166"/>
      <c r="G6" s="166"/>
      <c r="H6" s="166"/>
      <c r="I6" s="166"/>
      <c r="J6" s="166"/>
      <c r="K6" s="166"/>
      <c r="L6" s="166"/>
      <c r="M6" s="166"/>
      <c r="N6" s="166"/>
      <c r="O6" s="166"/>
      <c r="P6" s="166"/>
      <c r="Q6" s="166"/>
      <c r="R6" s="166"/>
      <c r="S6" s="166"/>
    </row>
    <row r="7" spans="2:23" ht="17.25" customHeight="1" x14ac:dyDescent="0.4">
      <c r="B7" s="167" t="s">
        <v>461</v>
      </c>
      <c r="C7" s="167"/>
      <c r="D7" s="167"/>
      <c r="E7" s="167"/>
      <c r="F7" s="167"/>
      <c r="G7" s="167"/>
      <c r="H7" s="167"/>
      <c r="I7" s="167"/>
      <c r="J7" s="167"/>
      <c r="K7" s="167"/>
      <c r="L7" s="167"/>
      <c r="M7" s="167"/>
      <c r="N7" s="167"/>
      <c r="O7" s="167"/>
      <c r="P7" s="167"/>
      <c r="Q7" s="167"/>
      <c r="R7" s="167"/>
      <c r="S7" s="167"/>
    </row>
    <row r="8" spans="2:23" ht="12" customHeight="1" x14ac:dyDescent="0.35">
      <c r="B8" s="74"/>
      <c r="C8" s="74"/>
      <c r="D8" s="74"/>
      <c r="E8" s="74"/>
      <c r="F8" s="74"/>
      <c r="G8" s="74"/>
      <c r="H8" s="74"/>
      <c r="I8" s="74"/>
      <c r="J8" s="75"/>
      <c r="K8" s="75"/>
      <c r="L8" s="75"/>
      <c r="M8" s="75"/>
      <c r="N8" s="75"/>
      <c r="O8" s="75"/>
      <c r="P8" s="75"/>
    </row>
    <row r="9" spans="2:23" ht="17" thickBot="1" x14ac:dyDescent="0.5">
      <c r="B9" s="51" t="s">
        <v>846</v>
      </c>
      <c r="C9" s="51"/>
      <c r="D9" s="51"/>
      <c r="E9" s="50"/>
      <c r="F9" s="50"/>
      <c r="G9" s="50"/>
      <c r="H9" s="50"/>
      <c r="I9" s="50"/>
      <c r="J9" s="50"/>
      <c r="K9" s="50"/>
      <c r="L9" s="50"/>
      <c r="M9" s="50"/>
      <c r="N9" s="50"/>
      <c r="O9" s="50"/>
      <c r="P9" s="50"/>
      <c r="Q9" s="50"/>
      <c r="R9" s="50"/>
      <c r="S9" s="50"/>
      <c r="T9" s="49"/>
    </row>
    <row r="10" spans="2:23" ht="15" thickTop="1" x14ac:dyDescent="0.35">
      <c r="B10" s="88"/>
      <c r="C10" s="70"/>
      <c r="D10" s="70"/>
      <c r="E10" s="71"/>
      <c r="F10" s="71"/>
      <c r="G10" s="71"/>
      <c r="H10" s="71"/>
      <c r="I10" s="71"/>
      <c r="J10" s="71"/>
      <c r="K10" s="71"/>
      <c r="L10" s="71"/>
      <c r="M10" s="71"/>
      <c r="N10" s="71"/>
      <c r="O10" s="71"/>
      <c r="P10" s="71"/>
      <c r="Q10" s="49"/>
      <c r="R10" s="49"/>
      <c r="S10" s="49"/>
      <c r="T10" s="49"/>
    </row>
    <row r="11" spans="2:23" ht="15" x14ac:dyDescent="0.4">
      <c r="C11" s="55" t="s">
        <v>155</v>
      </c>
      <c r="D11" s="56"/>
      <c r="E11" s="56"/>
      <c r="F11" s="56"/>
      <c r="G11" s="56"/>
      <c r="H11" s="56"/>
      <c r="I11" s="57"/>
      <c r="J11" s="89"/>
      <c r="M11" s="55" t="s">
        <v>450</v>
      </c>
      <c r="N11" s="58"/>
      <c r="O11" s="58"/>
      <c r="P11" s="58"/>
      <c r="Q11" s="58"/>
      <c r="R11" s="58"/>
      <c r="S11" s="52"/>
      <c r="W11" s="49"/>
    </row>
    <row r="12" spans="2:23" ht="15" x14ac:dyDescent="0.4">
      <c r="C12" s="59"/>
      <c r="D12" s="60"/>
      <c r="E12" s="60"/>
      <c r="F12" s="60"/>
      <c r="G12" s="60"/>
      <c r="H12" s="60"/>
      <c r="I12" s="61"/>
      <c r="J12" s="89"/>
      <c r="M12" s="62"/>
      <c r="N12" s="60"/>
      <c r="O12" s="60"/>
      <c r="P12" s="60"/>
      <c r="Q12" s="60"/>
      <c r="R12" s="60"/>
      <c r="S12" s="53"/>
      <c r="W12" s="49"/>
    </row>
    <row r="13" spans="2:23" ht="15" x14ac:dyDescent="0.4">
      <c r="C13" s="63" t="s">
        <v>828</v>
      </c>
      <c r="D13" s="89"/>
      <c r="E13" s="89"/>
      <c r="F13" s="89"/>
      <c r="G13" s="89"/>
      <c r="H13" s="188">
        <v>400000</v>
      </c>
      <c r="I13" s="64"/>
      <c r="J13" s="89"/>
      <c r="M13" s="63" t="s">
        <v>801</v>
      </c>
      <c r="R13" s="139"/>
      <c r="S13" s="194">
        <f>SUM(H13,H14)</f>
        <v>1000000</v>
      </c>
      <c r="W13" s="49"/>
    </row>
    <row r="14" spans="2:23" ht="15" x14ac:dyDescent="0.4">
      <c r="C14" s="63" t="s">
        <v>806</v>
      </c>
      <c r="H14" s="188">
        <v>600000</v>
      </c>
      <c r="I14" s="64"/>
      <c r="J14" s="89"/>
      <c r="M14" s="63" t="s">
        <v>156</v>
      </c>
      <c r="N14" s="89"/>
      <c r="O14" s="89"/>
      <c r="P14" s="89"/>
      <c r="R14" s="140"/>
      <c r="S14" s="141">
        <v>0.2</v>
      </c>
      <c r="T14" s="49"/>
    </row>
    <row r="15" spans="2:23" ht="15" x14ac:dyDescent="0.4">
      <c r="C15" s="63" t="s">
        <v>157</v>
      </c>
      <c r="D15" s="89"/>
      <c r="E15" s="89"/>
      <c r="F15" s="89"/>
      <c r="G15" s="89"/>
      <c r="H15" s="189" t="s">
        <v>163</v>
      </c>
      <c r="I15" s="64"/>
      <c r="J15" s="89"/>
      <c r="M15" s="63" t="s">
        <v>165</v>
      </c>
      <c r="N15" s="89"/>
      <c r="O15" s="89"/>
      <c r="P15" s="89"/>
      <c r="R15" s="142"/>
      <c r="S15" s="195">
        <f>IF(H15="Yes", 3.8%, 0%)</f>
        <v>3.7999999999999999E-2</v>
      </c>
      <c r="T15" s="49"/>
    </row>
    <row r="16" spans="2:23" ht="15" x14ac:dyDescent="0.4">
      <c r="C16" s="63" t="s">
        <v>158</v>
      </c>
      <c r="D16" s="89"/>
      <c r="E16" s="89"/>
      <c r="F16" s="89"/>
      <c r="G16" s="89"/>
      <c r="H16" s="190" t="s">
        <v>6</v>
      </c>
      <c r="I16" s="64"/>
      <c r="J16" s="89"/>
      <c r="M16" s="63" t="s">
        <v>159</v>
      </c>
      <c r="N16" s="89"/>
      <c r="O16" s="89"/>
      <c r="P16" s="89"/>
      <c r="R16" s="143"/>
      <c r="S16" s="196">
        <f>VLOOKUP(H16, Index!$A$4:$B$54, 2, FALSE)</f>
        <v>0.05</v>
      </c>
      <c r="T16" s="49"/>
    </row>
    <row r="17" spans="3:20" ht="15" x14ac:dyDescent="0.4">
      <c r="C17" s="63" t="s">
        <v>448</v>
      </c>
      <c r="D17" s="89"/>
      <c r="E17" s="89"/>
      <c r="F17" s="89"/>
      <c r="G17" s="89"/>
      <c r="H17" s="191">
        <v>0.09</v>
      </c>
      <c r="I17" s="64"/>
      <c r="J17" s="89"/>
      <c r="M17" s="63" t="s">
        <v>161</v>
      </c>
      <c r="N17" s="89"/>
      <c r="O17" s="89"/>
      <c r="P17" s="89"/>
      <c r="R17" s="144"/>
      <c r="S17" s="197" t="str">
        <f xml:space="preserve"> VLOOKUP(H16, Index!$A$4:$E$54, 3, FALSE)</f>
        <v>No</v>
      </c>
      <c r="T17" s="49"/>
    </row>
    <row r="18" spans="3:20" ht="15" x14ac:dyDescent="0.4">
      <c r="C18" s="63" t="s">
        <v>442</v>
      </c>
      <c r="D18" s="89"/>
      <c r="E18" s="89"/>
      <c r="F18" s="89"/>
      <c r="G18" s="89"/>
      <c r="H18" s="192">
        <v>2027</v>
      </c>
      <c r="I18" s="64"/>
      <c r="J18" s="89"/>
      <c r="M18" s="63" t="s">
        <v>829</v>
      </c>
      <c r="N18" s="89"/>
      <c r="O18" s="89"/>
      <c r="P18" s="89"/>
      <c r="R18" s="145"/>
      <c r="S18" s="146">
        <v>0.09</v>
      </c>
      <c r="T18" s="49"/>
    </row>
    <row r="19" spans="3:20" ht="15" x14ac:dyDescent="0.4">
      <c r="C19" s="63" t="s">
        <v>802</v>
      </c>
      <c r="D19" s="89"/>
      <c r="E19" s="89"/>
      <c r="F19" s="89"/>
      <c r="G19" s="89"/>
      <c r="H19" s="193">
        <v>10</v>
      </c>
      <c r="I19" s="64"/>
      <c r="J19" s="89"/>
      <c r="M19" s="63" t="s">
        <v>844</v>
      </c>
      <c r="N19" s="89"/>
      <c r="O19" s="89"/>
      <c r="P19" s="89"/>
      <c r="R19" s="145"/>
      <c r="S19" s="146">
        <v>0.09</v>
      </c>
      <c r="T19" s="49"/>
    </row>
    <row r="20" spans="3:20" ht="15" x14ac:dyDescent="0.4">
      <c r="C20" s="63"/>
      <c r="I20" s="64"/>
      <c r="J20" s="89"/>
      <c r="M20" s="63" t="s">
        <v>830</v>
      </c>
      <c r="N20" s="89"/>
      <c r="O20" s="89"/>
      <c r="P20" s="89"/>
      <c r="R20" s="145"/>
      <c r="S20" s="146">
        <v>0.1</v>
      </c>
      <c r="T20" s="49"/>
    </row>
    <row r="21" spans="3:20" ht="15" x14ac:dyDescent="0.4">
      <c r="C21" s="65"/>
      <c r="I21" s="64"/>
      <c r="J21" s="89"/>
      <c r="M21" s="63" t="s">
        <v>817</v>
      </c>
      <c r="N21" s="89"/>
      <c r="O21" s="89"/>
      <c r="P21" s="89"/>
      <c r="R21" s="145"/>
      <c r="S21" s="146">
        <v>0.3</v>
      </c>
      <c r="T21" s="49"/>
    </row>
    <row r="22" spans="3:20" ht="15" x14ac:dyDescent="0.4">
      <c r="C22" s="65"/>
      <c r="D22" s="89"/>
      <c r="E22" s="89"/>
      <c r="F22" s="89"/>
      <c r="G22" s="89"/>
      <c r="H22" s="89"/>
      <c r="I22" s="64"/>
      <c r="J22" s="89"/>
      <c r="M22" s="63" t="s">
        <v>831</v>
      </c>
      <c r="N22" s="89"/>
      <c r="O22" s="89"/>
      <c r="P22" s="89"/>
      <c r="R22" s="145"/>
      <c r="S22" s="198">
        <f>H13/S13</f>
        <v>0.4</v>
      </c>
      <c r="T22" s="49"/>
    </row>
    <row r="23" spans="3:20" ht="15" x14ac:dyDescent="0.4">
      <c r="C23" s="65"/>
      <c r="D23" s="89"/>
      <c r="E23" s="89"/>
      <c r="F23" s="89"/>
      <c r="G23" s="89"/>
      <c r="H23" s="89"/>
      <c r="I23" s="64"/>
      <c r="J23" s="89"/>
      <c r="M23" s="63" t="s">
        <v>575</v>
      </c>
      <c r="N23" s="89"/>
      <c r="O23" s="89"/>
      <c r="P23" s="89"/>
      <c r="R23" s="145"/>
      <c r="S23" s="198">
        <f>H14/S13</f>
        <v>0.6</v>
      </c>
      <c r="T23" s="49"/>
    </row>
    <row r="24" spans="3:20" ht="15" x14ac:dyDescent="0.4">
      <c r="C24" s="65"/>
      <c r="D24" s="89"/>
      <c r="E24" s="89"/>
      <c r="F24" s="89"/>
      <c r="G24" s="89"/>
      <c r="H24" s="89"/>
      <c r="I24" s="64"/>
      <c r="J24" s="89"/>
      <c r="M24" s="63"/>
      <c r="S24" s="147"/>
      <c r="T24" s="49"/>
    </row>
    <row r="25" spans="3:20" ht="15" x14ac:dyDescent="0.4">
      <c r="C25" s="66"/>
      <c r="D25" s="67"/>
      <c r="E25" s="67"/>
      <c r="F25" s="67"/>
      <c r="G25" s="67"/>
      <c r="H25" s="68"/>
      <c r="I25" s="69"/>
      <c r="J25" s="89"/>
      <c r="M25" s="66"/>
      <c r="N25" s="67"/>
      <c r="O25" s="67"/>
      <c r="P25" s="67"/>
      <c r="Q25" s="67"/>
      <c r="R25" s="67"/>
      <c r="S25" s="54"/>
      <c r="T25" s="49"/>
    </row>
    <row r="26" spans="3:20" ht="15" x14ac:dyDescent="0.4">
      <c r="C26" s="90"/>
      <c r="D26" s="90"/>
      <c r="E26" s="90"/>
      <c r="F26" s="90"/>
      <c r="G26" s="89"/>
      <c r="H26" s="89"/>
      <c r="I26" s="89"/>
      <c r="J26" s="89"/>
      <c r="K26" s="89"/>
      <c r="L26" s="89"/>
      <c r="M26" s="89"/>
      <c r="N26" s="89"/>
      <c r="O26" s="89"/>
      <c r="P26" s="49"/>
      <c r="Q26" s="49"/>
      <c r="R26" s="49"/>
      <c r="S26" s="49"/>
      <c r="T26" s="49"/>
    </row>
    <row r="27" spans="3:20" ht="15" x14ac:dyDescent="0.4">
      <c r="C27" s="161" t="s">
        <v>839</v>
      </c>
      <c r="D27" s="162"/>
      <c r="E27" s="162"/>
      <c r="F27" s="162"/>
      <c r="G27" s="162"/>
      <c r="H27" s="162"/>
      <c r="I27" s="162"/>
      <c r="J27" s="162"/>
      <c r="K27" s="162"/>
      <c r="L27" s="162"/>
      <c r="M27" s="162"/>
      <c r="N27" s="162"/>
      <c r="O27" s="162"/>
      <c r="P27" s="162"/>
      <c r="Q27" s="162"/>
      <c r="R27" s="162"/>
      <c r="S27" s="163"/>
      <c r="T27" s="49"/>
    </row>
    <row r="28" spans="3:20" ht="15" x14ac:dyDescent="0.4">
      <c r="C28" s="90"/>
      <c r="D28" s="90"/>
      <c r="E28" s="90"/>
      <c r="F28" s="90"/>
      <c r="G28" s="89"/>
      <c r="H28" s="89"/>
      <c r="I28" s="89"/>
      <c r="J28" s="89"/>
      <c r="K28" s="89"/>
      <c r="L28" s="89"/>
      <c r="M28" s="89"/>
      <c r="N28" s="89"/>
      <c r="O28" s="158" t="s">
        <v>810</v>
      </c>
      <c r="P28" s="148"/>
      <c r="Q28" s="159" t="s">
        <v>811</v>
      </c>
      <c r="R28" s="148"/>
      <c r="S28" s="159" t="s">
        <v>812</v>
      </c>
      <c r="T28" s="49"/>
    </row>
    <row r="29" spans="3:20" ht="3" customHeight="1" x14ac:dyDescent="0.4">
      <c r="C29" s="90"/>
      <c r="D29" s="90"/>
      <c r="E29" s="90"/>
      <c r="F29" s="90"/>
      <c r="G29" s="89"/>
      <c r="H29" s="89"/>
      <c r="I29" s="89"/>
      <c r="J29" s="89"/>
      <c r="K29" s="89"/>
      <c r="L29" s="89"/>
      <c r="M29" s="77"/>
      <c r="N29" s="89"/>
      <c r="O29" s="89"/>
      <c r="P29" s="49"/>
      <c r="Q29" s="49"/>
      <c r="R29" s="49"/>
      <c r="S29" s="49"/>
      <c r="T29" s="49"/>
    </row>
    <row r="30" spans="3:20" ht="16.5" x14ac:dyDescent="0.55000000000000004">
      <c r="C30" s="89"/>
      <c r="D30" s="89"/>
      <c r="E30" s="89"/>
      <c r="F30" s="89"/>
      <c r="G30" s="90"/>
      <c r="M30" s="84" t="s">
        <v>164</v>
      </c>
      <c r="N30" s="91"/>
      <c r="O30" s="85" t="s">
        <v>832</v>
      </c>
      <c r="Q30" s="85" t="s">
        <v>819</v>
      </c>
      <c r="R30" s="49"/>
      <c r="S30" s="85" t="s">
        <v>820</v>
      </c>
      <c r="T30" s="49"/>
    </row>
    <row r="31" spans="3:20" ht="18" customHeight="1" x14ac:dyDescent="0.55000000000000004">
      <c r="C31" s="92" t="s">
        <v>577</v>
      </c>
      <c r="D31" s="93"/>
      <c r="E31" s="93"/>
      <c r="G31" s="90"/>
      <c r="H31" s="199">
        <f>H18</f>
        <v>2027</v>
      </c>
      <c r="M31" s="78"/>
      <c r="N31" s="94"/>
      <c r="O31" s="78"/>
      <c r="Q31" s="78"/>
      <c r="R31" s="49"/>
      <c r="S31" s="78"/>
      <c r="T31" s="49"/>
    </row>
    <row r="32" spans="3:20" ht="15" x14ac:dyDescent="0.4">
      <c r="C32" s="89" t="s">
        <v>154</v>
      </c>
      <c r="D32" s="89"/>
      <c r="E32" s="89"/>
      <c r="F32" s="89"/>
      <c r="G32" s="90"/>
      <c r="M32" s="200">
        <f>S13</f>
        <v>1000000</v>
      </c>
      <c r="N32" s="72"/>
      <c r="O32" s="200">
        <f>H13</f>
        <v>400000</v>
      </c>
      <c r="Q32" s="200">
        <f>H14</f>
        <v>600000</v>
      </c>
      <c r="R32" s="49"/>
      <c r="S32" s="200">
        <f>SUM(O32,Q32)</f>
        <v>1000000</v>
      </c>
      <c r="T32" s="49"/>
    </row>
    <row r="33" spans="3:21" ht="15" x14ac:dyDescent="0.4">
      <c r="C33" s="95" t="s">
        <v>818</v>
      </c>
      <c r="D33" s="95"/>
      <c r="E33" s="95"/>
      <c r="F33" s="95"/>
      <c r="G33" s="96"/>
      <c r="H33" s="97"/>
      <c r="I33" s="97"/>
      <c r="J33" s="97"/>
      <c r="K33" s="97"/>
      <c r="L33" s="97"/>
      <c r="M33" s="201">
        <f>-(S14+S15+S16)*M32</f>
        <v>-288000.00000000006</v>
      </c>
      <c r="N33" s="73"/>
      <c r="O33" s="201">
        <f>-IF($S$17="Yes", 0, $O$32*$S$16)</f>
        <v>-20000</v>
      </c>
      <c r="Q33" s="201">
        <f>-IF($S$17="Yes", 0, Q$32*$S$16)</f>
        <v>-30000</v>
      </c>
      <c r="R33" s="49"/>
      <c r="S33" s="201">
        <f>SUM(O33,Q33)</f>
        <v>-50000</v>
      </c>
      <c r="T33" s="49"/>
    </row>
    <row r="34" spans="3:21" ht="15" x14ac:dyDescent="0.4">
      <c r="C34" s="89"/>
      <c r="D34" s="89"/>
      <c r="E34" s="89"/>
      <c r="F34" s="89"/>
      <c r="G34" s="90"/>
      <c r="M34" s="79"/>
      <c r="N34" s="72"/>
      <c r="O34" s="79"/>
      <c r="Q34" s="79"/>
      <c r="R34" s="49"/>
      <c r="S34" s="79"/>
      <c r="T34" s="49"/>
    </row>
    <row r="35" spans="3:21" ht="18" customHeight="1" x14ac:dyDescent="0.55000000000000004">
      <c r="C35" s="92" t="s">
        <v>576</v>
      </c>
      <c r="D35" s="93"/>
      <c r="E35" s="93"/>
      <c r="H35" s="199">
        <f>H18+5</f>
        <v>2032</v>
      </c>
      <c r="M35" s="78"/>
      <c r="N35" s="94"/>
      <c r="O35" s="78"/>
      <c r="Q35" s="78"/>
      <c r="R35" s="49"/>
      <c r="S35" s="78"/>
      <c r="T35" s="49"/>
    </row>
    <row r="36" spans="3:21" ht="15" x14ac:dyDescent="0.4">
      <c r="C36" s="89" t="s">
        <v>845</v>
      </c>
      <c r="D36" s="89"/>
      <c r="E36" s="89"/>
      <c r="F36" s="89"/>
      <c r="G36" s="90"/>
      <c r="M36" s="79"/>
      <c r="N36" s="72"/>
      <c r="O36" s="200">
        <f>H13*S20</f>
        <v>40000</v>
      </c>
      <c r="Q36" s="200">
        <f>+H14*S21</f>
        <v>180000</v>
      </c>
      <c r="R36" s="133"/>
      <c r="S36" s="200">
        <f>SUM(O36,Q36)</f>
        <v>220000</v>
      </c>
      <c r="T36" s="49"/>
    </row>
    <row r="37" spans="3:21" ht="15" x14ac:dyDescent="0.4">
      <c r="C37" s="95" t="s">
        <v>837</v>
      </c>
      <c r="D37" s="95"/>
      <c r="E37" s="95"/>
      <c r="F37" s="95"/>
      <c r="G37" s="96"/>
      <c r="H37" s="97"/>
      <c r="I37" s="97"/>
      <c r="J37" s="97"/>
      <c r="K37" s="97"/>
      <c r="L37" s="97"/>
      <c r="M37" s="80">
        <v>0</v>
      </c>
      <c r="N37" s="73"/>
      <c r="O37" s="201">
        <f>'Chart Backup'!M14</f>
        <v>-85680</v>
      </c>
      <c r="Q37" s="201">
        <f>+'Chart Backup'!M34</f>
        <v>-99960</v>
      </c>
      <c r="R37" s="137"/>
      <c r="S37" s="201">
        <f>SUM(O37,Q37)</f>
        <v>-185640</v>
      </c>
      <c r="T37" s="49"/>
    </row>
    <row r="38" spans="3:21" ht="15" x14ac:dyDescent="0.4">
      <c r="C38" s="89"/>
      <c r="D38" s="89"/>
      <c r="E38" s="89"/>
      <c r="F38" s="89"/>
      <c r="G38" s="90"/>
      <c r="M38" s="81"/>
      <c r="N38" s="98"/>
      <c r="O38" s="81"/>
      <c r="Q38" s="81"/>
      <c r="R38" s="49"/>
      <c r="S38" s="81"/>
      <c r="T38" s="49"/>
    </row>
    <row r="39" spans="3:21" ht="16.5" x14ac:dyDescent="0.55000000000000004">
      <c r="C39" s="93" t="s">
        <v>803</v>
      </c>
      <c r="D39" s="93"/>
      <c r="E39" s="93"/>
      <c r="H39" s="199">
        <f>H18+H19</f>
        <v>2037</v>
      </c>
      <c r="M39" s="78"/>
      <c r="N39" s="94"/>
      <c r="O39" s="78"/>
      <c r="Q39" s="78"/>
      <c r="R39" s="49"/>
      <c r="S39" s="78"/>
      <c r="T39" s="49"/>
    </row>
    <row r="40" spans="3:21" ht="15" x14ac:dyDescent="0.4">
      <c r="C40" s="89" t="s">
        <v>417</v>
      </c>
      <c r="D40" s="89"/>
      <c r="E40" s="89"/>
      <c r="F40" s="89"/>
      <c r="G40" s="90"/>
      <c r="M40" s="202">
        <f>HLOOKUP(H39, 'Chart Backup'!$H$131:$AL$138, 8, FALSE)</f>
        <v>2367363.6745921182</v>
      </c>
      <c r="N40" s="98"/>
      <c r="O40" s="202">
        <f>HLOOKUP(H39, 'Chart Backup'!$H$5:$AL$13, 9, FALSE)</f>
        <v>946945.46983684751</v>
      </c>
      <c r="Q40" s="202">
        <f>HLOOKUP(H39, 'Chart Backup'!$H$25:$AL$33, 9, FALSE)</f>
        <v>1420418.2047552713</v>
      </c>
      <c r="R40" s="49"/>
      <c r="S40" s="202">
        <f>SUM(O40,Q40)</f>
        <v>2367363.6745921187</v>
      </c>
      <c r="T40" s="49"/>
    </row>
    <row r="41" spans="3:21" ht="15" x14ac:dyDescent="0.4">
      <c r="C41" s="89" t="s">
        <v>440</v>
      </c>
      <c r="D41" s="89"/>
      <c r="E41" s="89"/>
      <c r="F41" s="89"/>
      <c r="G41" s="90"/>
      <c r="M41" s="202">
        <f>M40-SUM(M32)</f>
        <v>1367363.6745921182</v>
      </c>
      <c r="N41" s="98"/>
      <c r="O41" s="202">
        <f>'Chart Backup'!R18</f>
        <v>546945.46983684751</v>
      </c>
      <c r="Q41" s="202">
        <f>+'Chart Backup'!R37</f>
        <v>820418.20475527132</v>
      </c>
      <c r="R41" s="49"/>
      <c r="S41" s="202">
        <f>SUM(O41,Q41)</f>
        <v>1367363.6745921187</v>
      </c>
      <c r="T41" s="49"/>
    </row>
    <row r="42" spans="3:21" ht="15" x14ac:dyDescent="0.4">
      <c r="C42" s="95" t="s">
        <v>453</v>
      </c>
      <c r="D42" s="95"/>
      <c r="E42" s="95"/>
      <c r="F42" s="95"/>
      <c r="G42" s="96"/>
      <c r="H42" s="97"/>
      <c r="I42" s="97"/>
      <c r="J42" s="97"/>
      <c r="K42" s="97"/>
      <c r="L42" s="97"/>
      <c r="M42" s="201">
        <f>-(S14+S15+S16)*M41</f>
        <v>-393800.7382825301</v>
      </c>
      <c r="N42" s="73"/>
      <c r="O42" s="201">
        <f>'Chart Backup'!R19</f>
        <v>-27347.273491842378</v>
      </c>
      <c r="Q42" s="201">
        <f>+'Chart Backup'!R38</f>
        <v>-41020.910237763572</v>
      </c>
      <c r="R42" s="49"/>
      <c r="S42" s="201">
        <f>SUM(O42,Q42)</f>
        <v>-68368.183729605953</v>
      </c>
      <c r="T42" s="49"/>
    </row>
    <row r="43" spans="3:21" ht="15" x14ac:dyDescent="0.4">
      <c r="C43" s="89"/>
      <c r="D43" s="89"/>
      <c r="E43" s="89"/>
      <c r="F43" s="89"/>
      <c r="G43" s="90"/>
      <c r="M43" s="81"/>
      <c r="N43" s="98"/>
      <c r="O43" s="81"/>
      <c r="Q43" s="81"/>
      <c r="R43" s="49"/>
      <c r="S43" s="81"/>
      <c r="T43" s="49"/>
    </row>
    <row r="44" spans="3:21" ht="15" x14ac:dyDescent="0.4">
      <c r="C44" s="89" t="s">
        <v>443</v>
      </c>
      <c r="D44" s="89"/>
      <c r="E44" s="89"/>
      <c r="F44" s="89"/>
      <c r="G44" s="90"/>
      <c r="M44" s="202">
        <f>'Chart Backup'!H138</f>
        <v>1000000</v>
      </c>
      <c r="N44" s="98"/>
      <c r="O44" s="202">
        <f>SUM(O32)</f>
        <v>400000</v>
      </c>
      <c r="Q44" s="202">
        <f>SUM(Q32)</f>
        <v>600000</v>
      </c>
      <c r="R44" s="49"/>
      <c r="S44" s="202">
        <f>SUM(S32)</f>
        <v>1000000</v>
      </c>
      <c r="T44" s="49"/>
    </row>
    <row r="45" spans="3:21" ht="15" x14ac:dyDescent="0.4">
      <c r="C45" s="89"/>
      <c r="D45" s="89"/>
      <c r="E45" s="89"/>
      <c r="F45" s="89"/>
      <c r="G45" s="90"/>
      <c r="M45" s="81"/>
      <c r="N45" s="98"/>
      <c r="O45" s="81"/>
      <c r="Q45" s="81"/>
      <c r="R45" s="49"/>
      <c r="S45" s="81"/>
      <c r="T45" s="49"/>
    </row>
    <row r="46" spans="3:21" ht="15" x14ac:dyDescent="0.4">
      <c r="C46" s="99" t="s">
        <v>441</v>
      </c>
      <c r="D46" s="99"/>
      <c r="E46" s="99"/>
      <c r="F46" s="99"/>
      <c r="G46" s="100"/>
      <c r="H46" s="101"/>
      <c r="I46" s="101"/>
      <c r="J46" s="101"/>
      <c r="K46" s="101"/>
      <c r="L46" s="101"/>
      <c r="M46" s="201">
        <f>SUM(M33,M37,M42)</f>
        <v>-681800.7382825301</v>
      </c>
      <c r="N46" s="73"/>
      <c r="O46" s="201">
        <f>SUM(O33,O37,O42)</f>
        <v>-133027.27349184238</v>
      </c>
      <c r="Q46" s="201">
        <f>SUM(Q33,Q37,Q42)</f>
        <v>-170980.91023776357</v>
      </c>
      <c r="R46" s="49"/>
      <c r="S46" s="201">
        <f>SUM(S33,S37,S42)</f>
        <v>-304008.18372960598</v>
      </c>
      <c r="T46" s="49"/>
    </row>
    <row r="47" spans="3:21" ht="15" x14ac:dyDescent="0.4">
      <c r="C47" s="89"/>
      <c r="D47" s="89"/>
      <c r="E47" s="89"/>
      <c r="F47" s="89"/>
      <c r="G47" s="90"/>
      <c r="M47" s="152"/>
      <c r="N47" s="153"/>
      <c r="O47" s="152"/>
      <c r="Q47" s="152"/>
      <c r="R47" s="49"/>
      <c r="S47" s="152"/>
      <c r="T47" s="49"/>
    </row>
    <row r="48" spans="3:21" ht="15" x14ac:dyDescent="0.4">
      <c r="C48" s="93" t="s">
        <v>815</v>
      </c>
      <c r="D48" s="89"/>
      <c r="E48" s="89"/>
      <c r="F48" s="89"/>
      <c r="G48" s="90"/>
      <c r="M48" s="203">
        <f>HLOOKUP(H39, 'Chart Backup'!$H$131:$AL$140, 10, FALSE)-M32+M33+M37</f>
        <v>685562.93630958814</v>
      </c>
      <c r="N48" s="151"/>
      <c r="O48" s="206">
        <f>HLOOKUP(H39, 'Chart Backup'!$H$5:$AL$14, 10, FALSE)-O32+O33+O37</f>
        <v>413918.19634500518</v>
      </c>
      <c r="Q48" s="206">
        <f>HLOOKUP(H39, 'Chart Backup'!$H$25:$AL$34, 10, FALSE)-Q32+Q33+Q37</f>
        <v>649437.29451750778</v>
      </c>
      <c r="R48" s="49"/>
      <c r="S48" s="206">
        <f>SUM(O48,Q48)</f>
        <v>1063355.490862513</v>
      </c>
      <c r="T48" s="160"/>
      <c r="U48" s="139"/>
    </row>
    <row r="49" spans="3:21" ht="15" x14ac:dyDescent="0.4">
      <c r="C49" s="93" t="s">
        <v>816</v>
      </c>
      <c r="D49" s="89"/>
      <c r="E49" s="89"/>
      <c r="F49" s="89"/>
      <c r="G49" s="90"/>
      <c r="M49" s="204">
        <f>M48/M32+1</f>
        <v>1.6855629363095881</v>
      </c>
      <c r="N49" s="156"/>
      <c r="O49" s="207">
        <f>O48/O32+1</f>
        <v>2.0347954908625132</v>
      </c>
      <c r="P49" s="154"/>
      <c r="Q49" s="207">
        <f>Q48/Q32+1</f>
        <v>2.0823954908625129</v>
      </c>
      <c r="R49" s="155"/>
      <c r="S49" s="207">
        <f>S48/S32+1</f>
        <v>2.0633554908625129</v>
      </c>
      <c r="T49" s="49"/>
    </row>
    <row r="50" spans="3:21" ht="15" x14ac:dyDescent="0.4">
      <c r="C50" s="102" t="s">
        <v>457</v>
      </c>
      <c r="D50" s="103"/>
      <c r="E50" s="103"/>
      <c r="F50" s="103"/>
      <c r="G50" s="104"/>
      <c r="H50" s="105"/>
      <c r="I50" s="105"/>
      <c r="J50" s="105"/>
      <c r="K50" s="105"/>
      <c r="L50" s="105"/>
      <c r="M50" s="205">
        <f>'Chart Backup'!F143</f>
        <v>8.9922860264778151E-2</v>
      </c>
      <c r="N50" s="157"/>
      <c r="O50" s="208">
        <f>'Chart Backup'!F17</f>
        <v>8.9922860264778151E-2</v>
      </c>
      <c r="P50" s="149"/>
      <c r="Q50" s="208">
        <f>'Chart Backup'!F37</f>
        <v>8.9922860264778151E-2</v>
      </c>
      <c r="R50" s="150"/>
      <c r="S50" s="208">
        <f>'Chart Backup'!F44</f>
        <v>8.9922860264778151E-2</v>
      </c>
      <c r="T50" s="49"/>
    </row>
    <row r="51" spans="3:21" ht="15" x14ac:dyDescent="0.4">
      <c r="C51" s="102" t="s">
        <v>458</v>
      </c>
      <c r="D51" s="103"/>
      <c r="E51" s="103"/>
      <c r="F51" s="103"/>
      <c r="G51" s="104"/>
      <c r="H51" s="105"/>
      <c r="I51" s="105"/>
      <c r="J51" s="105"/>
      <c r="K51" s="105"/>
      <c r="L51" s="105"/>
      <c r="M51" s="205">
        <f>'Chart Backup'!F144</f>
        <v>4.3562081456184398E-2</v>
      </c>
      <c r="N51" s="157"/>
      <c r="O51" s="208">
        <f>'Chart Backup'!F18</f>
        <v>6.6669014096260068E-2</v>
      </c>
      <c r="P51" s="149"/>
      <c r="Q51" s="208">
        <f>'Chart Backup'!F38</f>
        <v>6.9932863116264329E-2</v>
      </c>
      <c r="R51" s="150"/>
      <c r="S51" s="208">
        <f>'Chart Backup'!$F$43</f>
        <v>6.8625763058662428E-2</v>
      </c>
      <c r="T51" s="49"/>
    </row>
    <row r="52" spans="3:21" ht="3" customHeight="1" x14ac:dyDescent="0.4">
      <c r="C52" s="89"/>
      <c r="D52" s="89"/>
      <c r="E52" s="89"/>
      <c r="F52" s="89"/>
      <c r="G52" s="90"/>
      <c r="H52" s="89"/>
      <c r="I52" s="90"/>
      <c r="J52" s="90"/>
      <c r="K52" s="90"/>
      <c r="L52" s="90"/>
      <c r="M52" s="82" t="s">
        <v>455</v>
      </c>
      <c r="N52" s="89"/>
      <c r="O52" s="83"/>
      <c r="P52" s="49"/>
      <c r="Q52" s="83"/>
      <c r="R52" s="49"/>
      <c r="S52" s="83"/>
      <c r="T52" s="49"/>
      <c r="U52" t="s">
        <v>455</v>
      </c>
    </row>
    <row r="53" spans="3:21" ht="15" x14ac:dyDescent="0.4">
      <c r="C53" s="89"/>
      <c r="D53" s="89"/>
      <c r="E53" s="89"/>
      <c r="F53" s="89"/>
      <c r="G53" s="90"/>
      <c r="H53" s="89"/>
      <c r="I53" s="90"/>
      <c r="J53" s="90"/>
      <c r="K53" s="90"/>
      <c r="L53" s="90"/>
      <c r="M53" s="89"/>
      <c r="N53" s="89"/>
      <c r="O53" s="89"/>
      <c r="P53" s="49"/>
      <c r="Q53" s="89"/>
      <c r="R53" s="49"/>
      <c r="S53" s="89"/>
      <c r="T53" s="49"/>
    </row>
    <row r="54" spans="3:21" ht="15" x14ac:dyDescent="0.4">
      <c r="C54" s="93" t="s">
        <v>456</v>
      </c>
      <c r="D54" s="48"/>
      <c r="E54" s="48"/>
      <c r="F54" s="49"/>
      <c r="G54" s="49"/>
      <c r="H54" s="49"/>
      <c r="I54" s="49"/>
      <c r="J54" s="49"/>
      <c r="K54" s="49"/>
      <c r="L54" s="49"/>
      <c r="M54" s="49"/>
      <c r="N54" s="49"/>
      <c r="O54" s="49"/>
      <c r="P54" s="49"/>
      <c r="Q54" s="49"/>
      <c r="R54" s="49"/>
      <c r="S54" s="49"/>
      <c r="T54" s="49"/>
    </row>
    <row r="55" spans="3:21" ht="17.25" customHeight="1" x14ac:dyDescent="0.35">
      <c r="C55" s="106">
        <v>1</v>
      </c>
      <c r="D55" s="107" t="s">
        <v>449</v>
      </c>
      <c r="E55" s="49"/>
      <c r="F55" s="49"/>
      <c r="G55" s="49"/>
      <c r="H55" s="49"/>
      <c r="I55" s="49"/>
      <c r="J55" s="49"/>
      <c r="K55" s="49"/>
      <c r="L55" s="49"/>
      <c r="P55" s="49"/>
      <c r="Q55" s="49"/>
      <c r="R55" s="49"/>
      <c r="S55" s="49"/>
      <c r="T55" s="49"/>
    </row>
    <row r="56" spans="3:21" ht="17.25" customHeight="1" x14ac:dyDescent="0.35">
      <c r="C56" s="209">
        <f>C55+1</f>
        <v>2</v>
      </c>
      <c r="D56" s="107" t="s">
        <v>849</v>
      </c>
      <c r="E56" s="49"/>
      <c r="F56" s="49"/>
      <c r="G56" s="49"/>
      <c r="H56" s="49"/>
      <c r="I56" s="49"/>
      <c r="J56" s="49"/>
      <c r="K56" s="49"/>
      <c r="L56" s="49"/>
      <c r="P56" s="49"/>
      <c r="Q56" s="49"/>
      <c r="R56" s="49"/>
      <c r="S56" s="49"/>
      <c r="T56" s="49"/>
    </row>
    <row r="57" spans="3:21" ht="17.25" customHeight="1" x14ac:dyDescent="0.35">
      <c r="C57" s="209">
        <f t="shared" ref="C57:C58" si="0">C56+1</f>
        <v>3</v>
      </c>
      <c r="D57" s="107" t="s">
        <v>821</v>
      </c>
      <c r="E57" s="49"/>
      <c r="F57" s="49"/>
      <c r="G57" s="49"/>
      <c r="H57" s="49"/>
      <c r="I57" s="49"/>
      <c r="J57" s="49"/>
      <c r="K57" s="49"/>
      <c r="L57" s="49"/>
      <c r="P57" s="49"/>
      <c r="Q57" s="49"/>
      <c r="R57" s="49"/>
      <c r="S57" s="49"/>
      <c r="T57" s="49"/>
    </row>
    <row r="58" spans="3:21" ht="17.25" customHeight="1" x14ac:dyDescent="0.35">
      <c r="C58" s="209">
        <f t="shared" si="0"/>
        <v>4</v>
      </c>
      <c r="D58" s="107" t="s">
        <v>841</v>
      </c>
      <c r="E58" s="49"/>
      <c r="F58" s="49"/>
      <c r="G58" s="49"/>
      <c r="H58" s="49"/>
      <c r="I58" s="49"/>
      <c r="J58" s="49"/>
      <c r="K58" s="49"/>
      <c r="L58" s="49"/>
      <c r="P58" s="49"/>
      <c r="Q58" s="49"/>
      <c r="R58" s="49"/>
      <c r="S58" s="49"/>
      <c r="T58" s="49"/>
    </row>
    <row r="59" spans="3:21" ht="17.25" customHeight="1" x14ac:dyDescent="0.35">
      <c r="C59" s="106"/>
      <c r="D59" s="107" t="s">
        <v>842</v>
      </c>
      <c r="E59" s="49"/>
      <c r="F59" s="49"/>
      <c r="G59" s="49"/>
      <c r="H59" s="49"/>
      <c r="I59" s="49"/>
      <c r="J59" s="49"/>
      <c r="K59" s="49"/>
      <c r="L59" s="49"/>
      <c r="P59" s="49"/>
      <c r="Q59" s="49"/>
      <c r="R59" s="49"/>
      <c r="S59" s="49"/>
      <c r="T59" s="49"/>
    </row>
    <row r="60" spans="3:21" ht="17.25" customHeight="1" x14ac:dyDescent="0.35">
      <c r="C60" s="209">
        <f>C58+1</f>
        <v>5</v>
      </c>
      <c r="D60" s="107" t="s">
        <v>838</v>
      </c>
      <c r="E60" s="49"/>
      <c r="F60" s="49"/>
      <c r="G60" s="49"/>
      <c r="H60" s="49"/>
      <c r="I60" s="49"/>
      <c r="J60" s="49"/>
      <c r="K60" s="49"/>
      <c r="L60" s="49"/>
      <c r="P60" s="49"/>
      <c r="Q60" s="49"/>
      <c r="R60" s="49"/>
      <c r="S60" s="49"/>
      <c r="T60" s="49"/>
    </row>
    <row r="61" spans="3:21" ht="17.25" customHeight="1" x14ac:dyDescent="0.35">
      <c r="C61" s="209">
        <f>C60+1</f>
        <v>6</v>
      </c>
      <c r="D61" s="107" t="s">
        <v>459</v>
      </c>
      <c r="E61" s="49"/>
      <c r="F61" s="49"/>
      <c r="G61" s="49"/>
      <c r="H61" s="49"/>
      <c r="I61" s="49"/>
      <c r="J61" s="49"/>
      <c r="K61" s="49"/>
      <c r="L61" s="49"/>
      <c r="P61" s="49"/>
      <c r="Q61" s="49"/>
      <c r="R61" s="49"/>
      <c r="S61" s="49"/>
      <c r="T61" s="49"/>
    </row>
    <row r="62" spans="3:21" ht="17.25" customHeight="1" x14ac:dyDescent="0.35">
      <c r="C62" s="106"/>
      <c r="D62" s="107" t="s">
        <v>460</v>
      </c>
      <c r="E62" s="49"/>
      <c r="F62" s="49"/>
      <c r="G62" s="49"/>
      <c r="H62" s="49"/>
      <c r="I62" s="49"/>
      <c r="J62" s="49"/>
      <c r="K62" s="49"/>
      <c r="L62" s="49"/>
      <c r="P62" s="49"/>
      <c r="Q62" s="49"/>
      <c r="R62" s="49"/>
      <c r="S62" s="49"/>
      <c r="T62" s="49"/>
    </row>
    <row r="63" spans="3:21" ht="17.25" customHeight="1" x14ac:dyDescent="0.35">
      <c r="C63" s="106">
        <v>7</v>
      </c>
      <c r="D63" s="107" t="s">
        <v>814</v>
      </c>
      <c r="E63" s="49"/>
      <c r="F63" s="49"/>
      <c r="G63" s="49"/>
      <c r="H63" s="49"/>
      <c r="I63" s="49"/>
      <c r="J63" s="49"/>
      <c r="K63" s="49"/>
      <c r="L63" s="49"/>
      <c r="P63" s="49"/>
      <c r="Q63" s="49"/>
      <c r="R63" s="49"/>
      <c r="S63" s="49"/>
      <c r="T63" s="49"/>
    </row>
    <row r="64" spans="3:21" ht="17.25" customHeight="1" x14ac:dyDescent="0.35">
      <c r="C64" s="106">
        <v>8</v>
      </c>
      <c r="D64" s="107" t="s">
        <v>807</v>
      </c>
      <c r="E64" s="49"/>
      <c r="F64" s="49"/>
      <c r="G64" s="49"/>
      <c r="H64" s="49"/>
      <c r="I64" s="49"/>
      <c r="J64" s="49"/>
      <c r="K64" s="49"/>
      <c r="L64" s="49"/>
      <c r="P64" s="49"/>
      <c r="Q64" s="49"/>
      <c r="R64" s="49"/>
      <c r="S64" s="49"/>
      <c r="T64" s="49"/>
    </row>
    <row r="65" spans="3:20" ht="17.25" customHeight="1" x14ac:dyDescent="0.35">
      <c r="C65" s="106"/>
      <c r="D65" s="107" t="s">
        <v>822</v>
      </c>
      <c r="E65" s="49"/>
      <c r="F65" s="49"/>
      <c r="G65" s="49"/>
      <c r="H65" s="49"/>
      <c r="I65" s="49"/>
      <c r="J65" s="49"/>
      <c r="K65" s="49"/>
      <c r="L65" s="49"/>
      <c r="P65" s="49"/>
      <c r="Q65" s="49"/>
      <c r="R65" s="49"/>
      <c r="S65" s="49"/>
      <c r="T65" s="49"/>
    </row>
    <row r="66" spans="3:20" ht="17.25" customHeight="1" x14ac:dyDescent="0.35">
      <c r="C66" s="106">
        <v>9</v>
      </c>
      <c r="D66" s="107" t="s">
        <v>833</v>
      </c>
      <c r="E66" s="49"/>
      <c r="F66" s="49"/>
      <c r="G66" s="49"/>
      <c r="H66" s="49"/>
      <c r="I66" s="49"/>
      <c r="J66" s="49"/>
      <c r="K66" s="49"/>
      <c r="L66" s="49"/>
      <c r="P66" s="49"/>
      <c r="Q66" s="49"/>
      <c r="R66" s="49"/>
      <c r="S66" s="49"/>
      <c r="T66" s="49"/>
    </row>
    <row r="67" spans="3:20" ht="17.25" customHeight="1" x14ac:dyDescent="0.35">
      <c r="C67" s="106">
        <v>10</v>
      </c>
      <c r="D67" s="107" t="s">
        <v>834</v>
      </c>
      <c r="E67" s="49"/>
      <c r="F67" s="49"/>
      <c r="G67" s="49"/>
      <c r="H67" s="49"/>
      <c r="I67" s="49"/>
      <c r="J67" s="49"/>
      <c r="K67" s="49"/>
      <c r="L67" s="49"/>
      <c r="P67" s="49"/>
      <c r="Q67" s="49"/>
      <c r="R67" s="49"/>
      <c r="S67" s="49"/>
      <c r="T67" s="49"/>
    </row>
    <row r="68" spans="3:20" ht="17.25" customHeight="1" x14ac:dyDescent="0.35">
      <c r="C68" s="106"/>
      <c r="D68" s="107" t="s">
        <v>850</v>
      </c>
      <c r="E68" s="49"/>
      <c r="F68" s="49"/>
      <c r="G68" s="49"/>
      <c r="H68" s="49"/>
      <c r="I68" s="49"/>
      <c r="J68" s="49"/>
      <c r="K68" s="49"/>
      <c r="L68" s="49"/>
      <c r="P68" s="49"/>
      <c r="Q68" s="49"/>
      <c r="R68" s="49"/>
      <c r="S68" s="49"/>
      <c r="T68" s="49"/>
    </row>
    <row r="69" spans="3:20" ht="3" customHeight="1" x14ac:dyDescent="0.35">
      <c r="C69" s="108"/>
      <c r="D69" s="107"/>
      <c r="E69" s="49"/>
      <c r="F69" s="49"/>
      <c r="G69" s="49"/>
      <c r="H69" s="49"/>
      <c r="I69" s="49"/>
      <c r="J69" s="49"/>
      <c r="K69" s="49"/>
      <c r="L69" s="49"/>
      <c r="P69" s="49"/>
      <c r="Q69" s="49"/>
      <c r="R69" s="49"/>
      <c r="S69" s="49"/>
      <c r="T69" s="49"/>
    </row>
    <row r="70" spans="3:20" ht="17.25" customHeight="1" x14ac:dyDescent="0.4">
      <c r="C70" s="93" t="s">
        <v>450</v>
      </c>
      <c r="D70" s="107"/>
      <c r="E70" s="49"/>
      <c r="F70" s="49"/>
      <c r="G70" s="49"/>
      <c r="H70" s="49"/>
      <c r="I70" s="49"/>
      <c r="J70" s="49"/>
      <c r="K70" s="49"/>
      <c r="L70" s="49"/>
      <c r="P70" s="49"/>
      <c r="Q70" s="49"/>
      <c r="R70" s="49"/>
      <c r="S70" s="49"/>
      <c r="T70" s="49"/>
    </row>
    <row r="71" spans="3:20" ht="17.25" customHeight="1" x14ac:dyDescent="0.35">
      <c r="C71" s="106">
        <v>1</v>
      </c>
      <c r="D71" s="107" t="s">
        <v>847</v>
      </c>
      <c r="E71" s="109"/>
      <c r="F71" s="109"/>
      <c r="G71" s="109"/>
      <c r="H71" s="109"/>
      <c r="I71" s="109"/>
      <c r="J71" s="109"/>
      <c r="K71" s="109"/>
      <c r="L71" s="109"/>
      <c r="P71" s="109"/>
      <c r="Q71" s="49"/>
      <c r="R71" s="49"/>
      <c r="S71" s="49"/>
      <c r="T71" s="49"/>
    </row>
    <row r="72" spans="3:20" ht="17.25" customHeight="1" x14ac:dyDescent="0.35">
      <c r="C72" s="106"/>
      <c r="D72" s="107" t="s">
        <v>848</v>
      </c>
      <c r="E72" s="109"/>
      <c r="F72" s="109"/>
      <c r="G72" s="109"/>
      <c r="H72" s="109"/>
      <c r="I72" s="109"/>
      <c r="J72" s="109"/>
      <c r="K72" s="109"/>
      <c r="L72" s="109"/>
      <c r="P72" s="109"/>
      <c r="Q72" s="49"/>
      <c r="R72" s="49"/>
      <c r="S72" s="49"/>
      <c r="T72" s="49"/>
    </row>
    <row r="73" spans="3:20" ht="17.25" customHeight="1" x14ac:dyDescent="0.35">
      <c r="C73" s="209">
        <f>C71+1</f>
        <v>2</v>
      </c>
      <c r="D73" s="107" t="s">
        <v>823</v>
      </c>
      <c r="E73" s="49"/>
      <c r="F73" s="49"/>
      <c r="G73" s="49"/>
      <c r="H73" s="49"/>
      <c r="I73" s="49"/>
      <c r="J73" s="49"/>
      <c r="K73" s="49"/>
      <c r="L73" s="49"/>
      <c r="P73" s="49"/>
      <c r="Q73" s="49"/>
      <c r="R73" s="49"/>
      <c r="S73" s="49"/>
      <c r="T73" s="49"/>
    </row>
    <row r="74" spans="3:20" ht="17.25" customHeight="1" x14ac:dyDescent="0.35">
      <c r="C74" s="106"/>
      <c r="D74" s="107" t="s">
        <v>809</v>
      </c>
      <c r="E74" s="49"/>
      <c r="F74" s="49"/>
      <c r="G74" s="49"/>
      <c r="H74" s="49"/>
      <c r="I74" s="49"/>
      <c r="J74" s="49"/>
      <c r="K74" s="49"/>
      <c r="L74" s="49"/>
      <c r="P74" s="49"/>
      <c r="Q74" s="49"/>
      <c r="R74" s="49"/>
      <c r="S74" s="49"/>
      <c r="T74" s="49"/>
    </row>
    <row r="75" spans="3:20" ht="17.25" customHeight="1" x14ac:dyDescent="0.35">
      <c r="C75" s="106"/>
      <c r="D75" s="107" t="s">
        <v>808</v>
      </c>
      <c r="E75" s="49"/>
      <c r="F75" s="49"/>
      <c r="G75" s="49"/>
      <c r="H75" s="49"/>
      <c r="I75" s="49"/>
      <c r="J75" s="49"/>
      <c r="K75" s="49"/>
      <c r="L75" s="49"/>
      <c r="P75" s="49"/>
      <c r="Q75" s="49"/>
      <c r="R75" s="49"/>
      <c r="S75" s="49"/>
      <c r="T75" s="49"/>
    </row>
    <row r="76" spans="3:20" ht="17.25" customHeight="1" x14ac:dyDescent="0.35">
      <c r="C76" s="209">
        <f>C73+1</f>
        <v>3</v>
      </c>
      <c r="D76" s="107" t="s">
        <v>824</v>
      </c>
      <c r="E76" s="49"/>
      <c r="F76" s="49"/>
      <c r="G76" s="49"/>
      <c r="H76" s="49"/>
      <c r="I76" s="49"/>
      <c r="J76" s="49"/>
      <c r="K76" s="49"/>
      <c r="L76" s="49"/>
      <c r="P76" s="49"/>
      <c r="Q76" s="49"/>
      <c r="R76" s="49"/>
      <c r="S76" s="49"/>
      <c r="T76" s="49"/>
    </row>
    <row r="77" spans="3:20" ht="17.25" customHeight="1" x14ac:dyDescent="0.35">
      <c r="C77" s="106"/>
      <c r="D77" s="107" t="s">
        <v>825</v>
      </c>
      <c r="E77" s="49"/>
      <c r="F77" s="49"/>
      <c r="G77" s="49"/>
      <c r="H77" s="49"/>
      <c r="I77" s="49"/>
      <c r="J77" s="49"/>
      <c r="K77" s="49"/>
      <c r="L77" s="49"/>
      <c r="P77" s="49"/>
      <c r="Q77" s="49"/>
      <c r="R77" s="49"/>
      <c r="S77" s="49"/>
      <c r="T77" s="49"/>
    </row>
    <row r="78" spans="3:20" ht="17.25" customHeight="1" x14ac:dyDescent="0.35">
      <c r="C78" s="106"/>
      <c r="D78" s="107" t="s">
        <v>451</v>
      </c>
      <c r="E78" s="49"/>
      <c r="F78" s="49"/>
      <c r="G78" s="49"/>
      <c r="H78" s="49"/>
      <c r="I78" s="49"/>
      <c r="J78" s="49"/>
      <c r="K78" s="49"/>
      <c r="L78" s="49"/>
      <c r="P78" s="49"/>
      <c r="Q78" s="49"/>
      <c r="R78" s="49"/>
      <c r="S78" s="49"/>
      <c r="T78" s="49"/>
    </row>
    <row r="79" spans="3:20" ht="17.25" customHeight="1" x14ac:dyDescent="0.35">
      <c r="C79" s="106">
        <v>4</v>
      </c>
      <c r="D79" s="107" t="s">
        <v>452</v>
      </c>
      <c r="E79" s="49"/>
      <c r="F79" s="49"/>
      <c r="G79" s="49"/>
      <c r="H79" s="49"/>
      <c r="I79" s="49"/>
      <c r="J79" s="49"/>
      <c r="K79" s="49"/>
      <c r="L79" s="49"/>
      <c r="P79" s="49"/>
      <c r="Q79" s="49"/>
      <c r="R79" s="49"/>
      <c r="S79" s="49"/>
      <c r="T79" s="49"/>
    </row>
    <row r="80" spans="3:20" x14ac:dyDescent="0.35">
      <c r="C80" s="106">
        <v>5</v>
      </c>
      <c r="D80" s="107" t="s">
        <v>813</v>
      </c>
      <c r="E80" s="49"/>
      <c r="F80" s="49"/>
      <c r="G80" s="49"/>
      <c r="H80" s="49"/>
      <c r="I80" s="49"/>
      <c r="J80" s="49"/>
      <c r="K80" s="49"/>
      <c r="L80" s="49"/>
      <c r="P80" s="49"/>
      <c r="Q80" s="49"/>
      <c r="R80" s="49"/>
      <c r="S80" s="49"/>
      <c r="T80" s="49"/>
    </row>
    <row r="81" spans="2:20" ht="15" x14ac:dyDescent="0.4">
      <c r="C81" s="86">
        <v>6</v>
      </c>
      <c r="D81" s="87" t="s">
        <v>826</v>
      </c>
      <c r="E81" s="86"/>
      <c r="F81" s="49"/>
      <c r="G81" s="49"/>
      <c r="H81" s="49"/>
      <c r="I81" s="49"/>
      <c r="J81" s="49"/>
      <c r="K81" s="49"/>
      <c r="L81" s="49"/>
      <c r="M81" s="49"/>
      <c r="N81" s="49"/>
      <c r="O81" s="49"/>
      <c r="P81" s="49"/>
      <c r="Q81" s="49"/>
      <c r="R81" s="49"/>
      <c r="S81" s="49"/>
      <c r="T81" s="49"/>
    </row>
    <row r="82" spans="2:20" ht="12.75" customHeight="1" x14ac:dyDescent="0.4">
      <c r="C82" s="86"/>
      <c r="D82" s="87"/>
      <c r="E82" s="86"/>
      <c r="F82" s="49"/>
      <c r="G82" s="49"/>
      <c r="H82" s="49"/>
      <c r="I82" s="49"/>
      <c r="J82" s="49"/>
      <c r="K82" s="49"/>
      <c r="L82" s="49"/>
      <c r="M82" s="49"/>
      <c r="N82" s="49"/>
      <c r="O82" s="49"/>
      <c r="P82" s="49"/>
      <c r="Q82" s="49"/>
      <c r="R82" s="49"/>
      <c r="S82" s="49"/>
      <c r="T82" s="49"/>
    </row>
    <row r="83" spans="2:20" ht="17.25" customHeight="1" thickBot="1" x14ac:dyDescent="0.5">
      <c r="B83" s="51" t="s">
        <v>454</v>
      </c>
      <c r="C83" s="51"/>
      <c r="D83" s="51"/>
      <c r="E83" s="50"/>
      <c r="F83" s="50"/>
      <c r="G83" s="50"/>
      <c r="H83" s="50"/>
      <c r="I83" s="50"/>
      <c r="J83" s="50"/>
      <c r="K83" s="50"/>
      <c r="L83" s="50"/>
      <c r="M83" s="50"/>
      <c r="N83" s="50"/>
      <c r="O83" s="50"/>
      <c r="P83" s="50"/>
      <c r="Q83" s="50"/>
      <c r="R83" s="50"/>
      <c r="S83" s="50"/>
    </row>
    <row r="84" spans="2:20" ht="129.75" customHeight="1" thickTop="1" x14ac:dyDescent="0.35">
      <c r="B84" s="164" t="s">
        <v>840</v>
      </c>
      <c r="C84" s="164"/>
      <c r="D84" s="164"/>
      <c r="E84" s="164"/>
      <c r="F84" s="164"/>
      <c r="G84" s="164"/>
      <c r="H84" s="164"/>
      <c r="I84" s="164"/>
      <c r="J84" s="164"/>
      <c r="K84" s="164"/>
      <c r="L84" s="164"/>
      <c r="M84" s="164"/>
      <c r="N84" s="164"/>
      <c r="O84" s="164"/>
      <c r="P84" s="164"/>
      <c r="Q84" s="164"/>
      <c r="R84" s="164"/>
      <c r="S84" s="164"/>
    </row>
    <row r="85" spans="2:20" ht="232.5" customHeight="1" x14ac:dyDescent="0.35">
      <c r="B85" s="165" t="s">
        <v>827</v>
      </c>
      <c r="C85" s="165"/>
      <c r="D85" s="165"/>
      <c r="E85" s="165"/>
      <c r="F85" s="165"/>
      <c r="G85" s="165"/>
      <c r="H85" s="165"/>
      <c r="I85" s="165"/>
      <c r="J85" s="165"/>
      <c r="K85" s="165"/>
      <c r="L85" s="165"/>
      <c r="M85" s="165"/>
      <c r="N85" s="165"/>
      <c r="O85" s="165"/>
      <c r="P85" s="165"/>
      <c r="Q85" s="165"/>
      <c r="R85" s="165"/>
      <c r="S85" s="165"/>
    </row>
    <row r="86" spans="2:20" ht="6.75" customHeight="1" x14ac:dyDescent="0.35"/>
  </sheetData>
  <sheetProtection algorithmName="SHA-512" hashValue="BMvwgQsl8vxTad4sa/HFG+5YXaAvWdsv6FfhTgovcUWqohMP8D8El0A1cgcmRA1te4glb2mKomr0gSFgItYiUQ==" saltValue="JzrbAPr1AYNgMPzXrkuT8g==" spinCount="100000" sheet="1" objects="1" scenarios="1" selectLockedCells="1"/>
  <mergeCells count="5">
    <mergeCell ref="C27:S27"/>
    <mergeCell ref="B84:S84"/>
    <mergeCell ref="B85:S85"/>
    <mergeCell ref="B6:S6"/>
    <mergeCell ref="B7:S7"/>
  </mergeCells>
  <dataValidations count="5">
    <dataValidation type="list" allowBlank="1" showInputMessage="1" showErrorMessage="1" sqref="H15" xr:uid="{6B68497F-E424-4C50-93F2-43E676B91D43}">
      <formula1>"Yes, No"</formula1>
    </dataValidation>
    <dataValidation type="decimal" operator="lessThanOrEqual" allowBlank="1" showInputMessage="1" showErrorMessage="1" sqref="H17" xr:uid="{89E74860-D02E-4762-A91D-CD87D9511058}">
      <formula1>1</formula1>
    </dataValidation>
    <dataValidation type="list" allowBlank="1" showInputMessage="1" showErrorMessage="1" sqref="H18" xr:uid="{2B2D73F7-657C-48D9-9F2F-B8AD5BFF6542}">
      <formula1>"2027, 2028"</formula1>
    </dataValidation>
    <dataValidation type="custom" allowBlank="1" showInputMessage="1" showErrorMessage="1" error="Must be numerical value." sqref="H14" xr:uid="{68DA4011-C2B3-48C4-8BF6-9DED4D10D9E2}">
      <formula1>OR(H14=0, H14&gt;=150000)</formula1>
    </dataValidation>
    <dataValidation type="custom" allowBlank="1" showInputMessage="1" showErrorMessage="1" error="Must be numerical value." sqref="H13" xr:uid="{5B965CBA-B34A-41BE-83DC-C22B9EC6D1E4}">
      <formula1>OR(H13=0, H13&gt;=150000)</formula1>
    </dataValidation>
  </dataValidations>
  <printOptions horizontalCentered="1"/>
  <pageMargins left="0.45" right="0.45" top="0.6" bottom="0.6" header="0.3" footer="0.3"/>
  <pageSetup scale="61" orientation="portrait" horizontalDpi="1200" verticalDpi="1200" r:id="rId1"/>
  <headerFooter scaleWithDoc="0">
    <oddFooter>&amp;L&amp;"Open Sans,Regular"&amp;8
TRADE SECRET     |    CONFIDENTIAL INFORMATION    |&amp;C&amp;"Open Sans,Regular"&amp;8      
FOR INTENDED RECIPIENT ONLY     |&amp;R&amp;"Open Sans,Regular"&amp;8&amp;P of &amp;N
MATERIAL MAY NOT BE COPIED OR REDISTRIBUTED</oddFooter>
  </headerFooter>
  <rowBreaks count="1" manualBreakCount="1">
    <brk id="82" min="1" max="16" man="1"/>
  </rowBreaks>
  <colBreaks count="1" manualBreakCount="1">
    <brk id="1" max="1048575"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7B5340A-F6A5-490A-8AA1-9201D6B174C5}">
          <x14:formula1>
            <xm:f>Index!$A$4:$A$54</xm:f>
          </x14:formula1>
          <xm:sqref>H16</xm:sqref>
        </x14:dataValidation>
        <x14:dataValidation type="list" allowBlank="1" showInputMessage="1" showErrorMessage="1" xr:uid="{D7141333-EFE0-4A96-BA38-41CF09C233E1}">
          <x14:formula1>
            <xm:f>Index!$A$62:$A$82</xm:f>
          </x14:formula1>
          <xm:sqref>H19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C71A2-E8E6-4DA2-8C53-8BAC26726AFB}">
  <sheetPr codeName="Sheet2"/>
  <dimension ref="A1:E82"/>
  <sheetViews>
    <sheetView workbookViewId="0"/>
  </sheetViews>
  <sheetFormatPr defaultRowHeight="14.5" x14ac:dyDescent="0.35"/>
  <cols>
    <col min="2" max="2" width="13.453125" bestFit="1" customWidth="1"/>
    <col min="3" max="3" width="16.1796875" bestFit="1" customWidth="1"/>
    <col min="4" max="4" width="22.1796875" customWidth="1"/>
  </cols>
  <sheetData>
    <row r="1" spans="1:5" x14ac:dyDescent="0.35">
      <c r="C1" s="121" t="s">
        <v>612</v>
      </c>
    </row>
    <row r="3" spans="1:5" x14ac:dyDescent="0.35">
      <c r="B3" t="s">
        <v>149</v>
      </c>
      <c r="C3" t="s">
        <v>150</v>
      </c>
      <c r="D3" t="s">
        <v>574</v>
      </c>
      <c r="E3" t="s">
        <v>1</v>
      </c>
    </row>
    <row r="4" spans="1:5" x14ac:dyDescent="0.35">
      <c r="A4" t="s">
        <v>4</v>
      </c>
      <c r="B4" s="115">
        <v>0</v>
      </c>
      <c r="C4" t="s">
        <v>5</v>
      </c>
      <c r="D4" t="str">
        <f>C4</f>
        <v>N/A</v>
      </c>
    </row>
    <row r="5" spans="1:5" x14ac:dyDescent="0.35">
      <c r="A5" t="s">
        <v>6</v>
      </c>
      <c r="B5" s="115">
        <v>0.05</v>
      </c>
      <c r="C5" t="s">
        <v>160</v>
      </c>
      <c r="D5" t="str">
        <f t="shared" ref="D5:D54" si="0">C5</f>
        <v>No</v>
      </c>
      <c r="E5" t="s">
        <v>162</v>
      </c>
    </row>
    <row r="6" spans="1:5" x14ac:dyDescent="0.35">
      <c r="A6" t="s">
        <v>7</v>
      </c>
      <c r="B6" s="117">
        <v>3.9E-2</v>
      </c>
      <c r="C6" t="s">
        <v>160</v>
      </c>
      <c r="D6" t="str">
        <f t="shared" si="0"/>
        <v>No</v>
      </c>
    </row>
    <row r="7" spans="1:5" x14ac:dyDescent="0.35">
      <c r="A7" t="s">
        <v>8</v>
      </c>
      <c r="B7" s="115">
        <v>2.5000000000000001E-2</v>
      </c>
      <c r="C7" t="s">
        <v>163</v>
      </c>
      <c r="D7" t="str">
        <f t="shared" si="0"/>
        <v>Yes</v>
      </c>
    </row>
    <row r="8" spans="1:5" x14ac:dyDescent="0.35">
      <c r="A8" t="s">
        <v>9</v>
      </c>
      <c r="B8" s="115">
        <v>0.123</v>
      </c>
      <c r="C8" t="s">
        <v>160</v>
      </c>
      <c r="D8" t="str">
        <f t="shared" si="0"/>
        <v>No</v>
      </c>
      <c r="E8" t="s">
        <v>151</v>
      </c>
    </row>
    <row r="9" spans="1:5" x14ac:dyDescent="0.35">
      <c r="A9" t="s">
        <v>10</v>
      </c>
      <c r="B9" s="115">
        <v>4.3999999999999997E-2</v>
      </c>
      <c r="C9" t="s">
        <v>163</v>
      </c>
      <c r="D9" t="str">
        <f t="shared" si="0"/>
        <v>Yes</v>
      </c>
    </row>
    <row r="10" spans="1:5" x14ac:dyDescent="0.35">
      <c r="A10" t="s">
        <v>11</v>
      </c>
      <c r="B10" s="115">
        <v>6.9900000000000004E-2</v>
      </c>
      <c r="C10" t="s">
        <v>163</v>
      </c>
      <c r="D10" t="str">
        <f t="shared" si="0"/>
        <v>Yes</v>
      </c>
    </row>
    <row r="11" spans="1:5" x14ac:dyDescent="0.35">
      <c r="A11" t="s">
        <v>12</v>
      </c>
      <c r="B11" s="115">
        <v>0.1075</v>
      </c>
      <c r="C11" t="s">
        <v>163</v>
      </c>
      <c r="D11" t="str">
        <f t="shared" si="0"/>
        <v>Yes</v>
      </c>
    </row>
    <row r="12" spans="1:5" x14ac:dyDescent="0.35">
      <c r="A12" t="s">
        <v>13</v>
      </c>
      <c r="B12" s="120">
        <v>6.9500000000000006E-2</v>
      </c>
      <c r="C12" t="s">
        <v>163</v>
      </c>
      <c r="D12" t="str">
        <f t="shared" si="0"/>
        <v>Yes</v>
      </c>
    </row>
    <row r="13" spans="1:5" x14ac:dyDescent="0.35">
      <c r="A13" t="s">
        <v>14</v>
      </c>
      <c r="B13" s="115">
        <v>0</v>
      </c>
      <c r="C13" t="s">
        <v>5</v>
      </c>
      <c r="D13" t="str">
        <f t="shared" si="0"/>
        <v>N/A</v>
      </c>
    </row>
    <row r="14" spans="1:5" x14ac:dyDescent="0.35">
      <c r="A14" t="s">
        <v>15</v>
      </c>
      <c r="B14" s="120">
        <v>5.0900000000000001E-2</v>
      </c>
      <c r="C14" t="s">
        <v>163</v>
      </c>
      <c r="D14" t="str">
        <f t="shared" si="0"/>
        <v>Yes</v>
      </c>
      <c r="E14" t="s">
        <v>152</v>
      </c>
    </row>
    <row r="15" spans="1:5" x14ac:dyDescent="0.35">
      <c r="A15" t="s">
        <v>16</v>
      </c>
      <c r="B15" s="116">
        <v>0.11</v>
      </c>
      <c r="C15" t="s">
        <v>160</v>
      </c>
      <c r="D15" t="str">
        <f t="shared" si="0"/>
        <v>No</v>
      </c>
    </row>
    <row r="16" spans="1:5" x14ac:dyDescent="0.35">
      <c r="A16" t="s">
        <v>17</v>
      </c>
      <c r="B16" s="117">
        <v>3.7999999999999999E-2</v>
      </c>
      <c r="C16" t="s">
        <v>163</v>
      </c>
      <c r="D16" t="str">
        <f t="shared" si="0"/>
        <v>Yes</v>
      </c>
    </row>
    <row r="17" spans="1:5" x14ac:dyDescent="0.35">
      <c r="A17" t="s">
        <v>18</v>
      </c>
      <c r="B17" s="118">
        <v>5.2999999999999999E-2</v>
      </c>
      <c r="C17" t="s">
        <v>163</v>
      </c>
      <c r="D17" t="str">
        <f t="shared" si="0"/>
        <v>Yes</v>
      </c>
    </row>
    <row r="18" spans="1:5" x14ac:dyDescent="0.35">
      <c r="A18" t="s">
        <v>19</v>
      </c>
      <c r="B18" s="115">
        <v>4.9500000000000002E-2</v>
      </c>
      <c r="C18" t="s">
        <v>163</v>
      </c>
      <c r="D18" t="str">
        <f t="shared" si="0"/>
        <v>Yes</v>
      </c>
    </row>
    <row r="19" spans="1:5" x14ac:dyDescent="0.35">
      <c r="A19" t="s">
        <v>20</v>
      </c>
      <c r="B19" s="120">
        <v>2.9499999999999998E-2</v>
      </c>
      <c r="C19" t="s">
        <v>163</v>
      </c>
      <c r="D19" t="str">
        <f t="shared" si="0"/>
        <v>Yes</v>
      </c>
    </row>
    <row r="20" spans="1:5" x14ac:dyDescent="0.35">
      <c r="A20" t="s">
        <v>21</v>
      </c>
      <c r="B20" s="117">
        <v>5.5800000000000002E-2</v>
      </c>
      <c r="C20" t="s">
        <v>163</v>
      </c>
      <c r="D20" t="str">
        <f t="shared" si="0"/>
        <v>Yes</v>
      </c>
    </row>
    <row r="21" spans="1:5" x14ac:dyDescent="0.35">
      <c r="A21" t="s">
        <v>22</v>
      </c>
      <c r="B21" s="122">
        <v>3.5000000000000003E-2</v>
      </c>
      <c r="C21" t="s">
        <v>163</v>
      </c>
      <c r="D21" t="str">
        <f t="shared" si="0"/>
        <v>Yes</v>
      </c>
    </row>
    <row r="22" spans="1:5" x14ac:dyDescent="0.35">
      <c r="A22" t="s">
        <v>23</v>
      </c>
      <c r="B22" s="115">
        <v>0.03</v>
      </c>
      <c r="C22" t="s">
        <v>163</v>
      </c>
      <c r="D22" t="str">
        <f t="shared" si="0"/>
        <v>Yes</v>
      </c>
    </row>
    <row r="23" spans="1:5" x14ac:dyDescent="0.35">
      <c r="A23" t="s">
        <v>24</v>
      </c>
      <c r="B23" s="116">
        <v>0.05</v>
      </c>
      <c r="C23" t="s">
        <v>160</v>
      </c>
      <c r="D23" t="str">
        <f t="shared" si="0"/>
        <v>No</v>
      </c>
      <c r="E23" t="s">
        <v>153</v>
      </c>
    </row>
    <row r="24" spans="1:5" x14ac:dyDescent="0.35">
      <c r="A24" t="s">
        <v>25</v>
      </c>
      <c r="B24" s="120">
        <v>6.5000000000000002E-2</v>
      </c>
      <c r="C24" t="s">
        <v>163</v>
      </c>
      <c r="D24" t="str">
        <f t="shared" si="0"/>
        <v>Yes</v>
      </c>
    </row>
    <row r="25" spans="1:5" x14ac:dyDescent="0.35">
      <c r="A25" t="s">
        <v>26</v>
      </c>
      <c r="B25" s="115">
        <v>7.1499999999999994E-2</v>
      </c>
      <c r="C25" t="s">
        <v>163</v>
      </c>
      <c r="D25" t="str">
        <f t="shared" si="0"/>
        <v>Yes</v>
      </c>
    </row>
    <row r="26" spans="1:5" x14ac:dyDescent="0.35">
      <c r="A26" t="s">
        <v>27</v>
      </c>
      <c r="B26" s="115">
        <v>4.2500000000000003E-2</v>
      </c>
      <c r="C26" t="s">
        <v>163</v>
      </c>
      <c r="D26" t="str">
        <f t="shared" si="0"/>
        <v>Yes</v>
      </c>
    </row>
    <row r="27" spans="1:5" x14ac:dyDescent="0.35">
      <c r="A27" t="s">
        <v>28</v>
      </c>
      <c r="B27" s="117">
        <v>9.8500000000000004E-2</v>
      </c>
      <c r="C27" t="s">
        <v>163</v>
      </c>
      <c r="D27" t="str">
        <f t="shared" si="0"/>
        <v>Yes</v>
      </c>
    </row>
    <row r="28" spans="1:5" x14ac:dyDescent="0.35">
      <c r="A28" t="s">
        <v>29</v>
      </c>
      <c r="B28" s="117">
        <v>4.7E-2</v>
      </c>
      <c r="C28" t="s">
        <v>163</v>
      </c>
      <c r="D28" t="str">
        <f t="shared" si="0"/>
        <v>Yes</v>
      </c>
    </row>
    <row r="29" spans="1:5" x14ac:dyDescent="0.35">
      <c r="A29" t="s">
        <v>30</v>
      </c>
      <c r="B29" s="120">
        <v>0.04</v>
      </c>
      <c r="C29" t="s">
        <v>160</v>
      </c>
      <c r="D29" t="str">
        <f t="shared" si="0"/>
        <v>No</v>
      </c>
    </row>
    <row r="30" spans="1:5" x14ac:dyDescent="0.35">
      <c r="A30" t="s">
        <v>31</v>
      </c>
      <c r="B30" s="120">
        <v>5.6500000000000002E-2</v>
      </c>
      <c r="C30" t="s">
        <v>163</v>
      </c>
      <c r="D30" t="str">
        <f t="shared" si="0"/>
        <v>Yes</v>
      </c>
    </row>
    <row r="31" spans="1:5" x14ac:dyDescent="0.35">
      <c r="A31" t="s">
        <v>32</v>
      </c>
      <c r="B31" s="120">
        <v>3.9899999999999998E-2</v>
      </c>
      <c r="C31" t="s">
        <v>160</v>
      </c>
      <c r="D31" t="str">
        <f t="shared" si="0"/>
        <v>No</v>
      </c>
    </row>
    <row r="32" spans="1:5" x14ac:dyDescent="0.35">
      <c r="A32" t="s">
        <v>33</v>
      </c>
      <c r="B32" s="115">
        <v>2.5000000000000001E-2</v>
      </c>
      <c r="C32" t="s">
        <v>163</v>
      </c>
      <c r="D32" t="str">
        <f t="shared" si="0"/>
        <v>Yes</v>
      </c>
    </row>
    <row r="33" spans="1:5" x14ac:dyDescent="0.35">
      <c r="A33" t="s">
        <v>34</v>
      </c>
      <c r="B33" s="120">
        <v>4.5499999999999999E-2</v>
      </c>
      <c r="C33" t="s">
        <v>163</v>
      </c>
      <c r="D33" t="str">
        <f t="shared" si="0"/>
        <v>Yes</v>
      </c>
      <c r="E33" t="s">
        <v>613</v>
      </c>
    </row>
    <row r="34" spans="1:5" x14ac:dyDescent="0.35">
      <c r="A34" t="s">
        <v>35</v>
      </c>
      <c r="B34" s="120">
        <v>0</v>
      </c>
      <c r="C34" t="s">
        <v>5</v>
      </c>
      <c r="D34" t="str">
        <f t="shared" si="0"/>
        <v>N/A</v>
      </c>
      <c r="E34" t="s">
        <v>614</v>
      </c>
    </row>
    <row r="35" spans="1:5" x14ac:dyDescent="0.35">
      <c r="A35" t="s">
        <v>36</v>
      </c>
      <c r="B35" s="115">
        <v>0.1075</v>
      </c>
      <c r="C35" t="s">
        <v>163</v>
      </c>
      <c r="D35" t="str">
        <f t="shared" si="0"/>
        <v>Yes</v>
      </c>
    </row>
    <row r="36" spans="1:5" x14ac:dyDescent="0.35">
      <c r="A36" t="s">
        <v>37</v>
      </c>
      <c r="B36" s="115">
        <v>5.8999999999999997E-2</v>
      </c>
      <c r="C36" t="s">
        <v>163</v>
      </c>
      <c r="D36" t="str">
        <f t="shared" si="0"/>
        <v>Yes</v>
      </c>
    </row>
    <row r="37" spans="1:5" x14ac:dyDescent="0.35">
      <c r="A37" t="s">
        <v>38</v>
      </c>
      <c r="B37" s="116">
        <v>0</v>
      </c>
      <c r="C37" t="s">
        <v>5</v>
      </c>
      <c r="D37" t="str">
        <f t="shared" si="0"/>
        <v>N/A</v>
      </c>
    </row>
    <row r="38" spans="1:5" x14ac:dyDescent="0.35">
      <c r="A38" t="s">
        <v>39</v>
      </c>
      <c r="B38" s="115">
        <v>0.109</v>
      </c>
      <c r="C38" t="s">
        <v>160</v>
      </c>
      <c r="D38" t="str">
        <f t="shared" si="0"/>
        <v>No</v>
      </c>
    </row>
    <row r="39" spans="1:5" x14ac:dyDescent="0.35">
      <c r="A39" t="s">
        <v>40</v>
      </c>
      <c r="B39" s="120">
        <v>2.75E-2</v>
      </c>
      <c r="C39" t="s">
        <v>163</v>
      </c>
      <c r="D39" t="str">
        <f t="shared" si="0"/>
        <v>Yes</v>
      </c>
    </row>
    <row r="40" spans="1:5" x14ac:dyDescent="0.35">
      <c r="A40" t="s">
        <v>41</v>
      </c>
      <c r="B40" s="120">
        <v>4.4999999999999998E-2</v>
      </c>
      <c r="C40" t="s">
        <v>163</v>
      </c>
      <c r="D40" t="str">
        <f t="shared" si="0"/>
        <v>Yes</v>
      </c>
    </row>
    <row r="41" spans="1:5" x14ac:dyDescent="0.35">
      <c r="A41" t="s">
        <v>42</v>
      </c>
      <c r="B41" s="115">
        <v>9.9000000000000005E-2</v>
      </c>
      <c r="C41" t="s">
        <v>163</v>
      </c>
      <c r="D41" t="str">
        <f t="shared" si="0"/>
        <v>Yes</v>
      </c>
    </row>
    <row r="42" spans="1:5" x14ac:dyDescent="0.35">
      <c r="A42" t="s">
        <v>43</v>
      </c>
      <c r="B42" s="115">
        <v>3.0700000000000002E-2</v>
      </c>
      <c r="C42" t="s">
        <v>163</v>
      </c>
      <c r="D42" t="str">
        <f t="shared" si="0"/>
        <v>Yes</v>
      </c>
    </row>
    <row r="43" spans="1:5" x14ac:dyDescent="0.35">
      <c r="A43" t="s">
        <v>44</v>
      </c>
      <c r="B43" s="115">
        <v>5.9900000000000002E-2</v>
      </c>
      <c r="C43" t="s">
        <v>163</v>
      </c>
      <c r="D43" t="str">
        <f t="shared" si="0"/>
        <v>Yes</v>
      </c>
    </row>
    <row r="44" spans="1:5" x14ac:dyDescent="0.35">
      <c r="A44" t="s">
        <v>45</v>
      </c>
      <c r="B44" s="120">
        <v>5.21E-2</v>
      </c>
      <c r="C44" t="s">
        <v>163</v>
      </c>
      <c r="D44" t="str">
        <f t="shared" si="0"/>
        <v>Yes</v>
      </c>
    </row>
    <row r="45" spans="1:5" x14ac:dyDescent="0.35">
      <c r="A45" t="s">
        <v>46</v>
      </c>
      <c r="B45" s="116">
        <v>0</v>
      </c>
      <c r="C45" t="s">
        <v>5</v>
      </c>
      <c r="D45" t="str">
        <f t="shared" si="0"/>
        <v>N/A</v>
      </c>
    </row>
    <row r="46" spans="1:5" x14ac:dyDescent="0.35">
      <c r="A46" t="s">
        <v>47</v>
      </c>
      <c r="B46" s="116">
        <v>0</v>
      </c>
      <c r="C46" t="s">
        <v>5</v>
      </c>
      <c r="D46" t="str">
        <f t="shared" si="0"/>
        <v>N/A</v>
      </c>
    </row>
    <row r="47" spans="1:5" x14ac:dyDescent="0.35">
      <c r="A47" t="s">
        <v>48</v>
      </c>
      <c r="B47" s="116">
        <v>0</v>
      </c>
      <c r="C47" t="s">
        <v>5</v>
      </c>
      <c r="D47" t="str">
        <f t="shared" si="0"/>
        <v>N/A</v>
      </c>
    </row>
    <row r="48" spans="1:5" x14ac:dyDescent="0.35">
      <c r="A48" t="s">
        <v>49</v>
      </c>
      <c r="B48" s="120">
        <v>4.4499999999999998E-2</v>
      </c>
      <c r="C48" t="s">
        <v>163</v>
      </c>
      <c r="D48" t="str">
        <f t="shared" si="0"/>
        <v>Yes</v>
      </c>
    </row>
    <row r="49" spans="1:4" x14ac:dyDescent="0.35">
      <c r="A49" t="s">
        <v>51</v>
      </c>
      <c r="B49" s="115">
        <v>5.7500000000000002E-2</v>
      </c>
      <c r="C49" t="s">
        <v>163</v>
      </c>
      <c r="D49" t="str">
        <f t="shared" si="0"/>
        <v>Yes</v>
      </c>
    </row>
    <row r="50" spans="1:4" x14ac:dyDescent="0.35">
      <c r="A50" t="s">
        <v>52</v>
      </c>
      <c r="B50" s="115">
        <v>8.7499999999999994E-2</v>
      </c>
      <c r="C50" t="s">
        <v>163</v>
      </c>
      <c r="D50" t="str">
        <f t="shared" si="0"/>
        <v>Yes</v>
      </c>
    </row>
    <row r="51" spans="1:4" x14ac:dyDescent="0.35">
      <c r="A51" t="s">
        <v>53</v>
      </c>
      <c r="B51" s="116">
        <v>0</v>
      </c>
      <c r="C51" t="s">
        <v>160</v>
      </c>
      <c r="D51" t="str">
        <f t="shared" si="0"/>
        <v>No</v>
      </c>
    </row>
    <row r="52" spans="1:4" x14ac:dyDescent="0.35">
      <c r="A52" t="s">
        <v>54</v>
      </c>
      <c r="B52" s="115">
        <v>7.6499999999999999E-2</v>
      </c>
      <c r="C52" t="s">
        <v>163</v>
      </c>
      <c r="D52" t="str">
        <f t="shared" si="0"/>
        <v>Yes</v>
      </c>
    </row>
    <row r="53" spans="1:4" x14ac:dyDescent="0.35">
      <c r="A53" t="s">
        <v>55</v>
      </c>
      <c r="B53" s="117">
        <v>4.82E-2</v>
      </c>
      <c r="C53" t="s">
        <v>163</v>
      </c>
      <c r="D53" t="str">
        <f t="shared" si="0"/>
        <v>Yes</v>
      </c>
    </row>
    <row r="54" spans="1:4" x14ac:dyDescent="0.35">
      <c r="A54" t="s">
        <v>56</v>
      </c>
      <c r="B54" s="116">
        <v>0</v>
      </c>
      <c r="C54" t="s">
        <v>5</v>
      </c>
      <c r="D54" t="str">
        <f t="shared" si="0"/>
        <v>N/A</v>
      </c>
    </row>
    <row r="58" spans="1:4" x14ac:dyDescent="0.35">
      <c r="A58" t="s">
        <v>804</v>
      </c>
    </row>
    <row r="60" spans="1:4" x14ac:dyDescent="0.35">
      <c r="A60" t="s">
        <v>805</v>
      </c>
    </row>
    <row r="62" spans="1:4" x14ac:dyDescent="0.35">
      <c r="A62">
        <v>10</v>
      </c>
    </row>
    <row r="63" spans="1:4" x14ac:dyDescent="0.35">
      <c r="A63">
        <f>A62+1</f>
        <v>11</v>
      </c>
    </row>
    <row r="64" spans="1:4" x14ac:dyDescent="0.35">
      <c r="A64">
        <f t="shared" ref="A64:A82" si="1">A63+1</f>
        <v>12</v>
      </c>
    </row>
    <row r="65" spans="1:1" x14ac:dyDescent="0.35">
      <c r="A65">
        <f t="shared" si="1"/>
        <v>13</v>
      </c>
    </row>
    <row r="66" spans="1:1" x14ac:dyDescent="0.35">
      <c r="A66">
        <f t="shared" si="1"/>
        <v>14</v>
      </c>
    </row>
    <row r="67" spans="1:1" x14ac:dyDescent="0.35">
      <c r="A67">
        <f t="shared" si="1"/>
        <v>15</v>
      </c>
    </row>
    <row r="68" spans="1:1" x14ac:dyDescent="0.35">
      <c r="A68">
        <f t="shared" si="1"/>
        <v>16</v>
      </c>
    </row>
    <row r="69" spans="1:1" x14ac:dyDescent="0.35">
      <c r="A69">
        <f t="shared" si="1"/>
        <v>17</v>
      </c>
    </row>
    <row r="70" spans="1:1" x14ac:dyDescent="0.35">
      <c r="A70">
        <f t="shared" si="1"/>
        <v>18</v>
      </c>
    </row>
    <row r="71" spans="1:1" x14ac:dyDescent="0.35">
      <c r="A71">
        <f t="shared" si="1"/>
        <v>19</v>
      </c>
    </row>
    <row r="72" spans="1:1" x14ac:dyDescent="0.35">
      <c r="A72">
        <f t="shared" si="1"/>
        <v>20</v>
      </c>
    </row>
    <row r="73" spans="1:1" x14ac:dyDescent="0.35">
      <c r="A73">
        <f t="shared" si="1"/>
        <v>21</v>
      </c>
    </row>
    <row r="74" spans="1:1" x14ac:dyDescent="0.35">
      <c r="A74">
        <f t="shared" si="1"/>
        <v>22</v>
      </c>
    </row>
    <row r="75" spans="1:1" x14ac:dyDescent="0.35">
      <c r="A75">
        <f t="shared" si="1"/>
        <v>23</v>
      </c>
    </row>
    <row r="76" spans="1:1" x14ac:dyDescent="0.35">
      <c r="A76">
        <f t="shared" si="1"/>
        <v>24</v>
      </c>
    </row>
    <row r="77" spans="1:1" x14ac:dyDescent="0.35">
      <c r="A77">
        <f t="shared" si="1"/>
        <v>25</v>
      </c>
    </row>
    <row r="78" spans="1:1" x14ac:dyDescent="0.35">
      <c r="A78">
        <f t="shared" si="1"/>
        <v>26</v>
      </c>
    </row>
    <row r="79" spans="1:1" x14ac:dyDescent="0.35">
      <c r="A79">
        <f t="shared" si="1"/>
        <v>27</v>
      </c>
    </row>
    <row r="80" spans="1:1" x14ac:dyDescent="0.35">
      <c r="A80">
        <f t="shared" si="1"/>
        <v>28</v>
      </c>
    </row>
    <row r="81" spans="1:1" x14ac:dyDescent="0.35">
      <c r="A81">
        <f t="shared" si="1"/>
        <v>29</v>
      </c>
    </row>
    <row r="82" spans="1:1" x14ac:dyDescent="0.35">
      <c r="A82">
        <f t="shared" si="1"/>
        <v>30</v>
      </c>
    </row>
  </sheetData>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8C0A7-A8E7-4E80-8568-6C64F4CEBC8D}">
  <sheetPr codeName="Sheet3"/>
  <dimension ref="A1:E67"/>
  <sheetViews>
    <sheetView workbookViewId="0">
      <selection sqref="A1:D2"/>
    </sheetView>
  </sheetViews>
  <sheetFormatPr defaultColWidth="9.1796875" defaultRowHeight="14.5" x14ac:dyDescent="0.35"/>
  <cols>
    <col min="1" max="1" width="19.7265625" style="2" customWidth="1"/>
    <col min="2" max="4" width="29.54296875" style="2" customWidth="1"/>
    <col min="5" max="16384" width="9.1796875" style="2"/>
  </cols>
  <sheetData>
    <row r="1" spans="1:4" x14ac:dyDescent="0.35">
      <c r="A1" s="168" t="s">
        <v>148</v>
      </c>
      <c r="B1" s="169"/>
      <c r="C1" s="169"/>
      <c r="D1" s="169"/>
    </row>
    <row r="2" spans="1:4" x14ac:dyDescent="0.35">
      <c r="A2" s="168"/>
      <c r="B2" s="169"/>
      <c r="C2" s="169"/>
      <c r="D2" s="169"/>
    </row>
    <row r="3" spans="1:4" x14ac:dyDescent="0.35">
      <c r="A3" s="170" t="s">
        <v>145</v>
      </c>
      <c r="B3" s="169"/>
      <c r="C3" s="169"/>
      <c r="D3" s="169"/>
    </row>
    <row r="4" spans="1:4" x14ac:dyDescent="0.35">
      <c r="A4" s="168"/>
      <c r="B4" s="169"/>
      <c r="C4" s="169"/>
      <c r="D4" s="169"/>
    </row>
    <row r="5" spans="1:4" x14ac:dyDescent="0.35">
      <c r="A5" s="168"/>
      <c r="B5" s="169"/>
      <c r="C5" s="169"/>
      <c r="D5" s="169"/>
    </row>
    <row r="6" spans="1:4" x14ac:dyDescent="0.35">
      <c r="A6" s="168" t="s">
        <v>147</v>
      </c>
      <c r="B6" s="169"/>
      <c r="C6" s="169"/>
      <c r="D6" s="169"/>
    </row>
    <row r="7" spans="1:4" x14ac:dyDescent="0.35">
      <c r="A7" s="168"/>
      <c r="B7" s="169"/>
      <c r="C7" s="169"/>
      <c r="D7" s="169"/>
    </row>
    <row r="8" spans="1:4" x14ac:dyDescent="0.35">
      <c r="A8" s="168" t="s">
        <v>146</v>
      </c>
      <c r="B8" s="169"/>
      <c r="C8" s="169"/>
      <c r="D8" s="169"/>
    </row>
    <row r="9" spans="1:4" x14ac:dyDescent="0.35">
      <c r="A9" s="168"/>
      <c r="B9" s="169"/>
      <c r="C9" s="169"/>
      <c r="D9" s="169"/>
    </row>
    <row r="10" spans="1:4" x14ac:dyDescent="0.35">
      <c r="A10" s="168"/>
      <c r="B10" s="169"/>
      <c r="C10" s="169"/>
      <c r="D10" s="169"/>
    </row>
    <row r="11" spans="1:4" x14ac:dyDescent="0.35">
      <c r="A11" s="168"/>
      <c r="B11" s="169"/>
      <c r="C11" s="169"/>
      <c r="D11" s="169"/>
    </row>
    <row r="12" spans="1:4" ht="15" thickBot="1" x14ac:dyDescent="0.4">
      <c r="A12" s="168"/>
      <c r="B12" s="169"/>
      <c r="C12" s="169"/>
      <c r="D12" s="169"/>
    </row>
    <row r="13" spans="1:4" ht="29" thickTop="1" thickBot="1" x14ac:dyDescent="0.4">
      <c r="A13" s="3" t="s">
        <v>0</v>
      </c>
      <c r="B13" s="3" t="s">
        <v>145</v>
      </c>
      <c r="C13" s="3" t="s">
        <v>2</v>
      </c>
      <c r="D13" s="3" t="s">
        <v>3</v>
      </c>
    </row>
    <row r="14" spans="1:4" ht="15.5" thickTop="1" thickBot="1" x14ac:dyDescent="0.4">
      <c r="A14" s="4" t="s">
        <v>4</v>
      </c>
      <c r="B14" s="4" t="s">
        <v>5</v>
      </c>
      <c r="C14" s="4" t="s">
        <v>5</v>
      </c>
      <c r="D14" s="4" t="s">
        <v>5</v>
      </c>
    </row>
    <row r="15" spans="1:4" ht="138.5" thickTop="1" thickBot="1" x14ac:dyDescent="0.4">
      <c r="A15" s="4" t="s">
        <v>6</v>
      </c>
      <c r="B15" s="4" t="s">
        <v>144</v>
      </c>
      <c r="C15" s="4" t="s">
        <v>143</v>
      </c>
      <c r="D15" s="4" t="s">
        <v>59</v>
      </c>
    </row>
    <row r="16" spans="1:4" ht="409.5" customHeight="1" thickTop="1" thickBot="1" x14ac:dyDescent="0.4">
      <c r="A16" s="4" t="s">
        <v>7</v>
      </c>
      <c r="B16" s="4" t="s">
        <v>142</v>
      </c>
      <c r="C16" s="4" t="s">
        <v>141</v>
      </c>
      <c r="D16" s="4" t="s">
        <v>59</v>
      </c>
    </row>
    <row r="17" spans="1:4" ht="76" thickTop="1" thickBot="1" x14ac:dyDescent="0.4">
      <c r="A17" s="4" t="s">
        <v>8</v>
      </c>
      <c r="B17" s="4" t="s">
        <v>140</v>
      </c>
      <c r="C17" s="4" t="s">
        <v>139</v>
      </c>
      <c r="D17" s="4" t="s">
        <v>59</v>
      </c>
    </row>
    <row r="18" spans="1:4" ht="88.5" thickTop="1" thickBot="1" x14ac:dyDescent="0.4">
      <c r="A18" s="4" t="s">
        <v>9</v>
      </c>
      <c r="B18" s="4" t="s">
        <v>138</v>
      </c>
      <c r="C18" s="4" t="s">
        <v>137</v>
      </c>
      <c r="D18" s="4" t="s">
        <v>59</v>
      </c>
    </row>
    <row r="19" spans="1:4" ht="26" thickTop="1" thickBot="1" x14ac:dyDescent="0.4">
      <c r="A19" s="4" t="s">
        <v>10</v>
      </c>
      <c r="B19" s="4" t="s">
        <v>136</v>
      </c>
      <c r="C19" s="4" t="s">
        <v>135</v>
      </c>
      <c r="D19" s="4" t="s">
        <v>59</v>
      </c>
    </row>
    <row r="20" spans="1:4" ht="409.5" customHeight="1" thickTop="1" thickBot="1" x14ac:dyDescent="0.4">
      <c r="A20" s="4" t="s">
        <v>11</v>
      </c>
      <c r="B20" s="4" t="s">
        <v>134</v>
      </c>
      <c r="C20" s="4" t="s">
        <v>133</v>
      </c>
      <c r="D20" s="4" t="s">
        <v>59</v>
      </c>
    </row>
    <row r="21" spans="1:4" ht="15.5" thickTop="1" thickBot="1" x14ac:dyDescent="0.4">
      <c r="A21" s="4" t="s">
        <v>12</v>
      </c>
      <c r="B21" s="4" t="s">
        <v>132</v>
      </c>
      <c r="C21" s="4" t="s">
        <v>131</v>
      </c>
      <c r="D21" s="4" t="s">
        <v>59</v>
      </c>
    </row>
    <row r="22" spans="1:4" ht="285" customHeight="1" thickTop="1" thickBot="1" x14ac:dyDescent="0.4">
      <c r="A22" s="4" t="s">
        <v>13</v>
      </c>
      <c r="B22" s="4" t="s">
        <v>130</v>
      </c>
      <c r="C22" s="4" t="s">
        <v>129</v>
      </c>
      <c r="D22" s="4" t="s">
        <v>59</v>
      </c>
    </row>
    <row r="23" spans="1:4" ht="15.5" thickTop="1" thickBot="1" x14ac:dyDescent="0.4">
      <c r="A23" s="4" t="s">
        <v>14</v>
      </c>
      <c r="B23" s="4" t="s">
        <v>5</v>
      </c>
      <c r="C23" s="4" t="s">
        <v>5</v>
      </c>
      <c r="D23" s="4" t="s">
        <v>5</v>
      </c>
    </row>
    <row r="24" spans="1:4" ht="59.25" customHeight="1" thickTop="1" thickBot="1" x14ac:dyDescent="0.4">
      <c r="A24" s="4" t="s">
        <v>15</v>
      </c>
      <c r="B24" s="4" t="s">
        <v>128</v>
      </c>
      <c r="C24" s="4" t="s">
        <v>127</v>
      </c>
      <c r="D24" s="4" t="s">
        <v>59</v>
      </c>
    </row>
    <row r="25" spans="1:4" ht="15.5" thickTop="1" thickBot="1" x14ac:dyDescent="0.4">
      <c r="A25" s="4" t="s">
        <v>16</v>
      </c>
      <c r="B25" s="4" t="s">
        <v>126</v>
      </c>
      <c r="C25" s="4" t="s">
        <v>125</v>
      </c>
      <c r="D25" s="4" t="s">
        <v>59</v>
      </c>
    </row>
    <row r="26" spans="1:4" ht="51" thickTop="1" thickBot="1" x14ac:dyDescent="0.4">
      <c r="A26" s="4" t="s">
        <v>17</v>
      </c>
      <c r="B26" s="4" t="s">
        <v>124</v>
      </c>
      <c r="C26" s="4" t="s">
        <v>123</v>
      </c>
      <c r="D26" s="4" t="s">
        <v>59</v>
      </c>
    </row>
    <row r="27" spans="1:4" ht="26" thickTop="1" thickBot="1" x14ac:dyDescent="0.4">
      <c r="A27" s="4" t="s">
        <v>18</v>
      </c>
      <c r="B27" s="4" t="s">
        <v>122</v>
      </c>
      <c r="C27" s="4" t="s">
        <v>121</v>
      </c>
      <c r="D27" s="4" t="s">
        <v>59</v>
      </c>
    </row>
    <row r="28" spans="1:4" ht="15.5" thickTop="1" thickBot="1" x14ac:dyDescent="0.4">
      <c r="A28" s="4" t="s">
        <v>19</v>
      </c>
      <c r="B28" s="4" t="s">
        <v>50</v>
      </c>
      <c r="C28" s="4" t="s">
        <v>120</v>
      </c>
      <c r="D28" s="4" t="s">
        <v>59</v>
      </c>
    </row>
    <row r="29" spans="1:4" ht="15.5" thickTop="1" thickBot="1" x14ac:dyDescent="0.4">
      <c r="A29" s="4" t="s">
        <v>20</v>
      </c>
      <c r="B29" s="4" t="s">
        <v>119</v>
      </c>
      <c r="C29" s="4" t="s">
        <v>118</v>
      </c>
      <c r="D29" s="4" t="s">
        <v>59</v>
      </c>
    </row>
    <row r="30" spans="1:4" ht="263.5" thickTop="1" thickBot="1" x14ac:dyDescent="0.4">
      <c r="A30" s="4" t="s">
        <v>21</v>
      </c>
      <c r="B30" s="4" t="s">
        <v>117</v>
      </c>
      <c r="C30" s="4" t="s">
        <v>116</v>
      </c>
      <c r="D30" s="4" t="s">
        <v>59</v>
      </c>
    </row>
    <row r="31" spans="1:4" ht="63.5" thickTop="1" thickBot="1" x14ac:dyDescent="0.4">
      <c r="A31" s="4" t="s">
        <v>22</v>
      </c>
      <c r="B31" s="4" t="s">
        <v>115</v>
      </c>
      <c r="C31" s="4" t="s">
        <v>114</v>
      </c>
      <c r="D31" s="4" t="s">
        <v>59</v>
      </c>
    </row>
    <row r="32" spans="1:4" ht="113.5" thickTop="1" thickBot="1" x14ac:dyDescent="0.4">
      <c r="A32" s="4" t="s">
        <v>23</v>
      </c>
      <c r="B32" s="4" t="s">
        <v>113</v>
      </c>
      <c r="C32" s="4" t="s">
        <v>112</v>
      </c>
      <c r="D32" s="4" t="s">
        <v>59</v>
      </c>
    </row>
    <row r="33" spans="1:4" ht="163.5" thickTop="1" thickBot="1" x14ac:dyDescent="0.4">
      <c r="A33" s="4" t="s">
        <v>24</v>
      </c>
      <c r="B33" s="4" t="s">
        <v>111</v>
      </c>
      <c r="C33" s="4" t="s">
        <v>110</v>
      </c>
      <c r="D33" s="4" t="s">
        <v>59</v>
      </c>
    </row>
    <row r="34" spans="1:4" ht="409.6" thickTop="1" thickBot="1" x14ac:dyDescent="0.4">
      <c r="A34" s="4" t="s">
        <v>25</v>
      </c>
      <c r="B34" s="4" t="s">
        <v>109</v>
      </c>
      <c r="C34" s="4" t="s">
        <v>108</v>
      </c>
      <c r="D34" s="4" t="s">
        <v>59</v>
      </c>
    </row>
    <row r="35" spans="1:4" ht="363.5" thickTop="1" thickBot="1" x14ac:dyDescent="0.4">
      <c r="A35" s="4" t="s">
        <v>26</v>
      </c>
      <c r="B35" s="4" t="s">
        <v>107</v>
      </c>
      <c r="C35" s="4" t="s">
        <v>106</v>
      </c>
      <c r="D35" s="4" t="s">
        <v>59</v>
      </c>
    </row>
    <row r="36" spans="1:4" ht="88.5" thickTop="1" thickBot="1" x14ac:dyDescent="0.4">
      <c r="A36" s="4" t="s">
        <v>27</v>
      </c>
      <c r="B36" s="4" t="s">
        <v>105</v>
      </c>
      <c r="C36" s="4" t="s">
        <v>104</v>
      </c>
      <c r="D36" s="4" t="s">
        <v>59</v>
      </c>
    </row>
    <row r="37" spans="1:4" ht="88.5" thickTop="1" thickBot="1" x14ac:dyDescent="0.4">
      <c r="A37" s="4" t="s">
        <v>28</v>
      </c>
      <c r="B37" s="4" t="s">
        <v>103</v>
      </c>
      <c r="C37" s="4" t="s">
        <v>102</v>
      </c>
      <c r="D37" s="4" t="s">
        <v>59</v>
      </c>
    </row>
    <row r="38" spans="1:4" ht="63.5" thickTop="1" thickBot="1" x14ac:dyDescent="0.4">
      <c r="A38" s="4" t="s">
        <v>29</v>
      </c>
      <c r="B38" s="4" t="s">
        <v>101</v>
      </c>
      <c r="C38" s="4" t="s">
        <v>100</v>
      </c>
      <c r="D38" s="4" t="s">
        <v>59</v>
      </c>
    </row>
    <row r="39" spans="1:4" ht="76" thickTop="1" thickBot="1" x14ac:dyDescent="0.4">
      <c r="A39" s="4" t="s">
        <v>30</v>
      </c>
      <c r="B39" s="4" t="s">
        <v>99</v>
      </c>
      <c r="C39" s="4" t="s">
        <v>98</v>
      </c>
      <c r="D39" s="4" t="s">
        <v>59</v>
      </c>
    </row>
    <row r="40" spans="1:4" ht="88.5" thickTop="1" thickBot="1" x14ac:dyDescent="0.4">
      <c r="A40" s="4" t="s">
        <v>31</v>
      </c>
      <c r="B40" s="4" t="s">
        <v>97</v>
      </c>
      <c r="C40" s="4" t="s">
        <v>96</v>
      </c>
      <c r="D40" s="4" t="s">
        <v>59</v>
      </c>
    </row>
    <row r="41" spans="1:4" ht="63.5" thickTop="1" thickBot="1" x14ac:dyDescent="0.4">
      <c r="A41" s="4" t="s">
        <v>32</v>
      </c>
      <c r="B41" s="4" t="s">
        <v>95</v>
      </c>
      <c r="C41" s="4" t="s">
        <v>94</v>
      </c>
      <c r="D41" s="4" t="s">
        <v>59</v>
      </c>
    </row>
    <row r="42" spans="1:4" ht="188.5" thickTop="1" thickBot="1" x14ac:dyDescent="0.4">
      <c r="A42" s="4" t="s">
        <v>33</v>
      </c>
      <c r="B42" s="4" t="s">
        <v>93</v>
      </c>
      <c r="C42" s="4" t="s">
        <v>92</v>
      </c>
      <c r="D42" s="4" t="s">
        <v>59</v>
      </c>
    </row>
    <row r="43" spans="1:4" ht="101" thickTop="1" thickBot="1" x14ac:dyDescent="0.4">
      <c r="A43" s="4" t="s">
        <v>34</v>
      </c>
      <c r="B43" s="4" t="s">
        <v>91</v>
      </c>
      <c r="C43" s="4" t="s">
        <v>90</v>
      </c>
      <c r="D43" s="4" t="s">
        <v>59</v>
      </c>
    </row>
    <row r="44" spans="1:4" ht="76" thickTop="1" thickBot="1" x14ac:dyDescent="0.4">
      <c r="A44" s="4" t="s">
        <v>35</v>
      </c>
      <c r="B44" s="4" t="s">
        <v>89</v>
      </c>
      <c r="C44" s="4" t="s">
        <v>88</v>
      </c>
      <c r="D44" s="4" t="s">
        <v>59</v>
      </c>
    </row>
    <row r="45" spans="1:4" ht="288.5" thickTop="1" thickBot="1" x14ac:dyDescent="0.4">
      <c r="A45" s="4" t="s">
        <v>36</v>
      </c>
      <c r="B45" s="4" t="s">
        <v>87</v>
      </c>
      <c r="C45" s="4" t="s">
        <v>86</v>
      </c>
      <c r="D45" s="4" t="s">
        <v>59</v>
      </c>
    </row>
    <row r="46" spans="1:4" ht="26" thickTop="1" thickBot="1" x14ac:dyDescent="0.4">
      <c r="A46" s="4" t="s">
        <v>37</v>
      </c>
      <c r="B46" s="4" t="s">
        <v>85</v>
      </c>
      <c r="C46" s="4" t="s">
        <v>84</v>
      </c>
      <c r="D46" s="4" t="s">
        <v>59</v>
      </c>
    </row>
    <row r="47" spans="1:4" ht="15.5" thickTop="1" thickBot="1" x14ac:dyDescent="0.4">
      <c r="A47" s="4" t="s">
        <v>38</v>
      </c>
      <c r="B47" s="4" t="s">
        <v>5</v>
      </c>
      <c r="C47" s="4" t="s">
        <v>5</v>
      </c>
      <c r="D47" s="4" t="s">
        <v>5</v>
      </c>
    </row>
    <row r="48" spans="1:4" ht="409.6" thickTop="1" thickBot="1" x14ac:dyDescent="0.4">
      <c r="A48" s="4" t="s">
        <v>39</v>
      </c>
      <c r="B48" s="4" t="s">
        <v>83</v>
      </c>
      <c r="C48" s="4" t="s">
        <v>82</v>
      </c>
      <c r="D48" s="4" t="s">
        <v>59</v>
      </c>
    </row>
    <row r="49" spans="1:4" ht="38.5" thickTop="1" thickBot="1" x14ac:dyDescent="0.4">
      <c r="A49" s="4" t="s">
        <v>40</v>
      </c>
      <c r="B49" s="4" t="s">
        <v>81</v>
      </c>
      <c r="C49" s="4" t="s">
        <v>80</v>
      </c>
      <c r="D49" s="4" t="s">
        <v>59</v>
      </c>
    </row>
    <row r="50" spans="1:4" ht="126" thickTop="1" thickBot="1" x14ac:dyDescent="0.4">
      <c r="A50" s="4" t="s">
        <v>41</v>
      </c>
      <c r="B50" s="4" t="s">
        <v>79</v>
      </c>
      <c r="C50" s="4" t="s">
        <v>78</v>
      </c>
      <c r="D50" s="4" t="s">
        <v>59</v>
      </c>
    </row>
    <row r="51" spans="1:4" ht="15.5" thickTop="1" thickBot="1" x14ac:dyDescent="0.4">
      <c r="A51" s="4" t="s">
        <v>42</v>
      </c>
      <c r="B51" s="4" t="s">
        <v>77</v>
      </c>
      <c r="C51" s="4" t="s">
        <v>76</v>
      </c>
      <c r="D51" s="4" t="s">
        <v>59</v>
      </c>
    </row>
    <row r="52" spans="1:4" ht="15.5" thickTop="1" thickBot="1" x14ac:dyDescent="0.4">
      <c r="A52" s="4" t="s">
        <v>43</v>
      </c>
      <c r="B52" s="4" t="s">
        <v>75</v>
      </c>
      <c r="C52" s="4" t="s">
        <v>74</v>
      </c>
      <c r="D52" s="4" t="s">
        <v>59</v>
      </c>
    </row>
    <row r="53" spans="1:4" ht="26" thickTop="1" thickBot="1" x14ac:dyDescent="0.4">
      <c r="A53" s="4" t="s">
        <v>44</v>
      </c>
      <c r="B53" s="4" t="s">
        <v>73</v>
      </c>
      <c r="C53" s="4" t="s">
        <v>72</v>
      </c>
      <c r="D53" s="4" t="s">
        <v>59</v>
      </c>
    </row>
    <row r="54" spans="1:4" ht="76" thickTop="1" thickBot="1" x14ac:dyDescent="0.4">
      <c r="A54" s="4" t="s">
        <v>45</v>
      </c>
      <c r="B54" s="4" t="s">
        <v>71</v>
      </c>
      <c r="C54" s="4" t="s">
        <v>70</v>
      </c>
      <c r="D54" s="4" t="s">
        <v>59</v>
      </c>
    </row>
    <row r="55" spans="1:4" ht="15.5" thickTop="1" thickBot="1" x14ac:dyDescent="0.4">
      <c r="A55" s="4" t="s">
        <v>46</v>
      </c>
      <c r="B55" s="4" t="s">
        <v>5</v>
      </c>
      <c r="C55" s="4" t="s">
        <v>5</v>
      </c>
      <c r="D55" s="4" t="s">
        <v>5</v>
      </c>
    </row>
    <row r="56" spans="1:4" ht="15.5" thickTop="1" thickBot="1" x14ac:dyDescent="0.4">
      <c r="A56" s="4" t="s">
        <v>47</v>
      </c>
      <c r="B56" s="4" t="s">
        <v>5</v>
      </c>
      <c r="C56" s="4" t="s">
        <v>5</v>
      </c>
      <c r="D56" s="4" t="s">
        <v>5</v>
      </c>
    </row>
    <row r="57" spans="1:4" ht="15.5" thickTop="1" thickBot="1" x14ac:dyDescent="0.4">
      <c r="A57" s="4" t="s">
        <v>48</v>
      </c>
      <c r="B57" s="4" t="s">
        <v>5</v>
      </c>
      <c r="C57" s="4" t="s">
        <v>5</v>
      </c>
      <c r="D57" s="4" t="s">
        <v>5</v>
      </c>
    </row>
    <row r="58" spans="1:4" ht="51" thickTop="1" thickBot="1" x14ac:dyDescent="0.4">
      <c r="A58" s="4" t="s">
        <v>49</v>
      </c>
      <c r="B58" s="4" t="s">
        <v>69</v>
      </c>
      <c r="C58" s="4" t="s">
        <v>68</v>
      </c>
      <c r="D58" s="4" t="s">
        <v>59</v>
      </c>
    </row>
    <row r="59" spans="1:4" ht="15.5" thickTop="1" thickBot="1" x14ac:dyDescent="0.4">
      <c r="A59" s="4" t="s">
        <v>51</v>
      </c>
      <c r="B59" s="4" t="s">
        <v>67</v>
      </c>
      <c r="C59" s="4" t="s">
        <v>66</v>
      </c>
      <c r="D59" s="4" t="s">
        <v>59</v>
      </c>
    </row>
    <row r="60" spans="1:4" ht="163.5" thickTop="1" thickBot="1" x14ac:dyDescent="0.4">
      <c r="A60" s="4" t="s">
        <v>52</v>
      </c>
      <c r="B60" s="4" t="s">
        <v>65</v>
      </c>
      <c r="C60" s="4" t="s">
        <v>64</v>
      </c>
      <c r="D60" s="4" t="s">
        <v>59</v>
      </c>
    </row>
    <row r="61" spans="1:4" ht="15.5" thickTop="1" thickBot="1" x14ac:dyDescent="0.4">
      <c r="A61" s="4" t="s">
        <v>53</v>
      </c>
      <c r="B61" s="4" t="s">
        <v>5</v>
      </c>
      <c r="C61" s="4" t="s">
        <v>5</v>
      </c>
      <c r="D61" s="4" t="s">
        <v>5</v>
      </c>
    </row>
    <row r="62" spans="1:4" ht="26" thickTop="1" thickBot="1" x14ac:dyDescent="0.4">
      <c r="A62" s="4" t="s">
        <v>54</v>
      </c>
      <c r="B62" s="4" t="s">
        <v>63</v>
      </c>
      <c r="C62" s="4" t="s">
        <v>62</v>
      </c>
      <c r="D62" s="4" t="s">
        <v>59</v>
      </c>
    </row>
    <row r="63" spans="1:4" ht="26" thickTop="1" thickBot="1" x14ac:dyDescent="0.4">
      <c r="A63" s="4" t="s">
        <v>55</v>
      </c>
      <c r="B63" s="4" t="s">
        <v>61</v>
      </c>
      <c r="C63" s="4" t="s">
        <v>60</v>
      </c>
      <c r="D63" s="4" t="s">
        <v>59</v>
      </c>
    </row>
    <row r="64" spans="1:4" ht="15.5" thickTop="1" thickBot="1" x14ac:dyDescent="0.4">
      <c r="A64" s="4" t="s">
        <v>56</v>
      </c>
      <c r="B64" s="4" t="s">
        <v>5</v>
      </c>
      <c r="C64" s="4" t="s">
        <v>5</v>
      </c>
      <c r="D64" s="4" t="s">
        <v>5</v>
      </c>
    </row>
    <row r="65" spans="1:5" ht="16" thickTop="1" x14ac:dyDescent="0.35">
      <c r="A65" s="1" t="s">
        <v>57</v>
      </c>
    </row>
    <row r="66" spans="1:5" x14ac:dyDescent="0.35">
      <c r="A66" s="171" t="s">
        <v>58</v>
      </c>
      <c r="B66" s="169"/>
      <c r="C66" s="169"/>
      <c r="D66" s="169"/>
      <c r="E66" s="169"/>
    </row>
    <row r="67" spans="1:5" x14ac:dyDescent="0.35">
      <c r="A67" s="168"/>
      <c r="B67" s="169"/>
      <c r="C67" s="169"/>
      <c r="D67" s="169"/>
      <c r="E67" s="169"/>
    </row>
  </sheetData>
  <mergeCells count="5">
    <mergeCell ref="A1:D2"/>
    <mergeCell ref="A3:D5"/>
    <mergeCell ref="A6:D7"/>
    <mergeCell ref="A8:D12"/>
    <mergeCell ref="A66:E67"/>
  </mergeCell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23656-54DD-42D3-A8E9-BA6B36375784}">
  <sheetPr codeName="Sheet4"/>
  <dimension ref="A3:D58"/>
  <sheetViews>
    <sheetView workbookViewId="0"/>
  </sheetViews>
  <sheetFormatPr defaultRowHeight="14.5" x14ac:dyDescent="0.35"/>
  <cols>
    <col min="1" max="1" width="36.54296875" customWidth="1"/>
    <col min="2" max="2" width="28" customWidth="1"/>
    <col min="3" max="3" width="37.453125" customWidth="1"/>
    <col min="4" max="4" width="45.453125" customWidth="1"/>
  </cols>
  <sheetData>
    <row r="3" spans="1:4" ht="26" x14ac:dyDescent="0.35">
      <c r="A3" s="124" t="s">
        <v>755</v>
      </c>
    </row>
    <row r="4" spans="1:4" ht="15" thickBot="1" x14ac:dyDescent="0.4">
      <c r="A4" s="125"/>
    </row>
    <row r="5" spans="1:4" ht="17" thickBot="1" x14ac:dyDescent="0.4">
      <c r="A5" s="126" t="s">
        <v>0</v>
      </c>
      <c r="B5" s="126" t="s">
        <v>756</v>
      </c>
      <c r="C5" s="126" t="s">
        <v>757</v>
      </c>
      <c r="D5" s="126" t="s">
        <v>758</v>
      </c>
    </row>
    <row r="6" spans="1:4" ht="17" thickBot="1" x14ac:dyDescent="0.4">
      <c r="A6" s="127" t="s">
        <v>407</v>
      </c>
      <c r="B6" s="127" t="s">
        <v>759</v>
      </c>
      <c r="C6" s="127" t="s">
        <v>760</v>
      </c>
      <c r="D6" s="127" t="s">
        <v>761</v>
      </c>
    </row>
    <row r="7" spans="1:4" ht="17" thickBot="1" x14ac:dyDescent="0.4">
      <c r="A7" s="127" t="s">
        <v>401</v>
      </c>
      <c r="B7" s="127" t="s">
        <v>759</v>
      </c>
      <c r="C7" s="127" t="s">
        <v>760</v>
      </c>
      <c r="D7" s="127" t="s">
        <v>762</v>
      </c>
    </row>
    <row r="8" spans="1:4" ht="33.5" thickBot="1" x14ac:dyDescent="0.4">
      <c r="A8" s="127" t="s">
        <v>397</v>
      </c>
      <c r="B8" s="127" t="s">
        <v>763</v>
      </c>
      <c r="C8" s="127" t="s">
        <v>764</v>
      </c>
      <c r="D8" s="127" t="s">
        <v>765</v>
      </c>
    </row>
    <row r="9" spans="1:4" ht="33.5" thickBot="1" x14ac:dyDescent="0.4">
      <c r="A9" s="127" t="s">
        <v>393</v>
      </c>
      <c r="B9" s="127" t="s">
        <v>766</v>
      </c>
      <c r="C9" s="127" t="s">
        <v>5</v>
      </c>
      <c r="D9" s="127" t="s">
        <v>767</v>
      </c>
    </row>
    <row r="10" spans="1:4" ht="33.5" thickBot="1" x14ac:dyDescent="0.4">
      <c r="A10" s="127" t="s">
        <v>388</v>
      </c>
      <c r="B10" s="127" t="s">
        <v>763</v>
      </c>
      <c r="C10" s="127" t="s">
        <v>768</v>
      </c>
      <c r="D10" s="127" t="s">
        <v>769</v>
      </c>
    </row>
    <row r="11" spans="1:4" ht="17" thickBot="1" x14ac:dyDescent="0.4">
      <c r="A11" s="127" t="s">
        <v>385</v>
      </c>
      <c r="B11" s="127" t="s">
        <v>759</v>
      </c>
      <c r="C11" s="127" t="s">
        <v>760</v>
      </c>
      <c r="D11" s="127" t="s">
        <v>770</v>
      </c>
    </row>
    <row r="12" spans="1:4" ht="17" thickBot="1" x14ac:dyDescent="0.4">
      <c r="A12" s="127" t="s">
        <v>380</v>
      </c>
      <c r="B12" s="127" t="s">
        <v>759</v>
      </c>
      <c r="C12" s="127" t="s">
        <v>760</v>
      </c>
      <c r="D12" s="127" t="s">
        <v>771</v>
      </c>
    </row>
    <row r="13" spans="1:4" ht="17" thickBot="1" x14ac:dyDescent="0.4">
      <c r="A13" s="127" t="s">
        <v>376</v>
      </c>
      <c r="B13" s="127" t="s">
        <v>759</v>
      </c>
      <c r="C13" s="127" t="s">
        <v>760</v>
      </c>
      <c r="D13" s="127" t="s">
        <v>772</v>
      </c>
    </row>
    <row r="14" spans="1:4" ht="17" thickBot="1" x14ac:dyDescent="0.4">
      <c r="A14" s="127" t="s">
        <v>372</v>
      </c>
      <c r="B14" s="127" t="s">
        <v>759</v>
      </c>
      <c r="C14" s="127" t="s">
        <v>760</v>
      </c>
      <c r="D14" s="127" t="s">
        <v>765</v>
      </c>
    </row>
    <row r="15" spans="1:4" ht="33.5" thickBot="1" x14ac:dyDescent="0.4">
      <c r="A15" s="127" t="s">
        <v>368</v>
      </c>
      <c r="B15" s="127" t="s">
        <v>763</v>
      </c>
      <c r="C15" s="127" t="s">
        <v>768</v>
      </c>
      <c r="D15" s="127" t="s">
        <v>761</v>
      </c>
    </row>
    <row r="16" spans="1:4" ht="33.5" thickBot="1" x14ac:dyDescent="0.4">
      <c r="A16" s="127" t="s">
        <v>363</v>
      </c>
      <c r="B16" s="127" t="s">
        <v>763</v>
      </c>
      <c r="C16" s="127" t="s">
        <v>768</v>
      </c>
      <c r="D16" s="127" t="s">
        <v>773</v>
      </c>
    </row>
    <row r="17" spans="1:4" ht="33.5" thickBot="1" x14ac:dyDescent="0.4">
      <c r="A17" s="127" t="s">
        <v>360</v>
      </c>
      <c r="B17" s="127" t="s">
        <v>763</v>
      </c>
      <c r="C17" s="127" t="s">
        <v>764</v>
      </c>
      <c r="D17" s="127" t="s">
        <v>765</v>
      </c>
    </row>
    <row r="18" spans="1:4" ht="33.5" thickBot="1" x14ac:dyDescent="0.4">
      <c r="A18" s="127" t="s">
        <v>354</v>
      </c>
      <c r="B18" s="127" t="s">
        <v>763</v>
      </c>
      <c r="C18" s="127" t="s">
        <v>768</v>
      </c>
      <c r="D18" s="127" t="s">
        <v>765</v>
      </c>
    </row>
    <row r="19" spans="1:4" ht="17" thickBot="1" x14ac:dyDescent="0.4">
      <c r="A19" s="127" t="s">
        <v>350</v>
      </c>
      <c r="B19" s="127" t="s">
        <v>759</v>
      </c>
      <c r="C19" s="127" t="s">
        <v>760</v>
      </c>
      <c r="D19" s="127" t="s">
        <v>765</v>
      </c>
    </row>
    <row r="20" spans="1:4" ht="33.5" thickBot="1" x14ac:dyDescent="0.4">
      <c r="A20" s="127" t="s">
        <v>346</v>
      </c>
      <c r="B20" s="127" t="s">
        <v>763</v>
      </c>
      <c r="C20" s="127" t="s">
        <v>774</v>
      </c>
      <c r="D20" s="127" t="s">
        <v>765</v>
      </c>
    </row>
    <row r="21" spans="1:4" ht="17" thickBot="1" x14ac:dyDescent="0.4">
      <c r="A21" s="127" t="s">
        <v>341</v>
      </c>
      <c r="B21" s="127" t="s">
        <v>759</v>
      </c>
      <c r="C21" s="127" t="s">
        <v>760</v>
      </c>
      <c r="D21" s="127" t="s">
        <v>775</v>
      </c>
    </row>
    <row r="22" spans="1:4" ht="17" thickBot="1" x14ac:dyDescent="0.4">
      <c r="A22" s="127" t="s">
        <v>336</v>
      </c>
      <c r="B22" s="127" t="s">
        <v>759</v>
      </c>
      <c r="C22" s="127" t="s">
        <v>760</v>
      </c>
      <c r="D22" s="127" t="s">
        <v>765</v>
      </c>
    </row>
    <row r="23" spans="1:4" ht="33.5" thickBot="1" x14ac:dyDescent="0.4">
      <c r="A23" s="127" t="s">
        <v>331</v>
      </c>
      <c r="B23" s="127" t="s">
        <v>763</v>
      </c>
      <c r="C23" s="127" t="s">
        <v>776</v>
      </c>
      <c r="D23" s="127" t="s">
        <v>765</v>
      </c>
    </row>
    <row r="24" spans="1:4" ht="17" thickBot="1" x14ac:dyDescent="0.4">
      <c r="A24" s="127" t="s">
        <v>326</v>
      </c>
      <c r="B24" s="127" t="s">
        <v>759</v>
      </c>
      <c r="C24" s="127" t="s">
        <v>760</v>
      </c>
      <c r="D24" s="127" t="s">
        <v>765</v>
      </c>
    </row>
    <row r="25" spans="1:4" ht="33.5" thickBot="1" x14ac:dyDescent="0.4">
      <c r="A25" s="127" t="s">
        <v>322</v>
      </c>
      <c r="B25" s="127" t="s">
        <v>763</v>
      </c>
      <c r="C25" s="127" t="s">
        <v>777</v>
      </c>
      <c r="D25" s="127" t="s">
        <v>765</v>
      </c>
    </row>
    <row r="26" spans="1:4" ht="33.5" thickBot="1" x14ac:dyDescent="0.4">
      <c r="A26" s="127" t="s">
        <v>318</v>
      </c>
      <c r="B26" s="127" t="s">
        <v>763</v>
      </c>
      <c r="C26" s="127" t="s">
        <v>776</v>
      </c>
      <c r="D26" s="127" t="s">
        <v>765</v>
      </c>
    </row>
    <row r="27" spans="1:4" ht="33.5" thickBot="1" x14ac:dyDescent="0.4">
      <c r="A27" s="127" t="s">
        <v>315</v>
      </c>
      <c r="B27" s="127" t="s">
        <v>778</v>
      </c>
      <c r="C27" s="127" t="s">
        <v>779</v>
      </c>
      <c r="D27" s="127" t="s">
        <v>780</v>
      </c>
    </row>
    <row r="28" spans="1:4" ht="17" thickBot="1" x14ac:dyDescent="0.4">
      <c r="A28" s="127" t="s">
        <v>309</v>
      </c>
      <c r="B28" s="127" t="s">
        <v>759</v>
      </c>
      <c r="C28" s="127" t="s">
        <v>760</v>
      </c>
      <c r="D28" s="127" t="s">
        <v>781</v>
      </c>
    </row>
    <row r="29" spans="1:4" ht="33.5" thickBot="1" x14ac:dyDescent="0.4">
      <c r="A29" s="127" t="s">
        <v>303</v>
      </c>
      <c r="B29" s="127" t="s">
        <v>763</v>
      </c>
      <c r="C29" s="127" t="s">
        <v>782</v>
      </c>
      <c r="D29" s="127" t="s">
        <v>761</v>
      </c>
    </row>
    <row r="30" spans="1:4" ht="17" thickBot="1" x14ac:dyDescent="0.4">
      <c r="A30" s="127" t="s">
        <v>299</v>
      </c>
      <c r="B30" s="127" t="s">
        <v>766</v>
      </c>
      <c r="C30" s="127" t="s">
        <v>5</v>
      </c>
      <c r="D30" s="127" t="s">
        <v>783</v>
      </c>
    </row>
    <row r="31" spans="1:4" ht="17" thickBot="1" x14ac:dyDescent="0.4">
      <c r="A31" s="127" t="s">
        <v>293</v>
      </c>
      <c r="B31" s="127" t="s">
        <v>759</v>
      </c>
      <c r="C31" s="127" t="s">
        <v>760</v>
      </c>
      <c r="D31" s="127" t="s">
        <v>765</v>
      </c>
    </row>
    <row r="32" spans="1:4" ht="17" thickBot="1" x14ac:dyDescent="0.4">
      <c r="A32" s="127" t="s">
        <v>288</v>
      </c>
      <c r="B32" s="127" t="s">
        <v>759</v>
      </c>
      <c r="C32" s="127" t="s">
        <v>760</v>
      </c>
      <c r="D32" s="127" t="s">
        <v>765</v>
      </c>
    </row>
    <row r="33" spans="1:4" ht="17" thickBot="1" x14ac:dyDescent="0.4">
      <c r="A33" s="127" t="s">
        <v>282</v>
      </c>
      <c r="B33" s="127" t="s">
        <v>759</v>
      </c>
      <c r="C33" s="127" t="s">
        <v>760</v>
      </c>
      <c r="D33" s="127" t="s">
        <v>765</v>
      </c>
    </row>
    <row r="34" spans="1:4" ht="17" thickBot="1" x14ac:dyDescent="0.4">
      <c r="A34" s="127" t="s">
        <v>278</v>
      </c>
      <c r="B34" s="127" t="s">
        <v>5</v>
      </c>
      <c r="C34" s="127" t="s">
        <v>5</v>
      </c>
      <c r="D34" s="127" t="s">
        <v>784</v>
      </c>
    </row>
    <row r="35" spans="1:4" ht="33.5" thickBot="1" x14ac:dyDescent="0.4">
      <c r="A35" s="127" t="s">
        <v>276</v>
      </c>
      <c r="B35" s="127" t="s">
        <v>763</v>
      </c>
      <c r="C35" s="127" t="s">
        <v>785</v>
      </c>
      <c r="D35" s="127" t="s">
        <v>786</v>
      </c>
    </row>
    <row r="36" spans="1:4" ht="33.5" thickBot="1" x14ac:dyDescent="0.4">
      <c r="A36" s="127" t="s">
        <v>269</v>
      </c>
      <c r="B36" s="127" t="s">
        <v>778</v>
      </c>
      <c r="C36" s="127" t="s">
        <v>787</v>
      </c>
      <c r="D36" s="127" t="s">
        <v>788</v>
      </c>
    </row>
    <row r="37" spans="1:4" ht="17" thickBot="1" x14ac:dyDescent="0.4">
      <c r="A37" s="127" t="s">
        <v>264</v>
      </c>
      <c r="B37" s="127" t="s">
        <v>759</v>
      </c>
      <c r="C37" s="127" t="s">
        <v>760</v>
      </c>
      <c r="D37" s="127" t="s">
        <v>772</v>
      </c>
    </row>
    <row r="38" spans="1:4" ht="17" thickBot="1" x14ac:dyDescent="0.4">
      <c r="A38" s="127" t="s">
        <v>260</v>
      </c>
      <c r="B38" s="127" t="s">
        <v>759</v>
      </c>
      <c r="C38" s="127" t="s">
        <v>760</v>
      </c>
      <c r="D38" s="127" t="s">
        <v>789</v>
      </c>
    </row>
    <row r="39" spans="1:4" ht="33.5" thickBot="1" x14ac:dyDescent="0.4">
      <c r="A39" s="127" t="s">
        <v>254</v>
      </c>
      <c r="B39" s="127" t="s">
        <v>763</v>
      </c>
      <c r="C39" s="127" t="s">
        <v>774</v>
      </c>
      <c r="D39" s="127" t="s">
        <v>765</v>
      </c>
    </row>
    <row r="40" spans="1:4" ht="17" thickBot="1" x14ac:dyDescent="0.4">
      <c r="A40" s="127" t="s">
        <v>247</v>
      </c>
      <c r="B40" s="127" t="s">
        <v>759</v>
      </c>
      <c r="C40" s="127" t="s">
        <v>760</v>
      </c>
      <c r="D40" s="127" t="s">
        <v>765</v>
      </c>
    </row>
    <row r="41" spans="1:4" ht="17" thickBot="1" x14ac:dyDescent="0.4">
      <c r="A41" s="127" t="s">
        <v>231</v>
      </c>
      <c r="B41" s="127" t="s">
        <v>759</v>
      </c>
      <c r="C41" s="127" t="s">
        <v>760</v>
      </c>
      <c r="D41" s="127" t="s">
        <v>765</v>
      </c>
    </row>
    <row r="42" spans="1:4" ht="33.5" thickBot="1" x14ac:dyDescent="0.4">
      <c r="A42" s="127" t="s">
        <v>226</v>
      </c>
      <c r="B42" s="127" t="s">
        <v>778</v>
      </c>
      <c r="C42" s="127" t="s">
        <v>787</v>
      </c>
      <c r="D42" s="127" t="s">
        <v>790</v>
      </c>
    </row>
    <row r="43" spans="1:4" ht="17" thickBot="1" x14ac:dyDescent="0.4">
      <c r="A43" s="127" t="s">
        <v>221</v>
      </c>
      <c r="B43" s="127" t="s">
        <v>759</v>
      </c>
      <c r="C43" s="127" t="s">
        <v>760</v>
      </c>
      <c r="D43" s="127" t="s">
        <v>765</v>
      </c>
    </row>
    <row r="44" spans="1:4" ht="33.5" thickBot="1" x14ac:dyDescent="0.4">
      <c r="A44" s="127" t="s">
        <v>216</v>
      </c>
      <c r="B44" s="127" t="s">
        <v>763</v>
      </c>
      <c r="C44" s="127" t="s">
        <v>777</v>
      </c>
      <c r="D44" s="127" t="s">
        <v>765</v>
      </c>
    </row>
    <row r="45" spans="1:4" ht="17" thickBot="1" x14ac:dyDescent="0.4">
      <c r="A45" s="127" t="s">
        <v>210</v>
      </c>
      <c r="B45" s="127" t="s">
        <v>759</v>
      </c>
      <c r="C45" s="127" t="s">
        <v>760</v>
      </c>
      <c r="D45" s="127" t="s">
        <v>791</v>
      </c>
    </row>
    <row r="46" spans="1:4" ht="17" thickBot="1" x14ac:dyDescent="0.4">
      <c r="A46" s="127" t="s">
        <v>199</v>
      </c>
      <c r="B46" s="127" t="s">
        <v>759</v>
      </c>
      <c r="C46" s="127" t="s">
        <v>760</v>
      </c>
      <c r="D46" s="127" t="s">
        <v>765</v>
      </c>
    </row>
    <row r="47" spans="1:4" ht="33.5" thickBot="1" x14ac:dyDescent="0.4">
      <c r="A47" s="127" t="s">
        <v>195</v>
      </c>
      <c r="B47" s="127" t="s">
        <v>763</v>
      </c>
      <c r="C47" s="127" t="s">
        <v>764</v>
      </c>
      <c r="D47" s="127" t="s">
        <v>765</v>
      </c>
    </row>
    <row r="48" spans="1:4" ht="17" thickBot="1" x14ac:dyDescent="0.4">
      <c r="A48" s="127" t="s">
        <v>190</v>
      </c>
      <c r="B48" s="127" t="s">
        <v>759</v>
      </c>
      <c r="C48" s="127" t="s">
        <v>760</v>
      </c>
      <c r="D48" s="127" t="s">
        <v>792</v>
      </c>
    </row>
    <row r="49" spans="1:4" ht="17" thickBot="1" x14ac:dyDescent="0.4">
      <c r="A49" s="127" t="s">
        <v>185</v>
      </c>
      <c r="B49" s="127" t="s">
        <v>5</v>
      </c>
      <c r="C49" s="127" t="s">
        <v>5</v>
      </c>
      <c r="D49" s="127" t="s">
        <v>793</v>
      </c>
    </row>
    <row r="50" spans="1:4" ht="33.5" thickBot="1" x14ac:dyDescent="0.4">
      <c r="A50" s="127" t="s">
        <v>183</v>
      </c>
      <c r="B50" s="127" t="s">
        <v>763</v>
      </c>
      <c r="C50" s="127" t="s">
        <v>776</v>
      </c>
      <c r="D50" s="127" t="s">
        <v>765</v>
      </c>
    </row>
    <row r="51" spans="1:4" ht="33.5" thickBot="1" x14ac:dyDescent="0.4">
      <c r="A51" s="127" t="s">
        <v>177</v>
      </c>
      <c r="B51" s="127" t="s">
        <v>763</v>
      </c>
      <c r="C51" s="127" t="s">
        <v>794</v>
      </c>
      <c r="D51" s="127" t="s">
        <v>765</v>
      </c>
    </row>
    <row r="52" spans="1:4" ht="17" thickBot="1" x14ac:dyDescent="0.4">
      <c r="A52" s="127" t="s">
        <v>169</v>
      </c>
      <c r="B52" s="127" t="s">
        <v>5</v>
      </c>
      <c r="C52" s="127" t="s">
        <v>5</v>
      </c>
      <c r="D52" s="127" t="s">
        <v>793</v>
      </c>
    </row>
    <row r="54" spans="1:4" ht="16.5" x14ac:dyDescent="0.35">
      <c r="A54" s="128" t="s">
        <v>795</v>
      </c>
    </row>
    <row r="56" spans="1:4" ht="72.5" x14ac:dyDescent="0.35">
      <c r="A56">
        <v>1</v>
      </c>
      <c r="B56" s="129" t="s">
        <v>796</v>
      </c>
    </row>
    <row r="57" spans="1:4" x14ac:dyDescent="0.35">
      <c r="A57">
        <v>2</v>
      </c>
      <c r="B57" s="130" t="s">
        <v>797</v>
      </c>
    </row>
    <row r="58" spans="1:4" x14ac:dyDescent="0.35">
      <c r="A58">
        <v>3</v>
      </c>
      <c r="B58" s="130" t="s">
        <v>798</v>
      </c>
    </row>
  </sheetData>
  <autoFilter ref="A5:D52" xr:uid="{14323656-54DD-42D3-A8E9-BA6B36375784}"/>
  <hyperlinks>
    <hyperlink ref="B56" r:id="rId1" xr:uid="{635D0862-EF8E-4921-B8D7-6DAE823EF797}"/>
    <hyperlink ref="B57" r:id="rId2" display="https://assets.ctfassets.net/rb9cdnjh59cm/qe3K0sMPNixJVwaI1ZGU7/555c4602e336ec461c17f1aef20bb6cc/aicpa-state-conformity-to-irc.pdf" xr:uid="{CF8360FB-BB2B-48D0-9439-AA455D7FB974}"/>
    <hyperlink ref="B58" r:id="rId3" display="https://www.ncsl.org/fiscal/2025-tax-conformity-changes" xr:uid="{64AA373B-D1DD-4C1D-8677-BD0873512CE9}"/>
  </hyperlinks>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24D93-23AE-49F6-A611-C7C938767F0A}">
  <sheetPr codeName="Sheet5"/>
  <dimension ref="A1:H91"/>
  <sheetViews>
    <sheetView workbookViewId="0">
      <selection sqref="A1:D2"/>
    </sheetView>
  </sheetViews>
  <sheetFormatPr defaultColWidth="9.1796875" defaultRowHeight="14.5" x14ac:dyDescent="0.35"/>
  <cols>
    <col min="1" max="1" width="19.7265625" style="2" customWidth="1"/>
    <col min="2" max="2" width="39.453125" style="2" customWidth="1"/>
    <col min="3" max="4" width="23.7265625" style="2" customWidth="1"/>
    <col min="5" max="16384" width="9.1796875" style="2"/>
  </cols>
  <sheetData>
    <row r="1" spans="1:8" x14ac:dyDescent="0.35">
      <c r="A1" s="168" t="s">
        <v>611</v>
      </c>
      <c r="B1" s="169"/>
      <c r="C1" s="169"/>
      <c r="D1" s="169"/>
    </row>
    <row r="2" spans="1:8" x14ac:dyDescent="0.35">
      <c r="A2" s="168"/>
      <c r="B2" s="169"/>
      <c r="C2" s="169"/>
      <c r="D2" s="169"/>
    </row>
    <row r="3" spans="1:8" x14ac:dyDescent="0.35">
      <c r="A3" s="170" t="s">
        <v>609</v>
      </c>
      <c r="B3" s="169"/>
      <c r="C3" s="169"/>
      <c r="D3" s="169"/>
    </row>
    <row r="4" spans="1:8" x14ac:dyDescent="0.35">
      <c r="A4" s="168"/>
      <c r="B4" s="169"/>
      <c r="C4" s="169"/>
      <c r="D4" s="169"/>
    </row>
    <row r="5" spans="1:8" x14ac:dyDescent="0.35">
      <c r="A5" s="168"/>
      <c r="B5" s="169"/>
      <c r="C5" s="169"/>
      <c r="D5" s="169"/>
    </row>
    <row r="6" spans="1:8" x14ac:dyDescent="0.35">
      <c r="A6" s="168" t="s">
        <v>147</v>
      </c>
      <c r="B6" s="169"/>
      <c r="C6" s="169"/>
      <c r="D6" s="169"/>
    </row>
    <row r="7" spans="1:8" x14ac:dyDescent="0.35">
      <c r="A7" s="168"/>
      <c r="B7" s="169"/>
      <c r="C7" s="169"/>
      <c r="D7" s="169"/>
    </row>
    <row r="8" spans="1:8" x14ac:dyDescent="0.35">
      <c r="A8" s="168" t="s">
        <v>610</v>
      </c>
      <c r="B8" s="169"/>
      <c r="C8" s="169"/>
      <c r="D8" s="169"/>
    </row>
    <row r="9" spans="1:8" x14ac:dyDescent="0.35">
      <c r="A9" s="168"/>
      <c r="B9" s="169"/>
      <c r="C9" s="169"/>
      <c r="D9" s="169"/>
    </row>
    <row r="10" spans="1:8" x14ac:dyDescent="0.35">
      <c r="A10" s="168"/>
      <c r="B10" s="169"/>
      <c r="C10" s="169"/>
      <c r="D10" s="169"/>
    </row>
    <row r="11" spans="1:8" x14ac:dyDescent="0.35">
      <c r="A11" s="168"/>
      <c r="B11" s="169"/>
      <c r="C11" s="169"/>
      <c r="D11" s="169"/>
    </row>
    <row r="12" spans="1:8" ht="15" thickBot="1" x14ac:dyDescent="0.4">
      <c r="A12" s="168"/>
      <c r="B12" s="169"/>
      <c r="C12" s="169"/>
      <c r="D12" s="169"/>
    </row>
    <row r="13" spans="1:8" ht="15.5" thickTop="1" thickBot="1" x14ac:dyDescent="0.4">
      <c r="A13" s="3" t="s">
        <v>0</v>
      </c>
      <c r="B13" s="3" t="s">
        <v>609</v>
      </c>
      <c r="C13" s="3" t="s">
        <v>2</v>
      </c>
      <c r="D13" s="3" t="s">
        <v>3</v>
      </c>
    </row>
    <row r="14" spans="1:8" ht="16.5" thickTop="1" thickBot="1" x14ac:dyDescent="0.4">
      <c r="A14" s="119" t="s">
        <v>4</v>
      </c>
      <c r="B14" s="4" t="s">
        <v>5</v>
      </c>
      <c r="C14" s="4" t="s">
        <v>463</v>
      </c>
      <c r="D14" s="4" t="s">
        <v>463</v>
      </c>
    </row>
    <row r="15" spans="1:8" ht="168.65" customHeight="1" thickTop="1" thickBot="1" x14ac:dyDescent="0.4">
      <c r="A15" s="119" t="s">
        <v>6</v>
      </c>
      <c r="B15" s="4" t="s">
        <v>569</v>
      </c>
      <c r="C15" s="113" t="s">
        <v>568</v>
      </c>
      <c r="D15" s="113" t="s">
        <v>464</v>
      </c>
      <c r="E15" s="2" t="b">
        <f>PersonalIncomeTaxRate2025!A15=A15</f>
        <v>1</v>
      </c>
      <c r="F15" s="2" t="b">
        <f>PersonalIncomeTaxRate2025!B15=B15</f>
        <v>1</v>
      </c>
      <c r="G15" s="2" t="b">
        <f>PersonalIncomeTaxRate2025!C15=C15</f>
        <v>1</v>
      </c>
      <c r="H15" s="2" t="b">
        <f>PersonalIncomeTaxRate2025!D15=D15</f>
        <v>1</v>
      </c>
    </row>
    <row r="16" spans="1:8" ht="26" thickTop="1" thickBot="1" x14ac:dyDescent="0.4">
      <c r="A16" s="172" t="s">
        <v>7</v>
      </c>
      <c r="B16" s="173" t="s">
        <v>608</v>
      </c>
      <c r="C16" s="113" t="s">
        <v>566</v>
      </c>
      <c r="D16" s="113" t="s">
        <v>464</v>
      </c>
      <c r="F16" s="2" t="b">
        <f>PersonalIncomeTaxRate2025!B16=B16</f>
        <v>0</v>
      </c>
    </row>
    <row r="17" spans="1:6" ht="26" thickTop="1" thickBot="1" x14ac:dyDescent="0.4">
      <c r="A17" s="172"/>
      <c r="B17" s="173"/>
      <c r="C17" s="113" t="s">
        <v>565</v>
      </c>
      <c r="D17" s="4"/>
      <c r="F17" s="2" t="b">
        <f>PersonalIncomeTaxRate2025!B17=B17</f>
        <v>1</v>
      </c>
    </row>
    <row r="18" spans="1:6" ht="26" thickTop="1" thickBot="1" x14ac:dyDescent="0.4">
      <c r="A18" s="172"/>
      <c r="B18" s="173"/>
      <c r="C18" s="113" t="s">
        <v>564</v>
      </c>
      <c r="D18" s="4"/>
      <c r="F18" s="2" t="b">
        <f>PersonalIncomeTaxRate2025!B18=B18</f>
        <v>1</v>
      </c>
    </row>
    <row r="19" spans="1:6" ht="26" thickTop="1" thickBot="1" x14ac:dyDescent="0.4">
      <c r="A19" s="172"/>
      <c r="B19" s="173"/>
      <c r="C19" s="113" t="s">
        <v>563</v>
      </c>
      <c r="D19" s="4"/>
      <c r="F19" s="2" t="b">
        <f>PersonalIncomeTaxRate2025!B19=B19</f>
        <v>1</v>
      </c>
    </row>
    <row r="20" spans="1:6" ht="163" customHeight="1" thickTop="1" thickBot="1" x14ac:dyDescent="0.4">
      <c r="A20" s="172"/>
      <c r="B20" s="173"/>
      <c r="C20" s="113" t="s">
        <v>562</v>
      </c>
      <c r="D20" s="4"/>
      <c r="F20" s="2" t="b">
        <f>PersonalIncomeTaxRate2025!B20=B20</f>
        <v>1</v>
      </c>
    </row>
    <row r="21" spans="1:6" ht="26" thickTop="1" thickBot="1" x14ac:dyDescent="0.4">
      <c r="A21" s="172" t="s">
        <v>8</v>
      </c>
      <c r="B21" s="173" t="s">
        <v>607</v>
      </c>
      <c r="C21" s="113" t="s">
        <v>560</v>
      </c>
      <c r="D21" s="113" t="s">
        <v>464</v>
      </c>
      <c r="F21" s="2" t="b">
        <f>PersonalIncomeTaxRate2025!B21=B21</f>
        <v>0</v>
      </c>
    </row>
    <row r="22" spans="1:6" ht="38.5" thickTop="1" thickBot="1" x14ac:dyDescent="0.4">
      <c r="A22" s="172"/>
      <c r="B22" s="173"/>
      <c r="C22" s="113" t="s">
        <v>606</v>
      </c>
      <c r="D22" s="4"/>
      <c r="F22" s="2" t="b">
        <f>PersonalIncomeTaxRate2025!B22=B22</f>
        <v>1</v>
      </c>
    </row>
    <row r="23" spans="1:6" ht="26" thickTop="1" thickBot="1" x14ac:dyDescent="0.4">
      <c r="A23" s="172" t="s">
        <v>9</v>
      </c>
      <c r="B23" s="173" t="s">
        <v>558</v>
      </c>
      <c r="C23" s="113" t="s">
        <v>557</v>
      </c>
      <c r="D23" s="113" t="s">
        <v>464</v>
      </c>
      <c r="F23" s="2" t="b">
        <f>PersonalIncomeTaxRate2025!B23=B23</f>
        <v>1</v>
      </c>
    </row>
    <row r="24" spans="1:6" ht="26" thickTop="1" thickBot="1" x14ac:dyDescent="0.4">
      <c r="A24" s="172"/>
      <c r="B24" s="173"/>
      <c r="C24" s="113" t="s">
        <v>556</v>
      </c>
      <c r="D24" s="4"/>
      <c r="F24" s="2" t="b">
        <f>PersonalIncomeTaxRate2025!B24=B24</f>
        <v>1</v>
      </c>
    </row>
    <row r="25" spans="1:6" ht="26" thickTop="1" thickBot="1" x14ac:dyDescent="0.4">
      <c r="A25" s="172"/>
      <c r="B25" s="173"/>
      <c r="C25" s="113" t="s">
        <v>555</v>
      </c>
      <c r="D25" s="4"/>
      <c r="F25" s="2" t="b">
        <f>PersonalIncomeTaxRate2025!B25=B25</f>
        <v>1</v>
      </c>
    </row>
    <row r="26" spans="1:6" ht="26" thickTop="1" thickBot="1" x14ac:dyDescent="0.4">
      <c r="A26" s="172"/>
      <c r="B26" s="173"/>
      <c r="C26" s="113" t="s">
        <v>554</v>
      </c>
      <c r="D26" s="4"/>
      <c r="F26" s="2" t="b">
        <f>PersonalIncomeTaxRate2025!B26=B26</f>
        <v>1</v>
      </c>
    </row>
    <row r="27" spans="1:6" ht="26" thickTop="1" thickBot="1" x14ac:dyDescent="0.4">
      <c r="A27" s="172" t="s">
        <v>10</v>
      </c>
      <c r="B27" s="173" t="s">
        <v>605</v>
      </c>
      <c r="C27" s="113" t="s">
        <v>552</v>
      </c>
      <c r="D27" s="113" t="s">
        <v>464</v>
      </c>
      <c r="F27" s="2" t="b">
        <f>PersonalIncomeTaxRate2025!B27=B27</f>
        <v>0</v>
      </c>
    </row>
    <row r="28" spans="1:6" ht="41.15" customHeight="1" thickTop="1" thickBot="1" x14ac:dyDescent="0.4">
      <c r="A28" s="172"/>
      <c r="B28" s="173"/>
      <c r="C28" s="113" t="s">
        <v>551</v>
      </c>
      <c r="D28" s="4"/>
      <c r="F28" s="2" t="b">
        <f>PersonalIncomeTaxRate2025!B28=B28</f>
        <v>1</v>
      </c>
    </row>
    <row r="29" spans="1:6" ht="251" thickTop="1" thickBot="1" x14ac:dyDescent="0.4">
      <c r="A29" s="119" t="s">
        <v>11</v>
      </c>
      <c r="B29" s="4" t="s">
        <v>550</v>
      </c>
      <c r="C29" s="113" t="s">
        <v>549</v>
      </c>
      <c r="D29" s="113" t="s">
        <v>464</v>
      </c>
      <c r="F29" s="2" t="b">
        <f>PersonalIncomeTaxRate2025!B29=B29</f>
        <v>1</v>
      </c>
    </row>
    <row r="30" spans="1:6" ht="26" thickTop="1" thickBot="1" x14ac:dyDescent="0.4">
      <c r="A30" s="119" t="s">
        <v>12</v>
      </c>
      <c r="B30" s="4" t="s">
        <v>132</v>
      </c>
      <c r="C30" s="113" t="s">
        <v>548</v>
      </c>
      <c r="D30" s="113" t="s">
        <v>464</v>
      </c>
      <c r="F30" s="2" t="b">
        <f>PersonalIncomeTaxRate2025!B30=B30</f>
        <v>1</v>
      </c>
    </row>
    <row r="31" spans="1:6" ht="26" thickTop="1" thickBot="1" x14ac:dyDescent="0.4">
      <c r="A31" s="172" t="s">
        <v>13</v>
      </c>
      <c r="B31" s="173" t="s">
        <v>604</v>
      </c>
      <c r="C31" s="113" t="s">
        <v>546</v>
      </c>
      <c r="D31" s="113" t="s">
        <v>464</v>
      </c>
      <c r="F31" s="2" t="b">
        <f>PersonalIncomeTaxRate2025!B31=B31</f>
        <v>0</v>
      </c>
    </row>
    <row r="32" spans="1:6" ht="138.65" customHeight="1" thickTop="1" thickBot="1" x14ac:dyDescent="0.4">
      <c r="A32" s="172"/>
      <c r="B32" s="173"/>
      <c r="C32" s="4" t="s">
        <v>603</v>
      </c>
      <c r="D32" s="4"/>
      <c r="F32" s="2" t="b">
        <f>PersonalIncomeTaxRate2025!B32=B32</f>
        <v>0</v>
      </c>
    </row>
    <row r="33" spans="1:6" ht="16.5" thickTop="1" thickBot="1" x14ac:dyDescent="0.4">
      <c r="A33" s="119" t="s">
        <v>14</v>
      </c>
      <c r="B33" s="4" t="s">
        <v>5</v>
      </c>
      <c r="C33" s="4" t="s">
        <v>463</v>
      </c>
      <c r="D33" s="4" t="s">
        <v>463</v>
      </c>
      <c r="F33" s="2" t="b">
        <f>PersonalIncomeTaxRate2025!B32=B33</f>
        <v>1</v>
      </c>
    </row>
    <row r="34" spans="1:6" ht="26" thickTop="1" thickBot="1" x14ac:dyDescent="0.4">
      <c r="A34" s="119" t="s">
        <v>15</v>
      </c>
      <c r="B34" s="4" t="s">
        <v>602</v>
      </c>
      <c r="C34" s="113" t="s">
        <v>544</v>
      </c>
      <c r="D34" s="113" t="s">
        <v>464</v>
      </c>
      <c r="F34" s="2" t="b">
        <f>PersonalIncomeTaxRate2025!B33=B34</f>
        <v>0</v>
      </c>
    </row>
    <row r="35" spans="1:6" ht="16.5" thickTop="1" thickBot="1" x14ac:dyDescent="0.4">
      <c r="A35" s="119" t="s">
        <v>16</v>
      </c>
      <c r="B35" s="4" t="s">
        <v>126</v>
      </c>
      <c r="C35" s="113" t="s">
        <v>543</v>
      </c>
      <c r="D35" s="113" t="s">
        <v>464</v>
      </c>
      <c r="F35" s="2" t="b">
        <f>PersonalIncomeTaxRate2025!B34=B35</f>
        <v>1</v>
      </c>
    </row>
    <row r="36" spans="1:6" ht="38.5" thickTop="1" thickBot="1" x14ac:dyDescent="0.4">
      <c r="A36" s="172" t="s">
        <v>17</v>
      </c>
      <c r="B36" s="173" t="s">
        <v>542</v>
      </c>
      <c r="C36" s="113" t="s">
        <v>601</v>
      </c>
      <c r="D36" s="113" t="s">
        <v>464</v>
      </c>
      <c r="F36" s="2" t="b">
        <f>PersonalIncomeTaxRate2025!B35=B36</f>
        <v>1</v>
      </c>
    </row>
    <row r="37" spans="1:6" ht="51" thickTop="1" thickBot="1" x14ac:dyDescent="0.4">
      <c r="A37" s="172"/>
      <c r="B37" s="173"/>
      <c r="C37" s="4" t="s">
        <v>600</v>
      </c>
      <c r="D37" s="4"/>
      <c r="F37" s="2" t="b">
        <f>PersonalIncomeTaxRate2025!B36=B37</f>
        <v>1</v>
      </c>
    </row>
    <row r="38" spans="1:6" ht="16.5" thickTop="1" thickBot="1" x14ac:dyDescent="0.4">
      <c r="A38" s="119" t="s">
        <v>18</v>
      </c>
      <c r="B38" s="4" t="s">
        <v>539</v>
      </c>
      <c r="C38" s="113" t="s">
        <v>538</v>
      </c>
      <c r="D38" s="113" t="s">
        <v>464</v>
      </c>
      <c r="F38" s="2" t="b">
        <f>PersonalIncomeTaxRate2025!B37=B38</f>
        <v>1</v>
      </c>
    </row>
    <row r="39" spans="1:6" ht="26" thickTop="1" thickBot="1" x14ac:dyDescent="0.4">
      <c r="A39" s="119" t="s">
        <v>19</v>
      </c>
      <c r="B39" s="4" t="s">
        <v>50</v>
      </c>
      <c r="C39" s="113" t="s">
        <v>537</v>
      </c>
      <c r="D39" s="113" t="s">
        <v>464</v>
      </c>
      <c r="F39" s="2" t="b">
        <f>PersonalIncomeTaxRate2025!B38=B39</f>
        <v>1</v>
      </c>
    </row>
    <row r="40" spans="1:6" ht="16.5" thickTop="1" thickBot="1" x14ac:dyDescent="0.4">
      <c r="A40" s="119" t="s">
        <v>20</v>
      </c>
      <c r="B40" s="4" t="s">
        <v>599</v>
      </c>
      <c r="C40" s="113" t="s">
        <v>535</v>
      </c>
      <c r="D40" s="113" t="s">
        <v>464</v>
      </c>
      <c r="F40" s="2" t="b">
        <f>PersonalIncomeTaxRate2025!B39=B40</f>
        <v>0</v>
      </c>
    </row>
    <row r="41" spans="1:6" ht="151" thickTop="1" thickBot="1" x14ac:dyDescent="0.4">
      <c r="A41" s="119" t="s">
        <v>21</v>
      </c>
      <c r="B41" s="4" t="s">
        <v>534</v>
      </c>
      <c r="C41" s="113" t="s">
        <v>533</v>
      </c>
      <c r="D41" s="113" t="s">
        <v>464</v>
      </c>
      <c r="F41" s="2" t="b">
        <f>PersonalIncomeTaxRate2025!B40=B41</f>
        <v>1</v>
      </c>
    </row>
    <row r="42" spans="1:6" ht="38.5" thickTop="1" thickBot="1" x14ac:dyDescent="0.4">
      <c r="A42" s="119" t="s">
        <v>22</v>
      </c>
      <c r="B42" s="4" t="s">
        <v>598</v>
      </c>
      <c r="C42" s="113" t="s">
        <v>597</v>
      </c>
      <c r="D42" s="113" t="s">
        <v>464</v>
      </c>
      <c r="F42" s="2" t="b">
        <f>PersonalIncomeTaxRate2025!B41=B42</f>
        <v>0</v>
      </c>
    </row>
    <row r="43" spans="1:6" ht="51" thickTop="1" thickBot="1" x14ac:dyDescent="0.4">
      <c r="A43" s="119" t="s">
        <v>23</v>
      </c>
      <c r="B43" s="4" t="s">
        <v>529</v>
      </c>
      <c r="C43" s="113" t="s">
        <v>528</v>
      </c>
      <c r="D43" s="113" t="s">
        <v>464</v>
      </c>
      <c r="F43" s="2" t="b">
        <f>PersonalIncomeTaxRate2025!B42=B43</f>
        <v>1</v>
      </c>
    </row>
    <row r="44" spans="1:6" ht="26" thickTop="1" thickBot="1" x14ac:dyDescent="0.4">
      <c r="A44" s="172" t="s">
        <v>24</v>
      </c>
      <c r="B44" s="173" t="s">
        <v>527</v>
      </c>
      <c r="C44" s="113" t="s">
        <v>526</v>
      </c>
      <c r="D44" s="113" t="s">
        <v>464</v>
      </c>
      <c r="F44" s="2" t="b">
        <f>PersonalIncomeTaxRate2025!B43=B44</f>
        <v>1</v>
      </c>
    </row>
    <row r="45" spans="1:6" ht="26" thickTop="1" thickBot="1" x14ac:dyDescent="0.4">
      <c r="A45" s="172"/>
      <c r="B45" s="173"/>
      <c r="C45" s="113" t="s">
        <v>525</v>
      </c>
      <c r="D45" s="4"/>
      <c r="F45" s="2" t="b">
        <f>PersonalIncomeTaxRate2025!B44=B45</f>
        <v>1</v>
      </c>
    </row>
    <row r="46" spans="1:6" ht="38.5" thickTop="1" thickBot="1" x14ac:dyDescent="0.4">
      <c r="A46" s="172"/>
      <c r="B46" s="173"/>
      <c r="C46" s="113" t="s">
        <v>596</v>
      </c>
      <c r="D46" s="4"/>
      <c r="F46" s="2" t="b">
        <f>PersonalIncomeTaxRate2025!B45=B46</f>
        <v>1</v>
      </c>
    </row>
    <row r="47" spans="1:6" ht="51" thickTop="1" thickBot="1" x14ac:dyDescent="0.4">
      <c r="A47" s="172"/>
      <c r="B47" s="173"/>
      <c r="C47" s="113" t="s">
        <v>595</v>
      </c>
      <c r="D47" s="4"/>
      <c r="F47" s="2" t="b">
        <f>PersonalIncomeTaxRate2025!B46=B47</f>
        <v>1</v>
      </c>
    </row>
    <row r="48" spans="1:6" ht="38.5" thickTop="1" thickBot="1" x14ac:dyDescent="0.4">
      <c r="A48" s="172"/>
      <c r="B48" s="173"/>
      <c r="C48" s="113" t="s">
        <v>594</v>
      </c>
      <c r="D48" s="4"/>
      <c r="F48" s="2" t="b">
        <f>PersonalIncomeTaxRate2025!B47=B48</f>
        <v>1</v>
      </c>
    </row>
    <row r="49" spans="1:6" ht="38.5" thickTop="1" thickBot="1" x14ac:dyDescent="0.4">
      <c r="A49" s="172"/>
      <c r="B49" s="173"/>
      <c r="C49" s="113" t="s">
        <v>521</v>
      </c>
      <c r="D49" s="4"/>
      <c r="F49" s="2" t="b">
        <f>PersonalIncomeTaxRate2025!B48=B49</f>
        <v>1</v>
      </c>
    </row>
    <row r="50" spans="1:6" ht="409.6" thickTop="1" thickBot="1" x14ac:dyDescent="0.4">
      <c r="A50" s="119" t="s">
        <v>25</v>
      </c>
      <c r="B50" s="4" t="s">
        <v>593</v>
      </c>
      <c r="C50" s="113" t="s">
        <v>519</v>
      </c>
      <c r="D50" s="113" t="s">
        <v>464</v>
      </c>
      <c r="F50" s="2" t="b">
        <f>PersonalIncomeTaxRate2025!B49=B50</f>
        <v>0</v>
      </c>
    </row>
    <row r="51" spans="1:6" ht="276" thickTop="1" thickBot="1" x14ac:dyDescent="0.4">
      <c r="A51" s="119" t="s">
        <v>26</v>
      </c>
      <c r="B51" s="4" t="s">
        <v>592</v>
      </c>
      <c r="C51" s="113" t="s">
        <v>517</v>
      </c>
      <c r="D51" s="113" t="s">
        <v>464</v>
      </c>
      <c r="F51" s="2" t="b">
        <f>PersonalIncomeTaxRate2025!B50=B51</f>
        <v>0</v>
      </c>
    </row>
    <row r="52" spans="1:6" ht="26" thickTop="1" thickBot="1" x14ac:dyDescent="0.4">
      <c r="A52" s="119" t="s">
        <v>27</v>
      </c>
      <c r="B52" s="4" t="s">
        <v>105</v>
      </c>
      <c r="C52" s="113" t="s">
        <v>516</v>
      </c>
      <c r="D52" s="113" t="s">
        <v>464</v>
      </c>
      <c r="F52" s="2" t="b">
        <f>PersonalIncomeTaxRate2025!B51=B52</f>
        <v>1</v>
      </c>
    </row>
    <row r="53" spans="1:6" ht="26" thickTop="1" thickBot="1" x14ac:dyDescent="0.4">
      <c r="A53" s="172" t="s">
        <v>28</v>
      </c>
      <c r="B53" s="173" t="s">
        <v>513</v>
      </c>
      <c r="C53" s="113" t="s">
        <v>512</v>
      </c>
      <c r="D53" s="113" t="s">
        <v>464</v>
      </c>
      <c r="F53" s="2" t="b">
        <f>PersonalIncomeTaxRate2025!B54=B53</f>
        <v>1</v>
      </c>
    </row>
    <row r="54" spans="1:6" ht="26" thickTop="1" thickBot="1" x14ac:dyDescent="0.4">
      <c r="A54" s="172"/>
      <c r="B54" s="173"/>
      <c r="C54" s="113" t="s">
        <v>511</v>
      </c>
      <c r="D54" s="4"/>
      <c r="F54" s="2" t="b">
        <f>PersonalIncomeTaxRate2025!B55=B54</f>
        <v>1</v>
      </c>
    </row>
    <row r="55" spans="1:6" ht="15.5" thickTop="1" thickBot="1" x14ac:dyDescent="0.4">
      <c r="A55" s="172" t="s">
        <v>29</v>
      </c>
      <c r="B55" s="173" t="s">
        <v>510</v>
      </c>
      <c r="C55" s="113" t="s">
        <v>509</v>
      </c>
      <c r="D55" s="113" t="s">
        <v>464</v>
      </c>
      <c r="F55" s="2" t="b">
        <f>PersonalIncomeTaxRate2025!B56=B55</f>
        <v>1</v>
      </c>
    </row>
    <row r="56" spans="1:6" ht="38.5" thickTop="1" thickBot="1" x14ac:dyDescent="0.4">
      <c r="A56" s="172"/>
      <c r="B56" s="173"/>
      <c r="C56" s="113" t="s">
        <v>508</v>
      </c>
      <c r="D56" s="4"/>
      <c r="F56" s="2" t="b">
        <f>PersonalIncomeTaxRate2025!B57=B56</f>
        <v>1</v>
      </c>
    </row>
    <row r="57" spans="1:6" ht="51" thickTop="1" thickBot="1" x14ac:dyDescent="0.4">
      <c r="A57" s="119" t="s">
        <v>30</v>
      </c>
      <c r="B57" s="4" t="s">
        <v>591</v>
      </c>
      <c r="C57" s="113" t="s">
        <v>506</v>
      </c>
      <c r="D57" s="113" t="s">
        <v>464</v>
      </c>
      <c r="F57" s="2" t="b">
        <f>PersonalIncomeTaxRate2025!B58=B57</f>
        <v>0</v>
      </c>
    </row>
    <row r="58" spans="1:6" ht="63.5" thickTop="1" thickBot="1" x14ac:dyDescent="0.4">
      <c r="A58" s="119" t="s">
        <v>31</v>
      </c>
      <c r="B58" s="4" t="s">
        <v>590</v>
      </c>
      <c r="C58" s="113" t="s">
        <v>504</v>
      </c>
      <c r="D58" s="113" t="s">
        <v>464</v>
      </c>
      <c r="F58" s="2" t="b">
        <f>PersonalIncomeTaxRate2025!B59=B58</f>
        <v>0</v>
      </c>
    </row>
    <row r="59" spans="1:6" ht="26" thickTop="1" thickBot="1" x14ac:dyDescent="0.4">
      <c r="A59" s="119" t="s">
        <v>32</v>
      </c>
      <c r="B59" s="4" t="s">
        <v>589</v>
      </c>
      <c r="C59" s="113" t="s">
        <v>501</v>
      </c>
      <c r="D59" s="113" t="s">
        <v>464</v>
      </c>
      <c r="F59" s="2" t="b">
        <f>PersonalIncomeTaxRate2025!B61=B59</f>
        <v>0</v>
      </c>
    </row>
    <row r="60" spans="1:6" ht="138.5" thickTop="1" thickBot="1" x14ac:dyDescent="0.4">
      <c r="A60" s="119" t="s">
        <v>33</v>
      </c>
      <c r="B60" s="4" t="s">
        <v>500</v>
      </c>
      <c r="C60" s="113" t="s">
        <v>499</v>
      </c>
      <c r="D60" s="113" t="s">
        <v>464</v>
      </c>
      <c r="F60" s="2" t="b">
        <f>PersonalIncomeTaxRate2025!B62=B60</f>
        <v>1</v>
      </c>
    </row>
    <row r="61" spans="1:6" ht="38.5" thickTop="1" thickBot="1" x14ac:dyDescent="0.4">
      <c r="A61" s="119" t="s">
        <v>34</v>
      </c>
      <c r="B61" s="4" t="s">
        <v>588</v>
      </c>
      <c r="C61" s="113" t="s">
        <v>497</v>
      </c>
      <c r="D61" s="113" t="s">
        <v>464</v>
      </c>
      <c r="F61" s="2" t="b">
        <f>PersonalIncomeTaxRate2025!B63=B61</f>
        <v>0</v>
      </c>
    </row>
    <row r="62" spans="1:6" ht="26" thickTop="1" thickBot="1" x14ac:dyDescent="0.4">
      <c r="A62" s="172" t="s">
        <v>35</v>
      </c>
      <c r="B62" s="173" t="s">
        <v>587</v>
      </c>
      <c r="C62" s="113" t="s">
        <v>495</v>
      </c>
      <c r="D62" s="113" t="s">
        <v>464</v>
      </c>
      <c r="F62" s="2" t="b">
        <f>PersonalIncomeTaxRate2025!B64=B62</f>
        <v>0</v>
      </c>
    </row>
    <row r="63" spans="1:6" ht="38.5" thickTop="1" thickBot="1" x14ac:dyDescent="0.4">
      <c r="A63" s="172"/>
      <c r="B63" s="173"/>
      <c r="C63" s="113" t="s">
        <v>586</v>
      </c>
      <c r="D63" s="4"/>
      <c r="F63" s="2" t="b">
        <f>PersonalIncomeTaxRate2025!B65=B63</f>
        <v>1</v>
      </c>
    </row>
    <row r="64" spans="1:6" ht="26" thickTop="1" thickBot="1" x14ac:dyDescent="0.4">
      <c r="A64" s="172" t="s">
        <v>36</v>
      </c>
      <c r="B64" s="173" t="s">
        <v>492</v>
      </c>
      <c r="C64" s="113" t="s">
        <v>491</v>
      </c>
      <c r="D64" s="113" t="s">
        <v>464</v>
      </c>
      <c r="F64" s="2" t="b">
        <f>PersonalIncomeTaxRate2025!B67=B64</f>
        <v>1</v>
      </c>
    </row>
    <row r="65" spans="1:6" ht="26" thickTop="1" thickBot="1" x14ac:dyDescent="0.4">
      <c r="A65" s="172"/>
      <c r="B65" s="173"/>
      <c r="C65" s="113" t="s">
        <v>490</v>
      </c>
      <c r="D65" s="4"/>
      <c r="F65" s="2" t="b">
        <f>PersonalIncomeTaxRate2025!B68=B65</f>
        <v>1</v>
      </c>
    </row>
    <row r="66" spans="1:6" ht="26" thickTop="1" thickBot="1" x14ac:dyDescent="0.4">
      <c r="A66" s="119" t="s">
        <v>37</v>
      </c>
      <c r="B66" s="4" t="s">
        <v>489</v>
      </c>
      <c r="C66" s="113" t="s">
        <v>488</v>
      </c>
      <c r="D66" s="113" t="s">
        <v>464</v>
      </c>
      <c r="F66" s="2" t="b">
        <f>PersonalIncomeTaxRate2025!B69=B66</f>
        <v>1</v>
      </c>
    </row>
    <row r="67" spans="1:6" ht="16.5" thickTop="1" thickBot="1" x14ac:dyDescent="0.4">
      <c r="A67" s="119" t="s">
        <v>38</v>
      </c>
      <c r="B67" s="4" t="s">
        <v>5</v>
      </c>
      <c r="C67" s="4" t="s">
        <v>463</v>
      </c>
      <c r="D67" s="4" t="s">
        <v>463</v>
      </c>
      <c r="F67" s="2" t="b">
        <f>PersonalIncomeTaxRate2025!B70=B67</f>
        <v>1</v>
      </c>
    </row>
    <row r="68" spans="1:6" ht="326" thickTop="1" thickBot="1" x14ac:dyDescent="0.4">
      <c r="A68" s="119" t="s">
        <v>39</v>
      </c>
      <c r="B68" s="4" t="s">
        <v>585</v>
      </c>
      <c r="C68" s="113" t="s">
        <v>486</v>
      </c>
      <c r="D68" s="113" t="s">
        <v>464</v>
      </c>
      <c r="F68" s="2" t="b">
        <f>PersonalIncomeTaxRate2025!B71=B68</f>
        <v>0</v>
      </c>
    </row>
    <row r="69" spans="1:6" ht="26" thickTop="1" thickBot="1" x14ac:dyDescent="0.4">
      <c r="A69" s="119" t="s">
        <v>40</v>
      </c>
      <c r="B69" s="4" t="s">
        <v>584</v>
      </c>
      <c r="C69" s="113" t="s">
        <v>485</v>
      </c>
      <c r="D69" s="113" t="s">
        <v>464</v>
      </c>
      <c r="F69" s="2" t="b">
        <f>PersonalIncomeTaxRate2025!B72=B69</f>
        <v>0</v>
      </c>
    </row>
    <row r="70" spans="1:6" ht="76" thickTop="1" thickBot="1" x14ac:dyDescent="0.4">
      <c r="A70" s="119" t="s">
        <v>41</v>
      </c>
      <c r="B70" s="4" t="s">
        <v>583</v>
      </c>
      <c r="C70" s="113" t="s">
        <v>483</v>
      </c>
      <c r="D70" s="113" t="s">
        <v>464</v>
      </c>
      <c r="F70" s="2" t="b">
        <f>PersonalIncomeTaxRate2025!B73=B70</f>
        <v>0</v>
      </c>
    </row>
    <row r="71" spans="1:6" ht="26" thickTop="1" thickBot="1" x14ac:dyDescent="0.4">
      <c r="A71" s="119" t="s">
        <v>42</v>
      </c>
      <c r="B71" s="4" t="s">
        <v>77</v>
      </c>
      <c r="C71" s="113" t="s">
        <v>482</v>
      </c>
      <c r="D71" s="113" t="s">
        <v>464</v>
      </c>
      <c r="F71" s="2" t="b">
        <f>PersonalIncomeTaxRate2025!B74=B71</f>
        <v>1</v>
      </c>
    </row>
    <row r="72" spans="1:6" ht="16.5" thickTop="1" thickBot="1" x14ac:dyDescent="0.4">
      <c r="A72" s="119" t="s">
        <v>43</v>
      </c>
      <c r="B72" s="4" t="s">
        <v>75</v>
      </c>
      <c r="C72" s="113" t="s">
        <v>481</v>
      </c>
      <c r="D72" s="113" t="s">
        <v>464</v>
      </c>
      <c r="F72" s="2" t="b">
        <f>PersonalIncomeTaxRate2025!B75=B72</f>
        <v>1</v>
      </c>
    </row>
    <row r="73" spans="1:6" ht="26" thickTop="1" thickBot="1" x14ac:dyDescent="0.4">
      <c r="A73" s="119" t="s">
        <v>44</v>
      </c>
      <c r="B73" s="4" t="s">
        <v>73</v>
      </c>
      <c r="C73" s="113" t="s">
        <v>480</v>
      </c>
      <c r="D73" s="113" t="s">
        <v>464</v>
      </c>
      <c r="F73" s="2" t="b">
        <f>PersonalIncomeTaxRate2025!B76=B73</f>
        <v>1</v>
      </c>
    </row>
    <row r="74" spans="1:6" ht="63.5" thickTop="1" thickBot="1" x14ac:dyDescent="0.4">
      <c r="A74" s="119" t="s">
        <v>45</v>
      </c>
      <c r="B74" s="4" t="s">
        <v>582</v>
      </c>
      <c r="C74" s="113" t="s">
        <v>581</v>
      </c>
      <c r="D74" s="113" t="s">
        <v>464</v>
      </c>
      <c r="F74" s="2" t="b">
        <f>PersonalIncomeTaxRate2025!B77=B74</f>
        <v>0</v>
      </c>
    </row>
    <row r="75" spans="1:6" ht="16.5" thickTop="1" thickBot="1" x14ac:dyDescent="0.4">
      <c r="A75" s="119" t="s">
        <v>46</v>
      </c>
      <c r="B75" s="4" t="s">
        <v>5</v>
      </c>
      <c r="C75" s="4" t="s">
        <v>463</v>
      </c>
      <c r="D75" s="4" t="s">
        <v>463</v>
      </c>
      <c r="F75" s="2" t="b">
        <f>PersonalIncomeTaxRate2025!B79=B75</f>
        <v>1</v>
      </c>
    </row>
    <row r="76" spans="1:6" ht="16.5" thickTop="1" thickBot="1" x14ac:dyDescent="0.4">
      <c r="A76" s="119" t="s">
        <v>47</v>
      </c>
      <c r="B76" s="4" t="s">
        <v>5</v>
      </c>
      <c r="C76" s="4" t="s">
        <v>463</v>
      </c>
      <c r="D76" s="4" t="s">
        <v>463</v>
      </c>
      <c r="F76" s="2" t="b">
        <f>PersonalIncomeTaxRate2025!B80=B76</f>
        <v>1</v>
      </c>
    </row>
    <row r="77" spans="1:6" ht="16.5" thickTop="1" thickBot="1" x14ac:dyDescent="0.4">
      <c r="A77" s="119" t="s">
        <v>48</v>
      </c>
      <c r="B77" s="4" t="s">
        <v>5</v>
      </c>
      <c r="C77" s="4" t="s">
        <v>463</v>
      </c>
      <c r="D77" s="4" t="s">
        <v>463</v>
      </c>
      <c r="F77" s="2" t="b">
        <f>PersonalIncomeTaxRate2025!B81=B77</f>
        <v>1</v>
      </c>
    </row>
    <row r="78" spans="1:6" ht="26" thickTop="1" thickBot="1" x14ac:dyDescent="0.4">
      <c r="A78" s="172" t="s">
        <v>49</v>
      </c>
      <c r="B78" s="173" t="s">
        <v>580</v>
      </c>
      <c r="C78" s="113" t="s">
        <v>475</v>
      </c>
      <c r="D78" s="113" t="s">
        <v>464</v>
      </c>
      <c r="F78" s="2" t="b">
        <f>PersonalIncomeTaxRate2025!B82=B78</f>
        <v>0</v>
      </c>
    </row>
    <row r="79" spans="1:6" ht="26" thickTop="1" thickBot="1" x14ac:dyDescent="0.4">
      <c r="A79" s="172"/>
      <c r="B79" s="173"/>
      <c r="C79" s="113" t="s">
        <v>474</v>
      </c>
      <c r="D79" s="4"/>
      <c r="F79" s="2" t="b">
        <f>PersonalIncomeTaxRate2025!B83=B79</f>
        <v>1</v>
      </c>
    </row>
    <row r="80" spans="1:6" ht="26" thickTop="1" thickBot="1" x14ac:dyDescent="0.4">
      <c r="A80" s="172"/>
      <c r="B80" s="173"/>
      <c r="C80" s="113" t="s">
        <v>473</v>
      </c>
      <c r="D80" s="4"/>
      <c r="F80" s="2" t="b">
        <f>PersonalIncomeTaxRate2025!B84=B80</f>
        <v>1</v>
      </c>
    </row>
    <row r="81" spans="1:6" ht="16.5" thickTop="1" thickBot="1" x14ac:dyDescent="0.4">
      <c r="A81" s="119" t="s">
        <v>51</v>
      </c>
      <c r="B81" s="4" t="s">
        <v>67</v>
      </c>
      <c r="C81" s="113" t="s">
        <v>472</v>
      </c>
      <c r="D81" s="113" t="s">
        <v>464</v>
      </c>
      <c r="F81" s="2" t="b">
        <f>PersonalIncomeTaxRate2025!B85=B81</f>
        <v>1</v>
      </c>
    </row>
    <row r="82" spans="1:6" ht="26" thickTop="1" thickBot="1" x14ac:dyDescent="0.4">
      <c r="A82" s="172" t="s">
        <v>52</v>
      </c>
      <c r="B82" s="173" t="s">
        <v>471</v>
      </c>
      <c r="C82" s="113" t="s">
        <v>470</v>
      </c>
      <c r="D82" s="113" t="s">
        <v>464</v>
      </c>
      <c r="F82" s="2" t="b">
        <f>PersonalIncomeTaxRate2025!B86=B82</f>
        <v>1</v>
      </c>
    </row>
    <row r="83" spans="1:6" ht="38.5" thickTop="1" thickBot="1" x14ac:dyDescent="0.4">
      <c r="A83" s="172"/>
      <c r="B83" s="173"/>
      <c r="C83" s="113" t="s">
        <v>469</v>
      </c>
      <c r="D83" s="4"/>
      <c r="F83" s="2" t="b">
        <f>PersonalIncomeTaxRate2025!B87=B83</f>
        <v>1</v>
      </c>
    </row>
    <row r="84" spans="1:6" ht="16.5" thickTop="1" thickBot="1" x14ac:dyDescent="0.4">
      <c r="A84" s="119" t="s">
        <v>53</v>
      </c>
      <c r="B84" s="4" t="s">
        <v>5</v>
      </c>
      <c r="C84" s="4" t="s">
        <v>463</v>
      </c>
      <c r="D84" s="4" t="s">
        <v>463</v>
      </c>
      <c r="F84" s="2" t="b">
        <f>PersonalIncomeTaxRate2025!B88=B84</f>
        <v>1</v>
      </c>
    </row>
    <row r="85" spans="1:6" ht="15.5" thickTop="1" thickBot="1" x14ac:dyDescent="0.4">
      <c r="A85" s="172" t="s">
        <v>54</v>
      </c>
      <c r="B85" s="173" t="s">
        <v>63</v>
      </c>
      <c r="C85" s="113" t="s">
        <v>579</v>
      </c>
      <c r="D85" s="113" t="s">
        <v>464</v>
      </c>
      <c r="F85" s="2" t="b">
        <f>PersonalIncomeTaxRate2025!B89=B85</f>
        <v>1</v>
      </c>
    </row>
    <row r="86" spans="1:6" ht="15.5" thickTop="1" thickBot="1" x14ac:dyDescent="0.4">
      <c r="A86" s="172"/>
      <c r="B86" s="173"/>
      <c r="C86" s="113" t="s">
        <v>467</v>
      </c>
      <c r="D86" s="4"/>
      <c r="F86" s="2" t="b">
        <f>PersonalIncomeTaxRate2025!B90=B86</f>
        <v>1</v>
      </c>
    </row>
    <row r="87" spans="1:6" ht="16.5" thickTop="1" thickBot="1" x14ac:dyDescent="0.4">
      <c r="A87" s="119" t="s">
        <v>55</v>
      </c>
      <c r="B87" s="4" t="s">
        <v>466</v>
      </c>
      <c r="C87" s="113" t="s">
        <v>465</v>
      </c>
      <c r="D87" s="113" t="s">
        <v>464</v>
      </c>
      <c r="F87" s="2" t="b">
        <f>PersonalIncomeTaxRate2025!B91=B87</f>
        <v>1</v>
      </c>
    </row>
    <row r="88" spans="1:6" ht="16.5" thickTop="1" thickBot="1" x14ac:dyDescent="0.4">
      <c r="A88" s="119" t="s">
        <v>56</v>
      </c>
      <c r="B88" s="4" t="s">
        <v>5</v>
      </c>
      <c r="C88" s="4" t="s">
        <v>463</v>
      </c>
      <c r="D88" s="4" t="s">
        <v>463</v>
      </c>
      <c r="F88" s="2" t="b">
        <f>PersonalIncomeTaxRate2025!B92=B88</f>
        <v>1</v>
      </c>
    </row>
    <row r="89" spans="1:6" ht="16" thickTop="1" x14ac:dyDescent="0.35">
      <c r="A89" s="1" t="s">
        <v>57</v>
      </c>
    </row>
    <row r="90" spans="1:6" x14ac:dyDescent="0.35">
      <c r="A90" s="171" t="s">
        <v>578</v>
      </c>
      <c r="B90" s="169"/>
      <c r="C90" s="169"/>
      <c r="D90" s="169"/>
      <c r="E90" s="169"/>
    </row>
    <row r="91" spans="1:6" x14ac:dyDescent="0.35">
      <c r="A91" s="168"/>
      <c r="B91" s="169"/>
      <c r="C91" s="169"/>
      <c r="D91" s="169"/>
      <c r="E91" s="169"/>
    </row>
  </sheetData>
  <mergeCells count="33">
    <mergeCell ref="A85:A86"/>
    <mergeCell ref="B85:B86"/>
    <mergeCell ref="A90:E91"/>
    <mergeCell ref="A64:A65"/>
    <mergeCell ref="B64:B65"/>
    <mergeCell ref="A78:A80"/>
    <mergeCell ref="B78:B80"/>
    <mergeCell ref="A82:A83"/>
    <mergeCell ref="B82:B83"/>
    <mergeCell ref="A53:A54"/>
    <mergeCell ref="B53:B54"/>
    <mergeCell ref="A55:A56"/>
    <mergeCell ref="B55:B56"/>
    <mergeCell ref="A62:A63"/>
    <mergeCell ref="B62:B63"/>
    <mergeCell ref="A31:A32"/>
    <mergeCell ref="B31:B32"/>
    <mergeCell ref="A36:A37"/>
    <mergeCell ref="B36:B37"/>
    <mergeCell ref="A44:A49"/>
    <mergeCell ref="B44:B49"/>
    <mergeCell ref="A21:A22"/>
    <mergeCell ref="B21:B22"/>
    <mergeCell ref="A23:A26"/>
    <mergeCell ref="B23:B26"/>
    <mergeCell ref="A27:A28"/>
    <mergeCell ref="B27:B28"/>
    <mergeCell ref="A1:D2"/>
    <mergeCell ref="A3:D5"/>
    <mergeCell ref="A6:D7"/>
    <mergeCell ref="A8:D12"/>
    <mergeCell ref="A16:A20"/>
    <mergeCell ref="B16:B20"/>
  </mergeCells>
  <hyperlinks>
    <hyperlink ref="C15" r:id="rId1" xr:uid="{FAE6C34C-0CFC-47B3-BFBA-8AC5A020733C}"/>
    <hyperlink ref="D15" r:id="rId2" xr:uid="{3D875889-29BA-44AE-9437-B70A1F2CE4A5}"/>
    <hyperlink ref="C16" r:id="rId3" xr:uid="{7094ED6E-8FEA-4C75-8B93-B2B196EBDE2D}"/>
    <hyperlink ref="D16" r:id="rId4" xr:uid="{373CA919-0E99-40E9-9A00-2C671AD1D8B7}"/>
    <hyperlink ref="C17" r:id="rId5" xr:uid="{9FD5A9B5-6B95-4687-BC4B-1CF0F005549C}"/>
    <hyperlink ref="C18" r:id="rId6" xr:uid="{17EC7FE9-F747-499C-B545-5C29706912A6}"/>
    <hyperlink ref="C19" r:id="rId7" xr:uid="{991EF94C-860F-4318-B53B-92A1CF94A141}"/>
    <hyperlink ref="C20" r:id="rId8" xr:uid="{B6CC99C1-044F-4BAD-BB57-969E16247357}"/>
    <hyperlink ref="C21" r:id="rId9" xr:uid="{CC34214D-6180-4E3F-AE34-585AD2A56D40}"/>
    <hyperlink ref="D21" r:id="rId10" xr:uid="{3C45CE66-BE56-4185-BAA6-F8483B760749}"/>
    <hyperlink ref="C22" r:id="rId11" xr:uid="{80B078ED-954F-47CC-8BB2-417603B71553}"/>
    <hyperlink ref="C23" r:id="rId12" xr:uid="{F1FB67CA-6A9E-4213-82DC-E7B00FFF822E}"/>
    <hyperlink ref="D23" r:id="rId13" xr:uid="{E4856C45-1A1B-43CC-9C0E-F82D2097A925}"/>
    <hyperlink ref="C24" r:id="rId14" xr:uid="{92B992B9-30A8-4FDB-970A-F93E640FD76F}"/>
    <hyperlink ref="C25" r:id="rId15" xr:uid="{E606157F-36FF-433F-A52A-ADEE791802CE}"/>
    <hyperlink ref="C26" r:id="rId16" xr:uid="{486580E6-1A0B-47AD-B23F-0386995A3C0E}"/>
    <hyperlink ref="C27" r:id="rId17" xr:uid="{E4628C1C-41D4-41D0-9BD8-0810475D277C}"/>
    <hyperlink ref="D27" r:id="rId18" xr:uid="{4FE06FBA-8848-4573-9445-A495B7F256A6}"/>
    <hyperlink ref="C28" r:id="rId19" xr:uid="{E31A4287-F3EE-4090-A728-2564EDF15F9D}"/>
    <hyperlink ref="C29" r:id="rId20" xr:uid="{E3157412-4505-45C7-9A5B-926EC4CE4E32}"/>
    <hyperlink ref="D29" r:id="rId21" xr:uid="{D2E35E1D-E7AA-4BA6-8B33-562616A0C260}"/>
    <hyperlink ref="C30" r:id="rId22" xr:uid="{363B0FD8-8468-4A5A-AFC1-F28C2D14DA9C}"/>
    <hyperlink ref="D30" r:id="rId23" xr:uid="{EC76323F-6516-4834-BF02-523A0B35E0F4}"/>
    <hyperlink ref="C31" r:id="rId24" xr:uid="{0663AEFA-2642-4CB6-B9E1-FEBE920FF779}"/>
    <hyperlink ref="D31" r:id="rId25" xr:uid="{B908B085-E66D-404C-A5D1-3350F0AF8D25}"/>
    <hyperlink ref="C34" r:id="rId26" xr:uid="{5C62766C-1144-4F2F-9135-58A67115D30C}"/>
    <hyperlink ref="D34" r:id="rId27" xr:uid="{895494EB-C5B2-4529-A399-A8FACF7A7ED3}"/>
    <hyperlink ref="C35" r:id="rId28" xr:uid="{220427F6-DC86-49BA-B806-B9E5539342B8}"/>
    <hyperlink ref="D35" r:id="rId29" xr:uid="{451DE920-25DD-4CFC-A8C3-02FB355AA373}"/>
    <hyperlink ref="C36" r:id="rId30" xr:uid="{F6181EC3-9784-4D56-9956-5224977BB936}"/>
    <hyperlink ref="D36" r:id="rId31" xr:uid="{837A88C3-CEB3-4083-96B7-BA06007C22FC}"/>
    <hyperlink ref="C38" r:id="rId32" xr:uid="{925D2D6C-2C77-4C24-A611-C2144176F3DA}"/>
    <hyperlink ref="D38" r:id="rId33" xr:uid="{B3DFA781-CFA3-4C7A-84C5-7DA9FE707B43}"/>
    <hyperlink ref="C39" r:id="rId34" xr:uid="{DDB053A2-7DE2-427F-ABF3-6EDAFC75362F}"/>
    <hyperlink ref="D39" r:id="rId35" xr:uid="{D3FDD6B7-6DF6-4ADA-BA3C-09BB41E20FD2}"/>
    <hyperlink ref="C40" r:id="rId36" xr:uid="{55BCEBDC-3CB5-4825-94BF-4F71B21CF2F2}"/>
    <hyperlink ref="D40" r:id="rId37" xr:uid="{CD1A0D68-1FCB-4B28-8B66-F5AAA2E3F94E}"/>
    <hyperlink ref="C41" r:id="rId38" xr:uid="{A141278E-9489-46DC-A1E3-60195820A0EF}"/>
    <hyperlink ref="D41" r:id="rId39" xr:uid="{0F8EAE61-A62F-4968-B9C3-EE9BC9D2F37D}"/>
    <hyperlink ref="C42" r:id="rId40" xr:uid="{E5B54E05-9B08-451D-9A96-15C482E9DFCE}"/>
    <hyperlink ref="D42" r:id="rId41" xr:uid="{46286CC6-CCE8-4846-B8F2-566B5A3A58FB}"/>
    <hyperlink ref="C43" r:id="rId42" xr:uid="{AC548696-CC85-4267-B150-3EBF1C3C2FAB}"/>
    <hyperlink ref="D43" r:id="rId43" xr:uid="{22A0FFC3-CBFE-4A7A-AE1B-EC476598EA81}"/>
    <hyperlink ref="C44" r:id="rId44" xr:uid="{6553BBED-4595-41B3-AAD0-92DFBF9057B2}"/>
    <hyperlink ref="D44" r:id="rId45" xr:uid="{5EAFD92B-E664-49FB-B62B-A199EB4CE8FB}"/>
    <hyperlink ref="C45" r:id="rId46" xr:uid="{52D9049D-02F3-4DB4-8772-5A3E75DEA624}"/>
    <hyperlink ref="C46" r:id="rId47" xr:uid="{80C2CCC4-4017-415B-B017-DFC0C86806A6}"/>
    <hyperlink ref="C47" r:id="rId48" xr:uid="{52EBF535-0A51-47EF-A755-52AEB44FE517}"/>
    <hyperlink ref="C48" r:id="rId49" xr:uid="{1AB35421-C8C6-408A-8D03-216C43161A66}"/>
    <hyperlink ref="C49" r:id="rId50" xr:uid="{59DB0C76-B0BB-48C8-BEBA-4EA1BF2B5582}"/>
    <hyperlink ref="C50" r:id="rId51" xr:uid="{AB660FAB-DCB7-44DC-AF7E-247D679C3149}"/>
    <hyperlink ref="D50" r:id="rId52" xr:uid="{92E58C3D-333B-461D-826D-1A778E7F30FE}"/>
    <hyperlink ref="C51" r:id="rId53" xr:uid="{6C1E7F9F-2997-4332-AA2B-5B05D8108B74}"/>
    <hyperlink ref="D51" r:id="rId54" xr:uid="{205E1FCE-5FF3-487E-BC2A-1B514E9F0DB8}"/>
    <hyperlink ref="C52" r:id="rId55" xr:uid="{0CBD7144-22C8-4B67-A555-D0B49BA9073F}"/>
    <hyperlink ref="D52" r:id="rId56" xr:uid="{DD45794E-E820-44AC-86D9-FC232778B875}"/>
    <hyperlink ref="C53" r:id="rId57" xr:uid="{119684F8-9E16-474A-A1EC-4B1A133A3B75}"/>
    <hyperlink ref="D53" r:id="rId58" xr:uid="{FACA5527-DA74-44B2-9D9D-B554C61718ED}"/>
    <hyperlink ref="C54" r:id="rId59" xr:uid="{34F1ED57-3082-4FA1-9678-3CDACA5BDABD}"/>
    <hyperlink ref="C55" r:id="rId60" xr:uid="{934B658C-00BA-46BA-8273-950858DFB3AB}"/>
    <hyperlink ref="D55" r:id="rId61" xr:uid="{81777505-DAE2-4B3A-990E-00E7B16AFFE0}"/>
    <hyperlink ref="C56" r:id="rId62" xr:uid="{C3158486-C770-4824-8FB9-1C3356BC7DC8}"/>
    <hyperlink ref="C57" r:id="rId63" xr:uid="{8B3E5D26-D51A-46B7-B110-79D5315383EF}"/>
    <hyperlink ref="D57" r:id="rId64" xr:uid="{B6763949-FFBF-4F22-B69A-8938589D27F4}"/>
    <hyperlink ref="C58" r:id="rId65" xr:uid="{BEE589B8-7FDF-48EA-968D-A81AFAF2CDED}"/>
    <hyperlink ref="D58" r:id="rId66" xr:uid="{53C46826-C04D-4118-8D31-F0C44A4E6342}"/>
    <hyperlink ref="C59" r:id="rId67" xr:uid="{DD9215B9-37DA-4541-8BF3-3A1B0E70D282}"/>
    <hyperlink ref="D59" r:id="rId68" xr:uid="{BACF7E45-3582-4618-9027-C2428591C545}"/>
    <hyperlink ref="C60" r:id="rId69" xr:uid="{CBC58427-5B8E-4FE3-B9F7-F610DF3F45C9}"/>
    <hyperlink ref="D60" r:id="rId70" xr:uid="{9D5DD7B8-3E65-43CF-9D8F-CC3CA5F51FF7}"/>
    <hyperlink ref="C61" r:id="rId71" xr:uid="{8E025F6B-D152-4CC4-8E99-4E25FC716AC9}"/>
    <hyperlink ref="D61" r:id="rId72" xr:uid="{49B5901B-BC08-4F2E-944F-42C2306B8D31}"/>
    <hyperlink ref="C62" r:id="rId73" xr:uid="{7B5CD4D9-2102-4404-9950-B6A3F6BC2E11}"/>
    <hyperlink ref="D62" r:id="rId74" xr:uid="{E370670F-2FF5-4746-BA8E-022C6C38109F}"/>
    <hyperlink ref="C63" r:id="rId75" xr:uid="{450E76D3-7360-4573-B79B-4BBC4CD9B0F6}"/>
    <hyperlink ref="C64" r:id="rId76" xr:uid="{6A203B9F-9316-4BA7-9B53-A688486A70ED}"/>
    <hyperlink ref="D64" r:id="rId77" xr:uid="{11AF8BF7-47B5-4A55-B644-B6E041586143}"/>
    <hyperlink ref="C65" r:id="rId78" xr:uid="{22CE4314-52FC-4247-B80B-D497F90E1509}"/>
    <hyperlink ref="C66" r:id="rId79" xr:uid="{071AE5F2-915E-4C98-9EA7-05841A75EF3D}"/>
    <hyperlink ref="D66" r:id="rId80" xr:uid="{5B203F7B-96D1-4064-8F92-5A82A1ED2B31}"/>
    <hyperlink ref="C68" r:id="rId81" xr:uid="{7BEACCE5-619A-4FC1-A1A9-228E365AF134}"/>
    <hyperlink ref="D68" r:id="rId82" xr:uid="{6F308DCE-421C-4EF9-B3C8-10EDB588A911}"/>
    <hyperlink ref="C69" r:id="rId83" xr:uid="{B3F6BB8A-69D8-452C-9C98-CB919B4DC998}"/>
    <hyperlink ref="D69" r:id="rId84" xr:uid="{3D39B934-3CCF-4F9E-8B11-D6A97D164FEB}"/>
    <hyperlink ref="C70" r:id="rId85" xr:uid="{44DC4406-4812-446D-94B9-6F2385488F68}"/>
    <hyperlink ref="D70" r:id="rId86" xr:uid="{DEE2A027-6783-4445-B1A8-D8A82EEA58E8}"/>
    <hyperlink ref="C71" r:id="rId87" xr:uid="{9C41D43F-EDC5-4C6D-8218-3325479BA646}"/>
    <hyperlink ref="D71" r:id="rId88" xr:uid="{4CBB1D6C-6BE6-4201-AB5F-97E7DE4B384D}"/>
    <hyperlink ref="C72" r:id="rId89" xr:uid="{8B14CE66-5AE9-4348-B20C-68FE82FF4452}"/>
    <hyperlink ref="D72" r:id="rId90" xr:uid="{8DC39D44-9373-4829-83A0-B19B73E494A1}"/>
    <hyperlink ref="C73" r:id="rId91" xr:uid="{91EA449F-594E-404A-BDA9-A7D8AF908E02}"/>
    <hyperlink ref="D73" r:id="rId92" xr:uid="{612E1511-BBBF-4F98-A796-CA2B251F9BC3}"/>
    <hyperlink ref="C74" r:id="rId93" xr:uid="{14F5EFB4-A6EB-4A93-816B-8680B3BC1520}"/>
    <hyperlink ref="D74" r:id="rId94" xr:uid="{504C2988-6A8E-4953-85EC-EB00C1665176}"/>
    <hyperlink ref="C78" r:id="rId95" xr:uid="{AC4F8912-0B04-45AF-893D-EAE22D77E98C}"/>
    <hyperlink ref="D78" r:id="rId96" xr:uid="{EA1F74C4-565F-4919-B83E-C427FF10E362}"/>
    <hyperlink ref="C79" r:id="rId97" xr:uid="{CC1BB03E-DB04-4019-AA45-01521D517351}"/>
    <hyperlink ref="C80" r:id="rId98" xr:uid="{84AD1863-1FB1-4EE8-B151-AA80400BDD23}"/>
    <hyperlink ref="C81" r:id="rId99" xr:uid="{297453AC-D598-41E8-84B3-E72ABC59DF59}"/>
    <hyperlink ref="D81" r:id="rId100" xr:uid="{6A377108-E9C3-4A65-B678-77FC414E765F}"/>
    <hyperlink ref="C82" r:id="rId101" xr:uid="{469FD537-A420-423B-B805-0B4402E84DF2}"/>
    <hyperlink ref="D82" r:id="rId102" xr:uid="{2126029F-F84E-4236-849A-D8F7FCF9F57E}"/>
    <hyperlink ref="C83" r:id="rId103" xr:uid="{4C83E87E-E3A6-4251-BBCF-9B376F8DC9CF}"/>
    <hyperlink ref="C85" r:id="rId104" xr:uid="{555E529C-A326-4436-A6F2-3FD27D1CDEFF}"/>
    <hyperlink ref="D85" r:id="rId105" xr:uid="{18062339-982B-4512-9BCF-074B2EB310E4}"/>
    <hyperlink ref="C86" r:id="rId106" xr:uid="{5B729A9C-CF33-4D9A-98B2-8809248D85FD}"/>
    <hyperlink ref="C87" r:id="rId107" xr:uid="{24CDD317-B39F-4CEA-A9F6-F53836F40155}"/>
    <hyperlink ref="D87" r:id="rId108" xr:uid="{249D74A0-E8A8-41C6-8C4C-5775FB6009B3}"/>
  </hyperlink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6F21B-9CA1-44EE-A11C-6567C0D9883D}">
  <sheetPr codeName="Sheet6"/>
  <dimension ref="A1:E95"/>
  <sheetViews>
    <sheetView workbookViewId="0">
      <selection sqref="A1:D2"/>
    </sheetView>
  </sheetViews>
  <sheetFormatPr defaultColWidth="8.7265625" defaultRowHeight="14.5" x14ac:dyDescent="0.35"/>
  <cols>
    <col min="1" max="1" width="19.7265625" style="2" customWidth="1"/>
    <col min="2" max="2" width="35.26953125" style="2" customWidth="1"/>
    <col min="3" max="4" width="23.54296875" style="2" customWidth="1"/>
    <col min="5" max="5" width="12.453125" style="2" customWidth="1"/>
    <col min="6" max="16384" width="8.7265625" style="2"/>
  </cols>
  <sheetData>
    <row r="1" spans="1:5" x14ac:dyDescent="0.35">
      <c r="A1" s="174" t="s">
        <v>572</v>
      </c>
      <c r="B1" s="169"/>
      <c r="C1" s="169"/>
      <c r="D1" s="169"/>
    </row>
    <row r="2" spans="1:5" x14ac:dyDescent="0.35">
      <c r="A2" s="174"/>
      <c r="B2" s="169"/>
      <c r="C2" s="169"/>
      <c r="D2" s="169"/>
    </row>
    <row r="3" spans="1:5" x14ac:dyDescent="0.35">
      <c r="A3" s="175" t="s">
        <v>570</v>
      </c>
      <c r="B3" s="169"/>
      <c r="C3" s="169"/>
      <c r="D3" s="169"/>
    </row>
    <row r="4" spans="1:5" x14ac:dyDescent="0.35">
      <c r="A4" s="174"/>
      <c r="B4" s="169"/>
      <c r="C4" s="169"/>
      <c r="D4" s="169"/>
    </row>
    <row r="5" spans="1:5" x14ac:dyDescent="0.35">
      <c r="A5" s="174"/>
      <c r="B5" s="169"/>
      <c r="C5" s="169"/>
      <c r="D5" s="169"/>
    </row>
    <row r="6" spans="1:5" x14ac:dyDescent="0.35">
      <c r="A6" s="174" t="s">
        <v>147</v>
      </c>
      <c r="B6" s="169"/>
      <c r="C6" s="169"/>
      <c r="D6" s="169"/>
    </row>
    <row r="7" spans="1:5" x14ac:dyDescent="0.35">
      <c r="A7" s="174"/>
      <c r="B7" s="169"/>
      <c r="C7" s="169"/>
      <c r="D7" s="169"/>
    </row>
    <row r="8" spans="1:5" x14ac:dyDescent="0.35">
      <c r="A8" s="174" t="s">
        <v>571</v>
      </c>
      <c r="B8" s="169"/>
      <c r="C8" s="169"/>
      <c r="D8" s="169"/>
    </row>
    <row r="9" spans="1:5" x14ac:dyDescent="0.35">
      <c r="A9" s="174"/>
      <c r="B9" s="169"/>
      <c r="C9" s="169"/>
      <c r="D9" s="169"/>
    </row>
    <row r="10" spans="1:5" x14ac:dyDescent="0.35">
      <c r="A10" s="174"/>
      <c r="B10" s="169"/>
      <c r="C10" s="169"/>
      <c r="D10" s="169"/>
    </row>
    <row r="11" spans="1:5" x14ac:dyDescent="0.35">
      <c r="A11" s="174"/>
      <c r="B11" s="169"/>
      <c r="C11" s="169"/>
      <c r="D11" s="169"/>
    </row>
    <row r="12" spans="1:5" ht="15" thickBot="1" x14ac:dyDescent="0.4">
      <c r="A12" s="174"/>
      <c r="B12" s="169"/>
      <c r="C12" s="169"/>
      <c r="D12" s="169"/>
    </row>
    <row r="13" spans="1:5" ht="15.5" thickTop="1" thickBot="1" x14ac:dyDescent="0.4">
      <c r="A13" s="114" t="s">
        <v>0</v>
      </c>
      <c r="B13" s="114" t="s">
        <v>570</v>
      </c>
      <c r="C13" s="114" t="s">
        <v>2</v>
      </c>
      <c r="D13" s="114" t="s">
        <v>3</v>
      </c>
      <c r="E13" s="2" t="s">
        <v>573</v>
      </c>
    </row>
    <row r="14" spans="1:5" ht="16.5" thickTop="1" thickBot="1" x14ac:dyDescent="0.4">
      <c r="A14" s="112" t="s">
        <v>4</v>
      </c>
      <c r="B14" s="111" t="s">
        <v>5</v>
      </c>
      <c r="C14" s="111" t="s">
        <v>463</v>
      </c>
      <c r="D14" s="111" t="s">
        <v>463</v>
      </c>
    </row>
    <row r="15" spans="1:5" ht="113.5" thickTop="1" thickBot="1" x14ac:dyDescent="0.4">
      <c r="A15" s="112" t="s">
        <v>6</v>
      </c>
      <c r="B15" s="111" t="s">
        <v>569</v>
      </c>
      <c r="C15" s="113" t="s">
        <v>568</v>
      </c>
      <c r="D15" s="113" t="s">
        <v>464</v>
      </c>
    </row>
    <row r="16" spans="1:5" ht="26" thickTop="1" thickBot="1" x14ac:dyDescent="0.4">
      <c r="A16" s="176" t="s">
        <v>7</v>
      </c>
      <c r="B16" s="177" t="s">
        <v>567</v>
      </c>
      <c r="C16" s="113" t="s">
        <v>566</v>
      </c>
      <c r="D16" s="113" t="s">
        <v>464</v>
      </c>
    </row>
    <row r="17" spans="1:4" ht="26" thickTop="1" thickBot="1" x14ac:dyDescent="0.4">
      <c r="A17" s="176"/>
      <c r="B17" s="177"/>
      <c r="C17" s="113" t="s">
        <v>565</v>
      </c>
      <c r="D17" s="111"/>
    </row>
    <row r="18" spans="1:4" ht="26" thickTop="1" thickBot="1" x14ac:dyDescent="0.4">
      <c r="A18" s="176"/>
      <c r="B18" s="177"/>
      <c r="C18" s="113" t="s">
        <v>564</v>
      </c>
      <c r="D18" s="111"/>
    </row>
    <row r="19" spans="1:4" ht="26" thickTop="1" thickBot="1" x14ac:dyDescent="0.4">
      <c r="A19" s="176"/>
      <c r="B19" s="177"/>
      <c r="C19" s="113" t="s">
        <v>563</v>
      </c>
      <c r="D19" s="111"/>
    </row>
    <row r="20" spans="1:4" ht="26" thickTop="1" thickBot="1" x14ac:dyDescent="0.4">
      <c r="A20" s="176"/>
      <c r="B20" s="177"/>
      <c r="C20" s="113" t="s">
        <v>562</v>
      </c>
      <c r="D20" s="111"/>
    </row>
    <row r="21" spans="1:4" ht="26" thickTop="1" thickBot="1" x14ac:dyDescent="0.4">
      <c r="A21" s="176" t="s">
        <v>8</v>
      </c>
      <c r="B21" s="177" t="s">
        <v>561</v>
      </c>
      <c r="C21" s="113" t="s">
        <v>560</v>
      </c>
      <c r="D21" s="113" t="s">
        <v>464</v>
      </c>
    </row>
    <row r="22" spans="1:4" ht="79" customHeight="1" thickTop="1" thickBot="1" x14ac:dyDescent="0.4">
      <c r="A22" s="176"/>
      <c r="B22" s="177"/>
      <c r="C22" s="111" t="s">
        <v>559</v>
      </c>
      <c r="D22" s="111"/>
    </row>
    <row r="23" spans="1:4" ht="26" thickTop="1" thickBot="1" x14ac:dyDescent="0.4">
      <c r="A23" s="176" t="s">
        <v>9</v>
      </c>
      <c r="B23" s="177" t="s">
        <v>558</v>
      </c>
      <c r="C23" s="113" t="s">
        <v>557</v>
      </c>
      <c r="D23" s="113" t="s">
        <v>464</v>
      </c>
    </row>
    <row r="24" spans="1:4" ht="26" thickTop="1" thickBot="1" x14ac:dyDescent="0.4">
      <c r="A24" s="176"/>
      <c r="B24" s="177"/>
      <c r="C24" s="113" t="s">
        <v>556</v>
      </c>
      <c r="D24" s="111"/>
    </row>
    <row r="25" spans="1:4" ht="26" thickTop="1" thickBot="1" x14ac:dyDescent="0.4">
      <c r="A25" s="176"/>
      <c r="B25" s="177"/>
      <c r="C25" s="113" t="s">
        <v>555</v>
      </c>
      <c r="D25" s="111"/>
    </row>
    <row r="26" spans="1:4" ht="26" thickTop="1" thickBot="1" x14ac:dyDescent="0.4">
      <c r="A26" s="176"/>
      <c r="B26" s="177"/>
      <c r="C26" s="113" t="s">
        <v>554</v>
      </c>
      <c r="D26" s="111"/>
    </row>
    <row r="27" spans="1:4" ht="26" thickTop="1" thickBot="1" x14ac:dyDescent="0.4">
      <c r="A27" s="176" t="s">
        <v>10</v>
      </c>
      <c r="B27" s="177" t="s">
        <v>553</v>
      </c>
      <c r="C27" s="113" t="s">
        <v>552</v>
      </c>
      <c r="D27" s="113" t="s">
        <v>464</v>
      </c>
    </row>
    <row r="28" spans="1:4" ht="87" customHeight="1" thickTop="1" thickBot="1" x14ac:dyDescent="0.4">
      <c r="A28" s="176"/>
      <c r="B28" s="177"/>
      <c r="C28" s="113" t="s">
        <v>551</v>
      </c>
      <c r="D28" s="111"/>
    </row>
    <row r="29" spans="1:4" ht="301" thickTop="1" thickBot="1" x14ac:dyDescent="0.4">
      <c r="A29" s="112" t="s">
        <v>11</v>
      </c>
      <c r="B29" s="111" t="s">
        <v>550</v>
      </c>
      <c r="C29" s="113" t="s">
        <v>549</v>
      </c>
      <c r="D29" s="113" t="s">
        <v>464</v>
      </c>
    </row>
    <row r="30" spans="1:4" ht="26" thickTop="1" thickBot="1" x14ac:dyDescent="0.4">
      <c r="A30" s="112" t="s">
        <v>12</v>
      </c>
      <c r="B30" s="111" t="s">
        <v>132</v>
      </c>
      <c r="C30" s="113" t="s">
        <v>548</v>
      </c>
      <c r="D30" s="113" t="s">
        <v>464</v>
      </c>
    </row>
    <row r="31" spans="1:4" ht="188.5" thickTop="1" thickBot="1" x14ac:dyDescent="0.4">
      <c r="A31" s="112" t="s">
        <v>13</v>
      </c>
      <c r="B31" s="111" t="s">
        <v>547</v>
      </c>
      <c r="C31" s="113" t="s">
        <v>546</v>
      </c>
      <c r="D31" s="113" t="s">
        <v>464</v>
      </c>
    </row>
    <row r="32" spans="1:4" ht="16.5" thickTop="1" thickBot="1" x14ac:dyDescent="0.4">
      <c r="A32" s="112" t="s">
        <v>14</v>
      </c>
      <c r="B32" s="111" t="s">
        <v>5</v>
      </c>
      <c r="C32" s="111" t="s">
        <v>463</v>
      </c>
      <c r="D32" s="111" t="s">
        <v>463</v>
      </c>
    </row>
    <row r="33" spans="1:4" ht="38.5" thickTop="1" thickBot="1" x14ac:dyDescent="0.4">
      <c r="A33" s="112" t="s">
        <v>15</v>
      </c>
      <c r="B33" s="4" t="s">
        <v>545</v>
      </c>
      <c r="C33" s="113" t="s">
        <v>544</v>
      </c>
      <c r="D33" s="113" t="s">
        <v>464</v>
      </c>
    </row>
    <row r="34" spans="1:4" ht="16.5" thickTop="1" thickBot="1" x14ac:dyDescent="0.4">
      <c r="A34" s="112" t="s">
        <v>16</v>
      </c>
      <c r="B34" s="111" t="s">
        <v>126</v>
      </c>
      <c r="C34" s="113" t="s">
        <v>543</v>
      </c>
      <c r="D34" s="113" t="s">
        <v>464</v>
      </c>
    </row>
    <row r="35" spans="1:4" ht="38.5" thickTop="1" thickBot="1" x14ac:dyDescent="0.4">
      <c r="A35" s="176" t="s">
        <v>17</v>
      </c>
      <c r="B35" s="177" t="s">
        <v>542</v>
      </c>
      <c r="C35" s="111" t="s">
        <v>541</v>
      </c>
      <c r="D35" s="111" t="s">
        <v>530</v>
      </c>
    </row>
    <row r="36" spans="1:4" ht="38.5" thickTop="1" thickBot="1" x14ac:dyDescent="0.4">
      <c r="A36" s="176"/>
      <c r="B36" s="177"/>
      <c r="C36" s="111" t="s">
        <v>540</v>
      </c>
      <c r="D36" s="111"/>
    </row>
    <row r="37" spans="1:4" ht="16.5" thickTop="1" thickBot="1" x14ac:dyDescent="0.4">
      <c r="A37" s="112" t="s">
        <v>18</v>
      </c>
      <c r="B37" s="111" t="s">
        <v>539</v>
      </c>
      <c r="C37" s="113" t="s">
        <v>538</v>
      </c>
      <c r="D37" s="113" t="s">
        <v>464</v>
      </c>
    </row>
    <row r="38" spans="1:4" ht="26" thickTop="1" thickBot="1" x14ac:dyDescent="0.4">
      <c r="A38" s="112" t="s">
        <v>19</v>
      </c>
      <c r="B38" s="111" t="s">
        <v>50</v>
      </c>
      <c r="C38" s="113" t="s">
        <v>537</v>
      </c>
      <c r="D38" s="113" t="s">
        <v>464</v>
      </c>
    </row>
    <row r="39" spans="1:4" ht="16.5" thickTop="1" thickBot="1" x14ac:dyDescent="0.4">
      <c r="A39" s="112" t="s">
        <v>20</v>
      </c>
      <c r="B39" s="111" t="s">
        <v>536</v>
      </c>
      <c r="C39" s="113" t="s">
        <v>535</v>
      </c>
      <c r="D39" s="113" t="s">
        <v>464</v>
      </c>
    </row>
    <row r="40" spans="1:4" ht="151" thickTop="1" thickBot="1" x14ac:dyDescent="0.4">
      <c r="A40" s="112" t="s">
        <v>21</v>
      </c>
      <c r="B40" s="111" t="s">
        <v>534</v>
      </c>
      <c r="C40" s="113" t="s">
        <v>533</v>
      </c>
      <c r="D40" s="113" t="s">
        <v>464</v>
      </c>
    </row>
    <row r="41" spans="1:4" ht="38.5" thickTop="1" thickBot="1" x14ac:dyDescent="0.4">
      <c r="A41" s="112" t="s">
        <v>22</v>
      </c>
      <c r="B41" s="111" t="s">
        <v>532</v>
      </c>
      <c r="C41" s="111" t="s">
        <v>531</v>
      </c>
      <c r="D41" s="111" t="s">
        <v>530</v>
      </c>
    </row>
    <row r="42" spans="1:4" ht="51" thickTop="1" thickBot="1" x14ac:dyDescent="0.4">
      <c r="A42" s="112" t="s">
        <v>23</v>
      </c>
      <c r="B42" s="111" t="s">
        <v>529</v>
      </c>
      <c r="C42" s="113" t="s">
        <v>528</v>
      </c>
      <c r="D42" s="113" t="s">
        <v>464</v>
      </c>
    </row>
    <row r="43" spans="1:4" ht="26" thickTop="1" thickBot="1" x14ac:dyDescent="0.4">
      <c r="A43" s="176" t="s">
        <v>24</v>
      </c>
      <c r="B43" s="177" t="s">
        <v>527</v>
      </c>
      <c r="C43" s="113" t="s">
        <v>526</v>
      </c>
      <c r="D43" s="113" t="s">
        <v>464</v>
      </c>
    </row>
    <row r="44" spans="1:4" ht="26" thickTop="1" thickBot="1" x14ac:dyDescent="0.4">
      <c r="A44" s="176"/>
      <c r="B44" s="177"/>
      <c r="C44" s="113" t="s">
        <v>525</v>
      </c>
      <c r="D44" s="111"/>
    </row>
    <row r="45" spans="1:4" ht="38.5" thickTop="1" thickBot="1" x14ac:dyDescent="0.4">
      <c r="A45" s="176"/>
      <c r="B45" s="177"/>
      <c r="C45" s="111" t="s">
        <v>524</v>
      </c>
      <c r="D45" s="111"/>
    </row>
    <row r="46" spans="1:4" ht="51" thickTop="1" thickBot="1" x14ac:dyDescent="0.4">
      <c r="A46" s="176"/>
      <c r="B46" s="177"/>
      <c r="C46" s="111" t="s">
        <v>523</v>
      </c>
      <c r="D46" s="111"/>
    </row>
    <row r="47" spans="1:4" ht="38.5" thickTop="1" thickBot="1" x14ac:dyDescent="0.4">
      <c r="A47" s="176"/>
      <c r="B47" s="177"/>
      <c r="C47" s="111" t="s">
        <v>522</v>
      </c>
      <c r="D47" s="111"/>
    </row>
    <row r="48" spans="1:4" ht="38.5" thickTop="1" thickBot="1" x14ac:dyDescent="0.4">
      <c r="A48" s="176"/>
      <c r="B48" s="177"/>
      <c r="C48" s="113" t="s">
        <v>521</v>
      </c>
      <c r="D48" s="111"/>
    </row>
    <row r="49" spans="1:4" ht="401" thickTop="1" thickBot="1" x14ac:dyDescent="0.4">
      <c r="A49" s="112" t="s">
        <v>25</v>
      </c>
      <c r="B49" s="111" t="s">
        <v>520</v>
      </c>
      <c r="C49" s="113" t="s">
        <v>519</v>
      </c>
      <c r="D49" s="113" t="s">
        <v>464</v>
      </c>
    </row>
    <row r="50" spans="1:4" ht="288.5" thickTop="1" thickBot="1" x14ac:dyDescent="0.4">
      <c r="A50" s="112" t="s">
        <v>26</v>
      </c>
      <c r="B50" s="111" t="s">
        <v>518</v>
      </c>
      <c r="C50" s="113" t="s">
        <v>517</v>
      </c>
      <c r="D50" s="113" t="s">
        <v>464</v>
      </c>
    </row>
    <row r="51" spans="1:4" ht="26" thickTop="1" thickBot="1" x14ac:dyDescent="0.4">
      <c r="A51" s="176" t="s">
        <v>27</v>
      </c>
      <c r="B51" s="177" t="s">
        <v>105</v>
      </c>
      <c r="C51" s="113" t="s">
        <v>516</v>
      </c>
      <c r="D51" s="113" t="s">
        <v>464</v>
      </c>
    </row>
    <row r="52" spans="1:4" ht="38.5" thickTop="1" thickBot="1" x14ac:dyDescent="0.4">
      <c r="A52" s="176"/>
      <c r="B52" s="177"/>
      <c r="C52" s="111" t="s">
        <v>515</v>
      </c>
      <c r="D52" s="111"/>
    </row>
    <row r="53" spans="1:4" ht="63.5" thickTop="1" thickBot="1" x14ac:dyDescent="0.4">
      <c r="A53" s="176"/>
      <c r="B53" s="177"/>
      <c r="C53" s="111" t="s">
        <v>514</v>
      </c>
      <c r="D53" s="111"/>
    </row>
    <row r="54" spans="1:4" ht="26" thickTop="1" thickBot="1" x14ac:dyDescent="0.4">
      <c r="A54" s="176" t="s">
        <v>28</v>
      </c>
      <c r="B54" s="177" t="s">
        <v>513</v>
      </c>
      <c r="C54" s="113" t="s">
        <v>512</v>
      </c>
      <c r="D54" s="113" t="s">
        <v>464</v>
      </c>
    </row>
    <row r="55" spans="1:4" ht="26" thickTop="1" thickBot="1" x14ac:dyDescent="0.4">
      <c r="A55" s="176"/>
      <c r="B55" s="177"/>
      <c r="C55" s="113" t="s">
        <v>511</v>
      </c>
      <c r="D55" s="111"/>
    </row>
    <row r="56" spans="1:4" ht="15.5" thickTop="1" thickBot="1" x14ac:dyDescent="0.4">
      <c r="A56" s="176" t="s">
        <v>29</v>
      </c>
      <c r="B56" s="177" t="s">
        <v>510</v>
      </c>
      <c r="C56" s="113" t="s">
        <v>509</v>
      </c>
      <c r="D56" s="113" t="s">
        <v>464</v>
      </c>
    </row>
    <row r="57" spans="1:4" ht="38.5" thickTop="1" thickBot="1" x14ac:dyDescent="0.4">
      <c r="A57" s="176"/>
      <c r="B57" s="177"/>
      <c r="C57" s="113" t="s">
        <v>508</v>
      </c>
      <c r="D57" s="111"/>
    </row>
    <row r="58" spans="1:4" ht="51" thickTop="1" thickBot="1" x14ac:dyDescent="0.4">
      <c r="A58" s="112" t="s">
        <v>30</v>
      </c>
      <c r="B58" s="111" t="s">
        <v>507</v>
      </c>
      <c r="C58" s="113" t="s">
        <v>506</v>
      </c>
      <c r="D58" s="113" t="s">
        <v>464</v>
      </c>
    </row>
    <row r="59" spans="1:4" ht="26" thickTop="1" thickBot="1" x14ac:dyDescent="0.4">
      <c r="A59" s="176" t="s">
        <v>31</v>
      </c>
      <c r="B59" s="177" t="s">
        <v>505</v>
      </c>
      <c r="C59" s="113" t="s">
        <v>504</v>
      </c>
      <c r="D59" s="113" t="s">
        <v>464</v>
      </c>
    </row>
    <row r="60" spans="1:4" ht="38.5" thickTop="1" thickBot="1" x14ac:dyDescent="0.4">
      <c r="A60" s="176"/>
      <c r="B60" s="177"/>
      <c r="C60" s="111" t="s">
        <v>503</v>
      </c>
      <c r="D60" s="111"/>
    </row>
    <row r="61" spans="1:4" ht="38.5" thickTop="1" thickBot="1" x14ac:dyDescent="0.4">
      <c r="A61" s="112" t="s">
        <v>32</v>
      </c>
      <c r="B61" s="111" t="s">
        <v>502</v>
      </c>
      <c r="C61" s="113" t="s">
        <v>501</v>
      </c>
      <c r="D61" s="113" t="s">
        <v>464</v>
      </c>
    </row>
    <row r="62" spans="1:4" ht="151" thickTop="1" thickBot="1" x14ac:dyDescent="0.4">
      <c r="A62" s="112" t="s">
        <v>33</v>
      </c>
      <c r="B62" s="111" t="s">
        <v>500</v>
      </c>
      <c r="C62" s="113" t="s">
        <v>499</v>
      </c>
      <c r="D62" s="113" t="s">
        <v>464</v>
      </c>
    </row>
    <row r="63" spans="1:4" ht="63.5" thickTop="1" thickBot="1" x14ac:dyDescent="0.4">
      <c r="A63" s="112" t="s">
        <v>34</v>
      </c>
      <c r="B63" s="111" t="s">
        <v>498</v>
      </c>
      <c r="C63" s="113" t="s">
        <v>497</v>
      </c>
      <c r="D63" s="113" t="s">
        <v>464</v>
      </c>
    </row>
    <row r="64" spans="1:4" ht="26" thickTop="1" thickBot="1" x14ac:dyDescent="0.4">
      <c r="A64" s="176" t="s">
        <v>35</v>
      </c>
      <c r="B64" s="177" t="s">
        <v>496</v>
      </c>
      <c r="C64" s="113" t="s">
        <v>495</v>
      </c>
      <c r="D64" s="113" t="s">
        <v>464</v>
      </c>
    </row>
    <row r="65" spans="1:4" ht="26" thickTop="1" thickBot="1" x14ac:dyDescent="0.4">
      <c r="A65" s="176"/>
      <c r="B65" s="177"/>
      <c r="C65" s="113" t="s">
        <v>494</v>
      </c>
      <c r="D65" s="111"/>
    </row>
    <row r="66" spans="1:4" ht="116.5" customHeight="1" thickTop="1" thickBot="1" x14ac:dyDescent="0.4">
      <c r="A66" s="176"/>
      <c r="B66" s="177"/>
      <c r="C66" s="111" t="s">
        <v>493</v>
      </c>
      <c r="D66" s="111"/>
    </row>
    <row r="67" spans="1:4" ht="26" thickTop="1" thickBot="1" x14ac:dyDescent="0.4">
      <c r="A67" s="176" t="s">
        <v>36</v>
      </c>
      <c r="B67" s="177" t="s">
        <v>492</v>
      </c>
      <c r="C67" s="113" t="s">
        <v>491</v>
      </c>
      <c r="D67" s="113" t="s">
        <v>464</v>
      </c>
    </row>
    <row r="68" spans="1:4" ht="26" thickTop="1" thickBot="1" x14ac:dyDescent="0.4">
      <c r="A68" s="176"/>
      <c r="B68" s="177"/>
      <c r="C68" s="113" t="s">
        <v>490</v>
      </c>
      <c r="D68" s="111"/>
    </row>
    <row r="69" spans="1:4" ht="26" thickTop="1" thickBot="1" x14ac:dyDescent="0.4">
      <c r="A69" s="112" t="s">
        <v>37</v>
      </c>
      <c r="B69" s="111" t="s">
        <v>489</v>
      </c>
      <c r="C69" s="113" t="s">
        <v>488</v>
      </c>
      <c r="D69" s="113" t="s">
        <v>464</v>
      </c>
    </row>
    <row r="70" spans="1:4" ht="16.5" thickTop="1" thickBot="1" x14ac:dyDescent="0.4">
      <c r="A70" s="112" t="s">
        <v>38</v>
      </c>
      <c r="B70" s="111" t="s">
        <v>5</v>
      </c>
      <c r="C70" s="111" t="s">
        <v>463</v>
      </c>
      <c r="D70" s="111" t="s">
        <v>463</v>
      </c>
    </row>
    <row r="71" spans="1:4" ht="376" thickTop="1" thickBot="1" x14ac:dyDescent="0.4">
      <c r="A71" s="112" t="s">
        <v>39</v>
      </c>
      <c r="B71" s="111" t="s">
        <v>487</v>
      </c>
      <c r="C71" s="113" t="s">
        <v>486</v>
      </c>
      <c r="D71" s="113" t="s">
        <v>464</v>
      </c>
    </row>
    <row r="72" spans="1:4" ht="26" thickTop="1" thickBot="1" x14ac:dyDescent="0.4">
      <c r="A72" s="112" t="s">
        <v>40</v>
      </c>
      <c r="B72" s="111" t="s">
        <v>81</v>
      </c>
      <c r="C72" s="113" t="s">
        <v>485</v>
      </c>
      <c r="D72" s="113" t="s">
        <v>464</v>
      </c>
    </row>
    <row r="73" spans="1:4" ht="101" thickTop="1" thickBot="1" x14ac:dyDescent="0.4">
      <c r="A73" s="112" t="s">
        <v>41</v>
      </c>
      <c r="B73" s="111" t="s">
        <v>484</v>
      </c>
      <c r="C73" s="113" t="s">
        <v>483</v>
      </c>
      <c r="D73" s="113" t="s">
        <v>464</v>
      </c>
    </row>
    <row r="74" spans="1:4" ht="26" thickTop="1" thickBot="1" x14ac:dyDescent="0.4">
      <c r="A74" s="112" t="s">
        <v>42</v>
      </c>
      <c r="B74" s="111" t="s">
        <v>77</v>
      </c>
      <c r="C74" s="113" t="s">
        <v>482</v>
      </c>
      <c r="D74" s="113" t="s">
        <v>464</v>
      </c>
    </row>
    <row r="75" spans="1:4" ht="16.5" thickTop="1" thickBot="1" x14ac:dyDescent="0.4">
      <c r="A75" s="112" t="s">
        <v>43</v>
      </c>
      <c r="B75" s="111" t="s">
        <v>75</v>
      </c>
      <c r="C75" s="113" t="s">
        <v>481</v>
      </c>
      <c r="D75" s="113" t="s">
        <v>464</v>
      </c>
    </row>
    <row r="76" spans="1:4" ht="26" thickTop="1" thickBot="1" x14ac:dyDescent="0.4">
      <c r="A76" s="112" t="s">
        <v>44</v>
      </c>
      <c r="B76" s="111" t="s">
        <v>73</v>
      </c>
      <c r="C76" s="113" t="s">
        <v>480</v>
      </c>
      <c r="D76" s="113" t="s">
        <v>464</v>
      </c>
    </row>
    <row r="77" spans="1:4" ht="26" thickTop="1" thickBot="1" x14ac:dyDescent="0.4">
      <c r="A77" s="176" t="s">
        <v>45</v>
      </c>
      <c r="B77" s="177" t="s">
        <v>479</v>
      </c>
      <c r="C77" s="113" t="s">
        <v>478</v>
      </c>
      <c r="D77" s="113" t="s">
        <v>464</v>
      </c>
    </row>
    <row r="78" spans="1:4" ht="38.5" thickTop="1" thickBot="1" x14ac:dyDescent="0.4">
      <c r="A78" s="176"/>
      <c r="B78" s="177"/>
      <c r="C78" s="111" t="s">
        <v>477</v>
      </c>
      <c r="D78" s="111"/>
    </row>
    <row r="79" spans="1:4" ht="16.5" thickTop="1" thickBot="1" x14ac:dyDescent="0.4">
      <c r="A79" s="112" t="s">
        <v>46</v>
      </c>
      <c r="B79" s="111" t="s">
        <v>5</v>
      </c>
      <c r="C79" s="111" t="s">
        <v>463</v>
      </c>
      <c r="D79" s="111" t="s">
        <v>463</v>
      </c>
    </row>
    <row r="80" spans="1:4" ht="16.5" thickTop="1" thickBot="1" x14ac:dyDescent="0.4">
      <c r="A80" s="112" t="s">
        <v>47</v>
      </c>
      <c r="B80" s="111" t="s">
        <v>5</v>
      </c>
      <c r="C80" s="111" t="s">
        <v>463</v>
      </c>
      <c r="D80" s="111" t="s">
        <v>463</v>
      </c>
    </row>
    <row r="81" spans="1:5" ht="16.5" thickTop="1" thickBot="1" x14ac:dyDescent="0.4">
      <c r="A81" s="112" t="s">
        <v>48</v>
      </c>
      <c r="B81" s="111" t="s">
        <v>5</v>
      </c>
      <c r="C81" s="111" t="s">
        <v>463</v>
      </c>
      <c r="D81" s="111" t="s">
        <v>463</v>
      </c>
    </row>
    <row r="82" spans="1:5" ht="26" thickTop="1" thickBot="1" x14ac:dyDescent="0.4">
      <c r="A82" s="176" t="s">
        <v>49</v>
      </c>
      <c r="B82" s="177" t="s">
        <v>476</v>
      </c>
      <c r="C82" s="113" t="s">
        <v>475</v>
      </c>
      <c r="D82" s="113" t="s">
        <v>464</v>
      </c>
    </row>
    <row r="83" spans="1:5" ht="26" thickTop="1" thickBot="1" x14ac:dyDescent="0.4">
      <c r="A83" s="176"/>
      <c r="B83" s="177"/>
      <c r="C83" s="113" t="s">
        <v>474</v>
      </c>
      <c r="D83" s="111"/>
    </row>
    <row r="84" spans="1:5" ht="26" thickTop="1" thickBot="1" x14ac:dyDescent="0.4">
      <c r="A84" s="176"/>
      <c r="B84" s="177"/>
      <c r="C84" s="113" t="s">
        <v>473</v>
      </c>
      <c r="D84" s="111"/>
    </row>
    <row r="85" spans="1:5" ht="16.5" thickTop="1" thickBot="1" x14ac:dyDescent="0.4">
      <c r="A85" s="112" t="s">
        <v>51</v>
      </c>
      <c r="B85" s="111" t="s">
        <v>67</v>
      </c>
      <c r="C85" s="113" t="s">
        <v>472</v>
      </c>
      <c r="D85" s="113" t="s">
        <v>464</v>
      </c>
    </row>
    <row r="86" spans="1:5" ht="26" thickTop="1" thickBot="1" x14ac:dyDescent="0.4">
      <c r="A86" s="176" t="s">
        <v>52</v>
      </c>
      <c r="B86" s="177" t="s">
        <v>471</v>
      </c>
      <c r="C86" s="113" t="s">
        <v>470</v>
      </c>
      <c r="D86" s="113" t="s">
        <v>464</v>
      </c>
    </row>
    <row r="87" spans="1:5" ht="38.5" thickTop="1" thickBot="1" x14ac:dyDescent="0.4">
      <c r="A87" s="176"/>
      <c r="B87" s="177"/>
      <c r="C87" s="113" t="s">
        <v>469</v>
      </c>
      <c r="D87" s="111"/>
    </row>
    <row r="88" spans="1:5" ht="16.5" thickTop="1" thickBot="1" x14ac:dyDescent="0.4">
      <c r="A88" s="112" t="s">
        <v>53</v>
      </c>
      <c r="B88" s="111" t="s">
        <v>5</v>
      </c>
      <c r="C88" s="111" t="s">
        <v>463</v>
      </c>
      <c r="D88" s="111" t="s">
        <v>463</v>
      </c>
    </row>
    <row r="89" spans="1:5" ht="15.5" thickTop="1" thickBot="1" x14ac:dyDescent="0.4">
      <c r="A89" s="176" t="s">
        <v>54</v>
      </c>
      <c r="B89" s="177" t="s">
        <v>63</v>
      </c>
      <c r="C89" s="113" t="s">
        <v>468</v>
      </c>
      <c r="D89" s="113" t="s">
        <v>464</v>
      </c>
    </row>
    <row r="90" spans="1:5" ht="15.5" thickTop="1" thickBot="1" x14ac:dyDescent="0.4">
      <c r="A90" s="176"/>
      <c r="B90" s="177"/>
      <c r="C90" s="113" t="s">
        <v>467</v>
      </c>
      <c r="D90" s="111"/>
    </row>
    <row r="91" spans="1:5" ht="16.5" thickTop="1" thickBot="1" x14ac:dyDescent="0.4">
      <c r="A91" s="112" t="s">
        <v>55</v>
      </c>
      <c r="B91" s="111" t="s">
        <v>466</v>
      </c>
      <c r="C91" s="113" t="s">
        <v>465</v>
      </c>
      <c r="D91" s="113" t="s">
        <v>464</v>
      </c>
    </row>
    <row r="92" spans="1:5" ht="16.5" thickTop="1" thickBot="1" x14ac:dyDescent="0.4">
      <c r="A92" s="112" t="s">
        <v>56</v>
      </c>
      <c r="B92" s="111" t="s">
        <v>5</v>
      </c>
      <c r="C92" s="111" t="s">
        <v>463</v>
      </c>
      <c r="D92" s="111" t="s">
        <v>463</v>
      </c>
    </row>
    <row r="93" spans="1:5" ht="16" thickTop="1" x14ac:dyDescent="0.35">
      <c r="A93" s="110" t="s">
        <v>57</v>
      </c>
    </row>
    <row r="94" spans="1:5" x14ac:dyDescent="0.35">
      <c r="A94" s="178" t="s">
        <v>462</v>
      </c>
      <c r="B94" s="169"/>
      <c r="C94" s="169"/>
      <c r="D94" s="169"/>
      <c r="E94" s="169"/>
    </row>
    <row r="95" spans="1:5" x14ac:dyDescent="0.35">
      <c r="A95" s="174"/>
      <c r="B95" s="169"/>
      <c r="C95" s="169"/>
      <c r="D95" s="169"/>
      <c r="E95" s="169"/>
    </row>
  </sheetData>
  <mergeCells count="37">
    <mergeCell ref="A94:E95"/>
    <mergeCell ref="A82:A84"/>
    <mergeCell ref="B82:B84"/>
    <mergeCell ref="A86:A87"/>
    <mergeCell ref="B86:B87"/>
    <mergeCell ref="A89:A90"/>
    <mergeCell ref="B89:B90"/>
    <mergeCell ref="A64:A66"/>
    <mergeCell ref="B64:B66"/>
    <mergeCell ref="A67:A68"/>
    <mergeCell ref="B67:B68"/>
    <mergeCell ref="A77:A78"/>
    <mergeCell ref="B77:B78"/>
    <mergeCell ref="A54:A55"/>
    <mergeCell ref="B54:B55"/>
    <mergeCell ref="A56:A57"/>
    <mergeCell ref="B56:B57"/>
    <mergeCell ref="A59:A60"/>
    <mergeCell ref="B59:B60"/>
    <mergeCell ref="A35:A36"/>
    <mergeCell ref="B35:B36"/>
    <mergeCell ref="A43:A48"/>
    <mergeCell ref="B43:B48"/>
    <mergeCell ref="A51:A53"/>
    <mergeCell ref="B51:B53"/>
    <mergeCell ref="A21:A22"/>
    <mergeCell ref="B21:B22"/>
    <mergeCell ref="A23:A26"/>
    <mergeCell ref="B23:B26"/>
    <mergeCell ref="A27:A28"/>
    <mergeCell ref="B27:B28"/>
    <mergeCell ref="A1:D2"/>
    <mergeCell ref="A3:D5"/>
    <mergeCell ref="A6:D7"/>
    <mergeCell ref="A8:D12"/>
    <mergeCell ref="A16:A20"/>
    <mergeCell ref="B16:B20"/>
  </mergeCells>
  <hyperlinks>
    <hyperlink ref="C15" r:id="rId1" xr:uid="{AA4ACCFA-9951-4EDF-B00C-157533F564B8}"/>
    <hyperlink ref="D15" r:id="rId2" xr:uid="{035D54A0-AFB2-4A55-8DE6-140A577A5A61}"/>
    <hyperlink ref="C16" r:id="rId3" xr:uid="{0098BC05-E631-4D01-8DC6-CB030F63FDBA}"/>
    <hyperlink ref="D16" r:id="rId4" xr:uid="{3ABC15C3-9FC1-414E-8AF3-635E9D56EAD3}"/>
    <hyperlink ref="C17" r:id="rId5" xr:uid="{B22AA6BD-B589-4905-98A4-2425FD32DD24}"/>
    <hyperlink ref="C18" r:id="rId6" xr:uid="{5DFC91B6-F4BC-41DF-A3C1-630391B0ACF4}"/>
    <hyperlink ref="C19" r:id="rId7" xr:uid="{C44FF7AC-2271-4E15-8C2F-5AB6D4838315}"/>
    <hyperlink ref="C20" r:id="rId8" xr:uid="{70C4472A-2955-4CD2-8D8A-3CB3483B1A8E}"/>
    <hyperlink ref="C21" r:id="rId9" xr:uid="{0358593D-7A12-4C11-A5BE-6F080B3064E1}"/>
    <hyperlink ref="D21" r:id="rId10" xr:uid="{CACAC43F-683A-44D4-8E33-9F0DE60F6200}"/>
    <hyperlink ref="C23" r:id="rId11" xr:uid="{7A75A2F1-133B-4283-8A98-422AB96B99B6}"/>
    <hyperlink ref="D23" r:id="rId12" xr:uid="{3D2DF4E2-86B0-4076-8D49-B065ECC631E1}"/>
    <hyperlink ref="C24" r:id="rId13" xr:uid="{31D44538-CD3C-4F11-857F-7F1F4324271E}"/>
    <hyperlink ref="C25" r:id="rId14" xr:uid="{5DDBDE6A-94F5-4A7A-994A-4B9BFEC1A1F9}"/>
    <hyperlink ref="C26" r:id="rId15" xr:uid="{20FA750A-A576-4FAB-A9EC-23048F275AEF}"/>
    <hyperlink ref="C27" r:id="rId16" xr:uid="{5F8D282F-88B9-4F58-BB98-A1FF448427FA}"/>
    <hyperlink ref="D27" r:id="rId17" xr:uid="{011C3105-AD05-4684-8269-72B14A083E4D}"/>
    <hyperlink ref="C28" r:id="rId18" xr:uid="{8FFDEB6B-C5F4-4495-9D96-F699AE40F488}"/>
    <hyperlink ref="C29" r:id="rId19" xr:uid="{68B55154-BFB8-49AF-8429-4C53C998C186}"/>
    <hyperlink ref="D29" r:id="rId20" xr:uid="{0022D283-5CC1-4B34-9745-5A272AD9B1E7}"/>
    <hyperlink ref="C30" r:id="rId21" xr:uid="{10164EA9-A512-4025-BC77-11CC86D137E8}"/>
    <hyperlink ref="D30" r:id="rId22" xr:uid="{B938F4FC-2ADA-42EA-BA54-44E9AA6CE763}"/>
    <hyperlink ref="C31" r:id="rId23" xr:uid="{4B1DB453-CD65-45EA-B3A8-49B7F3AF43FC}"/>
    <hyperlink ref="D31" r:id="rId24" xr:uid="{C39EA2D6-DB13-4A27-96DE-568C1071BEF9}"/>
    <hyperlink ref="C33" r:id="rId25" xr:uid="{ECC87DD5-3BBF-4EA9-9D90-C02F3CC6B369}"/>
    <hyperlink ref="D33" r:id="rId26" xr:uid="{678124E3-1AF0-4A4D-9281-12958D69DD6C}"/>
    <hyperlink ref="C34" r:id="rId27" xr:uid="{F23E0CB7-5E65-4655-8E6D-D72FFBDB201F}"/>
    <hyperlink ref="D34" r:id="rId28" xr:uid="{663A2D3B-129B-4608-A26F-443299FB5069}"/>
    <hyperlink ref="C37" r:id="rId29" xr:uid="{59D9F3BD-AE97-4D21-B212-6A021A4B0F0A}"/>
    <hyperlink ref="D37" r:id="rId30" xr:uid="{36707D2F-C2B3-4D83-968D-B5B972686459}"/>
    <hyperlink ref="C38" r:id="rId31" xr:uid="{1187D0B4-991F-4D86-94B2-D48E5F733A14}"/>
    <hyperlink ref="D38" r:id="rId32" xr:uid="{2B1ADF4B-0C0C-4F2D-AA45-196D4377EAF2}"/>
    <hyperlink ref="C39" r:id="rId33" xr:uid="{0DC2E31F-563A-43F1-BDF5-B30045C9BEFC}"/>
    <hyperlink ref="D39" r:id="rId34" xr:uid="{327957A3-FD3B-453A-A603-77465C8516F6}"/>
    <hyperlink ref="C40" r:id="rId35" xr:uid="{AD290AD0-7C27-4BB9-A9BD-2C97E4BDE2CA}"/>
    <hyperlink ref="D40" r:id="rId36" xr:uid="{AC1504B1-5EAF-4732-9B5F-D12BDAFA29CE}"/>
    <hyperlink ref="C42" r:id="rId37" xr:uid="{B268D1DC-9522-4094-ACDE-FA310421CE44}"/>
    <hyperlink ref="D42" r:id="rId38" xr:uid="{98F3542B-3B7E-494E-B75E-4A8B21C84FBF}"/>
    <hyperlink ref="C43" r:id="rId39" xr:uid="{42E59AAE-903C-4E1B-8F63-06F8968DAC14}"/>
    <hyperlink ref="D43" r:id="rId40" xr:uid="{65ED51B7-A5C5-44D9-B600-F5A57B79694E}"/>
    <hyperlink ref="C44" r:id="rId41" xr:uid="{5B749FB4-8D6F-45E2-83E3-ECC48DFD2D89}"/>
    <hyperlink ref="C48" r:id="rId42" xr:uid="{F0ABB5E1-44FA-4ABA-B3E1-337C5CFD3ABD}"/>
    <hyperlink ref="C49" r:id="rId43" xr:uid="{92F03F9C-D401-45E1-9188-21FC8F0AA964}"/>
    <hyperlink ref="D49" r:id="rId44" xr:uid="{250A3DE8-DC85-490D-BD37-6FD9E9AA4BA0}"/>
    <hyperlink ref="C50" r:id="rId45" xr:uid="{EACDF211-8509-4B6D-BF71-CF7BE72221B6}"/>
    <hyperlink ref="D50" r:id="rId46" xr:uid="{5C750929-C439-4A67-A278-924BDA7A050E}"/>
    <hyperlink ref="C51" r:id="rId47" xr:uid="{AC6B19AF-1E9A-4E4F-AD22-6E1583361206}"/>
    <hyperlink ref="D51" r:id="rId48" xr:uid="{35DBDB3B-81E3-426F-9463-02D676E8D51A}"/>
    <hyperlink ref="C54" r:id="rId49" xr:uid="{36FE6C4F-63CC-4F0D-930A-CE9A87696C25}"/>
    <hyperlink ref="D54" r:id="rId50" xr:uid="{025901B6-2FC0-4B09-B7F3-697720BCC7A8}"/>
    <hyperlink ref="C55" r:id="rId51" xr:uid="{17CD5B1F-77E2-40D2-9884-D86CE346B09A}"/>
    <hyperlink ref="C56" r:id="rId52" xr:uid="{A3D78AE8-A2A3-4CAA-B373-FDA586F34BBA}"/>
    <hyperlink ref="D56" r:id="rId53" xr:uid="{82792DC4-3272-4F70-84F1-79D32563E90F}"/>
    <hyperlink ref="C57" r:id="rId54" xr:uid="{4432E8CC-49B1-4F6D-802B-29218450A5E4}"/>
    <hyperlink ref="C58" r:id="rId55" xr:uid="{76C259EA-38CD-4326-BFC8-DFA9A47FE745}"/>
    <hyperlink ref="D58" r:id="rId56" xr:uid="{A0A3388F-8629-4F95-921B-1AE7A20405C1}"/>
    <hyperlink ref="C59" r:id="rId57" xr:uid="{E04129A1-F367-4A9C-9A5C-97D21741C143}"/>
    <hyperlink ref="D59" r:id="rId58" xr:uid="{05916815-85B0-4D26-B27E-71C05A5275DF}"/>
    <hyperlink ref="C61" r:id="rId59" xr:uid="{10577A1D-8E47-4D4F-A275-344367E6FE8D}"/>
    <hyperlink ref="D61" r:id="rId60" xr:uid="{401FB5CE-3663-4F03-9817-10BA05A8DD65}"/>
    <hyperlink ref="C62" r:id="rId61" xr:uid="{CF64DFAD-8FFD-4804-A8D2-258D0CB2F17F}"/>
    <hyperlink ref="D62" r:id="rId62" xr:uid="{FE3D6D89-2B63-4EAC-9C97-1157878C46BE}"/>
    <hyperlink ref="C63" r:id="rId63" xr:uid="{3CEFBEEE-26E4-4E90-8EE2-6B7DC6777FA2}"/>
    <hyperlink ref="D63" r:id="rId64" xr:uid="{3FB0B510-AE22-4859-B74D-C0C7A8E68F20}"/>
    <hyperlink ref="C64" r:id="rId65" xr:uid="{0A3F84E5-A90B-492D-B3FE-A451D57DB66C}"/>
    <hyperlink ref="D64" r:id="rId66" xr:uid="{7C9D535B-589A-40E6-B059-D2118B511F79}"/>
    <hyperlink ref="C65" r:id="rId67" xr:uid="{54619833-A275-49AC-BB41-0F4483F07BB8}"/>
    <hyperlink ref="C67" r:id="rId68" xr:uid="{6835780D-B9CD-4F96-814A-3D15778562AA}"/>
    <hyperlink ref="D67" r:id="rId69" xr:uid="{9B980B4D-62B2-4ABA-A488-AFF24BFB7626}"/>
    <hyperlink ref="C68" r:id="rId70" xr:uid="{1B0AB913-6842-4531-9F79-5354451CA1B5}"/>
    <hyperlink ref="C69" r:id="rId71" xr:uid="{DEB6276D-705B-434F-B91C-243490C73FD0}"/>
    <hyperlink ref="D69" r:id="rId72" xr:uid="{E39F85F8-2C74-4D5F-9D35-995545EF4340}"/>
    <hyperlink ref="C71" r:id="rId73" xr:uid="{4BDB3AC6-6E02-49AB-A068-E9F414521B9F}"/>
    <hyperlink ref="D71" r:id="rId74" xr:uid="{D9E07BB8-6814-4AB0-BFCC-9DD0612390E2}"/>
    <hyperlink ref="C72" r:id="rId75" xr:uid="{4BE026F4-A9F3-48A2-B22D-8D2DB347C929}"/>
    <hyperlink ref="D72" r:id="rId76" xr:uid="{F04A656E-2CF1-4C20-BC7B-AD3E5600D8E5}"/>
    <hyperlink ref="C73" r:id="rId77" xr:uid="{97F430FE-7FCA-4357-9EAD-7721E8A4672C}"/>
    <hyperlink ref="D73" r:id="rId78" xr:uid="{F1880CC7-E182-4B91-8671-A2012FECD5A0}"/>
    <hyperlink ref="C74" r:id="rId79" xr:uid="{26B65933-5AAA-4464-938C-567655E5C635}"/>
    <hyperlink ref="D74" r:id="rId80" xr:uid="{70106096-A0A3-4372-A8B6-6E2FBFD4DAD2}"/>
    <hyperlink ref="C75" r:id="rId81" xr:uid="{B03A00B9-6D00-4CCC-A5F2-A147BD6AB783}"/>
    <hyperlink ref="D75" r:id="rId82" xr:uid="{23899F8A-67E6-4674-AEB3-88A4A86DDE06}"/>
    <hyperlink ref="C76" r:id="rId83" xr:uid="{8397BB46-213B-4255-BCFC-63AEFC59F6D2}"/>
    <hyperlink ref="D76" r:id="rId84" xr:uid="{3D24695D-C582-4864-8672-172FF00FC985}"/>
    <hyperlink ref="C77" r:id="rId85" xr:uid="{3ED770E2-1F25-4B60-BAD8-7C9EF0C3DFCA}"/>
    <hyperlink ref="D77" r:id="rId86" xr:uid="{367D1CA9-0830-4821-9ED8-327A1682F6B8}"/>
    <hyperlink ref="C82" r:id="rId87" xr:uid="{DBE6FB02-923F-4214-AB22-8DE08DA89553}"/>
    <hyperlink ref="D82" r:id="rId88" xr:uid="{62E97F6B-2507-4B78-8B9A-FBBD63101FCC}"/>
    <hyperlink ref="C83" r:id="rId89" xr:uid="{AC896D15-9D9C-4023-B9F1-127F6D3EA201}"/>
    <hyperlink ref="C84" r:id="rId90" xr:uid="{3667403F-4582-4E66-8014-935CDD308343}"/>
    <hyperlink ref="C85" r:id="rId91" xr:uid="{5115E4ED-7AFE-46E0-8719-D7368BFA6E90}"/>
    <hyperlink ref="D85" r:id="rId92" xr:uid="{110B51CC-5E59-4400-A022-B1C3DA1248E9}"/>
    <hyperlink ref="C86" r:id="rId93" xr:uid="{FA18F144-9768-4825-A0D6-25AC19AEB1FE}"/>
    <hyperlink ref="D86" r:id="rId94" xr:uid="{FEA86C78-DC77-4608-AE5A-3FDEC0FCAB0F}"/>
    <hyperlink ref="C87" r:id="rId95" xr:uid="{54E21008-48FF-464B-9C83-BD687024ACE1}"/>
    <hyperlink ref="C89" r:id="rId96" xr:uid="{65247A15-0DC1-47A1-8345-3807693FB754}"/>
    <hyperlink ref="D89" r:id="rId97" xr:uid="{12B1F45A-9233-4104-80C4-2D485C4C1B67}"/>
    <hyperlink ref="C90" r:id="rId98" xr:uid="{34991CC8-DD1D-4C09-ADAF-276CE79F87B4}"/>
    <hyperlink ref="C91" r:id="rId99" xr:uid="{017137EA-3E46-4156-9163-DF938A7668D6}"/>
    <hyperlink ref="D91" r:id="rId100" xr:uid="{3F345111-3EA8-4D1B-895F-40483CE73184}"/>
  </hyperlink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5F41A-DB64-4047-8342-CAF8AEE9F87A}">
  <sheetPr codeName="Sheet7"/>
  <dimension ref="A1:F132"/>
  <sheetViews>
    <sheetView workbookViewId="0">
      <selection sqref="A1:E1"/>
    </sheetView>
  </sheetViews>
  <sheetFormatPr defaultColWidth="8.81640625" defaultRowHeight="15" customHeight="1" x14ac:dyDescent="0.35"/>
  <cols>
    <col min="1" max="1" width="14.1796875" customWidth="1"/>
    <col min="2" max="2" width="18.81640625" customWidth="1"/>
    <col min="3" max="3" width="30.1796875" customWidth="1"/>
    <col min="4" max="5" width="25.81640625" customWidth="1"/>
    <col min="6" max="10" width="9.1796875" customWidth="1"/>
  </cols>
  <sheetData>
    <row r="1" spans="1:6" ht="24" customHeight="1" x14ac:dyDescent="0.35">
      <c r="A1" s="183" t="s">
        <v>415</v>
      </c>
      <c r="B1" s="184"/>
      <c r="C1" s="184"/>
      <c r="D1" s="184"/>
      <c r="E1" s="184"/>
    </row>
    <row r="3" spans="1:6" ht="15" customHeight="1" x14ac:dyDescent="0.35">
      <c r="A3" s="185" t="s">
        <v>414</v>
      </c>
      <c r="B3" s="184"/>
      <c r="C3" s="184"/>
      <c r="D3" s="184"/>
      <c r="E3" s="184"/>
    </row>
    <row r="5" spans="1:6" ht="270" customHeight="1" thickBot="1" x14ac:dyDescent="0.4">
      <c r="A5" s="186" t="s">
        <v>754</v>
      </c>
      <c r="B5" s="184"/>
      <c r="C5" s="184"/>
      <c r="D5" s="184"/>
      <c r="E5" s="184"/>
    </row>
    <row r="6" spans="1:6" ht="60" customHeight="1" thickBot="1" x14ac:dyDescent="0.4">
      <c r="A6" s="7" t="s">
        <v>412</v>
      </c>
      <c r="B6" s="7" t="s">
        <v>411</v>
      </c>
      <c r="C6" s="7" t="s">
        <v>410</v>
      </c>
      <c r="D6" s="7" t="s">
        <v>409</v>
      </c>
      <c r="E6" s="7" t="s">
        <v>408</v>
      </c>
    </row>
    <row r="7" spans="1:6" ht="135" customHeight="1" thickBot="1" x14ac:dyDescent="0.4">
      <c r="A7" s="179" t="s">
        <v>407</v>
      </c>
      <c r="B7" s="179" t="s">
        <v>406</v>
      </c>
      <c r="C7" s="179" t="s">
        <v>628</v>
      </c>
      <c r="D7" s="6" t="s">
        <v>405</v>
      </c>
      <c r="E7" s="182" t="s">
        <v>753</v>
      </c>
      <c r="F7" t="b">
        <f>B7='State Conformity - Old '!B7</f>
        <v>1</v>
      </c>
    </row>
    <row r="8" spans="1:6" ht="15" customHeight="1" thickBot="1" x14ac:dyDescent="0.4">
      <c r="A8" s="179"/>
      <c r="B8" s="180"/>
      <c r="C8" s="180"/>
      <c r="D8" s="6" t="s">
        <v>403</v>
      </c>
      <c r="E8" s="180"/>
      <c r="F8" t="b">
        <f>B8='State Conformity - Old '!B8</f>
        <v>1</v>
      </c>
    </row>
    <row r="9" spans="1:6" ht="15" customHeight="1" thickBot="1" x14ac:dyDescent="0.4">
      <c r="A9" s="179"/>
      <c r="B9" s="181"/>
      <c r="C9" s="181"/>
      <c r="D9" s="6" t="s">
        <v>402</v>
      </c>
      <c r="E9" s="181"/>
      <c r="F9" t="b">
        <f>B9='State Conformity - Old '!B9</f>
        <v>1</v>
      </c>
    </row>
    <row r="10" spans="1:6" ht="45" customHeight="1" thickBot="1" x14ac:dyDescent="0.4">
      <c r="A10" s="179" t="s">
        <v>401</v>
      </c>
      <c r="B10" s="179" t="s">
        <v>176</v>
      </c>
      <c r="C10" s="179" t="s">
        <v>628</v>
      </c>
      <c r="D10" s="6" t="s">
        <v>400</v>
      </c>
      <c r="E10" s="182" t="s">
        <v>752</v>
      </c>
      <c r="F10" t="b">
        <f>B10='State Conformity - Old '!B10</f>
        <v>1</v>
      </c>
    </row>
    <row r="11" spans="1:6" thickBot="1" x14ac:dyDescent="0.4">
      <c r="A11" s="179"/>
      <c r="B11" s="181"/>
      <c r="C11" s="181"/>
      <c r="D11" s="123" t="s">
        <v>751</v>
      </c>
      <c r="E11" s="181"/>
      <c r="F11" t="b">
        <f>B11='State Conformity - Old '!B11</f>
        <v>1</v>
      </c>
    </row>
    <row r="12" spans="1:6" ht="45" customHeight="1" thickBot="1" x14ac:dyDescent="0.4">
      <c r="A12" s="179" t="s">
        <v>397</v>
      </c>
      <c r="B12" s="179" t="s">
        <v>176</v>
      </c>
      <c r="C12" s="179" t="s">
        <v>628</v>
      </c>
      <c r="D12" s="123" t="s">
        <v>750</v>
      </c>
      <c r="E12" s="182" t="s">
        <v>749</v>
      </c>
      <c r="F12" t="b">
        <f>B12='State Conformity - Old '!B12</f>
        <v>1</v>
      </c>
    </row>
    <row r="13" spans="1:6" ht="45" customHeight="1" thickBot="1" x14ac:dyDescent="0.4">
      <c r="A13" s="179"/>
      <c r="B13" s="181"/>
      <c r="C13" s="181"/>
      <c r="D13" s="6" t="s">
        <v>394</v>
      </c>
      <c r="E13" s="181"/>
      <c r="F13" t="b">
        <f>B13='State Conformity - Old '!B13</f>
        <v>1</v>
      </c>
    </row>
    <row r="14" spans="1:6" ht="45" customHeight="1" thickBot="1" x14ac:dyDescent="0.4">
      <c r="A14" s="179" t="s">
        <v>393</v>
      </c>
      <c r="B14" s="179" t="s">
        <v>392</v>
      </c>
      <c r="C14" s="179" t="s">
        <v>628</v>
      </c>
      <c r="D14" s="6" t="s">
        <v>391</v>
      </c>
      <c r="E14" s="182" t="s">
        <v>748</v>
      </c>
      <c r="F14" t="b">
        <f>B14='State Conformity - Old '!B14</f>
        <v>1</v>
      </c>
    </row>
    <row r="15" spans="1:6" thickBot="1" x14ac:dyDescent="0.4">
      <c r="A15" s="179"/>
      <c r="B15" s="181"/>
      <c r="C15" s="181"/>
      <c r="D15" s="123" t="s">
        <v>747</v>
      </c>
      <c r="E15" s="181"/>
      <c r="F15" t="b">
        <f>B15='State Conformity - Old '!B15</f>
        <v>1</v>
      </c>
    </row>
    <row r="16" spans="1:6" ht="45" customHeight="1" thickBot="1" x14ac:dyDescent="0.4">
      <c r="A16" s="6" t="s">
        <v>388</v>
      </c>
      <c r="B16" s="6" t="s">
        <v>253</v>
      </c>
      <c r="C16" s="6" t="s">
        <v>628</v>
      </c>
      <c r="D16" s="6" t="s">
        <v>387</v>
      </c>
      <c r="E16" s="123" t="s">
        <v>746</v>
      </c>
      <c r="F16" t="b">
        <f>B16='State Conformity - Old '!B16</f>
        <v>1</v>
      </c>
    </row>
    <row r="17" spans="1:6" ht="45" customHeight="1" thickBot="1" x14ac:dyDescent="0.4">
      <c r="A17" s="179" t="s">
        <v>385</v>
      </c>
      <c r="B17" s="179" t="s">
        <v>176</v>
      </c>
      <c r="C17" s="179" t="s">
        <v>628</v>
      </c>
      <c r="D17" s="123" t="s">
        <v>745</v>
      </c>
      <c r="E17" s="182" t="s">
        <v>744</v>
      </c>
      <c r="F17" t="b">
        <f>B17='State Conformity - Old '!B17</f>
        <v>1</v>
      </c>
    </row>
    <row r="18" spans="1:6" ht="45" customHeight="1" thickBot="1" x14ac:dyDescent="0.4">
      <c r="A18" s="179"/>
      <c r="B18" s="180"/>
      <c r="C18" s="180"/>
      <c r="D18" s="6" t="s">
        <v>382</v>
      </c>
      <c r="E18" s="180"/>
      <c r="F18" t="b">
        <f>B18='State Conformity - Old '!B18</f>
        <v>1</v>
      </c>
    </row>
    <row r="19" spans="1:6" thickBot="1" x14ac:dyDescent="0.4">
      <c r="A19" s="179"/>
      <c r="B19" s="181"/>
      <c r="C19" s="181"/>
      <c r="D19" s="123" t="s">
        <v>743</v>
      </c>
      <c r="E19" s="181"/>
      <c r="F19" t="b">
        <f>B19='State Conformity - Old '!B19</f>
        <v>1</v>
      </c>
    </row>
    <row r="20" spans="1:6" ht="45" customHeight="1" thickBot="1" x14ac:dyDescent="0.4">
      <c r="A20" s="179" t="s">
        <v>380</v>
      </c>
      <c r="B20" s="179" t="s">
        <v>176</v>
      </c>
      <c r="C20" s="179" t="s">
        <v>628</v>
      </c>
      <c r="D20" s="6" t="s">
        <v>379</v>
      </c>
      <c r="E20" s="182" t="s">
        <v>742</v>
      </c>
      <c r="F20" t="b">
        <f>B20='State Conformity - Old '!B20</f>
        <v>1</v>
      </c>
    </row>
    <row r="21" spans="1:6" thickBot="1" x14ac:dyDescent="0.4">
      <c r="A21" s="179"/>
      <c r="B21" s="181"/>
      <c r="C21" s="181"/>
      <c r="D21" s="123" t="s">
        <v>741</v>
      </c>
      <c r="E21" s="181"/>
      <c r="F21" t="b">
        <f>B21='State Conformity - Old '!B21</f>
        <v>1</v>
      </c>
    </row>
    <row r="22" spans="1:6" ht="45" customHeight="1" thickBot="1" x14ac:dyDescent="0.4">
      <c r="A22" s="179" t="s">
        <v>376</v>
      </c>
      <c r="B22" s="179" t="s">
        <v>176</v>
      </c>
      <c r="C22" s="179" t="s">
        <v>628</v>
      </c>
      <c r="D22" s="123" t="s">
        <v>740</v>
      </c>
      <c r="E22" s="182" t="s">
        <v>739</v>
      </c>
      <c r="F22" t="b">
        <f>B22='State Conformity - Old '!B22</f>
        <v>1</v>
      </c>
    </row>
    <row r="23" spans="1:6" ht="45" customHeight="1" thickBot="1" x14ac:dyDescent="0.4">
      <c r="A23" s="179"/>
      <c r="B23" s="181"/>
      <c r="C23" s="181"/>
      <c r="D23" s="6" t="s">
        <v>373</v>
      </c>
      <c r="E23" s="181"/>
      <c r="F23" t="b">
        <f>B23='State Conformity - Old '!B23</f>
        <v>1</v>
      </c>
    </row>
    <row r="24" spans="1:6" ht="409.6" customHeight="1" thickBot="1" x14ac:dyDescent="0.4">
      <c r="A24" s="179" t="s">
        <v>372</v>
      </c>
      <c r="B24" s="179" t="s">
        <v>738</v>
      </c>
      <c r="C24" s="179" t="s">
        <v>628</v>
      </c>
      <c r="D24" s="123" t="s">
        <v>737</v>
      </c>
      <c r="E24" s="182" t="s">
        <v>736</v>
      </c>
      <c r="F24" t="b">
        <f>B24='State Conformity - Old '!B24</f>
        <v>0</v>
      </c>
    </row>
    <row r="25" spans="1:6" ht="45" customHeight="1" thickBot="1" x14ac:dyDescent="0.4">
      <c r="A25" s="179"/>
      <c r="B25" s="180"/>
      <c r="C25" s="180"/>
      <c r="D25" s="6" t="s">
        <v>369</v>
      </c>
      <c r="E25" s="180"/>
      <c r="F25" t="b">
        <f>B25='State Conformity - Old '!B25</f>
        <v>1</v>
      </c>
    </row>
    <row r="26" spans="1:6" thickBot="1" x14ac:dyDescent="0.4">
      <c r="A26" s="179"/>
      <c r="B26" s="181"/>
      <c r="C26" s="181"/>
      <c r="D26" s="123" t="s">
        <v>735</v>
      </c>
      <c r="E26" s="181"/>
      <c r="F26" t="b">
        <f>B26='State Conformity - Old '!B26</f>
        <v>0</v>
      </c>
    </row>
    <row r="27" spans="1:6" ht="75" customHeight="1" thickBot="1" x14ac:dyDescent="0.4">
      <c r="A27" s="179" t="s">
        <v>368</v>
      </c>
      <c r="B27" s="179" t="s">
        <v>176</v>
      </c>
      <c r="C27" s="179" t="s">
        <v>628</v>
      </c>
      <c r="D27" s="6" t="s">
        <v>367</v>
      </c>
      <c r="E27" s="182" t="s">
        <v>734</v>
      </c>
      <c r="F27" t="b">
        <f>B27='State Conformity - Old '!B26</f>
        <v>1</v>
      </c>
    </row>
    <row r="28" spans="1:6" thickBot="1" x14ac:dyDescent="0.4">
      <c r="A28" s="179"/>
      <c r="B28" s="180"/>
      <c r="C28" s="180"/>
      <c r="D28" s="123" t="s">
        <v>733</v>
      </c>
      <c r="E28" s="180"/>
      <c r="F28" t="b">
        <f>B28='State Conformity - Old '!B27</f>
        <v>1</v>
      </c>
    </row>
    <row r="29" spans="1:6" ht="30" customHeight="1" thickBot="1" x14ac:dyDescent="0.4">
      <c r="A29" s="179"/>
      <c r="B29" s="181"/>
      <c r="C29" s="181"/>
      <c r="D29" s="123" t="s">
        <v>732</v>
      </c>
      <c r="E29" s="181"/>
      <c r="F29" t="b">
        <f>B29='State Conformity - Old '!B28</f>
        <v>1</v>
      </c>
    </row>
    <row r="30" spans="1:6" ht="45" customHeight="1" thickBot="1" x14ac:dyDescent="0.4">
      <c r="A30" s="6" t="s">
        <v>363</v>
      </c>
      <c r="B30" s="6" t="s">
        <v>176</v>
      </c>
      <c r="C30" s="6" t="s">
        <v>628</v>
      </c>
      <c r="D30" s="123" t="s">
        <v>731</v>
      </c>
      <c r="E30" s="123" t="s">
        <v>730</v>
      </c>
      <c r="F30" t="b">
        <f>B30='State Conformity - Old '!B29</f>
        <v>1</v>
      </c>
    </row>
    <row r="31" spans="1:6" ht="75" customHeight="1" thickBot="1" x14ac:dyDescent="0.4">
      <c r="A31" s="179" t="s">
        <v>360</v>
      </c>
      <c r="B31" s="179" t="s">
        <v>359</v>
      </c>
      <c r="C31" s="179" t="s">
        <v>628</v>
      </c>
      <c r="D31" s="123" t="s">
        <v>729</v>
      </c>
      <c r="E31" s="182" t="s">
        <v>728</v>
      </c>
      <c r="F31" t="b">
        <f>B31='State Conformity - Old '!B30</f>
        <v>1</v>
      </c>
    </row>
    <row r="32" spans="1:6" ht="45" customHeight="1" thickBot="1" x14ac:dyDescent="0.4">
      <c r="A32" s="179"/>
      <c r="B32" s="180"/>
      <c r="C32" s="180"/>
      <c r="D32" s="6" t="s">
        <v>356</v>
      </c>
      <c r="E32" s="180"/>
      <c r="F32" t="b">
        <f>B32='State Conformity - Old '!B31</f>
        <v>1</v>
      </c>
    </row>
    <row r="33" spans="1:6" thickBot="1" x14ac:dyDescent="0.4">
      <c r="A33" s="179"/>
      <c r="B33" s="181"/>
      <c r="C33" s="181"/>
      <c r="D33" s="123" t="s">
        <v>727</v>
      </c>
      <c r="E33" s="181"/>
      <c r="F33" t="b">
        <f>B33='State Conformity - Old '!B32</f>
        <v>1</v>
      </c>
    </row>
    <row r="34" spans="1:6" ht="45" customHeight="1" thickBot="1" x14ac:dyDescent="0.4">
      <c r="A34" s="179" t="s">
        <v>354</v>
      </c>
      <c r="B34" s="179" t="s">
        <v>176</v>
      </c>
      <c r="C34" s="179" t="s">
        <v>628</v>
      </c>
      <c r="D34" s="123" t="s">
        <v>726</v>
      </c>
      <c r="E34" s="182" t="s">
        <v>725</v>
      </c>
      <c r="F34" t="b">
        <f>B34='State Conformity - Old '!B33</f>
        <v>1</v>
      </c>
    </row>
    <row r="35" spans="1:6" ht="45" customHeight="1" thickBot="1" x14ac:dyDescent="0.4">
      <c r="A35" s="179"/>
      <c r="B35" s="181"/>
      <c r="C35" s="181"/>
      <c r="D35" s="6" t="s">
        <v>351</v>
      </c>
      <c r="E35" s="181"/>
      <c r="F35" t="b">
        <f>B35='State Conformity - Old '!B34</f>
        <v>1</v>
      </c>
    </row>
    <row r="36" spans="1:6" ht="45" customHeight="1" thickBot="1" x14ac:dyDescent="0.4">
      <c r="A36" s="179" t="s">
        <v>350</v>
      </c>
      <c r="B36" s="179" t="s">
        <v>176</v>
      </c>
      <c r="C36" s="179" t="s">
        <v>628</v>
      </c>
      <c r="D36" s="6" t="s">
        <v>349</v>
      </c>
      <c r="E36" s="182" t="s">
        <v>724</v>
      </c>
      <c r="F36" t="b">
        <f>B36='State Conformity - Old '!B35</f>
        <v>1</v>
      </c>
    </row>
    <row r="37" spans="1:6" thickBot="1" x14ac:dyDescent="0.4">
      <c r="A37" s="179"/>
      <c r="B37" s="181"/>
      <c r="C37" s="181"/>
      <c r="D37" s="123" t="s">
        <v>723</v>
      </c>
      <c r="E37" s="181"/>
      <c r="F37" t="b">
        <f>B37='State Conformity - Old '!B36</f>
        <v>1</v>
      </c>
    </row>
    <row r="38" spans="1:6" ht="45" customHeight="1" thickBot="1" x14ac:dyDescent="0.4">
      <c r="A38" s="179" t="s">
        <v>346</v>
      </c>
      <c r="B38" s="179" t="s">
        <v>176</v>
      </c>
      <c r="C38" s="179" t="s">
        <v>628</v>
      </c>
      <c r="D38" s="6" t="s">
        <v>342</v>
      </c>
      <c r="E38" s="182" t="s">
        <v>722</v>
      </c>
      <c r="F38" t="b">
        <f>B38='State Conformity - Old '!B37</f>
        <v>1</v>
      </c>
    </row>
    <row r="39" spans="1:6" thickBot="1" x14ac:dyDescent="0.4">
      <c r="A39" s="179"/>
      <c r="B39" s="180"/>
      <c r="C39" s="180"/>
      <c r="D39" s="123" t="s">
        <v>721</v>
      </c>
      <c r="E39" s="180"/>
      <c r="F39" t="b">
        <f>B39='State Conformity - Old '!B38</f>
        <v>1</v>
      </c>
    </row>
    <row r="40" spans="1:6" thickBot="1" x14ac:dyDescent="0.4">
      <c r="A40" s="179"/>
      <c r="B40" s="181"/>
      <c r="C40" s="181"/>
      <c r="D40" s="123" t="s">
        <v>720</v>
      </c>
      <c r="E40" s="181"/>
      <c r="F40" t="b">
        <f>B40='State Conformity - Old '!B39</f>
        <v>1</v>
      </c>
    </row>
    <row r="41" spans="1:6" ht="45" customHeight="1" thickBot="1" x14ac:dyDescent="0.4">
      <c r="A41" s="179" t="s">
        <v>341</v>
      </c>
      <c r="B41" s="179" t="s">
        <v>176</v>
      </c>
      <c r="C41" s="179" t="s">
        <v>628</v>
      </c>
      <c r="D41" s="123" t="s">
        <v>719</v>
      </c>
      <c r="E41" s="182" t="s">
        <v>718</v>
      </c>
      <c r="F41" t="b">
        <f>B41='State Conformity - Old '!B40</f>
        <v>1</v>
      </c>
    </row>
    <row r="42" spans="1:6" ht="45" customHeight="1" thickBot="1" x14ac:dyDescent="0.4">
      <c r="A42" s="179"/>
      <c r="B42" s="180"/>
      <c r="C42" s="180"/>
      <c r="D42" s="6" t="s">
        <v>338</v>
      </c>
      <c r="E42" s="180"/>
      <c r="F42" t="b">
        <f>B42='State Conformity - Old '!B41</f>
        <v>1</v>
      </c>
    </row>
    <row r="43" spans="1:6" thickBot="1" x14ac:dyDescent="0.4">
      <c r="A43" s="179"/>
      <c r="B43" s="181"/>
      <c r="C43" s="181"/>
      <c r="D43" s="123" t="s">
        <v>717</v>
      </c>
      <c r="E43" s="181"/>
      <c r="F43" t="b">
        <f>B43='State Conformity - Old '!B42</f>
        <v>1</v>
      </c>
    </row>
    <row r="44" spans="1:6" ht="45" customHeight="1" thickBot="1" x14ac:dyDescent="0.4">
      <c r="A44" s="179" t="s">
        <v>336</v>
      </c>
      <c r="B44" s="179" t="s">
        <v>176</v>
      </c>
      <c r="C44" s="179" t="s">
        <v>628</v>
      </c>
      <c r="D44" s="123" t="s">
        <v>716</v>
      </c>
      <c r="E44" s="182" t="s">
        <v>715</v>
      </c>
      <c r="F44" t="b">
        <f>B44='State Conformity - Old '!B43</f>
        <v>1</v>
      </c>
    </row>
    <row r="45" spans="1:6" ht="45" customHeight="1" thickBot="1" x14ac:dyDescent="0.4">
      <c r="A45" s="179"/>
      <c r="B45" s="180"/>
      <c r="C45" s="180"/>
      <c r="D45" s="6" t="s">
        <v>333</v>
      </c>
      <c r="E45" s="180"/>
      <c r="F45" t="b">
        <f>B45='State Conformity - Old '!B44</f>
        <v>1</v>
      </c>
    </row>
    <row r="46" spans="1:6" thickBot="1" x14ac:dyDescent="0.4">
      <c r="A46" s="179"/>
      <c r="B46" s="181"/>
      <c r="C46" s="181"/>
      <c r="D46" s="123" t="s">
        <v>714</v>
      </c>
      <c r="E46" s="181"/>
      <c r="F46" t="b">
        <f>B46='State Conformity - Old '!B45</f>
        <v>1</v>
      </c>
    </row>
    <row r="47" spans="1:6" ht="45" customHeight="1" thickBot="1" x14ac:dyDescent="0.4">
      <c r="A47" s="179" t="s">
        <v>331</v>
      </c>
      <c r="B47" s="179" t="s">
        <v>176</v>
      </c>
      <c r="C47" s="179" t="s">
        <v>628</v>
      </c>
      <c r="D47" s="123" t="s">
        <v>713</v>
      </c>
      <c r="E47" s="182" t="s">
        <v>712</v>
      </c>
      <c r="F47" t="b">
        <f>B47='State Conformity - Old '!B46</f>
        <v>1</v>
      </c>
    </row>
    <row r="48" spans="1:6" ht="45" customHeight="1" thickBot="1" x14ac:dyDescent="0.4">
      <c r="A48" s="179"/>
      <c r="B48" s="180"/>
      <c r="C48" s="180"/>
      <c r="D48" s="6" t="s">
        <v>328</v>
      </c>
      <c r="E48" s="180"/>
      <c r="F48" t="b">
        <f>B48='State Conformity - Old '!B47</f>
        <v>1</v>
      </c>
    </row>
    <row r="49" spans="1:6" thickBot="1" x14ac:dyDescent="0.4">
      <c r="A49" s="179"/>
      <c r="B49" s="181"/>
      <c r="C49" s="181"/>
      <c r="D49" s="123" t="s">
        <v>711</v>
      </c>
      <c r="E49" s="181"/>
      <c r="F49" t="b">
        <f>B49='State Conformity - Old '!B48</f>
        <v>1</v>
      </c>
    </row>
    <row r="50" spans="1:6" ht="45" customHeight="1" thickBot="1" x14ac:dyDescent="0.4">
      <c r="A50" s="179" t="s">
        <v>326</v>
      </c>
      <c r="B50" s="179" t="s">
        <v>176</v>
      </c>
      <c r="C50" s="179" t="s">
        <v>628</v>
      </c>
      <c r="D50" s="123" t="s">
        <v>710</v>
      </c>
      <c r="E50" s="182" t="s">
        <v>709</v>
      </c>
      <c r="F50" t="b">
        <f>B50='State Conformity - Old '!B49</f>
        <v>1</v>
      </c>
    </row>
    <row r="51" spans="1:6" ht="45" customHeight="1" thickBot="1" x14ac:dyDescent="0.4">
      <c r="A51" s="179"/>
      <c r="B51" s="181"/>
      <c r="C51" s="181"/>
      <c r="D51" s="6" t="s">
        <v>323</v>
      </c>
      <c r="E51" s="181"/>
      <c r="F51" t="b">
        <f>B51='State Conformity - Old '!B50</f>
        <v>1</v>
      </c>
    </row>
    <row r="52" spans="1:6" ht="45" customHeight="1" thickBot="1" x14ac:dyDescent="0.4">
      <c r="A52" s="179" t="s">
        <v>322</v>
      </c>
      <c r="B52" s="179" t="s">
        <v>176</v>
      </c>
      <c r="C52" s="179" t="s">
        <v>628</v>
      </c>
      <c r="D52" s="6" t="s">
        <v>321</v>
      </c>
      <c r="E52" s="182" t="s">
        <v>708</v>
      </c>
      <c r="F52" t="b">
        <f>B52='State Conformity - Old '!B51</f>
        <v>1</v>
      </c>
    </row>
    <row r="53" spans="1:6" ht="30" customHeight="1" thickBot="1" x14ac:dyDescent="0.4">
      <c r="A53" s="179"/>
      <c r="B53" s="181"/>
      <c r="C53" s="181"/>
      <c r="D53" s="123" t="s">
        <v>707</v>
      </c>
      <c r="E53" s="181"/>
      <c r="F53" t="b">
        <f>B53='State Conformity - Old '!B52</f>
        <v>1</v>
      </c>
    </row>
    <row r="54" spans="1:6" ht="45" customHeight="1" thickBot="1" x14ac:dyDescent="0.4">
      <c r="A54" s="179" t="s">
        <v>318</v>
      </c>
      <c r="B54" s="179" t="s">
        <v>176</v>
      </c>
      <c r="C54" s="179" t="s">
        <v>628</v>
      </c>
      <c r="D54" s="123" t="s">
        <v>706</v>
      </c>
      <c r="E54" s="182" t="s">
        <v>705</v>
      </c>
      <c r="F54" t="b">
        <f>B54='State Conformity - Old '!B53</f>
        <v>1</v>
      </c>
    </row>
    <row r="55" spans="1:6" ht="45" customHeight="1" thickBot="1" x14ac:dyDescent="0.4">
      <c r="A55" s="179"/>
      <c r="B55" s="181"/>
      <c r="C55" s="181"/>
      <c r="D55" s="6" t="s">
        <v>187</v>
      </c>
      <c r="E55" s="181"/>
      <c r="F55" t="b">
        <f>B55='State Conformity - Old '!B54</f>
        <v>1</v>
      </c>
    </row>
    <row r="56" spans="1:6" ht="45" customHeight="1" thickBot="1" x14ac:dyDescent="0.4">
      <c r="A56" s="179" t="s">
        <v>315</v>
      </c>
      <c r="B56" s="179" t="s">
        <v>176</v>
      </c>
      <c r="C56" s="179" t="s">
        <v>628</v>
      </c>
      <c r="D56" s="123" t="s">
        <v>704</v>
      </c>
      <c r="E56" s="123" t="s">
        <v>703</v>
      </c>
      <c r="F56" t="b">
        <f>B56='State Conformity - Old '!B55</f>
        <v>1</v>
      </c>
    </row>
    <row r="57" spans="1:6" ht="30" customHeight="1" thickBot="1" x14ac:dyDescent="0.4">
      <c r="A57" s="179"/>
      <c r="B57" s="180"/>
      <c r="C57" s="180"/>
      <c r="D57" s="123" t="s">
        <v>702</v>
      </c>
      <c r="E57" s="182" t="s">
        <v>701</v>
      </c>
      <c r="F57" t="b">
        <f>B57='State Conformity - Old '!B56</f>
        <v>1</v>
      </c>
    </row>
    <row r="58" spans="1:6" thickBot="1" x14ac:dyDescent="0.4">
      <c r="A58" s="179"/>
      <c r="B58" s="181"/>
      <c r="C58" s="181"/>
      <c r="D58" s="123" t="s">
        <v>700</v>
      </c>
      <c r="E58" s="181"/>
      <c r="F58" t="b">
        <f>B58='State Conformity - Old '!B57</f>
        <v>1</v>
      </c>
    </row>
    <row r="59" spans="1:6" ht="45" customHeight="1" thickBot="1" x14ac:dyDescent="0.4">
      <c r="A59" s="179" t="s">
        <v>309</v>
      </c>
      <c r="B59" s="179" t="s">
        <v>176</v>
      </c>
      <c r="C59" s="179" t="s">
        <v>628</v>
      </c>
      <c r="D59" s="123" t="s">
        <v>699</v>
      </c>
      <c r="E59" s="182" t="s">
        <v>698</v>
      </c>
      <c r="F59" t="b">
        <f>B59='State Conformity - Old '!B58</f>
        <v>1</v>
      </c>
    </row>
    <row r="60" spans="1:6" thickBot="1" x14ac:dyDescent="0.4">
      <c r="A60" s="179"/>
      <c r="B60" s="180"/>
      <c r="C60" s="180"/>
      <c r="D60" s="123" t="s">
        <v>697</v>
      </c>
      <c r="E60" s="180"/>
      <c r="F60" t="b">
        <f>B60='State Conformity - Old '!B59</f>
        <v>1</v>
      </c>
    </row>
    <row r="61" spans="1:6" ht="30" customHeight="1" thickBot="1" x14ac:dyDescent="0.4">
      <c r="A61" s="179"/>
      <c r="B61" s="180"/>
      <c r="C61" s="180"/>
      <c r="D61" s="123" t="s">
        <v>696</v>
      </c>
      <c r="E61" s="180"/>
      <c r="F61" t="b">
        <f>B61='State Conformity - Old '!B60</f>
        <v>1</v>
      </c>
    </row>
    <row r="62" spans="1:6" ht="30" customHeight="1" thickBot="1" x14ac:dyDescent="0.4">
      <c r="A62" s="179"/>
      <c r="B62" s="181"/>
      <c r="C62" s="181"/>
      <c r="D62" s="6" t="s">
        <v>304</v>
      </c>
      <c r="E62" s="181"/>
      <c r="F62" t="b">
        <f>B62='State Conformity - Old '!B61</f>
        <v>1</v>
      </c>
    </row>
    <row r="63" spans="1:6" ht="45" customHeight="1" thickBot="1" x14ac:dyDescent="0.4">
      <c r="A63" s="179" t="s">
        <v>303</v>
      </c>
      <c r="B63" s="179" t="s">
        <v>176</v>
      </c>
      <c r="C63" s="179" t="s">
        <v>628</v>
      </c>
      <c r="D63" s="123" t="s">
        <v>695</v>
      </c>
      <c r="E63" s="182" t="s">
        <v>694</v>
      </c>
      <c r="F63" t="b">
        <f>B63='State Conformity - Old '!B62</f>
        <v>1</v>
      </c>
    </row>
    <row r="64" spans="1:6" thickBot="1" x14ac:dyDescent="0.4">
      <c r="A64" s="179"/>
      <c r="B64" s="181"/>
      <c r="C64" s="181"/>
      <c r="D64" s="123" t="s">
        <v>693</v>
      </c>
      <c r="E64" s="181"/>
      <c r="F64" t="b">
        <f>B64='State Conformity - Old '!B63</f>
        <v>1</v>
      </c>
    </row>
    <row r="65" spans="1:6" ht="45" customHeight="1" thickBot="1" x14ac:dyDescent="0.4">
      <c r="A65" s="179" t="s">
        <v>299</v>
      </c>
      <c r="B65" s="179" t="s">
        <v>253</v>
      </c>
      <c r="C65" s="179" t="s">
        <v>628</v>
      </c>
      <c r="D65" s="123" t="s">
        <v>692</v>
      </c>
      <c r="E65" s="123" t="s">
        <v>691</v>
      </c>
      <c r="F65" t="b">
        <f>B65='State Conformity - Old '!B64</f>
        <v>1</v>
      </c>
    </row>
    <row r="66" spans="1:6" thickBot="1" x14ac:dyDescent="0.4">
      <c r="A66" s="179"/>
      <c r="B66" s="180"/>
      <c r="C66" s="180"/>
      <c r="D66" s="123" t="s">
        <v>690</v>
      </c>
      <c r="E66" s="182" t="s">
        <v>689</v>
      </c>
      <c r="F66" t="b">
        <f>B66='State Conformity - Old '!B65</f>
        <v>1</v>
      </c>
    </row>
    <row r="67" spans="1:6" ht="45" customHeight="1" thickBot="1" x14ac:dyDescent="0.4">
      <c r="A67" s="179"/>
      <c r="B67" s="181"/>
      <c r="C67" s="181"/>
      <c r="D67" s="6" t="s">
        <v>294</v>
      </c>
      <c r="E67" s="181"/>
      <c r="F67" t="b">
        <f>B67='State Conformity - Old '!B66</f>
        <v>1</v>
      </c>
    </row>
    <row r="68" spans="1:6" ht="45" customHeight="1" thickBot="1" x14ac:dyDescent="0.4">
      <c r="A68" s="179" t="s">
        <v>293</v>
      </c>
      <c r="B68" s="179" t="s">
        <v>176</v>
      </c>
      <c r="C68" s="179" t="s">
        <v>628</v>
      </c>
      <c r="D68" s="123" t="s">
        <v>688</v>
      </c>
      <c r="E68" s="182" t="s">
        <v>687</v>
      </c>
      <c r="F68" t="b">
        <f>B68='State Conformity - Old '!B67</f>
        <v>1</v>
      </c>
    </row>
    <row r="69" spans="1:6" ht="45" customHeight="1" thickBot="1" x14ac:dyDescent="0.4">
      <c r="A69" s="179"/>
      <c r="B69" s="180"/>
      <c r="C69" s="180"/>
      <c r="D69" s="6" t="s">
        <v>290</v>
      </c>
      <c r="E69" s="180"/>
      <c r="F69" t="b">
        <f>B69='State Conformity - Old '!B68</f>
        <v>1</v>
      </c>
    </row>
    <row r="70" spans="1:6" thickBot="1" x14ac:dyDescent="0.4">
      <c r="A70" s="179"/>
      <c r="B70" s="181"/>
      <c r="C70" s="181"/>
      <c r="D70" s="123" t="s">
        <v>686</v>
      </c>
      <c r="E70" s="181"/>
      <c r="F70" t="b">
        <f>B70='State Conformity - Old '!B69</f>
        <v>1</v>
      </c>
    </row>
    <row r="71" spans="1:6" ht="45" customHeight="1" thickBot="1" x14ac:dyDescent="0.4">
      <c r="A71" s="179" t="s">
        <v>288</v>
      </c>
      <c r="B71" s="179" t="s">
        <v>176</v>
      </c>
      <c r="C71" s="179" t="s">
        <v>628</v>
      </c>
      <c r="D71" s="123" t="s">
        <v>685</v>
      </c>
      <c r="E71" s="123" t="s">
        <v>684</v>
      </c>
      <c r="F71" t="b">
        <f>B71='State Conformity - Old '!B70</f>
        <v>1</v>
      </c>
    </row>
    <row r="72" spans="1:6" ht="30" customHeight="1" thickBot="1" x14ac:dyDescent="0.4">
      <c r="A72" s="179"/>
      <c r="B72" s="180"/>
      <c r="C72" s="180"/>
      <c r="D72" s="123" t="s">
        <v>683</v>
      </c>
      <c r="E72" s="182" t="s">
        <v>682</v>
      </c>
      <c r="F72" t="b">
        <f>B72='State Conformity - Old '!B71</f>
        <v>1</v>
      </c>
    </row>
    <row r="73" spans="1:6" ht="45" customHeight="1" thickBot="1" x14ac:dyDescent="0.4">
      <c r="A73" s="179"/>
      <c r="B73" s="181"/>
      <c r="C73" s="181"/>
      <c r="D73" s="6" t="s">
        <v>283</v>
      </c>
      <c r="E73" s="181"/>
      <c r="F73" t="b">
        <f>B73='State Conformity - Old '!B72</f>
        <v>1</v>
      </c>
    </row>
    <row r="74" spans="1:6" ht="45" customHeight="1" thickBot="1" x14ac:dyDescent="0.4">
      <c r="A74" s="179" t="s">
        <v>282</v>
      </c>
      <c r="B74" s="179" t="s">
        <v>176</v>
      </c>
      <c r="C74" s="179" t="s">
        <v>628</v>
      </c>
      <c r="D74" s="123" t="s">
        <v>681</v>
      </c>
      <c r="E74" s="182" t="s">
        <v>680</v>
      </c>
      <c r="F74" t="b">
        <f>B74='State Conformity - Old '!B73</f>
        <v>1</v>
      </c>
    </row>
    <row r="75" spans="1:6" ht="45" customHeight="1" thickBot="1" x14ac:dyDescent="0.4">
      <c r="A75" s="179"/>
      <c r="B75" s="181"/>
      <c r="C75" s="181"/>
      <c r="D75" s="6" t="s">
        <v>279</v>
      </c>
      <c r="E75" s="181"/>
      <c r="F75" t="b">
        <f>B75='State Conformity - Old '!B74</f>
        <v>1</v>
      </c>
    </row>
    <row r="76" spans="1:6" ht="75" customHeight="1" thickBot="1" x14ac:dyDescent="0.4">
      <c r="A76" s="6" t="s">
        <v>278</v>
      </c>
      <c r="B76" s="6" t="s">
        <v>168</v>
      </c>
      <c r="C76" s="6" t="s">
        <v>628</v>
      </c>
      <c r="D76" s="6"/>
      <c r="E76" s="123" t="s">
        <v>679</v>
      </c>
      <c r="F76" t="b">
        <f>B76='State Conformity - Old '!B75</f>
        <v>1</v>
      </c>
    </row>
    <row r="77" spans="1:6" ht="45" customHeight="1" thickBot="1" x14ac:dyDescent="0.4">
      <c r="A77" s="179" t="s">
        <v>276</v>
      </c>
      <c r="B77" s="179" t="s">
        <v>253</v>
      </c>
      <c r="C77" s="179" t="s">
        <v>628</v>
      </c>
      <c r="D77" s="123" t="s">
        <v>678</v>
      </c>
      <c r="E77" s="123" t="s">
        <v>677</v>
      </c>
      <c r="F77" t="b">
        <f>B77='State Conformity - Old '!B76</f>
        <v>1</v>
      </c>
    </row>
    <row r="78" spans="1:6" thickBot="1" x14ac:dyDescent="0.4">
      <c r="A78" s="179"/>
      <c r="B78" s="180"/>
      <c r="C78" s="180"/>
      <c r="D78" s="123" t="s">
        <v>676</v>
      </c>
      <c r="E78" s="182" t="s">
        <v>675</v>
      </c>
      <c r="F78" t="b">
        <f>B78='State Conformity - Old '!B77</f>
        <v>1</v>
      </c>
    </row>
    <row r="79" spans="1:6" thickBot="1" x14ac:dyDescent="0.4">
      <c r="A79" s="179"/>
      <c r="B79" s="180"/>
      <c r="C79" s="180"/>
      <c r="D79" s="123" t="s">
        <v>674</v>
      </c>
      <c r="E79" s="180"/>
      <c r="F79" t="b">
        <f>B79='State Conformity - Old '!B78</f>
        <v>1</v>
      </c>
    </row>
    <row r="80" spans="1:6" ht="60" customHeight="1" thickBot="1" x14ac:dyDescent="0.4">
      <c r="A80" s="179"/>
      <c r="B80" s="181"/>
      <c r="C80" s="181"/>
      <c r="D80" s="6" t="s">
        <v>270</v>
      </c>
      <c r="E80" s="181"/>
      <c r="F80" t="b">
        <f>B80='State Conformity - Old '!B79</f>
        <v>1</v>
      </c>
    </row>
    <row r="81" spans="1:6" ht="45" customHeight="1" thickBot="1" x14ac:dyDescent="0.4">
      <c r="A81" s="179" t="s">
        <v>269</v>
      </c>
      <c r="B81" s="179" t="s">
        <v>176</v>
      </c>
      <c r="C81" s="179" t="s">
        <v>628</v>
      </c>
      <c r="D81" s="6" t="s">
        <v>268</v>
      </c>
      <c r="E81" s="182" t="s">
        <v>673</v>
      </c>
      <c r="F81" t="b">
        <f>B81='State Conformity - Old '!B80</f>
        <v>1</v>
      </c>
    </row>
    <row r="82" spans="1:6" thickBot="1" x14ac:dyDescent="0.4">
      <c r="A82" s="179"/>
      <c r="B82" s="180"/>
      <c r="C82" s="180"/>
      <c r="D82" s="123" t="s">
        <v>672</v>
      </c>
      <c r="E82" s="180"/>
      <c r="F82" t="b">
        <f>B82='State Conformity - Old '!B81</f>
        <v>1</v>
      </c>
    </row>
    <row r="83" spans="1:6" ht="30" customHeight="1" thickBot="1" x14ac:dyDescent="0.4">
      <c r="A83" s="179"/>
      <c r="B83" s="181"/>
      <c r="C83" s="181"/>
      <c r="D83" s="123" t="s">
        <v>671</v>
      </c>
      <c r="E83" s="181"/>
      <c r="F83" t="b">
        <f>B83='State Conformity - Old '!B82</f>
        <v>1</v>
      </c>
    </row>
    <row r="84" spans="1:6" ht="45" customHeight="1" thickBot="1" x14ac:dyDescent="0.4">
      <c r="A84" s="179" t="s">
        <v>264</v>
      </c>
      <c r="B84" s="179" t="s">
        <v>176</v>
      </c>
      <c r="C84" s="179" t="s">
        <v>628</v>
      </c>
      <c r="D84" s="6" t="s">
        <v>263</v>
      </c>
      <c r="E84" s="182" t="s">
        <v>670</v>
      </c>
      <c r="F84" t="b">
        <f>B84='State Conformity - Old '!B83</f>
        <v>1</v>
      </c>
    </row>
    <row r="85" spans="1:6" ht="30" customHeight="1" thickBot="1" x14ac:dyDescent="0.4">
      <c r="A85" s="179"/>
      <c r="B85" s="181"/>
      <c r="C85" s="181"/>
      <c r="D85" s="123" t="s">
        <v>669</v>
      </c>
      <c r="E85" s="181"/>
      <c r="F85" t="b">
        <f>B85='State Conformity - Old '!B84</f>
        <v>1</v>
      </c>
    </row>
    <row r="86" spans="1:6" ht="60" customHeight="1" thickBot="1" x14ac:dyDescent="0.4">
      <c r="A86" s="179" t="s">
        <v>260</v>
      </c>
      <c r="B86" s="179" t="s">
        <v>253</v>
      </c>
      <c r="C86" s="179" t="s">
        <v>628</v>
      </c>
      <c r="D86" s="6" t="s">
        <v>259</v>
      </c>
      <c r="E86" s="123" t="s">
        <v>668</v>
      </c>
      <c r="F86" t="b">
        <f>B86='State Conformity - Old '!B85</f>
        <v>1</v>
      </c>
    </row>
    <row r="87" spans="1:6" thickBot="1" x14ac:dyDescent="0.4">
      <c r="A87" s="179"/>
      <c r="B87" s="180"/>
      <c r="C87" s="180"/>
      <c r="D87" s="123" t="s">
        <v>667</v>
      </c>
      <c r="E87" s="182" t="s">
        <v>666</v>
      </c>
      <c r="F87" t="b">
        <f>B87='State Conformity - Old '!B86</f>
        <v>1</v>
      </c>
    </row>
    <row r="88" spans="1:6" thickBot="1" x14ac:dyDescent="0.4">
      <c r="A88" s="179"/>
      <c r="B88" s="181"/>
      <c r="C88" s="181"/>
      <c r="D88" s="123" t="s">
        <v>665</v>
      </c>
      <c r="E88" s="181"/>
      <c r="F88" t="b">
        <f>B88='State Conformity - Old '!B87</f>
        <v>1</v>
      </c>
    </row>
    <row r="89" spans="1:6" ht="45" customHeight="1" thickBot="1" x14ac:dyDescent="0.4">
      <c r="A89" s="179" t="s">
        <v>254</v>
      </c>
      <c r="B89" s="179" t="s">
        <v>253</v>
      </c>
      <c r="C89" s="179" t="s">
        <v>628</v>
      </c>
      <c r="D89" s="6" t="s">
        <v>252</v>
      </c>
      <c r="E89" s="123" t="s">
        <v>664</v>
      </c>
      <c r="F89" t="b">
        <f>B89='State Conformity - Old '!B88</f>
        <v>1</v>
      </c>
    </row>
    <row r="90" spans="1:6" ht="30" customHeight="1" thickBot="1" x14ac:dyDescent="0.4">
      <c r="A90" s="179"/>
      <c r="B90" s="180"/>
      <c r="C90" s="180"/>
      <c r="D90" s="123" t="s">
        <v>663</v>
      </c>
      <c r="E90" s="182" t="s">
        <v>662</v>
      </c>
      <c r="F90" t="b">
        <f>B90='State Conformity - Old '!B89</f>
        <v>1</v>
      </c>
    </row>
    <row r="91" spans="1:6" ht="30" customHeight="1" thickBot="1" x14ac:dyDescent="0.4">
      <c r="A91" s="179"/>
      <c r="B91" s="181"/>
      <c r="C91" s="181"/>
      <c r="D91" s="123" t="s">
        <v>661</v>
      </c>
      <c r="E91" s="181"/>
      <c r="F91" t="b">
        <f>B91='State Conformity - Old '!B90</f>
        <v>1</v>
      </c>
    </row>
    <row r="92" spans="1:6" ht="45" customHeight="1" thickBot="1" x14ac:dyDescent="0.4">
      <c r="A92" s="179" t="s">
        <v>247</v>
      </c>
      <c r="B92" s="179" t="s">
        <v>176</v>
      </c>
      <c r="C92" s="179" t="s">
        <v>628</v>
      </c>
      <c r="D92" s="123" t="s">
        <v>660</v>
      </c>
      <c r="E92" s="182" t="s">
        <v>659</v>
      </c>
      <c r="F92" t="b">
        <f>B92='State Conformity - Old '!B91</f>
        <v>1</v>
      </c>
    </row>
    <row r="93" spans="1:6" thickBot="1" x14ac:dyDescent="0.4">
      <c r="A93" s="179"/>
      <c r="B93" s="180"/>
      <c r="C93" s="180"/>
      <c r="D93" s="123" t="s">
        <v>658</v>
      </c>
      <c r="E93" s="180"/>
      <c r="F93" t="b">
        <f>B93='State Conformity - Old '!B92</f>
        <v>1</v>
      </c>
    </row>
    <row r="94" spans="1:6" ht="30" customHeight="1" thickBot="1" x14ac:dyDescent="0.4">
      <c r="A94" s="179"/>
      <c r="B94" s="181"/>
      <c r="C94" s="181"/>
      <c r="D94" s="6" t="s">
        <v>243</v>
      </c>
      <c r="E94" s="181"/>
      <c r="F94" t="b">
        <f>B94='State Conformity - Old '!B93</f>
        <v>1</v>
      </c>
    </row>
    <row r="95" spans="1:6" ht="135" customHeight="1" thickBot="1" x14ac:dyDescent="0.4">
      <c r="A95" s="179" t="s">
        <v>242</v>
      </c>
      <c r="B95" s="179" t="s">
        <v>176</v>
      </c>
      <c r="C95" s="179" t="s">
        <v>241</v>
      </c>
      <c r="D95" s="123" t="s">
        <v>657</v>
      </c>
      <c r="E95" s="123" t="s">
        <v>656</v>
      </c>
      <c r="F95" t="b">
        <f>B95='State Conformity - Old '!B94</f>
        <v>1</v>
      </c>
    </row>
    <row r="96" spans="1:6" ht="30" customHeight="1" thickBot="1" x14ac:dyDescent="0.4">
      <c r="A96" s="179"/>
      <c r="B96" s="180"/>
      <c r="C96" s="180"/>
      <c r="D96" s="123" t="s">
        <v>655</v>
      </c>
      <c r="E96" s="182" t="s">
        <v>654</v>
      </c>
      <c r="F96" t="b">
        <f>B96='State Conformity - Old '!B95</f>
        <v>1</v>
      </c>
    </row>
    <row r="97" spans="1:6" ht="30" customHeight="1" thickBot="1" x14ac:dyDescent="0.4">
      <c r="A97" s="179"/>
      <c r="B97" s="181"/>
      <c r="C97" s="181"/>
      <c r="D97" s="123" t="s">
        <v>653</v>
      </c>
      <c r="E97" s="181"/>
      <c r="F97" t="b">
        <f>B97='State Conformity - Old '!B96</f>
        <v>1</v>
      </c>
    </row>
    <row r="98" spans="1:6" ht="45" customHeight="1" thickBot="1" x14ac:dyDescent="0.4">
      <c r="A98" s="179" t="s">
        <v>235</v>
      </c>
      <c r="B98" s="179" t="s">
        <v>176</v>
      </c>
      <c r="C98" s="179" t="s">
        <v>632</v>
      </c>
      <c r="D98" s="123" t="s">
        <v>652</v>
      </c>
      <c r="E98" s="182" t="s">
        <v>651</v>
      </c>
      <c r="F98" t="b">
        <f>B98='State Conformity - Old '!B97</f>
        <v>1</v>
      </c>
    </row>
    <row r="99" spans="1:6" ht="45" customHeight="1" thickBot="1" x14ac:dyDescent="0.4">
      <c r="A99" s="179"/>
      <c r="B99" s="181"/>
      <c r="C99" s="181"/>
      <c r="D99" s="6" t="s">
        <v>232</v>
      </c>
      <c r="E99" s="181"/>
      <c r="F99" t="b">
        <f>B99='State Conformity - Old '!B98</f>
        <v>1</v>
      </c>
    </row>
    <row r="100" spans="1:6" ht="45" customHeight="1" thickBot="1" x14ac:dyDescent="0.4">
      <c r="A100" s="179" t="s">
        <v>231</v>
      </c>
      <c r="B100" s="179" t="s">
        <v>176</v>
      </c>
      <c r="C100" s="179" t="s">
        <v>632</v>
      </c>
      <c r="D100" s="6" t="s">
        <v>230</v>
      </c>
      <c r="E100" s="182" t="s">
        <v>650</v>
      </c>
      <c r="F100" t="b">
        <f>B100='State Conformity - Old '!B99</f>
        <v>1</v>
      </c>
    </row>
    <row r="101" spans="1:6" ht="45" customHeight="1" thickBot="1" x14ac:dyDescent="0.4">
      <c r="A101" s="179"/>
      <c r="B101" s="180"/>
      <c r="C101" s="180"/>
      <c r="D101" s="6" t="s">
        <v>228</v>
      </c>
      <c r="E101" s="180"/>
      <c r="F101" t="b">
        <f>B101='State Conformity - Old '!B100</f>
        <v>1</v>
      </c>
    </row>
    <row r="102" spans="1:6" thickBot="1" x14ac:dyDescent="0.4">
      <c r="A102" s="179"/>
      <c r="B102" s="181"/>
      <c r="C102" s="181"/>
      <c r="D102" s="123" t="s">
        <v>649</v>
      </c>
      <c r="E102" s="181"/>
      <c r="F102" t="b">
        <f>B102='State Conformity - Old '!B101</f>
        <v>1</v>
      </c>
    </row>
    <row r="103" spans="1:6" ht="45" customHeight="1" thickBot="1" x14ac:dyDescent="0.4">
      <c r="A103" s="179" t="s">
        <v>226</v>
      </c>
      <c r="B103" s="179" t="s">
        <v>176</v>
      </c>
      <c r="C103" s="179" t="s">
        <v>632</v>
      </c>
      <c r="D103" s="123" t="s">
        <v>648</v>
      </c>
      <c r="E103" s="182" t="s">
        <v>647</v>
      </c>
      <c r="F103" t="b">
        <f>B103='State Conformity - Old '!B102</f>
        <v>1</v>
      </c>
    </row>
    <row r="104" spans="1:6" ht="30" customHeight="1" thickBot="1" x14ac:dyDescent="0.4">
      <c r="A104" s="179"/>
      <c r="B104" s="180"/>
      <c r="C104" s="180"/>
      <c r="D104" s="6" t="s">
        <v>223</v>
      </c>
      <c r="E104" s="180"/>
      <c r="F104" t="b">
        <f>B104='State Conformity - Old '!B103</f>
        <v>1</v>
      </c>
    </row>
    <row r="105" spans="1:6" thickBot="1" x14ac:dyDescent="0.4">
      <c r="A105" s="179"/>
      <c r="B105" s="181"/>
      <c r="C105" s="181"/>
      <c r="D105" s="123" t="s">
        <v>646</v>
      </c>
      <c r="E105" s="181"/>
      <c r="F105" t="b">
        <f>B105='State Conformity - Old '!B104</f>
        <v>1</v>
      </c>
    </row>
    <row r="106" spans="1:6" ht="45" customHeight="1" thickBot="1" x14ac:dyDescent="0.4">
      <c r="A106" s="179" t="s">
        <v>221</v>
      </c>
      <c r="B106" s="179" t="s">
        <v>220</v>
      </c>
      <c r="C106" s="179" t="s">
        <v>632</v>
      </c>
      <c r="D106" s="6" t="s">
        <v>219</v>
      </c>
      <c r="E106" s="182" t="s">
        <v>645</v>
      </c>
      <c r="F106" t="b">
        <f>B106='State Conformity - Old '!B105</f>
        <v>1</v>
      </c>
    </row>
    <row r="107" spans="1:6" ht="30" customHeight="1" thickBot="1" x14ac:dyDescent="0.4">
      <c r="A107" s="179"/>
      <c r="B107" s="181"/>
      <c r="C107" s="181"/>
      <c r="D107" s="123" t="s">
        <v>644</v>
      </c>
      <c r="E107" s="181"/>
      <c r="F107" t="b">
        <f>B107='State Conformity - Old '!B106</f>
        <v>1</v>
      </c>
    </row>
    <row r="108" spans="1:6" ht="45" customHeight="1" thickBot="1" x14ac:dyDescent="0.4">
      <c r="A108" s="179" t="s">
        <v>216</v>
      </c>
      <c r="B108" s="179" t="s">
        <v>176</v>
      </c>
      <c r="C108" s="179" t="s">
        <v>632</v>
      </c>
      <c r="D108" s="123" t="s">
        <v>643</v>
      </c>
      <c r="E108" s="182" t="s">
        <v>642</v>
      </c>
      <c r="F108" t="b">
        <f>B108='State Conformity - Old '!B107</f>
        <v>1</v>
      </c>
    </row>
    <row r="109" spans="1:6" ht="45" customHeight="1" thickBot="1" x14ac:dyDescent="0.4">
      <c r="A109" s="179"/>
      <c r="B109" s="181"/>
      <c r="C109" s="181"/>
      <c r="D109" s="6" t="s">
        <v>213</v>
      </c>
      <c r="E109" s="181"/>
      <c r="F109" t="b">
        <f>B109='State Conformity - Old '!B108</f>
        <v>1</v>
      </c>
    </row>
    <row r="110" spans="1:6" ht="75" customHeight="1" thickBot="1" x14ac:dyDescent="0.4">
      <c r="A110" s="6" t="s">
        <v>212</v>
      </c>
      <c r="B110" s="6" t="s">
        <v>168</v>
      </c>
      <c r="C110" s="6" t="s">
        <v>628</v>
      </c>
      <c r="D110" s="6"/>
      <c r="E110" s="123" t="s">
        <v>641</v>
      </c>
      <c r="F110" t="b">
        <f>B110='State Conformity - Old '!B109</f>
        <v>1</v>
      </c>
    </row>
    <row r="111" spans="1:6" ht="45" customHeight="1" thickBot="1" x14ac:dyDescent="0.4">
      <c r="A111" s="179" t="s">
        <v>210</v>
      </c>
      <c r="B111" s="179" t="s">
        <v>176</v>
      </c>
      <c r="C111" s="179" t="s">
        <v>632</v>
      </c>
      <c r="D111" s="123" t="s">
        <v>640</v>
      </c>
      <c r="E111" s="182" t="s">
        <v>639</v>
      </c>
      <c r="F111" t="b">
        <f>B111='State Conformity - Old '!B110</f>
        <v>1</v>
      </c>
    </row>
    <row r="112" spans="1:6" ht="45" customHeight="1" thickBot="1" x14ac:dyDescent="0.4">
      <c r="A112" s="179"/>
      <c r="B112" s="181"/>
      <c r="C112" s="181"/>
      <c r="D112" s="6" t="s">
        <v>207</v>
      </c>
      <c r="E112" s="181"/>
      <c r="F112" t="b">
        <f>B112='State Conformity - Old '!B111</f>
        <v>1</v>
      </c>
    </row>
    <row r="113" spans="1:6" ht="60" customHeight="1" thickBot="1" x14ac:dyDescent="0.4">
      <c r="A113" s="179" t="s">
        <v>206</v>
      </c>
      <c r="B113" s="179" t="s">
        <v>205</v>
      </c>
      <c r="C113" s="179" t="s">
        <v>632</v>
      </c>
      <c r="D113" s="123" t="s">
        <v>638</v>
      </c>
      <c r="E113" s="182" t="s">
        <v>637</v>
      </c>
      <c r="F113" t="b">
        <f>B113='State Conformity - Old '!B112</f>
        <v>1</v>
      </c>
    </row>
    <row r="114" spans="1:6" ht="30" customHeight="1" thickBot="1" x14ac:dyDescent="0.4">
      <c r="A114" s="179"/>
      <c r="B114" s="180"/>
      <c r="C114" s="180"/>
      <c r="D114" s="123" t="s">
        <v>636</v>
      </c>
      <c r="E114" s="180"/>
      <c r="F114" t="b">
        <f>B114='State Conformity - Old '!B113</f>
        <v>1</v>
      </c>
    </row>
    <row r="115" spans="1:6" ht="30" customHeight="1" thickBot="1" x14ac:dyDescent="0.4">
      <c r="A115" s="179"/>
      <c r="B115" s="180"/>
      <c r="C115" s="180"/>
      <c r="D115" s="123" t="s">
        <v>635</v>
      </c>
      <c r="E115" s="180"/>
      <c r="F115" t="b">
        <f>B115='State Conformity - Old '!B114</f>
        <v>1</v>
      </c>
    </row>
    <row r="116" spans="1:6" ht="60" customHeight="1" thickBot="1" x14ac:dyDescent="0.4">
      <c r="A116" s="179"/>
      <c r="B116" s="181"/>
      <c r="C116" s="181"/>
      <c r="D116" s="6" t="s">
        <v>200</v>
      </c>
      <c r="E116" s="181"/>
      <c r="F116" t="b">
        <f>B116='State Conformity - Old '!B115</f>
        <v>1</v>
      </c>
    </row>
    <row r="117" spans="1:6" ht="45" customHeight="1" thickBot="1" x14ac:dyDescent="0.4">
      <c r="A117" s="179" t="s">
        <v>199</v>
      </c>
      <c r="B117" s="179" t="s">
        <v>176</v>
      </c>
      <c r="C117" s="179" t="s">
        <v>632</v>
      </c>
      <c r="D117" s="6" t="s">
        <v>198</v>
      </c>
      <c r="E117" s="182" t="s">
        <v>634</v>
      </c>
      <c r="F117" t="b">
        <f>B117='State Conformity - Old '!B116</f>
        <v>1</v>
      </c>
    </row>
    <row r="118" spans="1:6" ht="30" customHeight="1" thickBot="1" x14ac:dyDescent="0.4">
      <c r="A118" s="179"/>
      <c r="B118" s="181"/>
      <c r="C118" s="181"/>
      <c r="D118" s="123" t="s">
        <v>633</v>
      </c>
      <c r="E118" s="181"/>
      <c r="F118" t="b">
        <f>B118='State Conformity - Old '!B117</f>
        <v>1</v>
      </c>
    </row>
    <row r="119" spans="1:6" ht="45" customHeight="1" thickBot="1" x14ac:dyDescent="0.4">
      <c r="A119" s="179" t="s">
        <v>195</v>
      </c>
      <c r="B119" s="179" t="s">
        <v>176</v>
      </c>
      <c r="C119" s="179" t="s">
        <v>632</v>
      </c>
      <c r="D119" s="123" t="s">
        <v>631</v>
      </c>
      <c r="E119" s="182" t="s">
        <v>630</v>
      </c>
      <c r="F119" t="b">
        <f>B119='State Conformity - Old '!B118</f>
        <v>1</v>
      </c>
    </row>
    <row r="120" spans="1:6" ht="45" customHeight="1" thickBot="1" x14ac:dyDescent="0.4">
      <c r="A120" s="179"/>
      <c r="B120" s="180"/>
      <c r="C120" s="180"/>
      <c r="D120" s="6" t="s">
        <v>192</v>
      </c>
      <c r="E120" s="180"/>
      <c r="F120" t="b">
        <f>B120='State Conformity - Old '!B119</f>
        <v>1</v>
      </c>
    </row>
    <row r="121" spans="1:6" thickBot="1" x14ac:dyDescent="0.4">
      <c r="A121" s="179"/>
      <c r="B121" s="181"/>
      <c r="C121" s="181"/>
      <c r="D121" s="123" t="s">
        <v>629</v>
      </c>
      <c r="E121" s="181"/>
      <c r="F121" t="b">
        <f>B121='State Conformity - Old '!B120</f>
        <v>1</v>
      </c>
    </row>
    <row r="122" spans="1:6" ht="45" customHeight="1" thickBot="1" x14ac:dyDescent="0.4">
      <c r="A122" s="179" t="s">
        <v>190</v>
      </c>
      <c r="B122" s="179" t="s">
        <v>176</v>
      </c>
      <c r="C122" s="179" t="s">
        <v>628</v>
      </c>
      <c r="D122" s="123" t="s">
        <v>627</v>
      </c>
      <c r="E122" s="182" t="s">
        <v>626</v>
      </c>
      <c r="F122" t="b">
        <f>B122='State Conformity - Old '!B121</f>
        <v>1</v>
      </c>
    </row>
    <row r="123" spans="1:6" ht="45" customHeight="1" thickBot="1" x14ac:dyDescent="0.4">
      <c r="A123" s="179"/>
      <c r="B123" s="180"/>
      <c r="C123" s="180"/>
      <c r="D123" s="6" t="s">
        <v>187</v>
      </c>
      <c r="E123" s="180"/>
      <c r="F123" t="b">
        <f>B123='State Conformity - Old '!B122</f>
        <v>1</v>
      </c>
    </row>
    <row r="124" spans="1:6" ht="30" customHeight="1" thickBot="1" x14ac:dyDescent="0.4">
      <c r="A124" s="179"/>
      <c r="B124" s="181"/>
      <c r="C124" s="181"/>
      <c r="D124" s="123" t="s">
        <v>625</v>
      </c>
      <c r="E124" s="181"/>
      <c r="F124" t="b">
        <f>B124='State Conformity - Old '!B123</f>
        <v>1</v>
      </c>
    </row>
    <row r="125" spans="1:6" ht="75" customHeight="1" thickBot="1" x14ac:dyDescent="0.4">
      <c r="A125" s="6" t="s">
        <v>185</v>
      </c>
      <c r="B125" s="6" t="s">
        <v>168</v>
      </c>
      <c r="C125" s="6" t="s">
        <v>167</v>
      </c>
      <c r="D125" s="6"/>
      <c r="E125" s="123" t="s">
        <v>624</v>
      </c>
      <c r="F125" t="b">
        <f>B125='State Conformity - Old '!B124</f>
        <v>1</v>
      </c>
    </row>
    <row r="126" spans="1:6" ht="120" customHeight="1" thickBot="1" x14ac:dyDescent="0.4">
      <c r="A126" s="179" t="s">
        <v>183</v>
      </c>
      <c r="B126" s="179" t="s">
        <v>176</v>
      </c>
      <c r="C126" s="179" t="s">
        <v>182</v>
      </c>
      <c r="D126" s="123" t="s">
        <v>623</v>
      </c>
      <c r="E126" s="182" t="s">
        <v>622</v>
      </c>
      <c r="F126" t="b">
        <f>B126='State Conformity - Old '!B125</f>
        <v>1</v>
      </c>
    </row>
    <row r="127" spans="1:6" thickBot="1" x14ac:dyDescent="0.4">
      <c r="A127" s="179"/>
      <c r="B127" s="180"/>
      <c r="C127" s="180"/>
      <c r="D127" s="123" t="s">
        <v>621</v>
      </c>
      <c r="E127" s="180"/>
      <c r="F127" t="b">
        <f>B127='State Conformity - Old '!B126</f>
        <v>1</v>
      </c>
    </row>
    <row r="128" spans="1:6" ht="45" customHeight="1" thickBot="1" x14ac:dyDescent="0.4">
      <c r="A128" s="179"/>
      <c r="B128" s="181"/>
      <c r="C128" s="181"/>
      <c r="D128" s="6" t="s">
        <v>178</v>
      </c>
      <c r="E128" s="181"/>
      <c r="F128" t="b">
        <f>B128='State Conformity - Old '!B127</f>
        <v>1</v>
      </c>
    </row>
    <row r="129" spans="1:6" ht="150" customHeight="1" thickBot="1" x14ac:dyDescent="0.4">
      <c r="A129" s="179" t="s">
        <v>177</v>
      </c>
      <c r="B129" s="179" t="s">
        <v>176</v>
      </c>
      <c r="C129" s="179" t="s">
        <v>175</v>
      </c>
      <c r="D129" s="123" t="s">
        <v>620</v>
      </c>
      <c r="E129" s="123" t="s">
        <v>619</v>
      </c>
      <c r="F129" t="b">
        <f>B129='State Conformity - Old '!B128</f>
        <v>1</v>
      </c>
    </row>
    <row r="130" spans="1:6" thickBot="1" x14ac:dyDescent="0.4">
      <c r="A130" s="179"/>
      <c r="B130" s="180"/>
      <c r="C130" s="180"/>
      <c r="D130" s="123" t="s">
        <v>618</v>
      </c>
      <c r="E130" s="182" t="s">
        <v>617</v>
      </c>
      <c r="F130" t="b">
        <f>B130='State Conformity - Old '!B129</f>
        <v>1</v>
      </c>
    </row>
    <row r="131" spans="1:6" thickBot="1" x14ac:dyDescent="0.4">
      <c r="A131" s="179"/>
      <c r="B131" s="181"/>
      <c r="C131" s="181"/>
      <c r="D131" s="123" t="s">
        <v>616</v>
      </c>
      <c r="E131" s="181"/>
      <c r="F131" t="b">
        <f>B131='State Conformity - Old '!B130</f>
        <v>1</v>
      </c>
    </row>
    <row r="132" spans="1:6" ht="75" customHeight="1" thickBot="1" x14ac:dyDescent="0.4">
      <c r="A132" s="6" t="s">
        <v>169</v>
      </c>
      <c r="B132" s="6" t="s">
        <v>168</v>
      </c>
      <c r="C132" s="6" t="s">
        <v>167</v>
      </c>
      <c r="D132" s="6"/>
      <c r="E132" s="123" t="s">
        <v>615</v>
      </c>
      <c r="F132" t="b">
        <f>B132='State Conformity - Old '!B131</f>
        <v>1</v>
      </c>
    </row>
  </sheetData>
  <mergeCells count="183">
    <mergeCell ref="A10:A11"/>
    <mergeCell ref="B10:B11"/>
    <mergeCell ref="C10:C11"/>
    <mergeCell ref="E10:E11"/>
    <mergeCell ref="A12:A13"/>
    <mergeCell ref="B12:B13"/>
    <mergeCell ref="C12:C13"/>
    <mergeCell ref="E12:E13"/>
    <mergeCell ref="A1:E1"/>
    <mergeCell ref="A3:E3"/>
    <mergeCell ref="A5:E5"/>
    <mergeCell ref="A7:A9"/>
    <mergeCell ref="B7:B9"/>
    <mergeCell ref="C7:C9"/>
    <mergeCell ref="E7:E9"/>
    <mergeCell ref="A20:A21"/>
    <mergeCell ref="B20:B21"/>
    <mergeCell ref="C20:C21"/>
    <mergeCell ref="E20:E21"/>
    <mergeCell ref="A22:A23"/>
    <mergeCell ref="B22:B23"/>
    <mergeCell ref="C22:C23"/>
    <mergeCell ref="E22:E23"/>
    <mergeCell ref="A14:A15"/>
    <mergeCell ref="B14:B15"/>
    <mergeCell ref="C14:C15"/>
    <mergeCell ref="E14:E15"/>
    <mergeCell ref="A17:A19"/>
    <mergeCell ref="B17:B19"/>
    <mergeCell ref="C17:C19"/>
    <mergeCell ref="E17:E19"/>
    <mergeCell ref="A31:A33"/>
    <mergeCell ref="B31:B33"/>
    <mergeCell ref="C31:C33"/>
    <mergeCell ref="E31:E33"/>
    <mergeCell ref="A34:A35"/>
    <mergeCell ref="B34:B35"/>
    <mergeCell ref="C34:C35"/>
    <mergeCell ref="E34:E35"/>
    <mergeCell ref="A24:A26"/>
    <mergeCell ref="B24:B26"/>
    <mergeCell ref="C24:C26"/>
    <mergeCell ref="E24:E26"/>
    <mergeCell ref="A27:A29"/>
    <mergeCell ref="B27:B29"/>
    <mergeCell ref="C27:C29"/>
    <mergeCell ref="E27:E29"/>
    <mergeCell ref="A41:A43"/>
    <mergeCell ref="B41:B43"/>
    <mergeCell ref="C41:C43"/>
    <mergeCell ref="E41:E43"/>
    <mergeCell ref="A44:A46"/>
    <mergeCell ref="B44:B46"/>
    <mergeCell ref="C44:C46"/>
    <mergeCell ref="E44:E46"/>
    <mergeCell ref="A36:A37"/>
    <mergeCell ref="B36:B37"/>
    <mergeCell ref="C36:C37"/>
    <mergeCell ref="E36:E37"/>
    <mergeCell ref="A38:A40"/>
    <mergeCell ref="B38:B40"/>
    <mergeCell ref="C38:C40"/>
    <mergeCell ref="E38:E40"/>
    <mergeCell ref="A52:A53"/>
    <mergeCell ref="B52:B53"/>
    <mergeCell ref="C52:C53"/>
    <mergeCell ref="E52:E53"/>
    <mergeCell ref="A54:A55"/>
    <mergeCell ref="B54:B55"/>
    <mergeCell ref="C54:C55"/>
    <mergeCell ref="E54:E55"/>
    <mergeCell ref="A47:A49"/>
    <mergeCell ref="B47:B49"/>
    <mergeCell ref="C47:C49"/>
    <mergeCell ref="E47:E49"/>
    <mergeCell ref="A50:A51"/>
    <mergeCell ref="B50:B51"/>
    <mergeCell ref="C50:C51"/>
    <mergeCell ref="E50:E51"/>
    <mergeCell ref="A63:A64"/>
    <mergeCell ref="B63:B64"/>
    <mergeCell ref="C63:C64"/>
    <mergeCell ref="E63:E64"/>
    <mergeCell ref="A65:A67"/>
    <mergeCell ref="B65:B67"/>
    <mergeCell ref="C65:C67"/>
    <mergeCell ref="E66:E67"/>
    <mergeCell ref="A56:A58"/>
    <mergeCell ref="B56:B58"/>
    <mergeCell ref="C56:C58"/>
    <mergeCell ref="E57:E58"/>
    <mergeCell ref="A59:A62"/>
    <mergeCell ref="B59:B62"/>
    <mergeCell ref="C59:C62"/>
    <mergeCell ref="E59:E62"/>
    <mergeCell ref="A74:A75"/>
    <mergeCell ref="B74:B75"/>
    <mergeCell ref="C74:C75"/>
    <mergeCell ref="E74:E75"/>
    <mergeCell ref="A77:A80"/>
    <mergeCell ref="B77:B80"/>
    <mergeCell ref="C77:C80"/>
    <mergeCell ref="E78:E80"/>
    <mergeCell ref="A68:A70"/>
    <mergeCell ref="B68:B70"/>
    <mergeCell ref="C68:C70"/>
    <mergeCell ref="E68:E70"/>
    <mergeCell ref="A71:A73"/>
    <mergeCell ref="B71:B73"/>
    <mergeCell ref="C71:C73"/>
    <mergeCell ref="E72:E73"/>
    <mergeCell ref="A86:A88"/>
    <mergeCell ref="B86:B88"/>
    <mergeCell ref="C86:C88"/>
    <mergeCell ref="E87:E88"/>
    <mergeCell ref="A89:A91"/>
    <mergeCell ref="B89:B91"/>
    <mergeCell ref="C89:C91"/>
    <mergeCell ref="E90:E91"/>
    <mergeCell ref="A81:A83"/>
    <mergeCell ref="B81:B83"/>
    <mergeCell ref="C81:C83"/>
    <mergeCell ref="E81:E83"/>
    <mergeCell ref="A84:A85"/>
    <mergeCell ref="B84:B85"/>
    <mergeCell ref="C84:C85"/>
    <mergeCell ref="E84:E85"/>
    <mergeCell ref="A98:A99"/>
    <mergeCell ref="B98:B99"/>
    <mergeCell ref="C98:C99"/>
    <mergeCell ref="E98:E99"/>
    <mergeCell ref="A100:A102"/>
    <mergeCell ref="B100:B102"/>
    <mergeCell ref="C100:C102"/>
    <mergeCell ref="E100:E102"/>
    <mergeCell ref="A92:A94"/>
    <mergeCell ref="B92:B94"/>
    <mergeCell ref="C92:C94"/>
    <mergeCell ref="E92:E94"/>
    <mergeCell ref="A95:A97"/>
    <mergeCell ref="B95:B97"/>
    <mergeCell ref="C95:C97"/>
    <mergeCell ref="E96:E97"/>
    <mergeCell ref="A108:A109"/>
    <mergeCell ref="B108:B109"/>
    <mergeCell ref="C108:C109"/>
    <mergeCell ref="E108:E109"/>
    <mergeCell ref="A111:A112"/>
    <mergeCell ref="B111:B112"/>
    <mergeCell ref="C111:C112"/>
    <mergeCell ref="E111:E112"/>
    <mergeCell ref="A103:A105"/>
    <mergeCell ref="B103:B105"/>
    <mergeCell ref="C103:C105"/>
    <mergeCell ref="E103:E105"/>
    <mergeCell ref="A106:A107"/>
    <mergeCell ref="B106:B107"/>
    <mergeCell ref="C106:C107"/>
    <mergeCell ref="E106:E107"/>
    <mergeCell ref="A113:A116"/>
    <mergeCell ref="B113:B116"/>
    <mergeCell ref="C113:C116"/>
    <mergeCell ref="E113:E116"/>
    <mergeCell ref="A117:A118"/>
    <mergeCell ref="B117:B118"/>
    <mergeCell ref="C117:C118"/>
    <mergeCell ref="E117:E118"/>
    <mergeCell ref="C122:C124"/>
    <mergeCell ref="E122:E124"/>
    <mergeCell ref="A126:A128"/>
    <mergeCell ref="B126:B128"/>
    <mergeCell ref="C126:C128"/>
    <mergeCell ref="E126:E128"/>
    <mergeCell ref="A129:A131"/>
    <mergeCell ref="B129:B131"/>
    <mergeCell ref="C129:C131"/>
    <mergeCell ref="E130:E131"/>
    <mergeCell ref="A119:A121"/>
    <mergeCell ref="B119:B121"/>
    <mergeCell ref="C119:C121"/>
    <mergeCell ref="E119:E121"/>
    <mergeCell ref="A122:A124"/>
    <mergeCell ref="B122:B124"/>
  </mergeCells>
  <hyperlinks>
    <hyperlink ref="E7" r:id="rId1" xr:uid="{0C4E112A-D081-4CE5-9ED9-8077D229B83B}"/>
    <hyperlink ref="D11" r:id="rId2" xr:uid="{8DB976FE-A7BF-47A4-A4D3-0FBEB2DD5193}"/>
    <hyperlink ref="E10" r:id="rId3" xr:uid="{DBD97512-A3E6-4BB7-AF44-2354FA4C6E33}"/>
    <hyperlink ref="D12" r:id="rId4" xr:uid="{6C72D162-9376-46D8-B3D2-E4FAA1C6538C}"/>
    <hyperlink ref="E12" r:id="rId5" xr:uid="{B9D22203-E42C-44F6-9F43-E4BD704CDE14}"/>
    <hyperlink ref="D15" r:id="rId6" xr:uid="{48EB8771-13FB-4E1B-A608-F975C85089D2}"/>
    <hyperlink ref="E14" r:id="rId7" xr:uid="{D216D738-2903-438C-A41E-2166639956DB}"/>
    <hyperlink ref="E16" r:id="rId8" xr:uid="{A0FF69FB-5C00-41C7-AC16-583224A1F547}"/>
    <hyperlink ref="D17" r:id="rId9" xr:uid="{66280DD2-B549-416E-A734-70729EFA717C}"/>
    <hyperlink ref="D19" r:id="rId10" xr:uid="{37298282-5D0A-4347-B2AD-A0C9755B8296}"/>
    <hyperlink ref="E17" r:id="rId11" xr:uid="{03A111F5-0EA7-4FD9-8F0E-95DE8C700AF7}"/>
    <hyperlink ref="D21" r:id="rId12" xr:uid="{E5CF99DD-0B23-49CB-A57E-82B848124D88}"/>
    <hyperlink ref="E20" r:id="rId13" xr:uid="{2520CAD1-2FE1-48C1-BF0D-EFFEB0B919AE}"/>
    <hyperlink ref="D22" r:id="rId14" xr:uid="{482FA811-5BFE-4225-A7F5-A8A4A7B508E9}"/>
    <hyperlink ref="E22" r:id="rId15" xr:uid="{980F2F4C-5692-4C6A-BF09-448EFF5ABC4C}"/>
    <hyperlink ref="D24" r:id="rId16" xr:uid="{427C6755-4944-435C-9DC0-3AE6DC004718}"/>
    <hyperlink ref="D26" r:id="rId17" xr:uid="{B55CF020-DA99-4BA4-B8DF-0478E75EC050}"/>
    <hyperlink ref="E24" r:id="rId18" xr:uid="{9CBAB2B7-2335-4152-91EE-6DFF5AA2A15B}"/>
    <hyperlink ref="D28" r:id="rId19" xr:uid="{56F6C679-27F9-4BE6-B817-A2DE29B70761}"/>
    <hyperlink ref="D29" r:id="rId20" xr:uid="{AD5BB8BA-E1EB-448A-9A4A-5CB17F908C36}"/>
    <hyperlink ref="E27" r:id="rId21" xr:uid="{0E211ACC-0525-42C8-BB8C-528605BD1AD3}"/>
    <hyperlink ref="D30" r:id="rId22" xr:uid="{6C784A17-11D5-4A10-BDD2-059084DEBA9D}"/>
    <hyperlink ref="E30" r:id="rId23" xr:uid="{70DF8AD9-692D-48B6-9818-214C70E6AFFB}"/>
    <hyperlink ref="D31" r:id="rId24" xr:uid="{F79BA74E-9206-47E2-8C62-B53BD284E56E}"/>
    <hyperlink ref="D33" r:id="rId25" xr:uid="{B098B830-F3B2-4A1E-8C4E-BA9521D7C844}"/>
    <hyperlink ref="E31" r:id="rId26" xr:uid="{E95B17E7-2F65-4C19-BA42-D03171D3B49A}"/>
    <hyperlink ref="D34" r:id="rId27" xr:uid="{2EF66C0D-D866-4E29-9957-D1C490886474}"/>
    <hyperlink ref="E34" r:id="rId28" xr:uid="{F3CFA0E5-5038-41FD-8E8B-6A883C262E9E}"/>
    <hyperlink ref="D37" r:id="rId29" xr:uid="{7FA7DDA7-48C4-4A13-AE0F-407206DC228E}"/>
    <hyperlink ref="E36" r:id="rId30" xr:uid="{0770CC3C-DE3B-49CE-91C1-10487E829619}"/>
    <hyperlink ref="D39" r:id="rId31" xr:uid="{1E2103F4-94A5-4EE8-A51A-489E057AB68F}"/>
    <hyperlink ref="D40" r:id="rId32" xr:uid="{402D5495-2810-4D7C-B087-1D1BEF0F7790}"/>
    <hyperlink ref="E38" r:id="rId33" xr:uid="{05740806-AA5E-41FC-9047-5E376926CDC1}"/>
    <hyperlink ref="D41" r:id="rId34" xr:uid="{D58F8B2E-991E-4EB9-9D67-ECCC25E592AE}"/>
    <hyperlink ref="D43" r:id="rId35" xr:uid="{71555FA7-BFCB-4ED9-987F-1241D2F8E875}"/>
    <hyperlink ref="E41" r:id="rId36" xr:uid="{766B759D-4B74-479C-BB40-73BF7ED98750}"/>
    <hyperlink ref="D44" r:id="rId37" xr:uid="{5207D0B0-D20B-4FF3-AFEC-DF43CC657F71}"/>
    <hyperlink ref="D46" r:id="rId38" xr:uid="{69707A38-91EC-4D5B-8472-9B296761B849}"/>
    <hyperlink ref="E44" r:id="rId39" xr:uid="{51B1D075-8702-44BE-BFAA-30097FFA6B9D}"/>
    <hyperlink ref="D47" r:id="rId40" xr:uid="{A0AF2FDF-6A53-4731-B28E-4115B62751BF}"/>
    <hyperlink ref="D49" r:id="rId41" xr:uid="{ECA5678C-15E9-4E40-9A23-2DC76F58DF18}"/>
    <hyperlink ref="E47" r:id="rId42" xr:uid="{24FB39E0-5B21-4CAD-AA60-3E5B1160E019}"/>
    <hyperlink ref="D50" r:id="rId43" xr:uid="{1E0984E9-D550-4441-8289-967551E68E17}"/>
    <hyperlink ref="E50" r:id="rId44" xr:uid="{06223999-B9CD-4891-A79F-CE219976FD2B}"/>
    <hyperlink ref="D53" r:id="rId45" xr:uid="{0CB4F05A-C22E-41A0-A52B-BD636DAB49E1}"/>
    <hyperlink ref="E52" r:id="rId46" xr:uid="{0F83421D-6951-4717-B491-379B475491EE}"/>
    <hyperlink ref="D54" r:id="rId47" xr:uid="{1CF9B81C-7DD9-4253-B3F0-8C118D7815FF}"/>
    <hyperlink ref="E54" r:id="rId48" xr:uid="{F4425C23-6F0B-4A56-99EB-4A7BC6232F87}"/>
    <hyperlink ref="D56" r:id="rId49" xr:uid="{B2820D75-2E59-4DBD-875F-52B6EAEF499B}"/>
    <hyperlink ref="D57" r:id="rId50" xr:uid="{EFB8B5C4-FEB5-4F40-BB79-76324BAF1B75}"/>
    <hyperlink ref="D58" r:id="rId51" xr:uid="{F5FA45D7-ED54-4E3A-B655-66424E070082}"/>
    <hyperlink ref="E56" r:id="rId52" xr:uid="{50C863B0-32F4-4528-B356-2564B9FCDF5C}"/>
    <hyperlink ref="E57" r:id="rId53" xr:uid="{19CDF31E-0A44-401A-B0CF-9D51B9B40756}"/>
    <hyperlink ref="D59" r:id="rId54" xr:uid="{8E039C1C-7743-4B76-A075-FE5A91559939}"/>
    <hyperlink ref="D60" r:id="rId55" xr:uid="{6E1CF50A-B54F-4DE0-B010-D16E899454A2}"/>
    <hyperlink ref="D61" r:id="rId56" xr:uid="{A5FB1021-32C0-42A5-924F-0EFBDF883B1C}"/>
    <hyperlink ref="E59" r:id="rId57" xr:uid="{CB381CEC-02A8-4C07-92C3-06B76D87661F}"/>
    <hyperlink ref="D63" r:id="rId58" xr:uid="{CB09BA43-A561-4900-AE0D-2734E9001543}"/>
    <hyperlink ref="D64" r:id="rId59" xr:uid="{CF7FDA4D-EE00-4C39-B0F5-F914BBD34899}"/>
    <hyperlink ref="E63" r:id="rId60" xr:uid="{FFAF9D85-50C3-4D0A-9EB9-210D460310D1}"/>
    <hyperlink ref="D65" r:id="rId61" xr:uid="{659BBBA5-A941-48D6-9C23-FDB9309D4FEE}"/>
    <hyperlink ref="D66" r:id="rId62" xr:uid="{38159356-0681-4B79-B1DF-3BFDB17A49F6}"/>
    <hyperlink ref="E65" r:id="rId63" xr:uid="{459AD7DF-4C6D-4317-84D8-D72B837EE773}"/>
    <hyperlink ref="E66" r:id="rId64" xr:uid="{20827BDC-1519-4A99-8178-CEF17DFE8F94}"/>
    <hyperlink ref="D68" r:id="rId65" xr:uid="{9D0697E3-506E-461B-AE25-B3E691FF5A74}"/>
    <hyperlink ref="D70" r:id="rId66" xr:uid="{81561CA1-0EA8-45CD-827C-5C28CC7B015E}"/>
    <hyperlink ref="E68" r:id="rId67" xr:uid="{0F8EE4C4-96EF-498F-A30C-BC02613AFBAF}"/>
    <hyperlink ref="D71" r:id="rId68" xr:uid="{26428CB5-DA93-47E9-AAE2-EF31748F4C51}"/>
    <hyperlink ref="D72" r:id="rId69" xr:uid="{114A489B-FE6B-4CB2-9C43-6A338C84883D}"/>
    <hyperlink ref="E71" r:id="rId70" xr:uid="{A043D2AD-E3AD-4CA4-BF27-95BF53C6D9E9}"/>
    <hyperlink ref="E72" r:id="rId71" xr:uid="{C5E7FACE-0259-4197-BB84-EB42ABB467C2}"/>
    <hyperlink ref="D74" r:id="rId72" xr:uid="{EE95A911-D1A5-478F-8F23-2534A65D4E12}"/>
    <hyperlink ref="E74" r:id="rId73" xr:uid="{FD12F67B-9B9D-4621-8645-74D34F5C9BDA}"/>
    <hyperlink ref="E76" r:id="rId74" xr:uid="{63C1B247-E73D-47AF-B8D2-895A56D6195B}"/>
    <hyperlink ref="D77" r:id="rId75" xr:uid="{6A3C8F56-997F-41D6-ADD1-3389BB4BE098}"/>
    <hyperlink ref="D78" r:id="rId76" xr:uid="{287AF0AF-56AF-44EB-83EF-31241F6AD685}"/>
    <hyperlink ref="D79" r:id="rId77" xr:uid="{6C35A88B-724C-43D2-9F96-D3763AB657B6}"/>
    <hyperlink ref="E77" r:id="rId78" xr:uid="{5D85DFDA-C109-4596-AA92-8B8F6D3FF70C}"/>
    <hyperlink ref="E78" r:id="rId79" xr:uid="{F2D52734-9D19-4387-A7E6-FCA4124642EF}"/>
    <hyperlink ref="D82" r:id="rId80" xr:uid="{C1F3CA49-52C0-4D14-A917-69C0284007AC}"/>
    <hyperlink ref="D83" r:id="rId81" xr:uid="{12C3E274-FFEF-474E-A931-DE864C85C79A}"/>
    <hyperlink ref="E81" r:id="rId82" xr:uid="{006B0AED-3276-4D36-A479-99C29AE71785}"/>
    <hyperlink ref="D85" r:id="rId83" xr:uid="{9DC86760-F5B0-4BCC-A96A-E54574313A53}"/>
    <hyperlink ref="E84" r:id="rId84" xr:uid="{35DD6585-BB24-4F80-ADD7-FF44DE4C7407}"/>
    <hyperlink ref="D87" r:id="rId85" xr:uid="{C623D5F9-0C0B-4392-B0DA-0EAF7ABEA575}"/>
    <hyperlink ref="D88" r:id="rId86" xr:uid="{F689437B-2124-48E8-825C-CDA1703D5BA6}"/>
    <hyperlink ref="E86" r:id="rId87" xr:uid="{910ABDED-4113-4A0E-9C83-C4AD36A556D7}"/>
    <hyperlink ref="E87" r:id="rId88" xr:uid="{4F1ABA3F-18FF-49BD-A301-FC40C1F13474}"/>
    <hyperlink ref="D90" r:id="rId89" xr:uid="{7F3C2959-196E-4A12-B064-0107203F2F06}"/>
    <hyperlink ref="D91" r:id="rId90" xr:uid="{50835B92-9345-4E6C-BF40-6C05655BFF6C}"/>
    <hyperlink ref="E89" r:id="rId91" xr:uid="{D641F095-1F29-41C5-BC78-AC41C959C236}"/>
    <hyperlink ref="E90" r:id="rId92" xr:uid="{368131FF-D34B-4252-8859-79B0D7759F6E}"/>
    <hyperlink ref="D92" r:id="rId93" xr:uid="{DBFD10C0-309E-4084-9B28-17B97E4AAE0A}"/>
    <hyperlink ref="D93" r:id="rId94" xr:uid="{0D27163C-EABD-4768-A83E-5AE3B344089D}"/>
    <hyperlink ref="E92" r:id="rId95" xr:uid="{BD537799-7A69-4389-98EB-491661B5D45D}"/>
    <hyperlink ref="D95" r:id="rId96" xr:uid="{BAAD7876-1D60-4469-B7E3-7CCA6A292D6A}"/>
    <hyperlink ref="D96" r:id="rId97" xr:uid="{73234775-59F5-482D-B9B3-3A8B43D1E0A3}"/>
    <hyperlink ref="D97" r:id="rId98" xr:uid="{5C9BBFC1-6E95-4CE9-8F19-8207DAE8CEE1}"/>
    <hyperlink ref="E95" r:id="rId99" xr:uid="{3625B723-FC1E-46A8-B529-E29589ADF884}"/>
    <hyperlink ref="E96" r:id="rId100" xr:uid="{7FC1841E-9CBE-47D6-98B7-748B88D0FC3F}"/>
    <hyperlink ref="D98" r:id="rId101" xr:uid="{C89F24A2-AF28-4FB4-8E57-AF14141761D6}"/>
    <hyperlink ref="E98" r:id="rId102" xr:uid="{B300B27B-9F80-42B6-8082-9CBEC0840ADF}"/>
    <hyperlink ref="D102" r:id="rId103" xr:uid="{6B35D8D1-71F5-4171-A99A-591FF29CCA36}"/>
    <hyperlink ref="E100" r:id="rId104" xr:uid="{F367B6F8-8130-4A95-890C-08920FFD7466}"/>
    <hyperlink ref="D103" r:id="rId105" xr:uid="{BE6C7CD0-A75B-4D92-99FB-4D0440F6C624}"/>
    <hyperlink ref="D105" r:id="rId106" xr:uid="{93B64FEB-FD5B-4A0B-BE01-BDE79B2FA2A6}"/>
    <hyperlink ref="E103" r:id="rId107" xr:uid="{66B17699-B29A-4DA8-B33E-DFFA73113129}"/>
    <hyperlink ref="D107" r:id="rId108" xr:uid="{04CCD480-CDAF-4350-A5AB-ADE1BDD7685C}"/>
    <hyperlink ref="E106" r:id="rId109" xr:uid="{313776F3-10A6-4B8C-8502-6B6B3518B3B1}"/>
    <hyperlink ref="D108" r:id="rId110" xr:uid="{66C18EFD-916B-474E-8DA0-6B40DB9443C0}"/>
    <hyperlink ref="E108" r:id="rId111" xr:uid="{BB5FFBA6-536A-431F-AAD7-86BCB948F61C}"/>
    <hyperlink ref="E110" r:id="rId112" xr:uid="{9C9E39E1-D82D-40AB-BB5E-2FA98D723E57}"/>
    <hyperlink ref="D111" r:id="rId113" xr:uid="{DD34565C-85C3-4DB8-A331-F6E265142D59}"/>
    <hyperlink ref="E111" r:id="rId114" xr:uid="{722AEE72-CEDD-43F0-9F12-AC1E21CB09D7}"/>
    <hyperlink ref="D113" r:id="rId115" xr:uid="{83B9C19A-BBB5-488A-A76F-DFDDB80B7312}"/>
    <hyperlink ref="D114" r:id="rId116" xr:uid="{5D6F4E64-99F1-48C6-B85C-F313C60F46E4}"/>
    <hyperlink ref="D115" r:id="rId117" xr:uid="{0D3C9E9F-E725-40A7-BCE3-7E9A18CAE66A}"/>
    <hyperlink ref="E113" r:id="rId118" xr:uid="{95592335-8AEB-4B55-B9E7-967674AA18C8}"/>
    <hyperlink ref="D118" r:id="rId119" xr:uid="{410AC8E9-0D91-437B-99EB-C16D1556CA13}"/>
    <hyperlink ref="E117" r:id="rId120" xr:uid="{ABFBDF75-3977-4C3E-8928-B3ECD42D8254}"/>
    <hyperlink ref="D119" r:id="rId121" xr:uid="{33451F38-EDC8-4595-AA34-1A0635306332}"/>
    <hyperlink ref="D121" r:id="rId122" xr:uid="{06D7C9DA-08D4-4D40-8973-08153BAD77FE}"/>
    <hyperlink ref="E119" r:id="rId123" xr:uid="{496E96A5-081F-4F2C-94C2-75278DBF076E}"/>
    <hyperlink ref="D122" r:id="rId124" xr:uid="{93084910-529C-412F-A279-A2F113EFD82C}"/>
    <hyperlink ref="D124" r:id="rId125" xr:uid="{C6BB9FE1-3A29-4467-BE5E-874C02F57448}"/>
    <hyperlink ref="E122" r:id="rId126" xr:uid="{3921E4EC-581F-4128-848C-BFAA5B90C576}"/>
    <hyperlink ref="E125" r:id="rId127" xr:uid="{F8D41184-A031-496E-A229-433DB3883404}"/>
    <hyperlink ref="D126" r:id="rId128" xr:uid="{BB6E053E-6A0D-4369-829C-A4186CBF342E}"/>
    <hyperlink ref="D127" r:id="rId129" xr:uid="{F5453E26-74C5-4893-A89E-4BF22AC9F420}"/>
    <hyperlink ref="E126" r:id="rId130" xr:uid="{45FCB6F0-F853-41D0-B36C-2F632518DD37}"/>
    <hyperlink ref="D129" r:id="rId131" xr:uid="{5E3C25A3-9B5C-47FB-B691-1C83959D8E70}"/>
    <hyperlink ref="D130" r:id="rId132" xr:uid="{7732E8D9-3988-4651-99BD-09749D12560A}"/>
    <hyperlink ref="D131" r:id="rId133" xr:uid="{122CEAC6-7B28-4896-8165-11F48276F251}"/>
    <hyperlink ref="E129" r:id="rId134" xr:uid="{03CE658F-F174-4412-A61B-E3689257696E}"/>
    <hyperlink ref="E130" r:id="rId135" xr:uid="{985661D1-7367-45C2-949A-F1531FDA78ED}"/>
    <hyperlink ref="E132" r:id="rId136" xr:uid="{ECFCB741-7045-4C69-973A-1895D36769FA}"/>
  </hyperlinks>
  <pageMargins left="0.7" right="0.7" top="0.75" bottom="0.75" header="0.3" footer="0.3"/>
  <pageSetup pageOrder="overThenDown" orientation="landscape"/>
  <headerFooter differentFirst="1" scaleWithDoc="0">
    <oddHeader>&amp;L&amp;"Arial,Regular"&amp;14CCH® State Tax SmartCharts&amp;R&amp;"Arial,Regular"&amp;G</oddHeader>
    <oddFooter>&amp;L&amp;"Arial,Regular"&amp;11©2026 CCH Incorporated and its affiliates and licensors. All rights reserved. Retrieved 10:11 PM 04/13/2026
Subject to Terms &amp;&amp; Conditions: https://support.cch.com/legal/cch/termsandconditions/&amp;R&amp;"Arial,Regular"&amp;P</oddFooter>
    <evenHeader>&amp;L&amp;"Arial,Regular"CCH® State Tax SmartCharts</evenHeader>
    <evenFooter>&amp;L&amp;"Arial,Regular"©2017 CCH Incorporated and its affiliates and licensors. All rights reserved. Retrieved &amp;T AM &amp;D
Subject to Terms &amp; Conditions: http://researchhelp.cch.com/License_Agreement.html</evenFooter>
    <firstHeader>&amp;L&amp;"Arial,Regular"&amp;G&amp;R&amp;"Arial,Regular"&amp;G</firstHeader>
    <firstFooter>&amp;L&amp;"Arial,Regular"&amp;11©2026 CCH Incorporated and its affiliates and licensors. All rights reserved. Retrieved 10:11 PM 04/13/2026
Subject to Terms &amp;&amp; Conditions: https://support.cch.com/legal/cch/termsandconditions/&amp;R&amp;"Arial,Regular"&amp;P</firstFooter>
  </headerFooter>
  <rowBreaks count="1" manualBreakCount="1">
    <brk max="16383" man="1"/>
  </rowBreaks>
  <legacyDrawingHF r:id="rId13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5EE9F-1A8D-4993-AC27-B5E0495D77C4}">
  <sheetPr codeName="Sheet8"/>
  <dimension ref="A1:E131"/>
  <sheetViews>
    <sheetView workbookViewId="0">
      <selection sqref="A1:E1"/>
    </sheetView>
  </sheetViews>
  <sheetFormatPr defaultColWidth="8.81640625" defaultRowHeight="15" customHeight="1" x14ac:dyDescent="0.35"/>
  <cols>
    <col min="1" max="1" width="14.1796875" customWidth="1"/>
    <col min="2" max="2" width="18.81640625" customWidth="1"/>
    <col min="3" max="3" width="30.1796875" customWidth="1"/>
    <col min="4" max="5" width="25.81640625" customWidth="1"/>
    <col min="6" max="10" width="9.1796875" customWidth="1"/>
  </cols>
  <sheetData>
    <row r="1" spans="1:5" ht="24" customHeight="1" x14ac:dyDescent="0.35">
      <c r="A1" s="183" t="s">
        <v>415</v>
      </c>
      <c r="B1" s="184"/>
      <c r="C1" s="184"/>
      <c r="D1" s="184"/>
      <c r="E1" s="184"/>
    </row>
    <row r="3" spans="1:5" ht="30" customHeight="1" x14ac:dyDescent="0.35">
      <c r="A3" s="185" t="s">
        <v>414</v>
      </c>
      <c r="B3" s="184"/>
      <c r="C3" s="184"/>
      <c r="D3" s="184"/>
      <c r="E3" s="184"/>
    </row>
    <row r="5" spans="1:5" ht="225" customHeight="1" thickBot="1" x14ac:dyDescent="0.4">
      <c r="A5" s="186" t="s">
        <v>413</v>
      </c>
      <c r="B5" s="184"/>
      <c r="C5" s="184"/>
      <c r="D5" s="184"/>
      <c r="E5" s="184"/>
    </row>
    <row r="6" spans="1:5" ht="60" customHeight="1" thickBot="1" x14ac:dyDescent="0.4">
      <c r="A6" s="7" t="s">
        <v>412</v>
      </c>
      <c r="B6" s="7" t="s">
        <v>411</v>
      </c>
      <c r="C6" s="7" t="s">
        <v>410</v>
      </c>
      <c r="D6" s="7" t="s">
        <v>409</v>
      </c>
      <c r="E6" s="7" t="s">
        <v>408</v>
      </c>
    </row>
    <row r="7" spans="1:5" ht="135" customHeight="1" thickBot="1" x14ac:dyDescent="0.4">
      <c r="A7" s="179" t="s">
        <v>407</v>
      </c>
      <c r="B7" s="179" t="s">
        <v>406</v>
      </c>
      <c r="C7" s="179" t="s">
        <v>167</v>
      </c>
      <c r="D7" s="6" t="s">
        <v>405</v>
      </c>
      <c r="E7" s="187" t="s">
        <v>404</v>
      </c>
    </row>
    <row r="8" spans="1:5" ht="15" customHeight="1" thickBot="1" x14ac:dyDescent="0.4">
      <c r="A8" s="179"/>
      <c r="B8" s="180"/>
      <c r="C8" s="180"/>
      <c r="D8" s="6" t="s">
        <v>403</v>
      </c>
      <c r="E8" s="180"/>
    </row>
    <row r="9" spans="1:5" ht="30" customHeight="1" thickBot="1" x14ac:dyDescent="0.4">
      <c r="A9" s="179"/>
      <c r="B9" s="181"/>
      <c r="C9" s="181"/>
      <c r="D9" s="6" t="s">
        <v>402</v>
      </c>
      <c r="E9" s="181"/>
    </row>
    <row r="10" spans="1:5" ht="45" customHeight="1" thickBot="1" x14ac:dyDescent="0.4">
      <c r="A10" s="179" t="s">
        <v>401</v>
      </c>
      <c r="B10" s="179" t="s">
        <v>176</v>
      </c>
      <c r="C10" s="179" t="s">
        <v>167</v>
      </c>
      <c r="D10" s="6" t="s">
        <v>400</v>
      </c>
      <c r="E10" s="187" t="s">
        <v>399</v>
      </c>
    </row>
    <row r="11" spans="1:5" thickBot="1" x14ac:dyDescent="0.4">
      <c r="A11" s="179"/>
      <c r="B11" s="181"/>
      <c r="C11" s="181"/>
      <c r="D11" s="5" t="s">
        <v>398</v>
      </c>
      <c r="E11" s="181"/>
    </row>
    <row r="12" spans="1:5" ht="30" customHeight="1" thickBot="1" x14ac:dyDescent="0.4">
      <c r="A12" s="179" t="s">
        <v>397</v>
      </c>
      <c r="B12" s="179" t="s">
        <v>176</v>
      </c>
      <c r="C12" s="179" t="s">
        <v>167</v>
      </c>
      <c r="D12" s="5" t="s">
        <v>396</v>
      </c>
      <c r="E12" s="187" t="s">
        <v>395</v>
      </c>
    </row>
    <row r="13" spans="1:5" ht="45" customHeight="1" thickBot="1" x14ac:dyDescent="0.4">
      <c r="A13" s="179"/>
      <c r="B13" s="181"/>
      <c r="C13" s="181"/>
      <c r="D13" s="6" t="s">
        <v>394</v>
      </c>
      <c r="E13" s="181"/>
    </row>
    <row r="14" spans="1:5" ht="45" customHeight="1" thickBot="1" x14ac:dyDescent="0.4">
      <c r="A14" s="179" t="s">
        <v>393</v>
      </c>
      <c r="B14" s="179" t="s">
        <v>392</v>
      </c>
      <c r="C14" s="179" t="s">
        <v>167</v>
      </c>
      <c r="D14" s="6" t="s">
        <v>391</v>
      </c>
      <c r="E14" s="187" t="s">
        <v>390</v>
      </c>
    </row>
    <row r="15" spans="1:5" ht="30" customHeight="1" thickBot="1" x14ac:dyDescent="0.4">
      <c r="A15" s="179"/>
      <c r="B15" s="181"/>
      <c r="C15" s="181"/>
      <c r="D15" s="5" t="s">
        <v>389</v>
      </c>
      <c r="E15" s="181"/>
    </row>
    <row r="16" spans="1:5" ht="45" customHeight="1" thickBot="1" x14ac:dyDescent="0.4">
      <c r="A16" s="6" t="s">
        <v>388</v>
      </c>
      <c r="B16" s="6" t="s">
        <v>253</v>
      </c>
      <c r="C16" s="6" t="s">
        <v>167</v>
      </c>
      <c r="D16" s="6" t="s">
        <v>387</v>
      </c>
      <c r="E16" s="5" t="s">
        <v>386</v>
      </c>
    </row>
    <row r="17" spans="1:5" ht="30" customHeight="1" thickBot="1" x14ac:dyDescent="0.4">
      <c r="A17" s="179" t="s">
        <v>385</v>
      </c>
      <c r="B17" s="179" t="s">
        <v>176</v>
      </c>
      <c r="C17" s="179" t="s">
        <v>167</v>
      </c>
      <c r="D17" s="5" t="s">
        <v>384</v>
      </c>
      <c r="E17" s="187" t="s">
        <v>383</v>
      </c>
    </row>
    <row r="18" spans="1:5" ht="45" customHeight="1" thickBot="1" x14ac:dyDescent="0.4">
      <c r="A18" s="179"/>
      <c r="B18" s="180"/>
      <c r="C18" s="180"/>
      <c r="D18" s="6" t="s">
        <v>382</v>
      </c>
      <c r="E18" s="180"/>
    </row>
    <row r="19" spans="1:5" thickBot="1" x14ac:dyDescent="0.4">
      <c r="A19" s="179"/>
      <c r="B19" s="181"/>
      <c r="C19" s="181"/>
      <c r="D19" s="5" t="s">
        <v>381</v>
      </c>
      <c r="E19" s="181"/>
    </row>
    <row r="20" spans="1:5" ht="45" customHeight="1" thickBot="1" x14ac:dyDescent="0.4">
      <c r="A20" s="179" t="s">
        <v>380</v>
      </c>
      <c r="B20" s="179" t="s">
        <v>176</v>
      </c>
      <c r="C20" s="179" t="s">
        <v>167</v>
      </c>
      <c r="D20" s="6" t="s">
        <v>379</v>
      </c>
      <c r="E20" s="187" t="s">
        <v>378</v>
      </c>
    </row>
    <row r="21" spans="1:5" thickBot="1" x14ac:dyDescent="0.4">
      <c r="A21" s="179"/>
      <c r="B21" s="181"/>
      <c r="C21" s="181"/>
      <c r="D21" s="5" t="s">
        <v>377</v>
      </c>
      <c r="E21" s="181"/>
    </row>
    <row r="22" spans="1:5" ht="30" customHeight="1" thickBot="1" x14ac:dyDescent="0.4">
      <c r="A22" s="179" t="s">
        <v>376</v>
      </c>
      <c r="B22" s="179" t="s">
        <v>176</v>
      </c>
      <c r="C22" s="179" t="s">
        <v>167</v>
      </c>
      <c r="D22" s="5" t="s">
        <v>375</v>
      </c>
      <c r="E22" s="187" t="s">
        <v>374</v>
      </c>
    </row>
    <row r="23" spans="1:5" ht="45" customHeight="1" thickBot="1" x14ac:dyDescent="0.4">
      <c r="A23" s="179"/>
      <c r="B23" s="181"/>
      <c r="C23" s="181"/>
      <c r="D23" s="6" t="s">
        <v>373</v>
      </c>
      <c r="E23" s="181"/>
    </row>
    <row r="24" spans="1:5" ht="30" customHeight="1" thickBot="1" x14ac:dyDescent="0.4">
      <c r="A24" s="179" t="s">
        <v>372</v>
      </c>
      <c r="B24" s="179" t="s">
        <v>176</v>
      </c>
      <c r="C24" s="179" t="s">
        <v>167</v>
      </c>
      <c r="D24" s="5" t="s">
        <v>371</v>
      </c>
      <c r="E24" s="187" t="s">
        <v>370</v>
      </c>
    </row>
    <row r="25" spans="1:5" ht="45" customHeight="1" thickBot="1" x14ac:dyDescent="0.4">
      <c r="A25" s="179"/>
      <c r="B25" s="181"/>
      <c r="C25" s="181"/>
      <c r="D25" s="6" t="s">
        <v>369</v>
      </c>
      <c r="E25" s="181"/>
    </row>
    <row r="26" spans="1:5" ht="75" customHeight="1" thickBot="1" x14ac:dyDescent="0.4">
      <c r="A26" s="179" t="s">
        <v>368</v>
      </c>
      <c r="B26" s="179" t="s">
        <v>176</v>
      </c>
      <c r="C26" s="179" t="s">
        <v>167</v>
      </c>
      <c r="D26" s="6" t="s">
        <v>367</v>
      </c>
      <c r="E26" s="187" t="s">
        <v>366</v>
      </c>
    </row>
    <row r="27" spans="1:5" thickBot="1" x14ac:dyDescent="0.4">
      <c r="A27" s="179"/>
      <c r="B27" s="180"/>
      <c r="C27" s="180"/>
      <c r="D27" s="5" t="s">
        <v>365</v>
      </c>
      <c r="E27" s="180"/>
    </row>
    <row r="28" spans="1:5" ht="30" customHeight="1" thickBot="1" x14ac:dyDescent="0.4">
      <c r="A28" s="179"/>
      <c r="B28" s="181"/>
      <c r="C28" s="181"/>
      <c r="D28" s="5" t="s">
        <v>364</v>
      </c>
      <c r="E28" s="181"/>
    </row>
    <row r="29" spans="1:5" ht="30" customHeight="1" thickBot="1" x14ac:dyDescent="0.4">
      <c r="A29" s="6" t="s">
        <v>363</v>
      </c>
      <c r="B29" s="6" t="s">
        <v>176</v>
      </c>
      <c r="C29" s="6" t="s">
        <v>167</v>
      </c>
      <c r="D29" s="5" t="s">
        <v>362</v>
      </c>
      <c r="E29" s="5" t="s">
        <v>361</v>
      </c>
    </row>
    <row r="30" spans="1:5" ht="75" customHeight="1" thickBot="1" x14ac:dyDescent="0.4">
      <c r="A30" s="179" t="s">
        <v>360</v>
      </c>
      <c r="B30" s="179" t="s">
        <v>359</v>
      </c>
      <c r="C30" s="179" t="s">
        <v>167</v>
      </c>
      <c r="D30" s="5" t="s">
        <v>358</v>
      </c>
      <c r="E30" s="187" t="s">
        <v>357</v>
      </c>
    </row>
    <row r="31" spans="1:5" ht="45" customHeight="1" thickBot="1" x14ac:dyDescent="0.4">
      <c r="A31" s="179"/>
      <c r="B31" s="180"/>
      <c r="C31" s="180"/>
      <c r="D31" s="6" t="s">
        <v>356</v>
      </c>
      <c r="E31" s="180"/>
    </row>
    <row r="32" spans="1:5" ht="30" customHeight="1" thickBot="1" x14ac:dyDescent="0.4">
      <c r="A32" s="179"/>
      <c r="B32" s="181"/>
      <c r="C32" s="181"/>
      <c r="D32" s="5" t="s">
        <v>355</v>
      </c>
      <c r="E32" s="181"/>
    </row>
    <row r="33" spans="1:5" ht="30" customHeight="1" thickBot="1" x14ac:dyDescent="0.4">
      <c r="A33" s="179" t="s">
        <v>354</v>
      </c>
      <c r="B33" s="179" t="s">
        <v>176</v>
      </c>
      <c r="C33" s="179" t="s">
        <v>167</v>
      </c>
      <c r="D33" s="5" t="s">
        <v>353</v>
      </c>
      <c r="E33" s="187" t="s">
        <v>352</v>
      </c>
    </row>
    <row r="34" spans="1:5" ht="45" customHeight="1" thickBot="1" x14ac:dyDescent="0.4">
      <c r="A34" s="179"/>
      <c r="B34" s="181"/>
      <c r="C34" s="181"/>
      <c r="D34" s="6" t="s">
        <v>351</v>
      </c>
      <c r="E34" s="181"/>
    </row>
    <row r="35" spans="1:5" ht="60" customHeight="1" thickBot="1" x14ac:dyDescent="0.4">
      <c r="A35" s="179" t="s">
        <v>350</v>
      </c>
      <c r="B35" s="179" t="s">
        <v>176</v>
      </c>
      <c r="C35" s="179" t="s">
        <v>167</v>
      </c>
      <c r="D35" s="6" t="s">
        <v>349</v>
      </c>
      <c r="E35" s="187" t="s">
        <v>348</v>
      </c>
    </row>
    <row r="36" spans="1:5" thickBot="1" x14ac:dyDescent="0.4">
      <c r="A36" s="179"/>
      <c r="B36" s="181"/>
      <c r="C36" s="181"/>
      <c r="D36" s="5" t="s">
        <v>347</v>
      </c>
      <c r="E36" s="181"/>
    </row>
    <row r="37" spans="1:5" ht="30" customHeight="1" thickBot="1" x14ac:dyDescent="0.4">
      <c r="A37" s="179" t="s">
        <v>346</v>
      </c>
      <c r="B37" s="179" t="s">
        <v>176</v>
      </c>
      <c r="C37" s="179" t="s">
        <v>167</v>
      </c>
      <c r="D37" s="5" t="s">
        <v>345</v>
      </c>
      <c r="E37" s="187" t="s">
        <v>344</v>
      </c>
    </row>
    <row r="38" spans="1:5" thickBot="1" x14ac:dyDescent="0.4">
      <c r="A38" s="179"/>
      <c r="B38" s="180"/>
      <c r="C38" s="180"/>
      <c r="D38" s="5" t="s">
        <v>343</v>
      </c>
      <c r="E38" s="180"/>
    </row>
    <row r="39" spans="1:5" ht="45" customHeight="1" thickBot="1" x14ac:dyDescent="0.4">
      <c r="A39" s="179"/>
      <c r="B39" s="181"/>
      <c r="C39" s="181"/>
      <c r="D39" s="6" t="s">
        <v>342</v>
      </c>
      <c r="E39" s="181"/>
    </row>
    <row r="40" spans="1:5" ht="30" customHeight="1" thickBot="1" x14ac:dyDescent="0.4">
      <c r="A40" s="179" t="s">
        <v>341</v>
      </c>
      <c r="B40" s="179" t="s">
        <v>176</v>
      </c>
      <c r="C40" s="179" t="s">
        <v>167</v>
      </c>
      <c r="D40" s="5" t="s">
        <v>340</v>
      </c>
      <c r="E40" s="187" t="s">
        <v>339</v>
      </c>
    </row>
    <row r="41" spans="1:5" ht="45" customHeight="1" thickBot="1" x14ac:dyDescent="0.4">
      <c r="A41" s="179"/>
      <c r="B41" s="180"/>
      <c r="C41" s="180"/>
      <c r="D41" s="6" t="s">
        <v>338</v>
      </c>
      <c r="E41" s="180"/>
    </row>
    <row r="42" spans="1:5" thickBot="1" x14ac:dyDescent="0.4">
      <c r="A42" s="179"/>
      <c r="B42" s="181"/>
      <c r="C42" s="181"/>
      <c r="D42" s="5" t="s">
        <v>337</v>
      </c>
      <c r="E42" s="181"/>
    </row>
    <row r="43" spans="1:5" ht="30" customHeight="1" thickBot="1" x14ac:dyDescent="0.4">
      <c r="A43" s="179" t="s">
        <v>336</v>
      </c>
      <c r="B43" s="179" t="s">
        <v>176</v>
      </c>
      <c r="C43" s="179" t="s">
        <v>167</v>
      </c>
      <c r="D43" s="5" t="s">
        <v>335</v>
      </c>
      <c r="E43" s="187" t="s">
        <v>334</v>
      </c>
    </row>
    <row r="44" spans="1:5" ht="45" customHeight="1" thickBot="1" x14ac:dyDescent="0.4">
      <c r="A44" s="179"/>
      <c r="B44" s="180"/>
      <c r="C44" s="180"/>
      <c r="D44" s="6" t="s">
        <v>333</v>
      </c>
      <c r="E44" s="180"/>
    </row>
    <row r="45" spans="1:5" ht="30" customHeight="1" thickBot="1" x14ac:dyDescent="0.4">
      <c r="A45" s="179"/>
      <c r="B45" s="181"/>
      <c r="C45" s="181"/>
      <c r="D45" s="5" t="s">
        <v>332</v>
      </c>
      <c r="E45" s="181"/>
    </row>
    <row r="46" spans="1:5" ht="30" customHeight="1" thickBot="1" x14ac:dyDescent="0.4">
      <c r="A46" s="179" t="s">
        <v>331</v>
      </c>
      <c r="B46" s="179" t="s">
        <v>176</v>
      </c>
      <c r="C46" s="179" t="s">
        <v>167</v>
      </c>
      <c r="D46" s="5" t="s">
        <v>330</v>
      </c>
      <c r="E46" s="187" t="s">
        <v>329</v>
      </c>
    </row>
    <row r="47" spans="1:5" ht="45" customHeight="1" thickBot="1" x14ac:dyDescent="0.4">
      <c r="A47" s="179"/>
      <c r="B47" s="180"/>
      <c r="C47" s="180"/>
      <c r="D47" s="6" t="s">
        <v>328</v>
      </c>
      <c r="E47" s="180"/>
    </row>
    <row r="48" spans="1:5" ht="30" customHeight="1" thickBot="1" x14ac:dyDescent="0.4">
      <c r="A48" s="179"/>
      <c r="B48" s="181"/>
      <c r="C48" s="181"/>
      <c r="D48" s="5" t="s">
        <v>327</v>
      </c>
      <c r="E48" s="181"/>
    </row>
    <row r="49" spans="1:5" ht="30" customHeight="1" thickBot="1" x14ac:dyDescent="0.4">
      <c r="A49" s="179" t="s">
        <v>326</v>
      </c>
      <c r="B49" s="179" t="s">
        <v>176</v>
      </c>
      <c r="C49" s="179" t="s">
        <v>167</v>
      </c>
      <c r="D49" s="5" t="s">
        <v>325</v>
      </c>
      <c r="E49" s="187" t="s">
        <v>324</v>
      </c>
    </row>
    <row r="50" spans="1:5" ht="45" customHeight="1" thickBot="1" x14ac:dyDescent="0.4">
      <c r="A50" s="179"/>
      <c r="B50" s="181"/>
      <c r="C50" s="181"/>
      <c r="D50" s="6" t="s">
        <v>323</v>
      </c>
      <c r="E50" s="181"/>
    </row>
    <row r="51" spans="1:5" ht="45" customHeight="1" thickBot="1" x14ac:dyDescent="0.4">
      <c r="A51" s="179" t="s">
        <v>322</v>
      </c>
      <c r="B51" s="179" t="s">
        <v>176</v>
      </c>
      <c r="C51" s="179" t="s">
        <v>167</v>
      </c>
      <c r="D51" s="6" t="s">
        <v>321</v>
      </c>
      <c r="E51" s="187" t="s">
        <v>320</v>
      </c>
    </row>
    <row r="52" spans="1:5" ht="30" customHeight="1" thickBot="1" x14ac:dyDescent="0.4">
      <c r="A52" s="179"/>
      <c r="B52" s="181"/>
      <c r="C52" s="181"/>
      <c r="D52" s="5" t="s">
        <v>319</v>
      </c>
      <c r="E52" s="181"/>
    </row>
    <row r="53" spans="1:5" ht="30" customHeight="1" thickBot="1" x14ac:dyDescent="0.4">
      <c r="A53" s="179" t="s">
        <v>318</v>
      </c>
      <c r="B53" s="179" t="s">
        <v>176</v>
      </c>
      <c r="C53" s="179" t="s">
        <v>167</v>
      </c>
      <c r="D53" s="5" t="s">
        <v>317</v>
      </c>
      <c r="E53" s="187" t="s">
        <v>316</v>
      </c>
    </row>
    <row r="54" spans="1:5" ht="45" customHeight="1" thickBot="1" x14ac:dyDescent="0.4">
      <c r="A54" s="179"/>
      <c r="B54" s="181"/>
      <c r="C54" s="181"/>
      <c r="D54" s="6" t="s">
        <v>187</v>
      </c>
      <c r="E54" s="181"/>
    </row>
    <row r="55" spans="1:5" ht="30" customHeight="1" thickBot="1" x14ac:dyDescent="0.4">
      <c r="A55" s="179" t="s">
        <v>315</v>
      </c>
      <c r="B55" s="179" t="s">
        <v>176</v>
      </c>
      <c r="C55" s="179" t="s">
        <v>167</v>
      </c>
      <c r="D55" s="5" t="s">
        <v>314</v>
      </c>
      <c r="E55" s="5" t="s">
        <v>313</v>
      </c>
    </row>
    <row r="56" spans="1:5" ht="30" customHeight="1" thickBot="1" x14ac:dyDescent="0.4">
      <c r="A56" s="179"/>
      <c r="B56" s="180"/>
      <c r="C56" s="180"/>
      <c r="D56" s="5" t="s">
        <v>312</v>
      </c>
      <c r="E56" s="187" t="s">
        <v>311</v>
      </c>
    </row>
    <row r="57" spans="1:5" thickBot="1" x14ac:dyDescent="0.4">
      <c r="A57" s="179"/>
      <c r="B57" s="181"/>
      <c r="C57" s="181"/>
      <c r="D57" s="5" t="s">
        <v>310</v>
      </c>
      <c r="E57" s="181"/>
    </row>
    <row r="58" spans="1:5" ht="30" customHeight="1" thickBot="1" x14ac:dyDescent="0.4">
      <c r="A58" s="179" t="s">
        <v>309</v>
      </c>
      <c r="B58" s="179" t="s">
        <v>176</v>
      </c>
      <c r="C58" s="179" t="s">
        <v>167</v>
      </c>
      <c r="D58" s="5" t="s">
        <v>308</v>
      </c>
      <c r="E58" s="187" t="s">
        <v>307</v>
      </c>
    </row>
    <row r="59" spans="1:5" ht="30" customHeight="1" thickBot="1" x14ac:dyDescent="0.4">
      <c r="A59" s="179"/>
      <c r="B59" s="180"/>
      <c r="C59" s="180"/>
      <c r="D59" s="5" t="s">
        <v>306</v>
      </c>
      <c r="E59" s="180"/>
    </row>
    <row r="60" spans="1:5" ht="30" customHeight="1" thickBot="1" x14ac:dyDescent="0.4">
      <c r="A60" s="179"/>
      <c r="B60" s="180"/>
      <c r="C60" s="180"/>
      <c r="D60" s="5" t="s">
        <v>305</v>
      </c>
      <c r="E60" s="180"/>
    </row>
    <row r="61" spans="1:5" ht="45" customHeight="1" thickBot="1" x14ac:dyDescent="0.4">
      <c r="A61" s="179"/>
      <c r="B61" s="181"/>
      <c r="C61" s="181"/>
      <c r="D61" s="6" t="s">
        <v>304</v>
      </c>
      <c r="E61" s="181"/>
    </row>
    <row r="62" spans="1:5" ht="30" customHeight="1" thickBot="1" x14ac:dyDescent="0.4">
      <c r="A62" s="179" t="s">
        <v>303</v>
      </c>
      <c r="B62" s="179" t="s">
        <v>176</v>
      </c>
      <c r="C62" s="179" t="s">
        <v>167</v>
      </c>
      <c r="D62" s="5" t="s">
        <v>302</v>
      </c>
      <c r="E62" s="187" t="s">
        <v>301</v>
      </c>
    </row>
    <row r="63" spans="1:5" thickBot="1" x14ac:dyDescent="0.4">
      <c r="A63" s="179"/>
      <c r="B63" s="181"/>
      <c r="C63" s="181"/>
      <c r="D63" s="5" t="s">
        <v>300</v>
      </c>
      <c r="E63" s="181"/>
    </row>
    <row r="64" spans="1:5" ht="30" customHeight="1" thickBot="1" x14ac:dyDescent="0.4">
      <c r="A64" s="179" t="s">
        <v>299</v>
      </c>
      <c r="B64" s="179" t="s">
        <v>253</v>
      </c>
      <c r="C64" s="179" t="s">
        <v>167</v>
      </c>
      <c r="D64" s="5" t="s">
        <v>298</v>
      </c>
      <c r="E64" s="5" t="s">
        <v>297</v>
      </c>
    </row>
    <row r="65" spans="1:5" ht="30" customHeight="1" thickBot="1" x14ac:dyDescent="0.4">
      <c r="A65" s="179"/>
      <c r="B65" s="180"/>
      <c r="C65" s="180"/>
      <c r="D65" s="5" t="s">
        <v>296</v>
      </c>
      <c r="E65" s="187" t="s">
        <v>295</v>
      </c>
    </row>
    <row r="66" spans="1:5" ht="60" customHeight="1" thickBot="1" x14ac:dyDescent="0.4">
      <c r="A66" s="179"/>
      <c r="B66" s="181"/>
      <c r="C66" s="181"/>
      <c r="D66" s="6" t="s">
        <v>294</v>
      </c>
      <c r="E66" s="181"/>
    </row>
    <row r="67" spans="1:5" ht="30" customHeight="1" thickBot="1" x14ac:dyDescent="0.4">
      <c r="A67" s="179" t="s">
        <v>293</v>
      </c>
      <c r="B67" s="179" t="s">
        <v>176</v>
      </c>
      <c r="C67" s="179" t="s">
        <v>167</v>
      </c>
      <c r="D67" s="5" t="s">
        <v>292</v>
      </c>
      <c r="E67" s="187" t="s">
        <v>291</v>
      </c>
    </row>
    <row r="68" spans="1:5" ht="45" customHeight="1" thickBot="1" x14ac:dyDescent="0.4">
      <c r="A68" s="179"/>
      <c r="B68" s="180"/>
      <c r="C68" s="180"/>
      <c r="D68" s="6" t="s">
        <v>290</v>
      </c>
      <c r="E68" s="180"/>
    </row>
    <row r="69" spans="1:5" thickBot="1" x14ac:dyDescent="0.4">
      <c r="A69" s="179"/>
      <c r="B69" s="181"/>
      <c r="C69" s="181"/>
      <c r="D69" s="5" t="s">
        <v>289</v>
      </c>
      <c r="E69" s="181"/>
    </row>
    <row r="70" spans="1:5" ht="30" customHeight="1" thickBot="1" x14ac:dyDescent="0.4">
      <c r="A70" s="179" t="s">
        <v>288</v>
      </c>
      <c r="B70" s="179" t="s">
        <v>176</v>
      </c>
      <c r="C70" s="179" t="s">
        <v>167</v>
      </c>
      <c r="D70" s="5" t="s">
        <v>287</v>
      </c>
      <c r="E70" s="5" t="s">
        <v>286</v>
      </c>
    </row>
    <row r="71" spans="1:5" ht="30" customHeight="1" thickBot="1" x14ac:dyDescent="0.4">
      <c r="A71" s="179"/>
      <c r="B71" s="180"/>
      <c r="C71" s="180"/>
      <c r="D71" s="5" t="s">
        <v>285</v>
      </c>
      <c r="E71" s="187" t="s">
        <v>284</v>
      </c>
    </row>
    <row r="72" spans="1:5" ht="45" customHeight="1" thickBot="1" x14ac:dyDescent="0.4">
      <c r="A72" s="179"/>
      <c r="B72" s="181"/>
      <c r="C72" s="181"/>
      <c r="D72" s="6" t="s">
        <v>283</v>
      </c>
      <c r="E72" s="181"/>
    </row>
    <row r="73" spans="1:5" ht="30" customHeight="1" thickBot="1" x14ac:dyDescent="0.4">
      <c r="A73" s="179" t="s">
        <v>282</v>
      </c>
      <c r="B73" s="179" t="s">
        <v>176</v>
      </c>
      <c r="C73" s="179" t="s">
        <v>167</v>
      </c>
      <c r="D73" s="5" t="s">
        <v>281</v>
      </c>
      <c r="E73" s="187" t="s">
        <v>280</v>
      </c>
    </row>
    <row r="74" spans="1:5" ht="45" customHeight="1" thickBot="1" x14ac:dyDescent="0.4">
      <c r="A74" s="179"/>
      <c r="B74" s="181"/>
      <c r="C74" s="181"/>
      <c r="D74" s="6" t="s">
        <v>279</v>
      </c>
      <c r="E74" s="181"/>
    </row>
    <row r="75" spans="1:5" ht="75" customHeight="1" thickBot="1" x14ac:dyDescent="0.4">
      <c r="A75" s="6" t="s">
        <v>278</v>
      </c>
      <c r="B75" s="6" t="s">
        <v>168</v>
      </c>
      <c r="C75" s="6" t="s">
        <v>167</v>
      </c>
      <c r="D75" s="6"/>
      <c r="E75" s="5" t="s">
        <v>277</v>
      </c>
    </row>
    <row r="76" spans="1:5" ht="30" customHeight="1" thickBot="1" x14ac:dyDescent="0.4">
      <c r="A76" s="179" t="s">
        <v>276</v>
      </c>
      <c r="B76" s="179" t="s">
        <v>253</v>
      </c>
      <c r="C76" s="179" t="s">
        <v>167</v>
      </c>
      <c r="D76" s="5" t="s">
        <v>275</v>
      </c>
      <c r="E76" s="5" t="s">
        <v>274</v>
      </c>
    </row>
    <row r="77" spans="1:5" ht="30" customHeight="1" thickBot="1" x14ac:dyDescent="0.4">
      <c r="A77" s="179"/>
      <c r="B77" s="180"/>
      <c r="C77" s="180"/>
      <c r="D77" s="5" t="s">
        <v>273</v>
      </c>
      <c r="E77" s="187" t="s">
        <v>272</v>
      </c>
    </row>
    <row r="78" spans="1:5" thickBot="1" x14ac:dyDescent="0.4">
      <c r="A78" s="179"/>
      <c r="B78" s="180"/>
      <c r="C78" s="180"/>
      <c r="D78" s="5" t="s">
        <v>271</v>
      </c>
      <c r="E78" s="180"/>
    </row>
    <row r="79" spans="1:5" ht="60" customHeight="1" thickBot="1" x14ac:dyDescent="0.4">
      <c r="A79" s="179"/>
      <c r="B79" s="181"/>
      <c r="C79" s="181"/>
      <c r="D79" s="6" t="s">
        <v>270</v>
      </c>
      <c r="E79" s="181"/>
    </row>
    <row r="80" spans="1:5" ht="45" customHeight="1" thickBot="1" x14ac:dyDescent="0.4">
      <c r="A80" s="179" t="s">
        <v>269</v>
      </c>
      <c r="B80" s="179" t="s">
        <v>176</v>
      </c>
      <c r="C80" s="179" t="s">
        <v>167</v>
      </c>
      <c r="D80" s="6" t="s">
        <v>268</v>
      </c>
      <c r="E80" s="187" t="s">
        <v>267</v>
      </c>
    </row>
    <row r="81" spans="1:5" thickBot="1" x14ac:dyDescent="0.4">
      <c r="A81" s="179"/>
      <c r="B81" s="180"/>
      <c r="C81" s="180"/>
      <c r="D81" s="5" t="s">
        <v>266</v>
      </c>
      <c r="E81" s="180"/>
    </row>
    <row r="82" spans="1:5" ht="30" customHeight="1" thickBot="1" x14ac:dyDescent="0.4">
      <c r="A82" s="179"/>
      <c r="B82" s="181"/>
      <c r="C82" s="181"/>
      <c r="D82" s="5" t="s">
        <v>265</v>
      </c>
      <c r="E82" s="181"/>
    </row>
    <row r="83" spans="1:5" ht="45" customHeight="1" thickBot="1" x14ac:dyDescent="0.4">
      <c r="A83" s="179" t="s">
        <v>264</v>
      </c>
      <c r="B83" s="179" t="s">
        <v>176</v>
      </c>
      <c r="C83" s="179" t="s">
        <v>167</v>
      </c>
      <c r="D83" s="6" t="s">
        <v>263</v>
      </c>
      <c r="E83" s="187" t="s">
        <v>262</v>
      </c>
    </row>
    <row r="84" spans="1:5" ht="30" customHeight="1" thickBot="1" x14ac:dyDescent="0.4">
      <c r="A84" s="179"/>
      <c r="B84" s="181"/>
      <c r="C84" s="181"/>
      <c r="D84" s="5" t="s">
        <v>261</v>
      </c>
      <c r="E84" s="181"/>
    </row>
    <row r="85" spans="1:5" ht="60" customHeight="1" thickBot="1" x14ac:dyDescent="0.4">
      <c r="A85" s="179" t="s">
        <v>260</v>
      </c>
      <c r="B85" s="179" t="s">
        <v>253</v>
      </c>
      <c r="C85" s="179" t="s">
        <v>167</v>
      </c>
      <c r="D85" s="6" t="s">
        <v>259</v>
      </c>
      <c r="E85" s="5" t="s">
        <v>258</v>
      </c>
    </row>
    <row r="86" spans="1:5" ht="30" customHeight="1" thickBot="1" x14ac:dyDescent="0.4">
      <c r="A86" s="179"/>
      <c r="B86" s="180"/>
      <c r="C86" s="180"/>
      <c r="D86" s="5" t="s">
        <v>257</v>
      </c>
      <c r="E86" s="187" t="s">
        <v>256</v>
      </c>
    </row>
    <row r="87" spans="1:5" thickBot="1" x14ac:dyDescent="0.4">
      <c r="A87" s="179"/>
      <c r="B87" s="181"/>
      <c r="C87" s="181"/>
      <c r="D87" s="5" t="s">
        <v>255</v>
      </c>
      <c r="E87" s="181"/>
    </row>
    <row r="88" spans="1:5" ht="45" customHeight="1" thickBot="1" x14ac:dyDescent="0.4">
      <c r="A88" s="179" t="s">
        <v>254</v>
      </c>
      <c r="B88" s="179" t="s">
        <v>253</v>
      </c>
      <c r="C88" s="179" t="s">
        <v>167</v>
      </c>
      <c r="D88" s="6" t="s">
        <v>252</v>
      </c>
      <c r="E88" s="5" t="s">
        <v>251</v>
      </c>
    </row>
    <row r="89" spans="1:5" ht="30" customHeight="1" thickBot="1" x14ac:dyDescent="0.4">
      <c r="A89" s="179"/>
      <c r="B89" s="180"/>
      <c r="C89" s="180"/>
      <c r="D89" s="5" t="s">
        <v>250</v>
      </c>
      <c r="E89" s="187" t="s">
        <v>249</v>
      </c>
    </row>
    <row r="90" spans="1:5" ht="30" customHeight="1" thickBot="1" x14ac:dyDescent="0.4">
      <c r="A90" s="179"/>
      <c r="B90" s="181"/>
      <c r="C90" s="181"/>
      <c r="D90" s="5" t="s">
        <v>248</v>
      </c>
      <c r="E90" s="181"/>
    </row>
    <row r="91" spans="1:5" ht="30" customHeight="1" thickBot="1" x14ac:dyDescent="0.4">
      <c r="A91" s="179" t="s">
        <v>247</v>
      </c>
      <c r="B91" s="179" t="s">
        <v>176</v>
      </c>
      <c r="C91" s="179" t="s">
        <v>167</v>
      </c>
      <c r="D91" s="5" t="s">
        <v>246</v>
      </c>
      <c r="E91" s="187" t="s">
        <v>245</v>
      </c>
    </row>
    <row r="92" spans="1:5" ht="30" customHeight="1" thickBot="1" x14ac:dyDescent="0.4">
      <c r="A92" s="179"/>
      <c r="B92" s="180"/>
      <c r="C92" s="180"/>
      <c r="D92" s="5" t="s">
        <v>244</v>
      </c>
      <c r="E92" s="180"/>
    </row>
    <row r="93" spans="1:5" ht="30" customHeight="1" thickBot="1" x14ac:dyDescent="0.4">
      <c r="A93" s="179"/>
      <c r="B93" s="181"/>
      <c r="C93" s="181"/>
      <c r="D93" s="6" t="s">
        <v>243</v>
      </c>
      <c r="E93" s="181"/>
    </row>
    <row r="94" spans="1:5" ht="150" customHeight="1" thickBot="1" x14ac:dyDescent="0.4">
      <c r="A94" s="179" t="s">
        <v>242</v>
      </c>
      <c r="B94" s="179" t="s">
        <v>176</v>
      </c>
      <c r="C94" s="179" t="s">
        <v>241</v>
      </c>
      <c r="D94" s="5" t="s">
        <v>240</v>
      </c>
      <c r="E94" s="5" t="s">
        <v>239</v>
      </c>
    </row>
    <row r="95" spans="1:5" ht="30" customHeight="1" thickBot="1" x14ac:dyDescent="0.4">
      <c r="A95" s="179"/>
      <c r="B95" s="180"/>
      <c r="C95" s="180"/>
      <c r="D95" s="5" t="s">
        <v>238</v>
      </c>
      <c r="E95" s="187" t="s">
        <v>237</v>
      </c>
    </row>
    <row r="96" spans="1:5" ht="30" customHeight="1" thickBot="1" x14ac:dyDescent="0.4">
      <c r="A96" s="179"/>
      <c r="B96" s="181"/>
      <c r="C96" s="181"/>
      <c r="D96" s="5" t="s">
        <v>236</v>
      </c>
      <c r="E96" s="181"/>
    </row>
    <row r="97" spans="1:5" ht="30" customHeight="1" thickBot="1" x14ac:dyDescent="0.4">
      <c r="A97" s="179" t="s">
        <v>235</v>
      </c>
      <c r="B97" s="179" t="s">
        <v>176</v>
      </c>
      <c r="C97" s="179" t="s">
        <v>167</v>
      </c>
      <c r="D97" s="5" t="s">
        <v>234</v>
      </c>
      <c r="E97" s="187" t="s">
        <v>233</v>
      </c>
    </row>
    <row r="98" spans="1:5" ht="45" customHeight="1" thickBot="1" x14ac:dyDescent="0.4">
      <c r="A98" s="179"/>
      <c r="B98" s="181"/>
      <c r="C98" s="181"/>
      <c r="D98" s="6" t="s">
        <v>232</v>
      </c>
      <c r="E98" s="181"/>
    </row>
    <row r="99" spans="1:5" ht="45" customHeight="1" thickBot="1" x14ac:dyDescent="0.4">
      <c r="A99" s="179" t="s">
        <v>231</v>
      </c>
      <c r="B99" s="179" t="s">
        <v>176</v>
      </c>
      <c r="C99" s="179" t="s">
        <v>167</v>
      </c>
      <c r="D99" s="6" t="s">
        <v>230</v>
      </c>
      <c r="E99" s="187" t="s">
        <v>229</v>
      </c>
    </row>
    <row r="100" spans="1:5" ht="45" customHeight="1" thickBot="1" x14ac:dyDescent="0.4">
      <c r="A100" s="179"/>
      <c r="B100" s="180"/>
      <c r="C100" s="180"/>
      <c r="D100" s="6" t="s">
        <v>228</v>
      </c>
      <c r="E100" s="180"/>
    </row>
    <row r="101" spans="1:5" thickBot="1" x14ac:dyDescent="0.4">
      <c r="A101" s="179"/>
      <c r="B101" s="181"/>
      <c r="C101" s="181"/>
      <c r="D101" s="5" t="s">
        <v>227</v>
      </c>
      <c r="E101" s="181"/>
    </row>
    <row r="102" spans="1:5" ht="30" customHeight="1" thickBot="1" x14ac:dyDescent="0.4">
      <c r="A102" s="179" t="s">
        <v>226</v>
      </c>
      <c r="B102" s="179" t="s">
        <v>176</v>
      </c>
      <c r="C102" s="179" t="s">
        <v>167</v>
      </c>
      <c r="D102" s="5" t="s">
        <v>225</v>
      </c>
      <c r="E102" s="187" t="s">
        <v>224</v>
      </c>
    </row>
    <row r="103" spans="1:5" ht="45" customHeight="1" thickBot="1" x14ac:dyDescent="0.4">
      <c r="A103" s="179"/>
      <c r="B103" s="180"/>
      <c r="C103" s="180"/>
      <c r="D103" s="6" t="s">
        <v>223</v>
      </c>
      <c r="E103" s="180"/>
    </row>
    <row r="104" spans="1:5" thickBot="1" x14ac:dyDescent="0.4">
      <c r="A104" s="179"/>
      <c r="B104" s="181"/>
      <c r="C104" s="181"/>
      <c r="D104" s="5" t="s">
        <v>222</v>
      </c>
      <c r="E104" s="181"/>
    </row>
    <row r="105" spans="1:5" ht="45" customHeight="1" thickBot="1" x14ac:dyDescent="0.4">
      <c r="A105" s="179" t="s">
        <v>221</v>
      </c>
      <c r="B105" s="179" t="s">
        <v>220</v>
      </c>
      <c r="C105" s="179" t="s">
        <v>167</v>
      </c>
      <c r="D105" s="6" t="s">
        <v>219</v>
      </c>
      <c r="E105" s="187" t="s">
        <v>218</v>
      </c>
    </row>
    <row r="106" spans="1:5" ht="30" customHeight="1" thickBot="1" x14ac:dyDescent="0.4">
      <c r="A106" s="179"/>
      <c r="B106" s="181"/>
      <c r="C106" s="181"/>
      <c r="D106" s="5" t="s">
        <v>217</v>
      </c>
      <c r="E106" s="181"/>
    </row>
    <row r="107" spans="1:5" ht="30" customHeight="1" thickBot="1" x14ac:dyDescent="0.4">
      <c r="A107" s="179" t="s">
        <v>216</v>
      </c>
      <c r="B107" s="179" t="s">
        <v>176</v>
      </c>
      <c r="C107" s="179" t="s">
        <v>167</v>
      </c>
      <c r="D107" s="5" t="s">
        <v>215</v>
      </c>
      <c r="E107" s="187" t="s">
        <v>214</v>
      </c>
    </row>
    <row r="108" spans="1:5" ht="45" customHeight="1" thickBot="1" x14ac:dyDescent="0.4">
      <c r="A108" s="179"/>
      <c r="B108" s="181"/>
      <c r="C108" s="181"/>
      <c r="D108" s="6" t="s">
        <v>213</v>
      </c>
      <c r="E108" s="181"/>
    </row>
    <row r="109" spans="1:5" ht="75" customHeight="1" thickBot="1" x14ac:dyDescent="0.4">
      <c r="A109" s="6" t="s">
        <v>212</v>
      </c>
      <c r="B109" s="6" t="s">
        <v>168</v>
      </c>
      <c r="C109" s="6" t="s">
        <v>167</v>
      </c>
      <c r="D109" s="6"/>
      <c r="E109" s="5" t="s">
        <v>211</v>
      </c>
    </row>
    <row r="110" spans="1:5" ht="30" customHeight="1" thickBot="1" x14ac:dyDescent="0.4">
      <c r="A110" s="179" t="s">
        <v>210</v>
      </c>
      <c r="B110" s="179" t="s">
        <v>176</v>
      </c>
      <c r="C110" s="179" t="s">
        <v>167</v>
      </c>
      <c r="D110" s="5" t="s">
        <v>209</v>
      </c>
      <c r="E110" s="187" t="s">
        <v>208</v>
      </c>
    </row>
    <row r="111" spans="1:5" ht="45" customHeight="1" thickBot="1" x14ac:dyDescent="0.4">
      <c r="A111" s="179"/>
      <c r="B111" s="181"/>
      <c r="C111" s="181"/>
      <c r="D111" s="6" t="s">
        <v>207</v>
      </c>
      <c r="E111" s="181"/>
    </row>
    <row r="112" spans="1:5" ht="60" customHeight="1" thickBot="1" x14ac:dyDescent="0.4">
      <c r="A112" s="179" t="s">
        <v>206</v>
      </c>
      <c r="B112" s="179" t="s">
        <v>205</v>
      </c>
      <c r="C112" s="179" t="s">
        <v>167</v>
      </c>
      <c r="D112" s="5" t="s">
        <v>204</v>
      </c>
      <c r="E112" s="187" t="s">
        <v>203</v>
      </c>
    </row>
    <row r="113" spans="1:5" ht="30" customHeight="1" thickBot="1" x14ac:dyDescent="0.4">
      <c r="A113" s="179"/>
      <c r="B113" s="180"/>
      <c r="C113" s="180"/>
      <c r="D113" s="5" t="s">
        <v>202</v>
      </c>
      <c r="E113" s="180"/>
    </row>
    <row r="114" spans="1:5" ht="30" customHeight="1" thickBot="1" x14ac:dyDescent="0.4">
      <c r="A114" s="179"/>
      <c r="B114" s="180"/>
      <c r="C114" s="180"/>
      <c r="D114" s="5" t="s">
        <v>201</v>
      </c>
      <c r="E114" s="180"/>
    </row>
    <row r="115" spans="1:5" ht="60" customHeight="1" thickBot="1" x14ac:dyDescent="0.4">
      <c r="A115" s="179"/>
      <c r="B115" s="181"/>
      <c r="C115" s="181"/>
      <c r="D115" s="6" t="s">
        <v>200</v>
      </c>
      <c r="E115" s="181"/>
    </row>
    <row r="116" spans="1:5" ht="45" customHeight="1" thickBot="1" x14ac:dyDescent="0.4">
      <c r="A116" s="179" t="s">
        <v>199</v>
      </c>
      <c r="B116" s="179" t="s">
        <v>176</v>
      </c>
      <c r="C116" s="179" t="s">
        <v>167</v>
      </c>
      <c r="D116" s="6" t="s">
        <v>198</v>
      </c>
      <c r="E116" s="187" t="s">
        <v>197</v>
      </c>
    </row>
    <row r="117" spans="1:5" ht="30" customHeight="1" thickBot="1" x14ac:dyDescent="0.4">
      <c r="A117" s="179"/>
      <c r="B117" s="181"/>
      <c r="C117" s="181"/>
      <c r="D117" s="5" t="s">
        <v>196</v>
      </c>
      <c r="E117" s="181"/>
    </row>
    <row r="118" spans="1:5" ht="30" customHeight="1" thickBot="1" x14ac:dyDescent="0.4">
      <c r="A118" s="179" t="s">
        <v>195</v>
      </c>
      <c r="B118" s="179" t="s">
        <v>176</v>
      </c>
      <c r="C118" s="179" t="s">
        <v>167</v>
      </c>
      <c r="D118" s="5" t="s">
        <v>194</v>
      </c>
      <c r="E118" s="187" t="s">
        <v>193</v>
      </c>
    </row>
    <row r="119" spans="1:5" ht="45" customHeight="1" thickBot="1" x14ac:dyDescent="0.4">
      <c r="A119" s="179"/>
      <c r="B119" s="180"/>
      <c r="C119" s="180"/>
      <c r="D119" s="6" t="s">
        <v>192</v>
      </c>
      <c r="E119" s="180"/>
    </row>
    <row r="120" spans="1:5" ht="30" customHeight="1" thickBot="1" x14ac:dyDescent="0.4">
      <c r="A120" s="179"/>
      <c r="B120" s="181"/>
      <c r="C120" s="181"/>
      <c r="D120" s="5" t="s">
        <v>191</v>
      </c>
      <c r="E120" s="181"/>
    </row>
    <row r="121" spans="1:5" ht="30" customHeight="1" thickBot="1" x14ac:dyDescent="0.4">
      <c r="A121" s="179" t="s">
        <v>190</v>
      </c>
      <c r="B121" s="179" t="s">
        <v>176</v>
      </c>
      <c r="C121" s="179" t="s">
        <v>167</v>
      </c>
      <c r="D121" s="5" t="s">
        <v>189</v>
      </c>
      <c r="E121" s="187" t="s">
        <v>188</v>
      </c>
    </row>
    <row r="122" spans="1:5" ht="45" customHeight="1" thickBot="1" x14ac:dyDescent="0.4">
      <c r="A122" s="179"/>
      <c r="B122" s="180"/>
      <c r="C122" s="180"/>
      <c r="D122" s="6" t="s">
        <v>187</v>
      </c>
      <c r="E122" s="180"/>
    </row>
    <row r="123" spans="1:5" ht="30" customHeight="1" thickBot="1" x14ac:dyDescent="0.4">
      <c r="A123" s="179"/>
      <c r="B123" s="181"/>
      <c r="C123" s="181"/>
      <c r="D123" s="5" t="s">
        <v>186</v>
      </c>
      <c r="E123" s="181"/>
    </row>
    <row r="124" spans="1:5" ht="75" customHeight="1" thickBot="1" x14ac:dyDescent="0.4">
      <c r="A124" s="6" t="s">
        <v>185</v>
      </c>
      <c r="B124" s="6" t="s">
        <v>168</v>
      </c>
      <c r="C124" s="6" t="s">
        <v>167</v>
      </c>
      <c r="D124" s="6"/>
      <c r="E124" s="5" t="s">
        <v>184</v>
      </c>
    </row>
    <row r="125" spans="1:5" ht="120" customHeight="1" thickBot="1" x14ac:dyDescent="0.4">
      <c r="A125" s="179" t="s">
        <v>183</v>
      </c>
      <c r="B125" s="179" t="s">
        <v>176</v>
      </c>
      <c r="C125" s="179" t="s">
        <v>182</v>
      </c>
      <c r="D125" s="5" t="s">
        <v>181</v>
      </c>
      <c r="E125" s="187" t="s">
        <v>180</v>
      </c>
    </row>
    <row r="126" spans="1:5" thickBot="1" x14ac:dyDescent="0.4">
      <c r="A126" s="179"/>
      <c r="B126" s="180"/>
      <c r="C126" s="180"/>
      <c r="D126" s="5" t="s">
        <v>179</v>
      </c>
      <c r="E126" s="180"/>
    </row>
    <row r="127" spans="1:5" ht="45" customHeight="1" thickBot="1" x14ac:dyDescent="0.4">
      <c r="A127" s="179"/>
      <c r="B127" s="181"/>
      <c r="C127" s="181"/>
      <c r="D127" s="6" t="s">
        <v>178</v>
      </c>
      <c r="E127" s="181"/>
    </row>
    <row r="128" spans="1:5" ht="165" customHeight="1" thickBot="1" x14ac:dyDescent="0.4">
      <c r="A128" s="179" t="s">
        <v>177</v>
      </c>
      <c r="B128" s="179" t="s">
        <v>176</v>
      </c>
      <c r="C128" s="179" t="s">
        <v>175</v>
      </c>
      <c r="D128" s="5" t="s">
        <v>174</v>
      </c>
      <c r="E128" s="5" t="s">
        <v>173</v>
      </c>
    </row>
    <row r="129" spans="1:5" thickBot="1" x14ac:dyDescent="0.4">
      <c r="A129" s="179"/>
      <c r="B129" s="180"/>
      <c r="C129" s="180"/>
      <c r="D129" s="5" t="s">
        <v>172</v>
      </c>
      <c r="E129" s="187" t="s">
        <v>171</v>
      </c>
    </row>
    <row r="130" spans="1:5" thickBot="1" x14ac:dyDescent="0.4">
      <c r="A130" s="179"/>
      <c r="B130" s="181"/>
      <c r="C130" s="181"/>
      <c r="D130" s="5" t="s">
        <v>170</v>
      </c>
      <c r="E130" s="181"/>
    </row>
    <row r="131" spans="1:5" ht="75" customHeight="1" thickBot="1" x14ac:dyDescent="0.4">
      <c r="A131" s="6" t="s">
        <v>169</v>
      </c>
      <c r="B131" s="6" t="s">
        <v>168</v>
      </c>
      <c r="C131" s="6" t="s">
        <v>167</v>
      </c>
      <c r="D131" s="6"/>
      <c r="E131" s="5" t="s">
        <v>166</v>
      </c>
    </row>
  </sheetData>
  <autoFilter ref="A6:E131" xr:uid="{00000000-0001-0000-0000-000000000000}"/>
  <mergeCells count="183">
    <mergeCell ref="A125:A127"/>
    <mergeCell ref="B125:B127"/>
    <mergeCell ref="C125:C127"/>
    <mergeCell ref="E125:E127"/>
    <mergeCell ref="A128:A130"/>
    <mergeCell ref="B128:B130"/>
    <mergeCell ref="C128:C130"/>
    <mergeCell ref="E129:E130"/>
    <mergeCell ref="A118:A120"/>
    <mergeCell ref="B118:B120"/>
    <mergeCell ref="C118:C120"/>
    <mergeCell ref="E118:E120"/>
    <mergeCell ref="A121:A123"/>
    <mergeCell ref="B121:B123"/>
    <mergeCell ref="A112:A115"/>
    <mergeCell ref="B112:B115"/>
    <mergeCell ref="C112:C115"/>
    <mergeCell ref="E112:E115"/>
    <mergeCell ref="A116:A117"/>
    <mergeCell ref="B116:B117"/>
    <mergeCell ref="C116:C117"/>
    <mergeCell ref="E116:E117"/>
    <mergeCell ref="C121:C123"/>
    <mergeCell ref="E121:E123"/>
    <mergeCell ref="A107:A108"/>
    <mergeCell ref="B107:B108"/>
    <mergeCell ref="C107:C108"/>
    <mergeCell ref="E107:E108"/>
    <mergeCell ref="A110:A111"/>
    <mergeCell ref="B110:B111"/>
    <mergeCell ref="C110:C111"/>
    <mergeCell ref="E110:E111"/>
    <mergeCell ref="A102:A104"/>
    <mergeCell ref="B102:B104"/>
    <mergeCell ref="C102:C104"/>
    <mergeCell ref="E102:E104"/>
    <mergeCell ref="A105:A106"/>
    <mergeCell ref="B105:B106"/>
    <mergeCell ref="C105:C106"/>
    <mergeCell ref="E105:E106"/>
    <mergeCell ref="A97:A98"/>
    <mergeCell ref="B97:B98"/>
    <mergeCell ref="C97:C98"/>
    <mergeCell ref="E97:E98"/>
    <mergeCell ref="A99:A101"/>
    <mergeCell ref="B99:B101"/>
    <mergeCell ref="C99:C101"/>
    <mergeCell ref="E99:E101"/>
    <mergeCell ref="A91:A93"/>
    <mergeCell ref="B91:B93"/>
    <mergeCell ref="C91:C93"/>
    <mergeCell ref="E91:E93"/>
    <mergeCell ref="A94:A96"/>
    <mergeCell ref="B94:B96"/>
    <mergeCell ref="C94:C96"/>
    <mergeCell ref="E95:E96"/>
    <mergeCell ref="A85:A87"/>
    <mergeCell ref="B85:B87"/>
    <mergeCell ref="C85:C87"/>
    <mergeCell ref="E86:E87"/>
    <mergeCell ref="A88:A90"/>
    <mergeCell ref="B88:B90"/>
    <mergeCell ref="C88:C90"/>
    <mergeCell ref="E89:E90"/>
    <mergeCell ref="A80:A82"/>
    <mergeCell ref="B80:B82"/>
    <mergeCell ref="C80:C82"/>
    <mergeCell ref="E80:E82"/>
    <mergeCell ref="A83:A84"/>
    <mergeCell ref="B83:B84"/>
    <mergeCell ref="C83:C84"/>
    <mergeCell ref="E83:E84"/>
    <mergeCell ref="A73:A74"/>
    <mergeCell ref="B73:B74"/>
    <mergeCell ref="C73:C74"/>
    <mergeCell ref="E73:E74"/>
    <mergeCell ref="A76:A79"/>
    <mergeCell ref="B76:B79"/>
    <mergeCell ref="C76:C79"/>
    <mergeCell ref="E77:E79"/>
    <mergeCell ref="A67:A69"/>
    <mergeCell ref="B67:B69"/>
    <mergeCell ref="C67:C69"/>
    <mergeCell ref="E67:E69"/>
    <mergeCell ref="A70:A72"/>
    <mergeCell ref="B70:B72"/>
    <mergeCell ref="C70:C72"/>
    <mergeCell ref="E71:E72"/>
    <mergeCell ref="A62:A63"/>
    <mergeCell ref="B62:B63"/>
    <mergeCell ref="C62:C63"/>
    <mergeCell ref="E62:E63"/>
    <mergeCell ref="A64:A66"/>
    <mergeCell ref="B64:B66"/>
    <mergeCell ref="C64:C66"/>
    <mergeCell ref="E65:E66"/>
    <mergeCell ref="A55:A57"/>
    <mergeCell ref="B55:B57"/>
    <mergeCell ref="C55:C57"/>
    <mergeCell ref="E56:E57"/>
    <mergeCell ref="A58:A61"/>
    <mergeCell ref="B58:B61"/>
    <mergeCell ref="C58:C61"/>
    <mergeCell ref="E58:E61"/>
    <mergeCell ref="A51:A52"/>
    <mergeCell ref="B51:B52"/>
    <mergeCell ref="C51:C52"/>
    <mergeCell ref="E51:E52"/>
    <mergeCell ref="A53:A54"/>
    <mergeCell ref="B53:B54"/>
    <mergeCell ref="C53:C54"/>
    <mergeCell ref="E53:E54"/>
    <mergeCell ref="A46:A48"/>
    <mergeCell ref="B46:B48"/>
    <mergeCell ref="C46:C48"/>
    <mergeCell ref="E46:E48"/>
    <mergeCell ref="A49:A50"/>
    <mergeCell ref="B49:B50"/>
    <mergeCell ref="C49:C50"/>
    <mergeCell ref="E49:E50"/>
    <mergeCell ref="A40:A42"/>
    <mergeCell ref="B40:B42"/>
    <mergeCell ref="C40:C42"/>
    <mergeCell ref="E40:E42"/>
    <mergeCell ref="A43:A45"/>
    <mergeCell ref="B43:B45"/>
    <mergeCell ref="C43:C45"/>
    <mergeCell ref="E43:E45"/>
    <mergeCell ref="A35:A36"/>
    <mergeCell ref="B35:B36"/>
    <mergeCell ref="C35:C36"/>
    <mergeCell ref="E35:E36"/>
    <mergeCell ref="A37:A39"/>
    <mergeCell ref="B37:B39"/>
    <mergeCell ref="C37:C39"/>
    <mergeCell ref="E37:E39"/>
    <mergeCell ref="A30:A32"/>
    <mergeCell ref="B30:B32"/>
    <mergeCell ref="C30:C32"/>
    <mergeCell ref="E30:E32"/>
    <mergeCell ref="A33:A34"/>
    <mergeCell ref="B33:B34"/>
    <mergeCell ref="C33:C34"/>
    <mergeCell ref="E33:E34"/>
    <mergeCell ref="A24:A25"/>
    <mergeCell ref="B24:B25"/>
    <mergeCell ref="C24:C25"/>
    <mergeCell ref="E24:E25"/>
    <mergeCell ref="A26:A28"/>
    <mergeCell ref="B26:B28"/>
    <mergeCell ref="C26:C28"/>
    <mergeCell ref="E26:E28"/>
    <mergeCell ref="A20:A21"/>
    <mergeCell ref="B20:B21"/>
    <mergeCell ref="C20:C21"/>
    <mergeCell ref="E20:E21"/>
    <mergeCell ref="A22:A23"/>
    <mergeCell ref="B22:B23"/>
    <mergeCell ref="C22:C23"/>
    <mergeCell ref="E22:E23"/>
    <mergeCell ref="A14:A15"/>
    <mergeCell ref="B14:B15"/>
    <mergeCell ref="C14:C15"/>
    <mergeCell ref="E14:E15"/>
    <mergeCell ref="A17:A19"/>
    <mergeCell ref="B17:B19"/>
    <mergeCell ref="C17:C19"/>
    <mergeCell ref="E17:E19"/>
    <mergeCell ref="A10:A11"/>
    <mergeCell ref="B10:B11"/>
    <mergeCell ref="C10:C11"/>
    <mergeCell ref="E10:E11"/>
    <mergeCell ref="A12:A13"/>
    <mergeCell ref="B12:B13"/>
    <mergeCell ref="C12:C13"/>
    <mergeCell ref="E12:E13"/>
    <mergeCell ref="A1:E1"/>
    <mergeCell ref="A3:E3"/>
    <mergeCell ref="A5:E5"/>
    <mergeCell ref="A7:A9"/>
    <mergeCell ref="B7:B9"/>
    <mergeCell ref="C7:C9"/>
    <mergeCell ref="E7:E9"/>
  </mergeCells>
  <hyperlinks>
    <hyperlink ref="E7" r:id="rId1" xr:uid="{A414D851-A2F4-4AAB-B5B9-E59E96D32A83}"/>
    <hyperlink ref="D11" r:id="rId2" xr:uid="{96B64685-3D2D-4E59-88CB-D9413CEB32A5}"/>
    <hyperlink ref="E10" r:id="rId3" xr:uid="{C6EF3875-AB9E-4902-B67B-F2C620971610}"/>
    <hyperlink ref="D12" r:id="rId4" xr:uid="{84D986D9-6A8F-433E-95DE-4E20BB545F2A}"/>
    <hyperlink ref="E12" r:id="rId5" xr:uid="{50186CB2-A7AB-4B4A-9C49-95C390951001}"/>
    <hyperlink ref="D15" r:id="rId6" xr:uid="{557D8BF6-57EA-45E5-A77D-9D603C7507BB}"/>
    <hyperlink ref="E14" r:id="rId7" xr:uid="{3A8730DF-8FE6-4CD1-A2E4-6F3FC26198EB}"/>
    <hyperlink ref="E16" r:id="rId8" xr:uid="{3C4A6960-D7D1-4C90-9A27-90FD07200079}"/>
    <hyperlink ref="D17" r:id="rId9" xr:uid="{B2738C44-BDF0-4601-B68B-B4A20D52E584}"/>
    <hyperlink ref="D19" r:id="rId10" xr:uid="{08D5A58D-0ADE-458B-A564-8C5266166F50}"/>
    <hyperlink ref="E17" r:id="rId11" xr:uid="{AB8F19DB-5EE0-45B0-BB30-F7483D0321F3}"/>
    <hyperlink ref="D21" r:id="rId12" xr:uid="{B780481B-ACB1-4923-9CB3-04E7A2F670D5}"/>
    <hyperlink ref="E20" r:id="rId13" xr:uid="{8C26AED5-1AAD-445D-B4B8-DBEAD3E9578C}"/>
    <hyperlink ref="D22" r:id="rId14" xr:uid="{F2EA8E32-5498-42FB-997B-209D5123ADF9}"/>
    <hyperlink ref="E22" r:id="rId15" xr:uid="{F83F7218-D580-46A0-8139-5E5523831A5E}"/>
    <hyperlink ref="D24" r:id="rId16" xr:uid="{3A479073-D6C2-47D3-8D0E-7C7B1FCF4090}"/>
    <hyperlink ref="E24" r:id="rId17" xr:uid="{F7638D9C-8E4B-46AA-924C-1B2D47770C42}"/>
    <hyperlink ref="D27" r:id="rId18" xr:uid="{2182CFB4-C4E2-4E84-8E31-0FA161658395}"/>
    <hyperlink ref="D28" r:id="rId19" xr:uid="{9F325C4D-747B-4DDB-823B-E62CA017B73C}"/>
    <hyperlink ref="E26" r:id="rId20" xr:uid="{B3480A3E-9E6F-46FE-8438-7F18C67ADA22}"/>
    <hyperlink ref="D29" r:id="rId21" xr:uid="{F16F9B09-76E2-4DC2-95F8-002916DF03C1}"/>
    <hyperlink ref="E29" r:id="rId22" xr:uid="{3155EB8E-CC9F-4A40-BDD1-7ADF9E6A36C8}"/>
    <hyperlink ref="D30" r:id="rId23" xr:uid="{A471226C-D044-4E1E-84B4-5F4CB2C13739}"/>
    <hyperlink ref="D32" r:id="rId24" xr:uid="{47750B0B-0B6E-461E-B871-7D964F6763C1}"/>
    <hyperlink ref="E30" r:id="rId25" xr:uid="{C4229DD8-FA82-4213-B319-35FC93992AE6}"/>
    <hyperlink ref="D33" r:id="rId26" xr:uid="{8933B2AD-419E-4C6D-A009-C91D8657851C}"/>
    <hyperlink ref="E33" r:id="rId27" xr:uid="{A70FD684-E899-4D7C-ABAD-408208AB9516}"/>
    <hyperlink ref="D36" r:id="rId28" xr:uid="{50CD554B-2BC5-4928-8D33-42164EC92529}"/>
    <hyperlink ref="E35" r:id="rId29" xr:uid="{37CC74A2-B735-48A2-B6BD-B4FAFBE78434}"/>
    <hyperlink ref="D37" r:id="rId30" xr:uid="{9C2C9F54-7ED6-44DB-85AC-0188EE670442}"/>
    <hyperlink ref="D38" r:id="rId31" xr:uid="{D7216947-73A6-48AE-A0C7-AA025E2A5F29}"/>
    <hyperlink ref="E37" r:id="rId32" xr:uid="{7A4A6F21-0A9C-47E9-9AAB-98AA72EE0086}"/>
    <hyperlink ref="D40" r:id="rId33" xr:uid="{B2FB583E-02AB-46B3-B018-B9F6AC869C5B}"/>
    <hyperlink ref="D42" r:id="rId34" xr:uid="{CDE06A2A-DF8A-4985-A2BA-73195400541D}"/>
    <hyperlink ref="E40" r:id="rId35" xr:uid="{ADBF03B6-0966-4227-8EAA-A2057E4B48A0}"/>
    <hyperlink ref="D43" r:id="rId36" xr:uid="{58375238-FC49-438E-BA34-CD41857214BD}"/>
    <hyperlink ref="D45" r:id="rId37" xr:uid="{176B0D32-6D47-4A5A-9113-F1277E16526D}"/>
    <hyperlink ref="E43" r:id="rId38" xr:uid="{D1ED177E-A8EC-4ECB-B928-7A136883B906}"/>
    <hyperlink ref="D46" r:id="rId39" xr:uid="{580F6428-3F7C-491B-95E6-1622D13AA244}"/>
    <hyperlink ref="D48" r:id="rId40" xr:uid="{C7F57BAF-3019-4AA5-BA2F-43EEFBCF0EC7}"/>
    <hyperlink ref="E46" r:id="rId41" xr:uid="{8FEAAF6A-6047-4298-ADCC-87F157D6B963}"/>
    <hyperlink ref="D49" r:id="rId42" xr:uid="{9CAF777F-509E-476B-A1EB-F563EE546AE1}"/>
    <hyperlink ref="E49" r:id="rId43" xr:uid="{9A35B659-FB37-4B11-9007-C745972A8C80}"/>
    <hyperlink ref="D52" r:id="rId44" xr:uid="{3BF6C784-F949-40F5-9000-626930011B62}"/>
    <hyperlink ref="E51" r:id="rId45" xr:uid="{19223937-56AA-485B-AEFB-3B006A7E13F6}"/>
    <hyperlink ref="D53" r:id="rId46" xr:uid="{8CDE76A5-5C99-4CFB-AACB-21CB2C9CD588}"/>
    <hyperlink ref="E53" r:id="rId47" xr:uid="{C30A82C4-A8A0-417B-8BD4-F0FEA6E5A076}"/>
    <hyperlink ref="D55" r:id="rId48" xr:uid="{38972E02-6AC0-4E1E-B8B5-0DA2382FEAEA}"/>
    <hyperlink ref="D56" r:id="rId49" xr:uid="{47EDDB4D-FAA5-4F28-8F4C-4B094504B17B}"/>
    <hyperlink ref="D57" r:id="rId50" xr:uid="{69A1C043-F828-4D3A-96EE-F3589AF84FFA}"/>
    <hyperlink ref="E55" r:id="rId51" xr:uid="{F54A3158-86AB-44F5-BE40-0CB0A6E3751F}"/>
    <hyperlink ref="E56" r:id="rId52" xr:uid="{1E57EAC4-713D-4642-897D-B480F7556751}"/>
    <hyperlink ref="D58" r:id="rId53" xr:uid="{18A1EAC9-B157-40A4-B841-817DA84F5269}"/>
    <hyperlink ref="D59" r:id="rId54" xr:uid="{FA1F00A5-0991-4BAA-9059-7873A8D638BA}"/>
    <hyperlink ref="D60" r:id="rId55" xr:uid="{2B34FA15-1804-4469-AF2B-6315CFFBD545}"/>
    <hyperlink ref="E58" r:id="rId56" xr:uid="{B5190CEE-B542-4D4B-9E12-A72EB4774691}"/>
    <hyperlink ref="D62" r:id="rId57" xr:uid="{5071B737-564D-4D12-B578-F79B5340D7C0}"/>
    <hyperlink ref="D63" r:id="rId58" xr:uid="{71359CE6-1C16-4E9E-B801-8349CA0BA01C}"/>
    <hyperlink ref="E62" r:id="rId59" xr:uid="{AC6559FC-F2BF-4C0E-8D55-3947A8355830}"/>
    <hyperlink ref="D64" r:id="rId60" xr:uid="{6D41A0D9-1854-46B6-B21E-09C982EB82D3}"/>
    <hyperlink ref="D65" r:id="rId61" xr:uid="{7EE7167E-C564-42A3-9293-2FBA72AF6BAD}"/>
    <hyperlink ref="E64" r:id="rId62" xr:uid="{F2F4B86C-6233-4A4E-B830-FB3081FC148E}"/>
    <hyperlink ref="E65" r:id="rId63" xr:uid="{265E3853-95E6-4EF9-A042-B3FB62FB19BF}"/>
    <hyperlink ref="D67" r:id="rId64" xr:uid="{D4D5C45C-9E31-4E88-BFA4-6E5FDD7F04EA}"/>
    <hyperlink ref="D69" r:id="rId65" xr:uid="{0A4DF755-BAD8-4664-BA7B-28373B3D0EBF}"/>
    <hyperlink ref="E67" r:id="rId66" xr:uid="{5474AE51-7149-4BEF-809F-A5E0CB776B69}"/>
    <hyperlink ref="D70" r:id="rId67" xr:uid="{D333D832-BC82-4586-A720-5CEABA1555C9}"/>
    <hyperlink ref="D71" r:id="rId68" xr:uid="{990B78FD-CF02-4479-B1A4-E915BB58D11C}"/>
    <hyperlink ref="E70" r:id="rId69" xr:uid="{458BC1C5-F801-40F5-92E1-7D9C1B7ADDB8}"/>
    <hyperlink ref="E71" r:id="rId70" xr:uid="{71BE2327-3441-4FF6-8C85-82CB1D3E9172}"/>
    <hyperlink ref="D73" r:id="rId71" xr:uid="{9FE48E82-BE8C-4780-83B0-40C0CAB5181D}"/>
    <hyperlink ref="E73" r:id="rId72" xr:uid="{58AAE540-BEC9-4F40-8A23-13E969BB6571}"/>
    <hyperlink ref="E75" r:id="rId73" xr:uid="{FA021295-1555-4EB8-B557-900AEE45DDEE}"/>
    <hyperlink ref="D76" r:id="rId74" xr:uid="{083BDF15-FA0C-43EF-BFE1-75C53DB581FC}"/>
    <hyperlink ref="D77" r:id="rId75" xr:uid="{78ADD8F0-3B2B-4531-B53B-F86F09C94B3D}"/>
    <hyperlink ref="D78" r:id="rId76" xr:uid="{5BB86F4F-7D2C-4D7D-ABA4-38E678C942BC}"/>
    <hyperlink ref="E76" r:id="rId77" xr:uid="{EC088436-EC68-4590-AEDC-FE4480749FF0}"/>
    <hyperlink ref="E77" r:id="rId78" xr:uid="{7E79A21E-D5C6-4E1C-A16C-731F7E32F555}"/>
    <hyperlink ref="D81" r:id="rId79" xr:uid="{4AC95173-50E7-4D45-8104-52E27963CB3A}"/>
    <hyperlink ref="D82" r:id="rId80" xr:uid="{5ABB92FE-77D5-48BE-86F6-5BDC318E0107}"/>
    <hyperlink ref="E80" r:id="rId81" xr:uid="{EFC21445-A55C-48B6-AB9F-F84948A8969C}"/>
    <hyperlink ref="D84" r:id="rId82" xr:uid="{6E71F3A9-77AC-46ED-A01E-9AD48613E401}"/>
    <hyperlink ref="E83" r:id="rId83" xr:uid="{EE106C53-D783-4A3B-B11B-0FB2AE0DDD0C}"/>
    <hyperlink ref="D86" r:id="rId84" xr:uid="{E2FEF19C-0AB9-499A-82EA-1EC6569EACB4}"/>
    <hyperlink ref="D87" r:id="rId85" xr:uid="{F31DDA9C-E503-4DC4-8A85-D8CB0DEC2FFF}"/>
    <hyperlink ref="E85" r:id="rId86" xr:uid="{105F3FC6-A59E-445E-869D-910C1F9AB09D}"/>
    <hyperlink ref="E86" r:id="rId87" xr:uid="{B0FC111D-86BB-456B-BDDC-FF6E4F478B4C}"/>
    <hyperlink ref="D89" r:id="rId88" xr:uid="{C733BEDA-7F31-438C-8B65-D162D053FD26}"/>
    <hyperlink ref="D90" r:id="rId89" xr:uid="{26BA11E4-B9E9-4B85-89C9-890EC6063B9F}"/>
    <hyperlink ref="E88" r:id="rId90" xr:uid="{FA225CA6-DE31-47F1-80EC-1DC8915FF621}"/>
    <hyperlink ref="E89" r:id="rId91" xr:uid="{AF776873-47E8-4996-A47A-FE6976E3DCBE}"/>
    <hyperlink ref="D91" r:id="rId92" xr:uid="{E0BD530B-70DB-4D09-9040-B9801C0B4851}"/>
    <hyperlink ref="D92" r:id="rId93" xr:uid="{664103FB-3BB1-4019-A6B9-7DE13A8A982F}"/>
    <hyperlink ref="E91" r:id="rId94" xr:uid="{32FB9504-44E0-4D4C-A1FE-9B10E8D8E3C7}"/>
    <hyperlink ref="D94" r:id="rId95" xr:uid="{76526AC3-91D5-467C-9027-2B7FE95381AA}"/>
    <hyperlink ref="D95" r:id="rId96" xr:uid="{3E04BED9-E28B-4CC0-955B-3B4C1F949034}"/>
    <hyperlink ref="D96" r:id="rId97" xr:uid="{A7864ECC-A2B7-4268-8032-2AE8D5703A56}"/>
    <hyperlink ref="E94" r:id="rId98" xr:uid="{C4098FC6-4E1D-4AF2-8CEC-EB85190E9D56}"/>
    <hyperlink ref="E95" r:id="rId99" xr:uid="{10FEAE49-A567-471F-86F6-A877C4F1F9A6}"/>
    <hyperlink ref="D97" r:id="rId100" xr:uid="{414F1669-6E73-464F-B72B-1571B8F95CDD}"/>
    <hyperlink ref="E97" r:id="rId101" xr:uid="{B41FF209-449B-4A76-A8CB-68A03F8FE2BF}"/>
    <hyperlink ref="D101" r:id="rId102" xr:uid="{21E06DD2-ACC9-4391-8D77-1E8E26535777}"/>
    <hyperlink ref="E99" r:id="rId103" xr:uid="{B3AE71A7-4046-468A-A94E-AED3A414B8ED}"/>
    <hyperlink ref="D102" r:id="rId104" xr:uid="{AD718ECD-521A-4C54-B36C-0F4E727515F6}"/>
    <hyperlink ref="D104" r:id="rId105" xr:uid="{B425FAA9-0EF0-4FE8-B95A-73FF46E21CEF}"/>
    <hyperlink ref="E102" r:id="rId106" xr:uid="{53AE045A-6970-4143-B7F5-EC508349C272}"/>
    <hyperlink ref="D106" r:id="rId107" xr:uid="{9E90D89D-3811-4301-A355-22131D03931C}"/>
    <hyperlink ref="E105" r:id="rId108" xr:uid="{64D1A129-56B4-4F4A-9D6F-AE24E7255D24}"/>
    <hyperlink ref="D107" r:id="rId109" xr:uid="{1BEB1AD8-4E58-439E-B8C3-96FBE5738444}"/>
    <hyperlink ref="E107" r:id="rId110" xr:uid="{CD84FA3F-2E03-4F1C-850D-82FEA8D6732F}"/>
    <hyperlink ref="E109" r:id="rId111" xr:uid="{DC3922C8-F4DF-434D-9F6B-B7955CEFB6D2}"/>
    <hyperlink ref="D110" r:id="rId112" xr:uid="{5BC3ECD3-3933-4F13-85C6-F5EBCD8C7E7B}"/>
    <hyperlink ref="E110" r:id="rId113" xr:uid="{D73DFF0A-9F5D-4998-A85D-068CA6DCAC33}"/>
    <hyperlink ref="D112" r:id="rId114" xr:uid="{409DFE0D-F48F-4B59-A817-C9E8FE416A31}"/>
    <hyperlink ref="D113" r:id="rId115" xr:uid="{D07EEAD9-1F51-49D4-86C5-ACFF6EB8F36D}"/>
    <hyperlink ref="D114" r:id="rId116" xr:uid="{38B2FAEF-4CA2-42F1-8C65-FD2AAEF13459}"/>
    <hyperlink ref="E112" r:id="rId117" xr:uid="{9CAA34D7-B3AC-4988-8CD7-C0B817A2E3D6}"/>
    <hyperlink ref="D117" r:id="rId118" xr:uid="{B3B1B01B-633B-4782-A288-3A8317EC94E3}"/>
    <hyperlink ref="E116" r:id="rId119" xr:uid="{D8FD7DE4-1953-4775-B52B-3A9D2B8271D4}"/>
    <hyperlink ref="D118" r:id="rId120" xr:uid="{FB8FDC37-F9AD-445C-BA43-A6AB0153A6A5}"/>
    <hyperlink ref="D120" r:id="rId121" xr:uid="{C53A9434-DA70-4DEB-A7BD-E272923F68EE}"/>
    <hyperlink ref="E118" r:id="rId122" xr:uid="{CCD62311-49B5-4BB9-85B8-4B1C15CCE2BD}"/>
    <hyperlink ref="D121" r:id="rId123" xr:uid="{29D3B469-8622-4B4A-A49B-ADCB127318EC}"/>
    <hyperlink ref="D123" r:id="rId124" xr:uid="{0F5B44D8-E284-4AC0-9BF3-8095662233D5}"/>
    <hyperlink ref="E121" r:id="rId125" xr:uid="{4152D446-613C-4453-84FD-22DDC8E73852}"/>
    <hyperlink ref="E124" r:id="rId126" xr:uid="{8ED643DC-9DE1-4AF3-A892-E08234B4836E}"/>
    <hyperlink ref="D125" r:id="rId127" xr:uid="{B493008B-9A2C-482B-A067-06EFE2EF87A7}"/>
    <hyperlink ref="D126" r:id="rId128" xr:uid="{99781198-248B-4023-99C5-4520F7257CFD}"/>
    <hyperlink ref="E125" r:id="rId129" xr:uid="{2138CA82-02A8-4B19-BFFA-714F0018F970}"/>
    <hyperlink ref="D128" r:id="rId130" xr:uid="{6E22BB53-9A39-476A-9F90-9699B8EA51DD}"/>
    <hyperlink ref="D129" r:id="rId131" xr:uid="{D5FF7138-0D8C-44F3-8A9D-8728B5B03076}"/>
    <hyperlink ref="D130" r:id="rId132" xr:uid="{58C1112F-1546-4C6E-AF65-0646C29B8556}"/>
    <hyperlink ref="E128" r:id="rId133" xr:uid="{7E2D05D1-1CDF-49C1-946A-2EAB68FA4F52}"/>
    <hyperlink ref="E129" r:id="rId134" xr:uid="{D4F5BE39-9D9D-420F-90D6-C0B7CF2D9A31}"/>
    <hyperlink ref="E131" r:id="rId135" xr:uid="{2547391B-562F-4BCD-86C2-21B8B4E06D14}"/>
  </hyperlinks>
  <pageMargins left="0.7" right="0.7" top="0.75" bottom="0.75" header="0.3" footer="0.3"/>
  <pageSetup pageOrder="overThenDown" orientation="landscape"/>
  <headerFooter differentFirst="1" scaleWithDoc="0">
    <oddHeader>&amp;L&amp;"Arial,Regular"&amp;14CCH® State Tax SmartCharts&amp;R&amp;"Arial,Regular"&amp;G</oddHeader>
    <oddFooter>&amp;L&amp;"Arial,Regular"&amp;11©2024 CCH Incorporated and its affiliates and licensors. All rights reserved. Retrieved 06:25 PM 05/03/2024
Subject to Terms &amp;&amp; Conditions: https://researchhelp.cch.com/License_Agreement.html&amp;R&amp;"Arial,Regular"&amp;P</oddFooter>
    <evenHeader>&amp;L&amp;"Arial,Regular"CCH® State Tax SmartCharts</evenHeader>
    <evenFooter>&amp;L&amp;"Arial,Regular"©2017 CCH Incorporated and its affiliates and licensors. All rights reserved. Retrieved &amp;T AM &amp;D
Subject to Terms &amp; Conditions: http://researchhelp.cch.com/License_Agreement.html</evenFooter>
    <firstHeader>&amp;L&amp;"Arial,Regular"&amp;G&amp;R&amp;"Arial,Regular"&amp;G</firstHeader>
    <firstFooter>&amp;L&amp;"Arial,Regular"&amp;11©2024 CCH Incorporated and its affiliates and licensors. All rights reserved. Retrieved 06:25 PM 05/03/2024
Subject to Terms &amp;&amp; Conditions: https://researchhelp.cch.com/License_Agreement.html&amp;R&amp;"Arial,Regular"&amp;P</firstFooter>
  </headerFooter>
  <rowBreaks count="1" manualBreakCount="1">
    <brk max="16383" man="1"/>
  </rowBreaks>
  <legacyDrawingHF r:id="rId13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E0DBA-3CF8-42A1-8783-1151CB75349D}">
  <sheetPr codeName="Sheet9"/>
  <dimension ref="D4:AP146"/>
  <sheetViews>
    <sheetView zoomScale="80" zoomScaleNormal="80" workbookViewId="0">
      <selection activeCell="R14" sqref="R14"/>
    </sheetView>
  </sheetViews>
  <sheetFormatPr defaultRowHeight="14.5" outlineLevelRow="1" x14ac:dyDescent="0.35"/>
  <cols>
    <col min="3" max="3" width="3.453125" customWidth="1"/>
    <col min="4" max="4" width="37.7265625" bestFit="1" customWidth="1"/>
    <col min="5" max="5" width="1.453125" customWidth="1"/>
    <col min="6" max="6" width="8.81640625" customWidth="1"/>
    <col min="7" max="7" width="11.26953125" bestFit="1" customWidth="1"/>
    <col min="8" max="8" width="20.453125" customWidth="1"/>
    <col min="9" max="9" width="15.81640625" customWidth="1"/>
    <col min="10" max="10" width="14.08984375" customWidth="1"/>
    <col min="11" max="11" width="13.6328125" customWidth="1"/>
    <col min="12" max="16" width="11.7265625" bestFit="1" customWidth="1"/>
    <col min="17" max="17" width="24.81640625" customWidth="1"/>
    <col min="18" max="18" width="15.54296875" customWidth="1"/>
    <col min="19" max="19" width="17.1796875" customWidth="1"/>
    <col min="20" max="22" width="16.54296875" bestFit="1" customWidth="1"/>
    <col min="23" max="29" width="15" bestFit="1" customWidth="1"/>
    <col min="30" max="30" width="16.54296875" bestFit="1" customWidth="1"/>
    <col min="31" max="31" width="14.26953125" bestFit="1" customWidth="1"/>
    <col min="32" max="33" width="15" bestFit="1" customWidth="1"/>
    <col min="34" max="34" width="14.26953125" bestFit="1" customWidth="1"/>
    <col min="35" max="35" width="15" bestFit="1" customWidth="1"/>
    <col min="36" max="37" width="12.81640625" bestFit="1" customWidth="1"/>
    <col min="38" max="38" width="13.7265625" bestFit="1" customWidth="1"/>
    <col min="39" max="40" width="12.81640625" bestFit="1" customWidth="1"/>
    <col min="41" max="41" width="14.26953125" bestFit="1" customWidth="1"/>
  </cols>
  <sheetData>
    <row r="4" spans="4:42" x14ac:dyDescent="0.35">
      <c r="D4" s="39" t="s">
        <v>432</v>
      </c>
      <c r="E4" s="39"/>
      <c r="F4" s="39"/>
      <c r="G4" s="38" t="s">
        <v>416</v>
      </c>
      <c r="H4" s="37">
        <v>0</v>
      </c>
      <c r="I4" s="37">
        <f t="shared" ref="I4:R4" si="0">H4+1</f>
        <v>1</v>
      </c>
      <c r="J4" s="37">
        <f t="shared" si="0"/>
        <v>2</v>
      </c>
      <c r="K4" s="37">
        <f t="shared" si="0"/>
        <v>3</v>
      </c>
      <c r="L4" s="37">
        <f t="shared" si="0"/>
        <v>4</v>
      </c>
      <c r="M4" s="37">
        <f t="shared" si="0"/>
        <v>5</v>
      </c>
      <c r="N4" s="37">
        <f t="shared" si="0"/>
        <v>6</v>
      </c>
      <c r="O4" s="37">
        <f t="shared" si="0"/>
        <v>7</v>
      </c>
      <c r="P4" s="37">
        <f t="shared" si="0"/>
        <v>8</v>
      </c>
      <c r="Q4" s="37">
        <f t="shared" si="0"/>
        <v>9</v>
      </c>
      <c r="R4" s="37">
        <f t="shared" si="0"/>
        <v>10</v>
      </c>
      <c r="S4" s="37">
        <f t="shared" ref="S4:S5" si="1">R4+1</f>
        <v>11</v>
      </c>
      <c r="T4" s="37">
        <f t="shared" ref="T4:T5" si="2">S4+1</f>
        <v>12</v>
      </c>
      <c r="U4" s="37">
        <f t="shared" ref="U4:U5" si="3">T4+1</f>
        <v>13</v>
      </c>
      <c r="V4" s="37">
        <f t="shared" ref="V4:V5" si="4">U4+1</f>
        <v>14</v>
      </c>
      <c r="W4" s="37">
        <f t="shared" ref="W4:W5" si="5">V4+1</f>
        <v>15</v>
      </c>
      <c r="X4" s="37">
        <f t="shared" ref="X4:X5" si="6">W4+1</f>
        <v>16</v>
      </c>
      <c r="Y4" s="37">
        <f t="shared" ref="Y4:Y5" si="7">X4+1</f>
        <v>17</v>
      </c>
      <c r="Z4" s="37">
        <f t="shared" ref="Z4:Z5" si="8">Y4+1</f>
        <v>18</v>
      </c>
      <c r="AA4" s="37">
        <f t="shared" ref="AA4:AA5" si="9">Z4+1</f>
        <v>19</v>
      </c>
      <c r="AB4" s="37">
        <f t="shared" ref="AB4:AB5" si="10">AA4+1</f>
        <v>20</v>
      </c>
      <c r="AC4" s="37">
        <f t="shared" ref="AC4:AC5" si="11">AB4+1</f>
        <v>21</v>
      </c>
      <c r="AD4" s="37">
        <f t="shared" ref="AD4:AD5" si="12">AC4+1</f>
        <v>22</v>
      </c>
      <c r="AE4" s="37">
        <f t="shared" ref="AE4:AE5" si="13">AD4+1</f>
        <v>23</v>
      </c>
      <c r="AF4" s="37">
        <f t="shared" ref="AF4:AF5" si="14">AE4+1</f>
        <v>24</v>
      </c>
      <c r="AG4" s="37">
        <f t="shared" ref="AG4:AG5" si="15">AF4+1</f>
        <v>25</v>
      </c>
      <c r="AH4" s="37">
        <f t="shared" ref="AH4:AH5" si="16">AG4+1</f>
        <v>26</v>
      </c>
      <c r="AI4" s="37">
        <f t="shared" ref="AI4:AI5" si="17">AH4+1</f>
        <v>27</v>
      </c>
      <c r="AJ4" s="37">
        <f t="shared" ref="AJ4:AJ5" si="18">AI4+1</f>
        <v>28</v>
      </c>
      <c r="AK4" s="37">
        <f t="shared" ref="AK4:AK5" si="19">AJ4+1</f>
        <v>29</v>
      </c>
      <c r="AL4" s="37">
        <f t="shared" ref="AL4:AL5" si="20">AK4+1</f>
        <v>30</v>
      </c>
      <c r="AM4" s="37"/>
      <c r="AN4" s="37"/>
      <c r="AO4" s="37"/>
      <c r="AP4" s="37"/>
    </row>
    <row r="5" spans="4:42" ht="17.25" customHeight="1" x14ac:dyDescent="0.35">
      <c r="D5" s="35"/>
      <c r="E5" s="35"/>
      <c r="F5" s="35"/>
      <c r="G5" s="34"/>
      <c r="H5" s="43">
        <f>Calculation!H18</f>
        <v>2027</v>
      </c>
      <c r="I5" s="36">
        <f t="shared" ref="I5:R5" si="21">H5+1</f>
        <v>2028</v>
      </c>
      <c r="J5" s="36">
        <f t="shared" si="21"/>
        <v>2029</v>
      </c>
      <c r="K5" s="36">
        <f t="shared" si="21"/>
        <v>2030</v>
      </c>
      <c r="L5" s="36">
        <f t="shared" si="21"/>
        <v>2031</v>
      </c>
      <c r="M5" s="36">
        <f t="shared" si="21"/>
        <v>2032</v>
      </c>
      <c r="N5" s="36">
        <f t="shared" si="21"/>
        <v>2033</v>
      </c>
      <c r="O5" s="36">
        <f t="shared" si="21"/>
        <v>2034</v>
      </c>
      <c r="P5" s="36">
        <f t="shared" si="21"/>
        <v>2035</v>
      </c>
      <c r="Q5" s="36">
        <f t="shared" si="21"/>
        <v>2036</v>
      </c>
      <c r="R5" s="36">
        <f t="shared" si="21"/>
        <v>2037</v>
      </c>
      <c r="S5" s="36">
        <f t="shared" si="1"/>
        <v>2038</v>
      </c>
      <c r="T5" s="36">
        <f t="shared" si="2"/>
        <v>2039</v>
      </c>
      <c r="U5" s="36">
        <f t="shared" si="3"/>
        <v>2040</v>
      </c>
      <c r="V5" s="36">
        <f t="shared" si="4"/>
        <v>2041</v>
      </c>
      <c r="W5" s="36">
        <f t="shared" si="5"/>
        <v>2042</v>
      </c>
      <c r="X5" s="36">
        <f t="shared" si="6"/>
        <v>2043</v>
      </c>
      <c r="Y5" s="36">
        <f t="shared" si="7"/>
        <v>2044</v>
      </c>
      <c r="Z5" s="36">
        <f t="shared" si="8"/>
        <v>2045</v>
      </c>
      <c r="AA5" s="36">
        <f t="shared" si="9"/>
        <v>2046</v>
      </c>
      <c r="AB5" s="36">
        <f t="shared" si="10"/>
        <v>2047</v>
      </c>
      <c r="AC5" s="36">
        <f t="shared" si="11"/>
        <v>2048</v>
      </c>
      <c r="AD5" s="36">
        <f t="shared" si="12"/>
        <v>2049</v>
      </c>
      <c r="AE5" s="36">
        <f t="shared" si="13"/>
        <v>2050</v>
      </c>
      <c r="AF5" s="36">
        <f t="shared" si="14"/>
        <v>2051</v>
      </c>
      <c r="AG5" s="36">
        <f t="shared" si="15"/>
        <v>2052</v>
      </c>
      <c r="AH5" s="36">
        <f t="shared" si="16"/>
        <v>2053</v>
      </c>
      <c r="AI5" s="36">
        <f t="shared" si="17"/>
        <v>2054</v>
      </c>
      <c r="AJ5" s="36">
        <f t="shared" si="18"/>
        <v>2055</v>
      </c>
      <c r="AK5" s="36">
        <f t="shared" si="19"/>
        <v>2056</v>
      </c>
      <c r="AL5" s="36">
        <f t="shared" si="20"/>
        <v>2057</v>
      </c>
    </row>
    <row r="6" spans="4:42" ht="18" customHeight="1" x14ac:dyDescent="0.35">
      <c r="D6" s="35" t="s">
        <v>431</v>
      </c>
      <c r="E6" s="35"/>
      <c r="F6" s="35"/>
      <c r="G6" s="34"/>
      <c r="H6" s="33">
        <f t="shared" ref="H6:R6" si="22">DATE(H5,12,31)</f>
        <v>46752</v>
      </c>
      <c r="I6" s="33">
        <f t="shared" si="22"/>
        <v>47118</v>
      </c>
      <c r="J6" s="33">
        <f t="shared" si="22"/>
        <v>47483</v>
      </c>
      <c r="K6" s="33">
        <f t="shared" si="22"/>
        <v>47848</v>
      </c>
      <c r="L6" s="33">
        <f t="shared" si="22"/>
        <v>48213</v>
      </c>
      <c r="M6" s="33">
        <f t="shared" si="22"/>
        <v>48579</v>
      </c>
      <c r="N6" s="33">
        <f t="shared" si="22"/>
        <v>48944</v>
      </c>
      <c r="O6" s="33">
        <f t="shared" si="22"/>
        <v>49309</v>
      </c>
      <c r="P6" s="33">
        <f t="shared" si="22"/>
        <v>49674</v>
      </c>
      <c r="Q6" s="33">
        <f t="shared" si="22"/>
        <v>50040</v>
      </c>
      <c r="R6" s="33">
        <f t="shared" si="22"/>
        <v>50405</v>
      </c>
      <c r="S6" s="33">
        <f t="shared" ref="S6:AL6" si="23">DATE(S5,12,31)</f>
        <v>50770</v>
      </c>
      <c r="T6" s="33">
        <f t="shared" si="23"/>
        <v>51135</v>
      </c>
      <c r="U6" s="33">
        <f t="shared" si="23"/>
        <v>51501</v>
      </c>
      <c r="V6" s="33">
        <f t="shared" si="23"/>
        <v>51866</v>
      </c>
      <c r="W6" s="33">
        <f t="shared" si="23"/>
        <v>52231</v>
      </c>
      <c r="X6" s="33">
        <f t="shared" si="23"/>
        <v>52596</v>
      </c>
      <c r="Y6" s="33">
        <f t="shared" si="23"/>
        <v>52962</v>
      </c>
      <c r="Z6" s="33">
        <f t="shared" si="23"/>
        <v>53327</v>
      </c>
      <c r="AA6" s="33">
        <f t="shared" si="23"/>
        <v>53692</v>
      </c>
      <c r="AB6" s="33">
        <f t="shared" si="23"/>
        <v>54057</v>
      </c>
      <c r="AC6" s="33">
        <f t="shared" si="23"/>
        <v>54423</v>
      </c>
      <c r="AD6" s="33">
        <f t="shared" si="23"/>
        <v>54788</v>
      </c>
      <c r="AE6" s="33">
        <f t="shared" si="23"/>
        <v>55153</v>
      </c>
      <c r="AF6" s="33">
        <f t="shared" si="23"/>
        <v>55518</v>
      </c>
      <c r="AG6" s="33">
        <f t="shared" si="23"/>
        <v>55884</v>
      </c>
      <c r="AH6" s="33">
        <f t="shared" si="23"/>
        <v>56249</v>
      </c>
      <c r="AI6" s="33">
        <f t="shared" si="23"/>
        <v>56614</v>
      </c>
      <c r="AJ6" s="33">
        <f t="shared" si="23"/>
        <v>56979</v>
      </c>
      <c r="AK6" s="33">
        <f t="shared" si="23"/>
        <v>57345</v>
      </c>
      <c r="AL6" s="33">
        <f t="shared" si="23"/>
        <v>57710</v>
      </c>
    </row>
    <row r="7" spans="4:42" x14ac:dyDescent="0.35">
      <c r="D7" s="132" t="s">
        <v>835</v>
      </c>
      <c r="E7" s="31"/>
      <c r="F7" s="32"/>
      <c r="G7" s="31"/>
      <c r="H7" s="131">
        <f>Calculation!S22</f>
        <v>0.4</v>
      </c>
      <c r="I7" s="30"/>
      <c r="J7" s="30"/>
      <c r="K7" s="30"/>
      <c r="L7" s="30"/>
      <c r="M7" s="30"/>
      <c r="N7" s="30"/>
      <c r="O7" s="30"/>
      <c r="P7" s="30"/>
      <c r="Q7" s="30"/>
      <c r="R7" s="30"/>
    </row>
    <row r="8" spans="4:42" x14ac:dyDescent="0.35">
      <c r="D8" s="29" t="s">
        <v>836</v>
      </c>
      <c r="E8" s="28"/>
      <c r="F8" s="28" t="s">
        <v>429</v>
      </c>
      <c r="G8" s="27" t="s">
        <v>428</v>
      </c>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row>
    <row r="9" spans="4:42" x14ac:dyDescent="0.35">
      <c r="D9" s="15" t="s">
        <v>427</v>
      </c>
      <c r="E9" s="23"/>
      <c r="F9" s="24" t="s">
        <v>426</v>
      </c>
      <c r="G9" s="25">
        <f>Calculation!H19</f>
        <v>10</v>
      </c>
      <c r="H9" s="20">
        <f>-Calculation!$H$13</f>
        <v>-400000</v>
      </c>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row>
    <row r="10" spans="4:42" x14ac:dyDescent="0.35">
      <c r="D10" s="23" t="s">
        <v>425</v>
      </c>
      <c r="E10" s="23"/>
      <c r="F10" s="24"/>
      <c r="G10" s="21">
        <f>Calculation!S20</f>
        <v>0.1</v>
      </c>
      <c r="H10" s="20">
        <f>H9*(1-G10)</f>
        <v>-360000</v>
      </c>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row>
    <row r="11" spans="4:42" x14ac:dyDescent="0.35">
      <c r="D11" s="23" t="s">
        <v>433</v>
      </c>
      <c r="E11" s="23"/>
      <c r="F11" s="22">
        <f>Calculation!H35</f>
        <v>2032</v>
      </c>
      <c r="G11" s="45">
        <v>0.23799999999999999</v>
      </c>
      <c r="H11" s="20">
        <f>IF(H5=$F$11,IF(Calculation!$S$17="Yes",($H$9*(1-$G$10))*(Calculation!$S$14+Calculation!$S$15+Calculation!$S$16), ($H$9*(1-$G$10))*(SUM(Calculation!$S$14:$S$15))),0)</f>
        <v>0</v>
      </c>
      <c r="I11" s="20">
        <f>IF(I5=$F$11,IF(Calculation!$S$17="Yes",($H$9*(1-$G$10))*(Calculation!$S$14+Calculation!$S$15+Calculation!$S$16), ($H$9*(1-$G$10))*(SUM(Calculation!$S$14:$S$15))),0)</f>
        <v>0</v>
      </c>
      <c r="J11" s="20">
        <f>IF(J5=$F$11,IF(Calculation!$S$17="Yes",($H$9*(1-$G$10))*(Calculation!$S$14+Calculation!$S$15+Calculation!$S$16), ($H$9*(1-$G$10))*(SUM(Calculation!$S$14:$S$15))),0)</f>
        <v>0</v>
      </c>
      <c r="K11" s="20">
        <f>IF(K5=$F$11,IF(Calculation!$S$17="Yes",($H$9*(1-$G$10))*(Calculation!$S$14+Calculation!$S$15+Calculation!$S$16), ($H$9*(1-$G$10))*(SUM(Calculation!$S$14:$S$15))),0)</f>
        <v>0</v>
      </c>
      <c r="L11" s="20">
        <f>IF(L5=$F$11,IF(Calculation!$S$17="Yes",($H$9*(1-$G$10))*(Calculation!$S$14+Calculation!$S$15+Calculation!$S$16), ($H$9*(1-$G$10))*(SUM(Calculation!$S$14:$S$15))),0)</f>
        <v>0</v>
      </c>
      <c r="M11" s="20">
        <f>IF(M5=$F$11,IF(Calculation!$S$17="Yes",($H$9*(1-$G$10))*(Calculation!$S$14+Calculation!$S$15+Calculation!$S$16), ($H$9*(1-$G$10))*(SUM(Calculation!$S$14:$S$15))),0)</f>
        <v>-85680</v>
      </c>
      <c r="N11" s="20">
        <f>IF(N5=$F$11,IF(Calculation!$S$17="Yes",($H$9*(1-$G$10))*(Calculation!$S$14+Calculation!$S$15+Calculation!$S$16), ($H$9*(1-$G$10))*(SUM(Calculation!$S$14:$S$15))),0)</f>
        <v>0</v>
      </c>
      <c r="O11" s="20">
        <f>IF(O5=$F$11,IF(Calculation!$S$17="Yes",($H$9*(1-$G$10))*(Calculation!$S$14+Calculation!$S$15+Calculation!$S$16), ($H$9*(1-$G$10))*(SUM(Calculation!$S$14:$S$15))),0)</f>
        <v>0</v>
      </c>
      <c r="P11" s="20">
        <f>IF(P5=$F$11,IF(Calculation!$S$17="Yes",($H$9*(1-$G$10))*(Calculation!$S$14+Calculation!$S$15+Calculation!$S$16), ($H$9*(1-$G$10))*(SUM(Calculation!$S$14:$S$15))),0)</f>
        <v>0</v>
      </c>
      <c r="Q11" s="20">
        <f>IF(Q5=$F$11,IF(Calculation!$S$17="Yes",($H$9*(1-$G$10))*(Calculation!$S$14+Calculation!$S$15+Calculation!$S$16), ($H$9*(1-$G$10))*(SUM(Calculation!$S$14:$S$15))),0)</f>
        <v>0</v>
      </c>
      <c r="R11" s="20">
        <f>IF(R5=$F$11,IF(Calculation!$S$17="Yes",($H$9*(1-$G$10))*(Calculation!$S$14+Calculation!$S$15+Calculation!$S$16), ($H$9*(1-$G$10))*(SUM(Calculation!$S$14:$S$15))),0)</f>
        <v>0</v>
      </c>
      <c r="S11" s="20">
        <f>IF(S5=$F$11,IF(Calculation!$S$17="Yes",($H$9*(1-$G$10))*(Calculation!$S$14+Calculation!$S$15+Calculation!$S$16), ($H$9*(1-$G$10))*(SUM(Calculation!$S$14:$S$15))),0)</f>
        <v>0</v>
      </c>
      <c r="T11" s="20">
        <f>IF(T5=$F$11,IF(Calculation!$S$17="Yes",($H$9*(1-$G$10))*(Calculation!$S$14+Calculation!$S$15+Calculation!$S$16), ($H$9*(1-$G$10))*(SUM(Calculation!$S$14:$S$15))),0)</f>
        <v>0</v>
      </c>
      <c r="U11" s="20">
        <f>IF(U5=$F$11,IF(Calculation!$S$17="Yes",($H$9*(1-$G$10))*(Calculation!$S$14+Calculation!$S$15+Calculation!$S$16), ($H$9*(1-$G$10))*(SUM(Calculation!$S$14:$S$15))),0)</f>
        <v>0</v>
      </c>
      <c r="V11" s="20">
        <f>IF(V5=$F$11,IF(Calculation!$S$17="Yes",($H$9*(1-$G$10))*(Calculation!$S$14+Calculation!$S$15+Calculation!$S$16), ($H$9*(1-$G$10))*(SUM(Calculation!$S$14:$S$15))),0)</f>
        <v>0</v>
      </c>
      <c r="W11" s="20">
        <f>IF(W5=$F$11,IF(Calculation!$S$17="Yes",($H$9*(1-$G$10))*(Calculation!$S$14+Calculation!$S$15+Calculation!$S$16), ($H$9*(1-$G$10))*(SUM(Calculation!$S$14:$S$15))),0)</f>
        <v>0</v>
      </c>
      <c r="X11" s="20">
        <f>IF(X5=$F$11,IF(Calculation!$S$17="Yes",($H$9*(1-$G$10))*(Calculation!$S$14+Calculation!$S$15+Calculation!$S$16), ($H$9*(1-$G$10))*(SUM(Calculation!$S$14:$S$15))),0)</f>
        <v>0</v>
      </c>
      <c r="Y11" s="20">
        <f>IF(Y5=$F$11,IF(Calculation!$S$17="Yes",($H$9*(1-$G$10))*(Calculation!$S$14+Calculation!$S$15+Calculation!$S$16), ($H$9*(1-$G$10))*(SUM(Calculation!$S$14:$S$15))),0)</f>
        <v>0</v>
      </c>
      <c r="Z11" s="20">
        <f>IF(Z5=$F$11,IF(Calculation!$S$17="Yes",($H$9*(1-$G$10))*(Calculation!$S$14+Calculation!$S$15+Calculation!$S$16), ($H$9*(1-$G$10))*(SUM(Calculation!$S$14:$S$15))),0)</f>
        <v>0</v>
      </c>
      <c r="AA11" s="20">
        <f>IF(AA5=$F$11,IF(Calculation!$S$17="Yes",($H$9*(1-$G$10))*(Calculation!$S$14+Calculation!$S$15+Calculation!$S$16), ($H$9*(1-$G$10))*(SUM(Calculation!$S$14:$S$15))),0)</f>
        <v>0</v>
      </c>
      <c r="AB11" s="20">
        <f>IF(AB5=$F$11,IF(Calculation!$S$17="Yes",($H$9*(1-$G$10))*(Calculation!$S$14+Calculation!$S$15+Calculation!$S$16), ($H$9*(1-$G$10))*(SUM(Calculation!$S$14:$S$15))),0)</f>
        <v>0</v>
      </c>
      <c r="AC11" s="20">
        <f>IF(AC5=$F$11,IF(Calculation!$S$17="Yes",($H$9*(1-$G$10))*(Calculation!$S$14+Calculation!$S$15+Calculation!$S$16), ($H$9*(1-$G$10))*(SUM(Calculation!$S$14:$S$15))),0)</f>
        <v>0</v>
      </c>
      <c r="AD11" s="20">
        <f>IF(AD5=$F$11,IF(Calculation!$S$17="Yes",($H$9*(1-$G$10))*(Calculation!$S$14+Calculation!$S$15+Calculation!$S$16), ($H$9*(1-$G$10))*(SUM(Calculation!$S$14:$S$15))),0)</f>
        <v>0</v>
      </c>
      <c r="AE11" s="20">
        <f>IF(AE5=$F$11,IF(Calculation!$S$17="Yes",($H$9*(1-$G$10))*(Calculation!$S$14+Calculation!$S$15+Calculation!$S$16), ($H$9*(1-$G$10))*(SUM(Calculation!$S$14:$S$15))),0)</f>
        <v>0</v>
      </c>
      <c r="AF11" s="20">
        <f>IF(AF5=$F$11,IF(Calculation!$S$17="Yes",($H$9*(1-$G$10))*(Calculation!$S$14+Calculation!$S$15+Calculation!$S$16), ($H$9*(1-$G$10))*(SUM(Calculation!$S$14:$S$15))),0)</f>
        <v>0</v>
      </c>
      <c r="AG11" s="20">
        <f>IF(AG5=$F$11,IF(Calculation!$S$17="Yes",($H$9*(1-$G$10))*(Calculation!$S$14+Calculation!$S$15+Calculation!$S$16), ($H$9*(1-$G$10))*(SUM(Calculation!$S$14:$S$15))),0)</f>
        <v>0</v>
      </c>
      <c r="AH11" s="20">
        <f>IF(AH5=$F$11,IF(Calculation!$S$17="Yes",($H$9*(1-$G$10))*(Calculation!$S$14+Calculation!$S$15+Calculation!$S$16), ($H$9*(1-$G$10))*(SUM(Calculation!$S$14:$S$15))),0)</f>
        <v>0</v>
      </c>
      <c r="AI11" s="20">
        <f>IF(AI5=$F$11,IF(Calculation!$S$17="Yes",($H$9*(1-$G$10))*(Calculation!$S$14+Calculation!$S$15+Calculation!$S$16), ($H$9*(1-$G$10))*(SUM(Calculation!$S$14:$S$15))),0)</f>
        <v>0</v>
      </c>
      <c r="AJ11" s="20">
        <f>IF(AJ5=$F$11,IF(Calculation!$S$17="Yes",($H$9*(1-$G$10))*(Calculation!$S$14+Calculation!$S$15+Calculation!$S$16), ($H$9*(1-$G$10))*(SUM(Calculation!$S$14:$S$15))),0)</f>
        <v>0</v>
      </c>
      <c r="AK11" s="20">
        <f>IF(AK5=$F$11,IF(Calculation!$S$17="Yes",($H$9*(1-$G$10))*(Calculation!$S$14+Calculation!$S$15+Calculation!$S$16), ($H$9*(1-$G$10))*(SUM(Calculation!$S$14:$S$15))),0)</f>
        <v>0</v>
      </c>
      <c r="AL11" s="20">
        <f>IF(AL5=$F$11,IF(Calculation!$S$17="Yes",($H$9*(1-$G$10))*(Calculation!$S$14+Calculation!$S$15+Calculation!$S$16), ($H$9*(1-$G$10))*(SUM(Calculation!$S$14:$S$15))),0)</f>
        <v>0</v>
      </c>
    </row>
    <row r="12" spans="4:42" x14ac:dyDescent="0.35">
      <c r="D12" s="23" t="s">
        <v>444</v>
      </c>
      <c r="E12" s="23"/>
      <c r="F12" s="22"/>
      <c r="G12" s="45"/>
      <c r="H12" s="20">
        <f>Calculation!O33</f>
        <v>-20000</v>
      </c>
      <c r="I12" s="20"/>
      <c r="J12" s="20"/>
      <c r="K12" s="20"/>
      <c r="L12" s="20"/>
      <c r="M12" s="20"/>
      <c r="N12" s="20"/>
      <c r="O12" s="20"/>
      <c r="P12" s="20"/>
      <c r="Q12" s="20"/>
      <c r="R12" s="20">
        <f>IF(R5=Calculation!$H$39, $R$19, 0)</f>
        <v>-27347.273491842378</v>
      </c>
      <c r="S12" s="20">
        <f>IF(S5=Calculation!$H$39, $R$19, 0)</f>
        <v>0</v>
      </c>
      <c r="T12" s="20">
        <f>IF(T5=Calculation!$H$39, $R$19, 0)</f>
        <v>0</v>
      </c>
      <c r="U12" s="20">
        <f>IF(U5=Calculation!$H$39, $R$19, 0)</f>
        <v>0</v>
      </c>
      <c r="V12" s="20">
        <f>IF(V5=Calculation!$H$39, $R$19, 0)</f>
        <v>0</v>
      </c>
      <c r="W12" s="20">
        <f>IF(W5=Calculation!$H$39, $R$19, 0)</f>
        <v>0</v>
      </c>
      <c r="X12" s="20">
        <f>IF(X5=Calculation!$H$39, $R$19, 0)</f>
        <v>0</v>
      </c>
      <c r="Y12" s="20">
        <f>IF(Y5=Calculation!$H$39, $R$19, 0)</f>
        <v>0</v>
      </c>
      <c r="Z12" s="20">
        <f>IF(Z5=Calculation!$H$39, $R$19, 0)</f>
        <v>0</v>
      </c>
      <c r="AA12" s="20">
        <f>IF(AA5=Calculation!$H$39, $R$19, 0)</f>
        <v>0</v>
      </c>
      <c r="AB12" s="20">
        <f>IF(AB5=Calculation!$H$39, $R$19, 0)</f>
        <v>0</v>
      </c>
      <c r="AC12" s="20">
        <f>IF(AC5=Calculation!$H$39, $R$19, 0)</f>
        <v>0</v>
      </c>
      <c r="AD12" s="20">
        <f>IF(AD5=Calculation!$H$39, $R$19, 0)</f>
        <v>0</v>
      </c>
      <c r="AE12" s="20">
        <f>IF(AE5=Calculation!$H$39, $R$19, 0)</f>
        <v>0</v>
      </c>
      <c r="AF12" s="20">
        <f>IF(AF5=Calculation!$H$39, $R$19, 0)</f>
        <v>0</v>
      </c>
      <c r="AG12" s="20">
        <f>IF(AG5=Calculation!$H$39, $R$19, 0)</f>
        <v>0</v>
      </c>
      <c r="AH12" s="20">
        <f>IF(AH5=Calculation!$H$39, $R$19, 0)</f>
        <v>0</v>
      </c>
      <c r="AI12" s="20">
        <f>IF(AI5=Calculation!$H$39, $R$19, 0)</f>
        <v>0</v>
      </c>
      <c r="AJ12" s="20">
        <f>IF(AJ5=Calculation!$H$39, $R$19, 0)</f>
        <v>0</v>
      </c>
      <c r="AK12" s="20">
        <f>IF(AK5=Calculation!$H$39, $R$19, 0)</f>
        <v>0</v>
      </c>
      <c r="AL12" s="20">
        <f>IF(AL5=Calculation!$H$39, $R$19, 0)</f>
        <v>0</v>
      </c>
    </row>
    <row r="13" spans="4:42" x14ac:dyDescent="0.35">
      <c r="D13" s="23" t="s">
        <v>423</v>
      </c>
      <c r="E13" s="23"/>
      <c r="F13" s="24" t="s">
        <v>422</v>
      </c>
      <c r="G13" s="21">
        <f>Calculation!S18</f>
        <v>0.09</v>
      </c>
      <c r="H13" s="20">
        <f>-H9</f>
        <v>400000</v>
      </c>
      <c r="I13" s="20">
        <f>IF(I5&lt;=Calculation!$H$39, H13*(1+$G$13), 0)</f>
        <v>436000.00000000006</v>
      </c>
      <c r="J13" s="20">
        <f>IF(J5&lt;=Calculation!$H$39, I13*(1+$G$13), 0)</f>
        <v>475240.00000000012</v>
      </c>
      <c r="K13" s="20">
        <f>IF(K5&lt;=Calculation!$H$39, J13*(1+$G$13), 0)</f>
        <v>518011.60000000015</v>
      </c>
      <c r="L13" s="20">
        <f>IF(L5&lt;=Calculation!$H$39, K13*(1+$G$13), 0)</f>
        <v>564632.6440000002</v>
      </c>
      <c r="M13" s="20">
        <f>IF(M5&lt;=Calculation!$H$39, L13*(1+$G$13), 0)</f>
        <v>615449.58196000021</v>
      </c>
      <c r="N13" s="20">
        <f>IF(N5&lt;=Calculation!$H$39, M13*(1+$G$13), 0)</f>
        <v>670840.04433640023</v>
      </c>
      <c r="O13" s="20">
        <f>IF(O5&lt;=Calculation!$H$39, N13*(1+$G$13), 0)</f>
        <v>731215.64832667634</v>
      </c>
      <c r="P13" s="20">
        <f>IF(P5&lt;=Calculation!$H$39, O13*(1+$G$13), 0)</f>
        <v>797025.05667607731</v>
      </c>
      <c r="Q13" s="20">
        <f>IF(Q5&lt;=Calculation!$H$39, P13*(1+$G$13), 0)</f>
        <v>868757.3117769243</v>
      </c>
      <c r="R13" s="20">
        <f>IF(R5&lt;=Calculation!$H$39, Q13*(1+$G$13), 0)</f>
        <v>946945.46983684751</v>
      </c>
      <c r="S13" s="20">
        <f>IF(S5&lt;=Calculation!$H$39, R13*(1+$G$13), 0)</f>
        <v>0</v>
      </c>
      <c r="T13" s="20">
        <f>IF(T5&lt;=Calculation!$H$39, S13*(1+$G$13), 0)</f>
        <v>0</v>
      </c>
      <c r="U13" s="20">
        <f>IF(U5&lt;=Calculation!$H$39, T13*(1+$G$13), 0)</f>
        <v>0</v>
      </c>
      <c r="V13" s="20">
        <f>IF(V5&lt;=Calculation!$H$39, U13*(1+$G$13), 0)</f>
        <v>0</v>
      </c>
      <c r="W13" s="20">
        <f>IF(W5&lt;=Calculation!$H$39, V13*(1+$G$13), 0)</f>
        <v>0</v>
      </c>
      <c r="X13" s="20">
        <f>IF(X5&lt;=Calculation!$H$39, W13*(1+$G$13), 0)</f>
        <v>0</v>
      </c>
      <c r="Y13" s="20">
        <f>IF(Y5&lt;=Calculation!$H$39, X13*(1+$G$13), 0)</f>
        <v>0</v>
      </c>
      <c r="Z13" s="20">
        <f>IF(Z5&lt;=Calculation!$H$39, Y13*(1+$G$13), 0)</f>
        <v>0</v>
      </c>
      <c r="AA13" s="20">
        <f>IF(AA5&lt;=Calculation!$H$39, Z13*(1+$G$13), 0)</f>
        <v>0</v>
      </c>
      <c r="AB13" s="20">
        <f>IF(AB5&lt;=Calculation!$H$39, AA13*(1+$G$13), 0)</f>
        <v>0</v>
      </c>
      <c r="AC13" s="20">
        <f>IF(AC5&lt;=Calculation!$H$39, AB13*(1+$G$13), 0)</f>
        <v>0</v>
      </c>
      <c r="AD13" s="20">
        <f>IF(AD5&lt;=Calculation!$H$39, AC13*(1+$G$13), 0)</f>
        <v>0</v>
      </c>
      <c r="AE13" s="20">
        <f>IF(AE5&lt;=Calculation!$H$39, AD13*(1+$G$13), 0)</f>
        <v>0</v>
      </c>
      <c r="AF13" s="20">
        <f>IF(AF5&lt;=Calculation!$H$39, AE13*(1+$G$13), 0)</f>
        <v>0</v>
      </c>
      <c r="AG13" s="20">
        <f>IF(AG5&lt;=Calculation!$H$39, AF13*(1+$G$13), 0)</f>
        <v>0</v>
      </c>
      <c r="AH13" s="20">
        <f>IF(AH5&lt;=Calculation!$H$39, AG13*(1+$G$13), 0)</f>
        <v>0</v>
      </c>
      <c r="AI13" s="20">
        <f>IF(AI5&lt;=Calculation!$H$39, AH13*(1+$G$13), 0)</f>
        <v>0</v>
      </c>
      <c r="AJ13" s="20">
        <f>IF(AJ5&lt;=Calculation!$H$39, AI13*(1+$G$13), 0)</f>
        <v>0</v>
      </c>
      <c r="AK13" s="20">
        <f>IF(AK5&lt;=Calculation!$H$39, AJ13*(1+$G$13), 0)</f>
        <v>0</v>
      </c>
      <c r="AL13" s="20">
        <f>IF(AL5&lt;=Calculation!$H$39, AK13*(1+$G$13), 0)</f>
        <v>0</v>
      </c>
    </row>
    <row r="14" spans="4:42" x14ac:dyDescent="0.35">
      <c r="D14" s="19" t="s">
        <v>420</v>
      </c>
      <c r="E14" s="18"/>
      <c r="F14" s="18"/>
      <c r="G14" s="18"/>
      <c r="H14" s="17">
        <f>H9+H11+H12+IF(H4=$G$9,H13+H12,0)</f>
        <v>-420000</v>
      </c>
      <c r="I14" s="17">
        <f t="shared" ref="I14:Q14" si="24">I9+I11+IF(I4=$G$9,I13,0)</f>
        <v>0</v>
      </c>
      <c r="J14" s="17">
        <f t="shared" si="24"/>
        <v>0</v>
      </c>
      <c r="K14" s="17">
        <f t="shared" si="24"/>
        <v>0</v>
      </c>
      <c r="L14" s="17">
        <f t="shared" si="24"/>
        <v>0</v>
      </c>
      <c r="M14" s="17">
        <f>M9+M11+IF(M4=$G$9,M13,0)</f>
        <v>-85680</v>
      </c>
      <c r="N14" s="17">
        <f t="shared" si="24"/>
        <v>0</v>
      </c>
      <c r="O14" s="17">
        <f t="shared" si="24"/>
        <v>0</v>
      </c>
      <c r="P14" s="17">
        <f t="shared" si="24"/>
        <v>0</v>
      </c>
      <c r="Q14" s="17">
        <f t="shared" si="24"/>
        <v>0</v>
      </c>
      <c r="R14" s="17">
        <f>R9+R11+IF(R4=$G$9,R13,0)+R12</f>
        <v>919598.19634500518</v>
      </c>
      <c r="S14" s="17">
        <f t="shared" ref="S14:AL14" si="25">S9+S11+IF(S4=$G$9,S13,0)+S12</f>
        <v>0</v>
      </c>
      <c r="T14" s="17">
        <f t="shared" si="25"/>
        <v>0</v>
      </c>
      <c r="U14" s="17">
        <f t="shared" si="25"/>
        <v>0</v>
      </c>
      <c r="V14" s="17">
        <f t="shared" si="25"/>
        <v>0</v>
      </c>
      <c r="W14" s="17">
        <f t="shared" si="25"/>
        <v>0</v>
      </c>
      <c r="X14" s="17">
        <f t="shared" si="25"/>
        <v>0</v>
      </c>
      <c r="Y14" s="17">
        <f t="shared" si="25"/>
        <v>0</v>
      </c>
      <c r="Z14" s="17">
        <f t="shared" si="25"/>
        <v>0</v>
      </c>
      <c r="AA14" s="17">
        <f t="shared" si="25"/>
        <v>0</v>
      </c>
      <c r="AB14" s="17">
        <f t="shared" si="25"/>
        <v>0</v>
      </c>
      <c r="AC14" s="17">
        <f t="shared" si="25"/>
        <v>0</v>
      </c>
      <c r="AD14" s="17">
        <f t="shared" si="25"/>
        <v>0</v>
      </c>
      <c r="AE14" s="17">
        <f t="shared" si="25"/>
        <v>0</v>
      </c>
      <c r="AF14" s="17">
        <f t="shared" si="25"/>
        <v>0</v>
      </c>
      <c r="AG14" s="17">
        <f t="shared" si="25"/>
        <v>0</v>
      </c>
      <c r="AH14" s="17">
        <f t="shared" si="25"/>
        <v>0</v>
      </c>
      <c r="AI14" s="17">
        <f t="shared" si="25"/>
        <v>0</v>
      </c>
      <c r="AJ14" s="17">
        <f t="shared" si="25"/>
        <v>0</v>
      </c>
      <c r="AK14" s="17">
        <f t="shared" si="25"/>
        <v>0</v>
      </c>
      <c r="AL14" s="17">
        <f t="shared" si="25"/>
        <v>0</v>
      </c>
    </row>
    <row r="15" spans="4:42" x14ac:dyDescent="0.35">
      <c r="D15" s="41" t="s">
        <v>446</v>
      </c>
      <c r="E15" s="41"/>
      <c r="F15" s="41"/>
      <c r="G15" s="41"/>
      <c r="H15" s="46">
        <f>H9</f>
        <v>-400000</v>
      </c>
      <c r="I15" s="46"/>
      <c r="J15" s="46"/>
      <c r="K15" s="46"/>
      <c r="L15" s="46"/>
      <c r="M15" s="46"/>
      <c r="N15" s="46"/>
      <c r="O15" s="46"/>
      <c r="P15" s="46"/>
      <c r="Q15" s="46"/>
      <c r="R15" s="46">
        <f>IF(R4=$G$9, R13, 0)</f>
        <v>946945.46983684751</v>
      </c>
      <c r="S15" s="46">
        <f t="shared" ref="S15:AL15" si="26">IF(S4=$G$9, S13, 0)</f>
        <v>0</v>
      </c>
      <c r="T15" s="46">
        <f t="shared" si="26"/>
        <v>0</v>
      </c>
      <c r="U15" s="46">
        <f t="shared" si="26"/>
        <v>0</v>
      </c>
      <c r="V15" s="46">
        <f t="shared" si="26"/>
        <v>0</v>
      </c>
      <c r="W15" s="46">
        <f t="shared" si="26"/>
        <v>0</v>
      </c>
      <c r="X15" s="46">
        <f t="shared" si="26"/>
        <v>0</v>
      </c>
      <c r="Y15" s="46">
        <f t="shared" si="26"/>
        <v>0</v>
      </c>
      <c r="Z15" s="46">
        <f t="shared" si="26"/>
        <v>0</v>
      </c>
      <c r="AA15" s="46">
        <f t="shared" si="26"/>
        <v>0</v>
      </c>
      <c r="AB15" s="46">
        <f t="shared" si="26"/>
        <v>0</v>
      </c>
      <c r="AC15" s="46">
        <f t="shared" si="26"/>
        <v>0</v>
      </c>
      <c r="AD15" s="46">
        <f t="shared" si="26"/>
        <v>0</v>
      </c>
      <c r="AE15" s="46">
        <f t="shared" si="26"/>
        <v>0</v>
      </c>
      <c r="AF15" s="46">
        <f t="shared" si="26"/>
        <v>0</v>
      </c>
      <c r="AG15" s="46">
        <f t="shared" si="26"/>
        <v>0</v>
      </c>
      <c r="AH15" s="46">
        <f t="shared" si="26"/>
        <v>0</v>
      </c>
      <c r="AI15" s="46">
        <f t="shared" si="26"/>
        <v>0</v>
      </c>
      <c r="AJ15" s="46">
        <f t="shared" si="26"/>
        <v>0</v>
      </c>
      <c r="AK15" s="46">
        <f t="shared" si="26"/>
        <v>0</v>
      </c>
      <c r="AL15" s="46">
        <f t="shared" si="26"/>
        <v>0</v>
      </c>
    </row>
    <row r="16" spans="4:42" x14ac:dyDescent="0.35">
      <c r="D16" s="41"/>
      <c r="E16" s="41"/>
      <c r="F16" s="41"/>
      <c r="G16" s="41"/>
      <c r="H16" s="46"/>
      <c r="I16" s="46"/>
      <c r="J16" s="46"/>
      <c r="K16" s="46"/>
      <c r="L16" s="46"/>
      <c r="M16" s="136">
        <f>(M11/H10)</f>
        <v>0.23799999999999999</v>
      </c>
      <c r="N16" s="46"/>
      <c r="O16" s="46"/>
      <c r="P16" s="46"/>
      <c r="Q16" s="46"/>
      <c r="R16" s="46">
        <f>R14-Calculation!O32+Calculation!O33</f>
        <v>499598.19634500518</v>
      </c>
    </row>
    <row r="17" spans="4:38" x14ac:dyDescent="0.35">
      <c r="D17" s="16" t="s">
        <v>445</v>
      </c>
      <c r="E17" s="16"/>
      <c r="F17" s="47">
        <f>IFERROR(XIRR(H15:AL15,H6:AL6), 0)</f>
        <v>8.9922860264778151E-2</v>
      </c>
    </row>
    <row r="18" spans="4:38" x14ac:dyDescent="0.35">
      <c r="D18" s="15" t="s">
        <v>419</v>
      </c>
      <c r="E18" s="14"/>
      <c r="F18" s="13">
        <f>IFERROR(XIRR(H14:AL14,H6:AL6), 0)</f>
        <v>6.6669014096260068E-2</v>
      </c>
      <c r="H18" s="8"/>
      <c r="I18" s="8"/>
      <c r="J18" s="8"/>
      <c r="K18" s="8"/>
      <c r="L18" s="8"/>
      <c r="M18" s="8"/>
      <c r="N18" s="8"/>
      <c r="O18" s="8"/>
      <c r="P18" s="8"/>
      <c r="Q18" s="134" t="s">
        <v>440</v>
      </c>
      <c r="R18" s="135">
        <f>Calculation!O40+H9</f>
        <v>546945.46983684751</v>
      </c>
    </row>
    <row r="19" spans="4:38" x14ac:dyDescent="0.35">
      <c r="D19" s="12" t="s">
        <v>418</v>
      </c>
      <c r="E19" s="11"/>
      <c r="F19" s="10">
        <f>SUMIF(H14:R14,"&gt;"&amp;0)/-SUMIF(H14:R14,"&lt;"&amp;0)</f>
        <v>1.8185378032451456</v>
      </c>
      <c r="G19" s="9"/>
      <c r="H19" s="8"/>
      <c r="I19" s="8"/>
      <c r="J19" s="8"/>
      <c r="K19" s="8"/>
      <c r="L19" s="8"/>
      <c r="M19" s="8"/>
      <c r="N19" s="8"/>
      <c r="O19" s="8"/>
      <c r="P19" s="8"/>
      <c r="Q19" s="134" t="s">
        <v>453</v>
      </c>
      <c r="R19" s="8">
        <f>-IF(Calculation!$S$17="Yes", 0,R18*Calculation!$S$16)</f>
        <v>-27347.273491842378</v>
      </c>
    </row>
    <row r="20" spans="4:38" x14ac:dyDescent="0.35">
      <c r="D20" s="41" t="s">
        <v>419</v>
      </c>
      <c r="E20" s="41"/>
      <c r="F20" s="40"/>
      <c r="G20" s="9"/>
      <c r="H20" s="8"/>
      <c r="I20" s="8"/>
      <c r="J20" s="8"/>
      <c r="K20" s="8"/>
      <c r="L20" s="8"/>
      <c r="M20" s="8"/>
      <c r="N20" s="8"/>
      <c r="O20" s="8"/>
      <c r="P20" s="8"/>
      <c r="Q20" s="8"/>
      <c r="R20" s="8"/>
    </row>
    <row r="21" spans="4:38" x14ac:dyDescent="0.35">
      <c r="D21" s="41"/>
      <c r="E21" s="41"/>
      <c r="F21" s="40"/>
      <c r="G21" s="9"/>
      <c r="H21" s="8"/>
      <c r="I21" s="8"/>
      <c r="J21" s="8"/>
      <c r="K21" s="8"/>
      <c r="L21" s="8"/>
      <c r="M21" s="8"/>
      <c r="N21" s="8"/>
      <c r="O21" s="8"/>
      <c r="P21" s="8"/>
      <c r="Q21" s="8"/>
      <c r="R21" s="8"/>
    </row>
    <row r="22" spans="4:38" x14ac:dyDescent="0.35">
      <c r="D22" s="41"/>
      <c r="E22" s="41"/>
      <c r="F22" s="40"/>
      <c r="G22" s="9"/>
      <c r="H22" s="8"/>
      <c r="I22" s="8"/>
      <c r="J22" s="8"/>
      <c r="K22" s="8"/>
      <c r="L22" s="8"/>
      <c r="M22" s="8"/>
      <c r="N22" s="8"/>
      <c r="O22" s="8"/>
      <c r="P22" s="8"/>
      <c r="Q22" s="8"/>
      <c r="R22" s="8"/>
    </row>
    <row r="23" spans="4:38" x14ac:dyDescent="0.35">
      <c r="D23" s="41"/>
      <c r="E23" s="41"/>
      <c r="F23" s="40"/>
      <c r="G23" s="9"/>
      <c r="H23" s="8"/>
      <c r="I23" s="8"/>
      <c r="J23" s="8"/>
      <c r="K23" s="8"/>
      <c r="L23" s="8"/>
      <c r="M23" s="8"/>
      <c r="N23" s="8"/>
      <c r="O23" s="8"/>
      <c r="P23" s="8"/>
      <c r="Q23" s="8"/>
      <c r="R23" s="8"/>
    </row>
    <row r="24" spans="4:38" x14ac:dyDescent="0.35">
      <c r="D24" s="39" t="s">
        <v>432</v>
      </c>
      <c r="E24" s="39"/>
      <c r="F24" s="39"/>
      <c r="G24" s="38" t="s">
        <v>416</v>
      </c>
      <c r="H24" s="37">
        <v>0</v>
      </c>
      <c r="I24" s="37">
        <f t="shared" ref="I24:I25" si="27">H24+1</f>
        <v>1</v>
      </c>
      <c r="J24" s="37">
        <f t="shared" ref="J24:J25" si="28">I24+1</f>
        <v>2</v>
      </c>
      <c r="K24" s="37">
        <f t="shared" ref="K24:K25" si="29">J24+1</f>
        <v>3</v>
      </c>
      <c r="L24" s="37">
        <f t="shared" ref="L24:L25" si="30">K24+1</f>
        <v>4</v>
      </c>
      <c r="M24" s="37">
        <f t="shared" ref="M24:M25" si="31">L24+1</f>
        <v>5</v>
      </c>
      <c r="N24" s="37">
        <f t="shared" ref="N24:N25" si="32">M24+1</f>
        <v>6</v>
      </c>
      <c r="O24" s="37">
        <f t="shared" ref="O24:O25" si="33">N24+1</f>
        <v>7</v>
      </c>
      <c r="P24" s="37">
        <f t="shared" ref="P24:P25" si="34">O24+1</f>
        <v>8</v>
      </c>
      <c r="Q24" s="37">
        <f t="shared" ref="Q24:Q25" si="35">P24+1</f>
        <v>9</v>
      </c>
      <c r="R24" s="37">
        <f t="shared" ref="R24:R25" si="36">Q24+1</f>
        <v>10</v>
      </c>
      <c r="S24" s="37">
        <f t="shared" ref="S24:S25" si="37">R24+1</f>
        <v>11</v>
      </c>
      <c r="T24" s="37">
        <f t="shared" ref="T24:T25" si="38">S24+1</f>
        <v>12</v>
      </c>
      <c r="U24" s="37">
        <f t="shared" ref="U24:U25" si="39">T24+1</f>
        <v>13</v>
      </c>
      <c r="V24" s="37">
        <f t="shared" ref="V24:V25" si="40">U24+1</f>
        <v>14</v>
      </c>
      <c r="W24" s="37">
        <f t="shared" ref="W24:W25" si="41">V24+1</f>
        <v>15</v>
      </c>
      <c r="X24" s="37">
        <f t="shared" ref="X24:X25" si="42">W24+1</f>
        <v>16</v>
      </c>
      <c r="Y24" s="37">
        <f t="shared" ref="Y24:Y25" si="43">X24+1</f>
        <v>17</v>
      </c>
      <c r="Z24" s="37">
        <f t="shared" ref="Z24:Z25" si="44">Y24+1</f>
        <v>18</v>
      </c>
      <c r="AA24" s="37">
        <f t="shared" ref="AA24:AA25" si="45">Z24+1</f>
        <v>19</v>
      </c>
      <c r="AB24" s="37">
        <f t="shared" ref="AB24:AB25" si="46">AA24+1</f>
        <v>20</v>
      </c>
      <c r="AC24" s="37">
        <f t="shared" ref="AC24:AC25" si="47">AB24+1</f>
        <v>21</v>
      </c>
      <c r="AD24" s="37">
        <f t="shared" ref="AD24:AD25" si="48">AC24+1</f>
        <v>22</v>
      </c>
      <c r="AE24" s="37">
        <f t="shared" ref="AE24:AE25" si="49">AD24+1</f>
        <v>23</v>
      </c>
      <c r="AF24" s="37">
        <f t="shared" ref="AF24:AF25" si="50">AE24+1</f>
        <v>24</v>
      </c>
      <c r="AG24" s="37">
        <f t="shared" ref="AG24:AG25" si="51">AF24+1</f>
        <v>25</v>
      </c>
      <c r="AH24" s="37">
        <f t="shared" ref="AH24:AH25" si="52">AG24+1</f>
        <v>26</v>
      </c>
      <c r="AI24" s="37">
        <f t="shared" ref="AI24:AI25" si="53">AH24+1</f>
        <v>27</v>
      </c>
      <c r="AJ24" s="37">
        <f t="shared" ref="AJ24:AJ25" si="54">AI24+1</f>
        <v>28</v>
      </c>
      <c r="AK24" s="37">
        <f t="shared" ref="AK24:AK25" si="55">AJ24+1</f>
        <v>29</v>
      </c>
      <c r="AL24" s="37">
        <f t="shared" ref="AL24:AL25" si="56">AK24+1</f>
        <v>30</v>
      </c>
    </row>
    <row r="25" spans="4:38" x14ac:dyDescent="0.35">
      <c r="D25" s="35"/>
      <c r="E25" s="35"/>
      <c r="F25" s="35"/>
      <c r="G25" s="34"/>
      <c r="H25" s="43">
        <f>H5</f>
        <v>2027</v>
      </c>
      <c r="I25" s="36">
        <f t="shared" si="27"/>
        <v>2028</v>
      </c>
      <c r="J25" s="36">
        <f t="shared" si="28"/>
        <v>2029</v>
      </c>
      <c r="K25" s="36">
        <f t="shared" si="29"/>
        <v>2030</v>
      </c>
      <c r="L25" s="36">
        <f t="shared" si="30"/>
        <v>2031</v>
      </c>
      <c r="M25" s="36">
        <f t="shared" si="31"/>
        <v>2032</v>
      </c>
      <c r="N25" s="36">
        <f t="shared" si="32"/>
        <v>2033</v>
      </c>
      <c r="O25" s="36">
        <f t="shared" si="33"/>
        <v>2034</v>
      </c>
      <c r="P25" s="36">
        <f t="shared" si="34"/>
        <v>2035</v>
      </c>
      <c r="Q25" s="36">
        <f t="shared" si="35"/>
        <v>2036</v>
      </c>
      <c r="R25" s="36">
        <f t="shared" si="36"/>
        <v>2037</v>
      </c>
      <c r="S25" s="36">
        <f t="shared" si="37"/>
        <v>2038</v>
      </c>
      <c r="T25" s="36">
        <f t="shared" si="38"/>
        <v>2039</v>
      </c>
      <c r="U25" s="36">
        <f t="shared" si="39"/>
        <v>2040</v>
      </c>
      <c r="V25" s="36">
        <f t="shared" si="40"/>
        <v>2041</v>
      </c>
      <c r="W25" s="36">
        <f t="shared" si="41"/>
        <v>2042</v>
      </c>
      <c r="X25" s="36">
        <f t="shared" si="42"/>
        <v>2043</v>
      </c>
      <c r="Y25" s="36">
        <f t="shared" si="43"/>
        <v>2044</v>
      </c>
      <c r="Z25" s="36">
        <f t="shared" si="44"/>
        <v>2045</v>
      </c>
      <c r="AA25" s="36">
        <f t="shared" si="45"/>
        <v>2046</v>
      </c>
      <c r="AB25" s="36">
        <f t="shared" si="46"/>
        <v>2047</v>
      </c>
      <c r="AC25" s="36">
        <f t="shared" si="47"/>
        <v>2048</v>
      </c>
      <c r="AD25" s="36">
        <f t="shared" si="48"/>
        <v>2049</v>
      </c>
      <c r="AE25" s="36">
        <f t="shared" si="49"/>
        <v>2050</v>
      </c>
      <c r="AF25" s="36">
        <f t="shared" si="50"/>
        <v>2051</v>
      </c>
      <c r="AG25" s="36">
        <f t="shared" si="51"/>
        <v>2052</v>
      </c>
      <c r="AH25" s="36">
        <f t="shared" si="52"/>
        <v>2053</v>
      </c>
      <c r="AI25" s="36">
        <f t="shared" si="53"/>
        <v>2054</v>
      </c>
      <c r="AJ25" s="36">
        <f t="shared" si="54"/>
        <v>2055</v>
      </c>
      <c r="AK25" s="36">
        <f t="shared" si="55"/>
        <v>2056</v>
      </c>
      <c r="AL25" s="36">
        <f t="shared" si="56"/>
        <v>2057</v>
      </c>
    </row>
    <row r="26" spans="4:38" x14ac:dyDescent="0.35">
      <c r="D26" s="35" t="s">
        <v>431</v>
      </c>
      <c r="E26" s="35"/>
      <c r="F26" s="35"/>
      <c r="G26" s="34"/>
      <c r="H26" s="33">
        <f t="shared" ref="H26:R26" si="57">DATE(H25,12,31)</f>
        <v>46752</v>
      </c>
      <c r="I26" s="33">
        <f t="shared" si="57"/>
        <v>47118</v>
      </c>
      <c r="J26" s="33">
        <f t="shared" si="57"/>
        <v>47483</v>
      </c>
      <c r="K26" s="33">
        <f t="shared" si="57"/>
        <v>47848</v>
      </c>
      <c r="L26" s="33">
        <f t="shared" si="57"/>
        <v>48213</v>
      </c>
      <c r="M26" s="33">
        <f t="shared" si="57"/>
        <v>48579</v>
      </c>
      <c r="N26" s="33">
        <f t="shared" si="57"/>
        <v>48944</v>
      </c>
      <c r="O26" s="33">
        <f t="shared" si="57"/>
        <v>49309</v>
      </c>
      <c r="P26" s="33">
        <f t="shared" si="57"/>
        <v>49674</v>
      </c>
      <c r="Q26" s="33">
        <f t="shared" si="57"/>
        <v>50040</v>
      </c>
      <c r="R26" s="33">
        <f t="shared" si="57"/>
        <v>50405</v>
      </c>
      <c r="S26" s="33">
        <f t="shared" ref="S26:AL26" si="58">DATE(S25,12,31)</f>
        <v>50770</v>
      </c>
      <c r="T26" s="33">
        <f t="shared" si="58"/>
        <v>51135</v>
      </c>
      <c r="U26" s="33">
        <f t="shared" si="58"/>
        <v>51501</v>
      </c>
      <c r="V26" s="33">
        <f t="shared" si="58"/>
        <v>51866</v>
      </c>
      <c r="W26" s="33">
        <f t="shared" si="58"/>
        <v>52231</v>
      </c>
      <c r="X26" s="33">
        <f t="shared" si="58"/>
        <v>52596</v>
      </c>
      <c r="Y26" s="33">
        <f t="shared" si="58"/>
        <v>52962</v>
      </c>
      <c r="Z26" s="33">
        <f t="shared" si="58"/>
        <v>53327</v>
      </c>
      <c r="AA26" s="33">
        <f t="shared" si="58"/>
        <v>53692</v>
      </c>
      <c r="AB26" s="33">
        <f t="shared" si="58"/>
        <v>54057</v>
      </c>
      <c r="AC26" s="33">
        <f t="shared" si="58"/>
        <v>54423</v>
      </c>
      <c r="AD26" s="33">
        <f t="shared" si="58"/>
        <v>54788</v>
      </c>
      <c r="AE26" s="33">
        <f t="shared" si="58"/>
        <v>55153</v>
      </c>
      <c r="AF26" s="33">
        <f t="shared" si="58"/>
        <v>55518</v>
      </c>
      <c r="AG26" s="33">
        <f t="shared" si="58"/>
        <v>55884</v>
      </c>
      <c r="AH26" s="33">
        <f t="shared" si="58"/>
        <v>56249</v>
      </c>
      <c r="AI26" s="33">
        <f t="shared" si="58"/>
        <v>56614</v>
      </c>
      <c r="AJ26" s="33">
        <f t="shared" si="58"/>
        <v>56979</v>
      </c>
      <c r="AK26" s="33">
        <f t="shared" si="58"/>
        <v>57345</v>
      </c>
      <c r="AL26" s="33">
        <f t="shared" si="58"/>
        <v>57710</v>
      </c>
    </row>
    <row r="27" spans="4:38" x14ac:dyDescent="0.35">
      <c r="D27" s="132" t="s">
        <v>800</v>
      </c>
      <c r="E27" s="31"/>
      <c r="F27" s="32"/>
      <c r="G27" s="31"/>
      <c r="H27" s="131">
        <f>Calculation!S23</f>
        <v>0.6</v>
      </c>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row>
    <row r="28" spans="4:38" x14ac:dyDescent="0.35">
      <c r="D28" s="29" t="s">
        <v>799</v>
      </c>
      <c r="E28" s="28"/>
      <c r="F28" s="28" t="s">
        <v>429</v>
      </c>
      <c r="G28" s="27" t="s">
        <v>428</v>
      </c>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row>
    <row r="29" spans="4:38" x14ac:dyDescent="0.35">
      <c r="D29" s="15" t="s">
        <v>427</v>
      </c>
      <c r="E29" s="23"/>
      <c r="F29" s="24" t="s">
        <v>426</v>
      </c>
      <c r="G29" s="25">
        <f>Calculation!H19</f>
        <v>10</v>
      </c>
      <c r="H29" s="20">
        <f>-Calculation!$H$14</f>
        <v>-600000</v>
      </c>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row>
    <row r="30" spans="4:38" x14ac:dyDescent="0.35">
      <c r="D30" s="23" t="s">
        <v>425</v>
      </c>
      <c r="E30" s="23"/>
      <c r="F30" s="24"/>
      <c r="G30" s="21">
        <f>Calculation!S21</f>
        <v>0.3</v>
      </c>
      <c r="H30" s="20">
        <f>H29*(1-G30)</f>
        <v>-420000</v>
      </c>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row>
    <row r="31" spans="4:38" x14ac:dyDescent="0.35">
      <c r="D31" s="23" t="s">
        <v>433</v>
      </c>
      <c r="E31" s="23"/>
      <c r="F31" s="22">
        <f>Calculation!H35</f>
        <v>2032</v>
      </c>
      <c r="G31" s="45">
        <v>0.23799999999999999</v>
      </c>
      <c r="H31" s="20">
        <f>IF(H25=$F$31,IF(Calculation!$S$17="Yes",($H$29*(1-$G$30))*(Calculation!$S$14+Calculation!$S$15+Calculation!$S$16), ($H$29*(1-$G$30))*(SUM(Calculation!$S$14:$S$15))),0)</f>
        <v>0</v>
      </c>
      <c r="I31" s="20">
        <f>IF(I25=$F$31,IF(Calculation!$S$17="Yes",($H$29*(1-$G$30))*(Calculation!$S$14+Calculation!$S$15+Calculation!$S$16), ($H$29*(1-$G$30))*(SUM(Calculation!$S$14:$S$15))),0)</f>
        <v>0</v>
      </c>
      <c r="J31" s="20">
        <f>IF(J25=$F$31,IF(Calculation!$S$17="Yes",($H$29*(1-$G$30))*(Calculation!$S$14+Calculation!$S$15+Calculation!$S$16), ($H$29*(1-$G$30))*(SUM(Calculation!$S$14:$S$15))),0)</f>
        <v>0</v>
      </c>
      <c r="K31" s="20">
        <f>IF(K25=$F$31,IF(Calculation!$S$17="Yes",($H$29*(1-$G$30))*(Calculation!$S$14+Calculation!$S$15+Calculation!$S$16), ($H$29*(1-$G$30))*(SUM(Calculation!$S$14:$S$15))),0)</f>
        <v>0</v>
      </c>
      <c r="L31" s="20">
        <f>IF(L25=$F$31,IF(Calculation!$S$17="Yes",($H$29*(1-$G$30))*(Calculation!$S$14+Calculation!$S$15+Calculation!$S$16), ($H$29*(1-$G$30))*(SUM(Calculation!$S$14:$S$15))),0)</f>
        <v>0</v>
      </c>
      <c r="M31" s="20">
        <f>IF(M25=$F$31,IF(Calculation!$S$17="Yes",($H$29*(1-$G$30))*(Calculation!$S$14+Calculation!$S$15+Calculation!$S$16), ($H$29*(1-$G$30))*(SUM(Calculation!$S$14:$S$15))),0)</f>
        <v>-99960</v>
      </c>
      <c r="N31" s="20">
        <f>IF(N25=$F$31,IF(Calculation!$S$17="Yes",($H$29*(1-$G$30))*(Calculation!$S$14+Calculation!$S$15+Calculation!$S$16), ($H$29*(1-$G$30))*(SUM(Calculation!$S$14:$S$15))),0)</f>
        <v>0</v>
      </c>
      <c r="O31" s="20">
        <f>IF(O25=$F$31,IF(Calculation!$S$17="Yes",($H$29*(1-$G$30))*(Calculation!$S$14+Calculation!$S$15+Calculation!$S$16), ($H$29*(1-$G$30))*(SUM(Calculation!$S$14:$S$15))),0)</f>
        <v>0</v>
      </c>
      <c r="P31" s="20">
        <f>IF(P25=$F$31,IF(Calculation!$S$17="Yes",($H$29*(1-$G$30))*(Calculation!$S$14+Calculation!$S$15+Calculation!$S$16), ($H$29*(1-$G$30))*(SUM(Calculation!$S$14:$S$15))),0)</f>
        <v>0</v>
      </c>
      <c r="Q31" s="20">
        <f>IF(Q25=$F$31,IF(Calculation!$S$17="Yes",($H$29*(1-$G$30))*(Calculation!$S$14+Calculation!$S$15+Calculation!$S$16), ($H$29*(1-$G$30))*(SUM(Calculation!$S$14:$S$15))),0)</f>
        <v>0</v>
      </c>
      <c r="R31" s="20">
        <f>IF(R25=$F$31,IF(Calculation!$S$17="Yes",($H$29*(1-$G$30))*(Calculation!$S$14+Calculation!$S$15+Calculation!$S$16), ($H$29*(1-$G$30))*(SUM(Calculation!$S$14:$S$15))),0)</f>
        <v>0</v>
      </c>
      <c r="S31" s="20">
        <f>IF(S25=$F$31,IF(Calculation!$S$17="Yes",($H$29*(1-$G$30))*(Calculation!$S$14+Calculation!$S$15+Calculation!$S$16), ($H$29*(1-$G$30))*(SUM(Calculation!$S$14:$S$15))),0)</f>
        <v>0</v>
      </c>
      <c r="T31" s="20">
        <f>IF(T25=$F$31,IF(Calculation!$S$17="Yes",($H$29*(1-$G$30))*(Calculation!$S$14+Calculation!$S$15+Calculation!$S$16), ($H$29*(1-$G$30))*(SUM(Calculation!$S$14:$S$15))),0)</f>
        <v>0</v>
      </c>
      <c r="U31" s="20">
        <f>IF(U25=$F$31,IF(Calculation!$S$17="Yes",($H$29*(1-$G$30))*(Calculation!$S$14+Calculation!$S$15+Calculation!$S$16), ($H$29*(1-$G$30))*(SUM(Calculation!$S$14:$S$15))),0)</f>
        <v>0</v>
      </c>
      <c r="V31" s="20">
        <f>IF(V25=$F$31,IF(Calculation!$S$17="Yes",($H$29*(1-$G$30))*(Calculation!$S$14+Calculation!$S$15+Calculation!$S$16), ($H$29*(1-$G$30))*(SUM(Calculation!$S$14:$S$15))),0)</f>
        <v>0</v>
      </c>
      <c r="W31" s="20">
        <f>IF(W25=$F$31,IF(Calculation!$S$17="Yes",($H$29*(1-$G$30))*(Calculation!$S$14+Calculation!$S$15+Calculation!$S$16), ($H$29*(1-$G$30))*(SUM(Calculation!$S$14:$S$15))),0)</f>
        <v>0</v>
      </c>
      <c r="X31" s="20">
        <f>IF(X25=$F$31,IF(Calculation!$S$17="Yes",($H$29*(1-$G$30))*(Calculation!$S$14+Calculation!$S$15+Calculation!$S$16), ($H$29*(1-$G$30))*(SUM(Calculation!$S$14:$S$15))),0)</f>
        <v>0</v>
      </c>
      <c r="Y31" s="20">
        <f>IF(Y25=$F$31,IF(Calculation!$S$17="Yes",($H$29*(1-$G$30))*(Calculation!$S$14+Calculation!$S$15+Calculation!$S$16), ($H$29*(1-$G$30))*(SUM(Calculation!$S$14:$S$15))),0)</f>
        <v>0</v>
      </c>
      <c r="Z31" s="20">
        <f>IF(Z25=$F$31,IF(Calculation!$S$17="Yes",($H$29*(1-$G$30))*(Calculation!$S$14+Calculation!$S$15+Calculation!$S$16), ($H$29*(1-$G$30))*(SUM(Calculation!$S$14:$S$15))),0)</f>
        <v>0</v>
      </c>
      <c r="AA31" s="20">
        <f>IF(AA25=$F$31,IF(Calculation!$S$17="Yes",($H$29*(1-$G$30))*(Calculation!$S$14+Calculation!$S$15+Calculation!$S$16), ($H$29*(1-$G$30))*(SUM(Calculation!$S$14:$S$15))),0)</f>
        <v>0</v>
      </c>
      <c r="AB31" s="20">
        <f>IF(AB25=$F$31,IF(Calculation!$S$17="Yes",($H$29*(1-$G$30))*(Calculation!$S$14+Calculation!$S$15+Calculation!$S$16), ($H$29*(1-$G$30))*(SUM(Calculation!$S$14:$S$15))),0)</f>
        <v>0</v>
      </c>
      <c r="AC31" s="20">
        <f>IF(AC25=$F$31,IF(Calculation!$S$17="Yes",($H$29*(1-$G$30))*(Calculation!$S$14+Calculation!$S$15+Calculation!$S$16), ($H$29*(1-$G$30))*(SUM(Calculation!$S$14:$S$15))),0)</f>
        <v>0</v>
      </c>
      <c r="AD31" s="20">
        <f>IF(AD25=$F$31,IF(Calculation!$S$17="Yes",($H$29*(1-$G$30))*(Calculation!$S$14+Calculation!$S$15+Calculation!$S$16), ($H$29*(1-$G$30))*(SUM(Calculation!$S$14:$S$15))),0)</f>
        <v>0</v>
      </c>
      <c r="AE31" s="20">
        <f>IF(AE25=$F$31,IF(Calculation!$S$17="Yes",($H$29*(1-$G$30))*(Calculation!$S$14+Calculation!$S$15+Calculation!$S$16), ($H$29*(1-$G$30))*(SUM(Calculation!$S$14:$S$15))),0)</f>
        <v>0</v>
      </c>
      <c r="AF31" s="20">
        <f>IF(AF25=$F$31,IF(Calculation!$S$17="Yes",($H$29*(1-$G$30))*(Calculation!$S$14+Calculation!$S$15+Calculation!$S$16), ($H$29*(1-$G$30))*(SUM(Calculation!$S$14:$S$15))),0)</f>
        <v>0</v>
      </c>
      <c r="AG31" s="20">
        <f>IF(AG25=$F$31,IF(Calculation!$S$17="Yes",($H$29*(1-$G$30))*(Calculation!$S$14+Calculation!$S$15+Calculation!$S$16), ($H$29*(1-$G$30))*(SUM(Calculation!$S$14:$S$15))),0)</f>
        <v>0</v>
      </c>
      <c r="AH31" s="20">
        <f>IF(AH25=$F$31,IF(Calculation!$S$17="Yes",($H$29*(1-$G$30))*(Calculation!$S$14+Calculation!$S$15+Calculation!$S$16), ($H$29*(1-$G$30))*(SUM(Calculation!$S$14:$S$15))),0)</f>
        <v>0</v>
      </c>
      <c r="AI31" s="20">
        <f>IF(AI25=$F$31,IF(Calculation!$S$17="Yes",($H$29*(1-$G$30))*(Calculation!$S$14+Calculation!$S$15+Calculation!$S$16), ($H$29*(1-$G$30))*(SUM(Calculation!$S$14:$S$15))),0)</f>
        <v>0</v>
      </c>
      <c r="AJ31" s="20">
        <f>IF(AJ25=$F$31,IF(Calculation!$S$17="Yes",($H$29*(1-$G$30))*(Calculation!$S$14+Calculation!$S$15+Calculation!$S$16), ($H$29*(1-$G$30))*(SUM(Calculation!$S$14:$S$15))),0)</f>
        <v>0</v>
      </c>
      <c r="AK31" s="20">
        <f>IF(AK25=$F$31,IF(Calculation!$S$17="Yes",($H$29*(1-$G$30))*(Calculation!$S$14+Calculation!$S$15+Calculation!$S$16), ($H$29*(1-$G$30))*(SUM(Calculation!$S$14:$S$15))),0)</f>
        <v>0</v>
      </c>
      <c r="AL31" s="20">
        <f>IF(AL25=$F$31,IF(Calculation!$S$17="Yes",($H$29*(1-$G$30))*(Calculation!$S$14+Calculation!$S$15+Calculation!$S$16), ($H$29*(1-$G$30))*(SUM(Calculation!$S$14:$S$15))),0)</f>
        <v>0</v>
      </c>
    </row>
    <row r="32" spans="4:38" x14ac:dyDescent="0.35">
      <c r="D32" s="23" t="s">
        <v>444</v>
      </c>
      <c r="E32" s="23"/>
      <c r="F32" s="22"/>
      <c r="G32" s="45"/>
      <c r="H32" s="20">
        <f>Calculation!Q33</f>
        <v>-30000</v>
      </c>
      <c r="I32" s="20"/>
      <c r="J32" s="20"/>
      <c r="K32" s="20"/>
      <c r="L32" s="20"/>
      <c r="M32" s="20"/>
      <c r="N32" s="20"/>
      <c r="O32" s="20"/>
      <c r="P32" s="20"/>
      <c r="Q32" s="20"/>
      <c r="R32" s="20">
        <f>IF(R25=Calculation!$H$39, $R$38, 0)</f>
        <v>-41020.910237763572</v>
      </c>
      <c r="S32" s="20">
        <f>IF(S25=Calculation!$H$39, $R$38, 0)</f>
        <v>0</v>
      </c>
      <c r="T32" s="20">
        <f>IF(T25=Calculation!$H$39, $R$38, 0)</f>
        <v>0</v>
      </c>
      <c r="U32" s="20">
        <f>IF(U25=Calculation!$H$39, $R$38, 0)</f>
        <v>0</v>
      </c>
      <c r="V32" s="20">
        <f>IF(V25=Calculation!$H$39, $R$38, 0)</f>
        <v>0</v>
      </c>
      <c r="W32" s="20">
        <f>IF(W25=Calculation!$H$39, $R$38, 0)</f>
        <v>0</v>
      </c>
      <c r="X32" s="20">
        <f>IF(X25=Calculation!$H$39, $R$38, 0)</f>
        <v>0</v>
      </c>
      <c r="Y32" s="20">
        <f>IF(Y25=Calculation!$H$39, $R$38, 0)</f>
        <v>0</v>
      </c>
      <c r="Z32" s="20">
        <f>IF(Z25=Calculation!$H$39, $R$38, 0)</f>
        <v>0</v>
      </c>
      <c r="AA32" s="20">
        <f>IF(AA25=Calculation!$H$39, $R$38, 0)</f>
        <v>0</v>
      </c>
      <c r="AB32" s="20">
        <f>IF(AB25=Calculation!$H$39, $R$38, 0)</f>
        <v>0</v>
      </c>
      <c r="AC32" s="20">
        <f>IF(AC25=Calculation!$H$39, $R$38, 0)</f>
        <v>0</v>
      </c>
      <c r="AD32" s="20">
        <f>IF(AD25=Calculation!$H$39, $R$38, 0)</f>
        <v>0</v>
      </c>
      <c r="AE32" s="20">
        <f>IF(AE25=Calculation!$H$39, $R$38, 0)</f>
        <v>0</v>
      </c>
      <c r="AF32" s="20">
        <f>IF(AF25=Calculation!$H$39, $R$38, 0)</f>
        <v>0</v>
      </c>
      <c r="AG32" s="20">
        <f>IF(AG25=Calculation!$H$39, $R$38, 0)</f>
        <v>0</v>
      </c>
      <c r="AH32" s="20">
        <f>IF(AH25=Calculation!$H$39, $R$38, 0)</f>
        <v>0</v>
      </c>
      <c r="AI32" s="20">
        <f>IF(AI25=Calculation!$H$39, $R$38, 0)</f>
        <v>0</v>
      </c>
      <c r="AJ32" s="20">
        <f>IF(AJ25=Calculation!$H$39, $R$38, 0)</f>
        <v>0</v>
      </c>
      <c r="AK32" s="20">
        <f>IF(AK25=Calculation!$H$39, $R$38, 0)</f>
        <v>0</v>
      </c>
      <c r="AL32" s="20">
        <f>IF(AL25=Calculation!$H$39, $R$38, 0)</f>
        <v>0</v>
      </c>
    </row>
    <row r="33" spans="4:38" x14ac:dyDescent="0.35">
      <c r="D33" s="23" t="s">
        <v>423</v>
      </c>
      <c r="E33" s="23"/>
      <c r="F33" s="24" t="s">
        <v>422</v>
      </c>
      <c r="G33" s="21">
        <f>Calculation!S19</f>
        <v>0.09</v>
      </c>
      <c r="H33" s="20">
        <f>-H29</f>
        <v>600000</v>
      </c>
      <c r="I33" s="20">
        <f>IF(I25&lt;=Calculation!$H$39, H33*(1+$G$33), 0)</f>
        <v>654000</v>
      </c>
      <c r="J33" s="20">
        <f>IF(J25&lt;=Calculation!$H$39, I33*(1+$G$33), 0)</f>
        <v>712860</v>
      </c>
      <c r="K33" s="20">
        <f>IF(K25&lt;=Calculation!$H$39, J33*(1+$G$33), 0)</f>
        <v>777017.4</v>
      </c>
      <c r="L33" s="20">
        <f>IF(L25&lt;=Calculation!$H$39, K33*(1+$G$33), 0)</f>
        <v>846948.96600000013</v>
      </c>
      <c r="M33" s="20">
        <f>IF(M25&lt;=Calculation!$H$39, L33*(1+$G$33), 0)</f>
        <v>923174.37294000026</v>
      </c>
      <c r="N33" s="20">
        <f>IF(N25&lt;=Calculation!$H$39, M33*(1+$G$33), 0)</f>
        <v>1006260.0665046003</v>
      </c>
      <c r="O33" s="20">
        <f>IF(O25&lt;=Calculation!$H$39, N33*(1+$G$33), 0)</f>
        <v>1096823.4724900145</v>
      </c>
      <c r="P33" s="20">
        <f>IF(P25&lt;=Calculation!$H$39, O33*(1+$G$33), 0)</f>
        <v>1195537.5850141158</v>
      </c>
      <c r="Q33" s="20">
        <f>IF(Q25&lt;=Calculation!$H$39, P33*(1+$G$33), 0)</f>
        <v>1303135.9676653864</v>
      </c>
      <c r="R33" s="20">
        <f>IF(R25&lt;=Calculation!$H$39, Q33*(1+$G$33), 0)</f>
        <v>1420418.2047552713</v>
      </c>
      <c r="S33" s="20">
        <f>IF(S25&lt;=Calculation!$H$39, R33*(1+$G$33), 0)</f>
        <v>0</v>
      </c>
      <c r="T33" s="20">
        <f>IF(T25&lt;=Calculation!$H$39, S33*(1+$G$33), 0)</f>
        <v>0</v>
      </c>
      <c r="U33" s="20">
        <f>IF(U25&lt;=Calculation!$H$39, T33*(1+$G$33), 0)</f>
        <v>0</v>
      </c>
      <c r="V33" s="20">
        <f>IF(V25&lt;=Calculation!$H$39, U33*(1+$G$33), 0)</f>
        <v>0</v>
      </c>
      <c r="W33" s="20">
        <f>IF(W25&lt;=Calculation!$H$39, V33*(1+$G$33), 0)</f>
        <v>0</v>
      </c>
      <c r="X33" s="20">
        <f>IF(X25&lt;=Calculation!$H$39, W33*(1+$G$33), 0)</f>
        <v>0</v>
      </c>
      <c r="Y33" s="20">
        <f>IF(Y25&lt;=Calculation!$H$39, X33*(1+$G$33), 0)</f>
        <v>0</v>
      </c>
      <c r="Z33" s="20">
        <f>IF(Z25&lt;=Calculation!$H$39, Y33*(1+$G$33), 0)</f>
        <v>0</v>
      </c>
      <c r="AA33" s="20">
        <f>IF(AA25&lt;=Calculation!$H$39, Z33*(1+$G$33), 0)</f>
        <v>0</v>
      </c>
      <c r="AB33" s="20">
        <f>IF(AB25&lt;=Calculation!$H$39, AA33*(1+$G$33), 0)</f>
        <v>0</v>
      </c>
      <c r="AC33" s="20">
        <f>IF(AC25&lt;=Calculation!$H$39, AB33*(1+$G$33), 0)</f>
        <v>0</v>
      </c>
      <c r="AD33" s="20">
        <f>IF(AD25&lt;=Calculation!$H$39, AC33*(1+$G$33), 0)</f>
        <v>0</v>
      </c>
      <c r="AE33" s="20">
        <f>IF(AE25&lt;=Calculation!$H$39, AD33*(1+$G$33), 0)</f>
        <v>0</v>
      </c>
      <c r="AF33" s="20">
        <f>IF(AF25&lt;=Calculation!$H$39, AE33*(1+$G$33), 0)</f>
        <v>0</v>
      </c>
      <c r="AG33" s="20">
        <f>IF(AG25&lt;=Calculation!$H$39, AF33*(1+$G$33), 0)</f>
        <v>0</v>
      </c>
      <c r="AH33" s="20">
        <f>IF(AH25&lt;=Calculation!$H$39, AG33*(1+$G$33), 0)</f>
        <v>0</v>
      </c>
      <c r="AI33" s="20">
        <f>IF(AI25&lt;=Calculation!$H$39, AH33*(1+$G$33), 0)</f>
        <v>0</v>
      </c>
      <c r="AJ33" s="20">
        <f>IF(AJ25&lt;=Calculation!$H$39, AI33*(1+$G$33), 0)</f>
        <v>0</v>
      </c>
      <c r="AK33" s="20">
        <f>IF(AK25&lt;=Calculation!$H$39, AJ33*(1+$G$33), 0)</f>
        <v>0</v>
      </c>
      <c r="AL33" s="20">
        <f>IF(AL25&lt;=Calculation!$H$39, AK33*(1+$G$33), 0)</f>
        <v>0</v>
      </c>
    </row>
    <row r="34" spans="4:38" x14ac:dyDescent="0.35">
      <c r="D34" s="19" t="s">
        <v>420</v>
      </c>
      <c r="E34" s="18"/>
      <c r="F34" s="18"/>
      <c r="G34" s="18"/>
      <c r="H34" s="17">
        <f>H29+H31+H32+IF(H24=$G$29,H33,0)</f>
        <v>-630000</v>
      </c>
      <c r="I34" s="17">
        <f t="shared" ref="I34:Q34" si="59">I29+I31+IF(I24=$G$9,I33,0)</f>
        <v>0</v>
      </c>
      <c r="J34" s="17">
        <f t="shared" si="59"/>
        <v>0</v>
      </c>
      <c r="K34" s="17">
        <f t="shared" si="59"/>
        <v>0</v>
      </c>
      <c r="L34" s="17">
        <f t="shared" si="59"/>
        <v>0</v>
      </c>
      <c r="M34" s="17">
        <f t="shared" si="59"/>
        <v>-99960</v>
      </c>
      <c r="N34" s="17">
        <f t="shared" si="59"/>
        <v>0</v>
      </c>
      <c r="O34" s="17">
        <f t="shared" si="59"/>
        <v>0</v>
      </c>
      <c r="P34" s="17">
        <f t="shared" si="59"/>
        <v>0</v>
      </c>
      <c r="Q34" s="17">
        <f t="shared" si="59"/>
        <v>0</v>
      </c>
      <c r="R34" s="17">
        <f>R29+R31+IF(R24=$G$9,R33,0)+R32</f>
        <v>1379397.2945175078</v>
      </c>
      <c r="S34" s="17">
        <f t="shared" ref="S34:AL34" si="60">S29+S31+IF(S24=$G$9,S33,0)+S32</f>
        <v>0</v>
      </c>
      <c r="T34" s="17">
        <f t="shared" si="60"/>
        <v>0</v>
      </c>
      <c r="U34" s="17">
        <f t="shared" si="60"/>
        <v>0</v>
      </c>
      <c r="V34" s="17">
        <f t="shared" si="60"/>
        <v>0</v>
      </c>
      <c r="W34" s="17">
        <f t="shared" si="60"/>
        <v>0</v>
      </c>
      <c r="X34" s="17">
        <f t="shared" si="60"/>
        <v>0</v>
      </c>
      <c r="Y34" s="17">
        <f t="shared" si="60"/>
        <v>0</v>
      </c>
      <c r="Z34" s="17">
        <f t="shared" si="60"/>
        <v>0</v>
      </c>
      <c r="AA34" s="17">
        <f t="shared" si="60"/>
        <v>0</v>
      </c>
      <c r="AB34" s="17">
        <f t="shared" si="60"/>
        <v>0</v>
      </c>
      <c r="AC34" s="17">
        <f t="shared" si="60"/>
        <v>0</v>
      </c>
      <c r="AD34" s="17">
        <f t="shared" si="60"/>
        <v>0</v>
      </c>
      <c r="AE34" s="17">
        <f t="shared" si="60"/>
        <v>0</v>
      </c>
      <c r="AF34" s="17">
        <f t="shared" si="60"/>
        <v>0</v>
      </c>
      <c r="AG34" s="17">
        <f t="shared" si="60"/>
        <v>0</v>
      </c>
      <c r="AH34" s="17">
        <f t="shared" si="60"/>
        <v>0</v>
      </c>
      <c r="AI34" s="17">
        <f t="shared" si="60"/>
        <v>0</v>
      </c>
      <c r="AJ34" s="17">
        <f t="shared" si="60"/>
        <v>0</v>
      </c>
      <c r="AK34" s="17">
        <f t="shared" si="60"/>
        <v>0</v>
      </c>
      <c r="AL34" s="17">
        <f t="shared" si="60"/>
        <v>0</v>
      </c>
    </row>
    <row r="35" spans="4:38" x14ac:dyDescent="0.35">
      <c r="D35" s="41" t="s">
        <v>446</v>
      </c>
      <c r="E35" s="41"/>
      <c r="F35" s="41"/>
      <c r="G35" s="41"/>
      <c r="H35" s="46">
        <f>H29</f>
        <v>-600000</v>
      </c>
      <c r="I35" s="46"/>
      <c r="J35" s="46"/>
      <c r="K35" s="46"/>
      <c r="L35" s="46"/>
      <c r="M35" s="46"/>
      <c r="N35" s="46"/>
      <c r="O35" s="46"/>
      <c r="P35" s="46"/>
      <c r="Q35" s="46"/>
      <c r="R35" s="46">
        <f>IF(R24=$G$29, R33, 0)</f>
        <v>1420418.2047552713</v>
      </c>
      <c r="S35" s="46">
        <f t="shared" ref="S35:AL35" si="61">IF(S24=$G$29, S33, 0)</f>
        <v>0</v>
      </c>
      <c r="T35" s="46">
        <f t="shared" si="61"/>
        <v>0</v>
      </c>
      <c r="U35" s="46">
        <f t="shared" si="61"/>
        <v>0</v>
      </c>
      <c r="V35" s="46">
        <f t="shared" si="61"/>
        <v>0</v>
      </c>
      <c r="W35" s="46">
        <f t="shared" si="61"/>
        <v>0</v>
      </c>
      <c r="X35" s="46">
        <f t="shared" si="61"/>
        <v>0</v>
      </c>
      <c r="Y35" s="46">
        <f t="shared" si="61"/>
        <v>0</v>
      </c>
      <c r="Z35" s="46">
        <f t="shared" si="61"/>
        <v>0</v>
      </c>
      <c r="AA35" s="46">
        <f t="shared" si="61"/>
        <v>0</v>
      </c>
      <c r="AB35" s="46">
        <f t="shared" si="61"/>
        <v>0</v>
      </c>
      <c r="AC35" s="46">
        <f t="shared" si="61"/>
        <v>0</v>
      </c>
      <c r="AD35" s="46">
        <f t="shared" si="61"/>
        <v>0</v>
      </c>
      <c r="AE35" s="46">
        <f t="shared" si="61"/>
        <v>0</v>
      </c>
      <c r="AF35" s="46">
        <f t="shared" si="61"/>
        <v>0</v>
      </c>
      <c r="AG35" s="46">
        <f t="shared" si="61"/>
        <v>0</v>
      </c>
      <c r="AH35" s="46">
        <f t="shared" si="61"/>
        <v>0</v>
      </c>
      <c r="AI35" s="46">
        <f t="shared" si="61"/>
        <v>0</v>
      </c>
      <c r="AJ35" s="46">
        <f t="shared" si="61"/>
        <v>0</v>
      </c>
      <c r="AK35" s="46">
        <f t="shared" si="61"/>
        <v>0</v>
      </c>
      <c r="AL35" s="46">
        <f t="shared" si="61"/>
        <v>0</v>
      </c>
    </row>
    <row r="36" spans="4:38" x14ac:dyDescent="0.35">
      <c r="D36" s="41"/>
      <c r="E36" s="41"/>
      <c r="F36" s="41"/>
      <c r="G36" s="41"/>
      <c r="H36" s="46"/>
      <c r="I36" s="46"/>
      <c r="J36" s="46"/>
      <c r="K36" s="46"/>
      <c r="L36" s="46"/>
      <c r="M36" s="136">
        <f>M31/H30</f>
        <v>0.23799999999999999</v>
      </c>
      <c r="N36" s="46"/>
      <c r="O36" s="46"/>
      <c r="P36" s="46"/>
      <c r="Q36" s="46"/>
      <c r="R36" s="46"/>
    </row>
    <row r="37" spans="4:38" x14ac:dyDescent="0.35">
      <c r="D37" s="16" t="s">
        <v>445</v>
      </c>
      <c r="E37" s="16"/>
      <c r="F37" s="47">
        <f>IFERROR(XIRR(H35:AL35,H26:AL26), 0)</f>
        <v>8.9922860264778151E-2</v>
      </c>
      <c r="Q37" s="134" t="s">
        <v>440</v>
      </c>
      <c r="R37" s="135">
        <f>Calculation!Q40+H29</f>
        <v>820418.20475527132</v>
      </c>
    </row>
    <row r="38" spans="4:38" x14ac:dyDescent="0.35">
      <c r="D38" s="15" t="s">
        <v>419</v>
      </c>
      <c r="E38" s="14"/>
      <c r="F38" s="13">
        <f>IFERROR(XIRR(H34:AL34,H26:AL26), 0)</f>
        <v>6.9932863116264329E-2</v>
      </c>
      <c r="H38" s="8"/>
      <c r="I38" s="8"/>
      <c r="J38" s="8"/>
      <c r="K38" s="8"/>
      <c r="L38" s="8"/>
      <c r="M38" s="8"/>
      <c r="N38" s="8"/>
      <c r="O38" s="8"/>
      <c r="P38" s="8"/>
      <c r="Q38" s="134" t="s">
        <v>453</v>
      </c>
      <c r="R38" s="8">
        <f>-IF(Calculation!$S$17="Yes", 0,R37*Calculation!$S$16)</f>
        <v>-41020.910237763572</v>
      </c>
    </row>
    <row r="39" spans="4:38" x14ac:dyDescent="0.35">
      <c r="D39" s="12" t="s">
        <v>418</v>
      </c>
      <c r="E39" s="11"/>
      <c r="F39" s="10">
        <f>SUMIF(H34:R34,"&gt;"&amp;0)/-SUMIF(H34:R34,"&lt;"&amp;0)</f>
        <v>1.88968887955163</v>
      </c>
      <c r="G39" s="9"/>
      <c r="H39" s="8"/>
      <c r="I39" s="8"/>
      <c r="J39" s="8"/>
      <c r="K39" s="8"/>
      <c r="L39" s="8"/>
      <c r="M39" s="8"/>
      <c r="N39" s="8"/>
      <c r="O39" s="8"/>
      <c r="P39" s="8"/>
      <c r="Q39" s="8"/>
      <c r="R39" s="8"/>
    </row>
    <row r="40" spans="4:38" x14ac:dyDescent="0.35">
      <c r="D40" s="41" t="s">
        <v>419</v>
      </c>
      <c r="E40" s="41"/>
      <c r="F40" s="40"/>
      <c r="G40" s="9"/>
      <c r="H40" s="8"/>
      <c r="I40" s="8"/>
      <c r="J40" s="8"/>
      <c r="K40" s="8"/>
      <c r="L40" s="8"/>
      <c r="M40" s="8"/>
      <c r="N40" s="8"/>
      <c r="O40" s="8"/>
      <c r="P40" s="8"/>
      <c r="Q40" s="8"/>
      <c r="R40" s="8"/>
    </row>
    <row r="41" spans="4:38" x14ac:dyDescent="0.35">
      <c r="D41" s="41"/>
      <c r="E41" s="41"/>
      <c r="F41" s="40"/>
      <c r="G41" s="9"/>
      <c r="H41" s="8"/>
      <c r="I41" s="8"/>
      <c r="J41" s="8"/>
      <c r="K41" s="8"/>
      <c r="L41" s="8"/>
      <c r="M41" s="8"/>
      <c r="N41" s="8"/>
      <c r="O41" s="8"/>
      <c r="P41" s="8"/>
      <c r="Q41" s="8"/>
      <c r="R41" s="8"/>
    </row>
    <row r="42" spans="4:38" x14ac:dyDescent="0.35">
      <c r="D42" s="41" t="s">
        <v>420</v>
      </c>
      <c r="G42" s="9"/>
      <c r="H42" s="8">
        <f>H14+H34</f>
        <v>-1050000</v>
      </c>
      <c r="I42" s="8">
        <f t="shared" ref="I42:R42" si="62">I14+I34</f>
        <v>0</v>
      </c>
      <c r="J42" s="8">
        <f t="shared" si="62"/>
        <v>0</v>
      </c>
      <c r="K42" s="8">
        <f t="shared" si="62"/>
        <v>0</v>
      </c>
      <c r="L42" s="8">
        <f t="shared" si="62"/>
        <v>0</v>
      </c>
      <c r="M42" s="8">
        <f t="shared" si="62"/>
        <v>-185640</v>
      </c>
      <c r="N42" s="8">
        <f t="shared" si="62"/>
        <v>0</v>
      </c>
      <c r="O42" s="8">
        <f t="shared" si="62"/>
        <v>0</v>
      </c>
      <c r="P42" s="8">
        <f t="shared" si="62"/>
        <v>0</v>
      </c>
      <c r="Q42" s="8">
        <f t="shared" si="62"/>
        <v>0</v>
      </c>
      <c r="R42" s="8">
        <f t="shared" si="62"/>
        <v>2298995.490862513</v>
      </c>
      <c r="S42" s="8">
        <f t="shared" ref="S42:AK42" si="63">S14+S34</f>
        <v>0</v>
      </c>
      <c r="T42" s="8">
        <f t="shared" si="63"/>
        <v>0</v>
      </c>
      <c r="U42" s="8">
        <f t="shared" si="63"/>
        <v>0</v>
      </c>
      <c r="V42" s="8">
        <f t="shared" si="63"/>
        <v>0</v>
      </c>
      <c r="W42" s="8">
        <f t="shared" si="63"/>
        <v>0</v>
      </c>
      <c r="X42" s="8">
        <f t="shared" si="63"/>
        <v>0</v>
      </c>
      <c r="Y42" s="8">
        <f t="shared" si="63"/>
        <v>0</v>
      </c>
      <c r="Z42" s="8">
        <f t="shared" si="63"/>
        <v>0</v>
      </c>
      <c r="AA42" s="8">
        <f t="shared" si="63"/>
        <v>0</v>
      </c>
      <c r="AB42" s="8">
        <f t="shared" si="63"/>
        <v>0</v>
      </c>
      <c r="AC42" s="8">
        <f t="shared" si="63"/>
        <v>0</v>
      </c>
      <c r="AD42" s="8">
        <f t="shared" si="63"/>
        <v>0</v>
      </c>
      <c r="AE42" s="8">
        <f t="shared" si="63"/>
        <v>0</v>
      </c>
      <c r="AF42" s="8">
        <f t="shared" si="63"/>
        <v>0</v>
      </c>
      <c r="AG42" s="8">
        <f t="shared" si="63"/>
        <v>0</v>
      </c>
      <c r="AH42" s="8">
        <f t="shared" si="63"/>
        <v>0</v>
      </c>
      <c r="AI42" s="8">
        <f t="shared" si="63"/>
        <v>0</v>
      </c>
      <c r="AJ42" s="8">
        <f t="shared" si="63"/>
        <v>0</v>
      </c>
      <c r="AK42" s="8">
        <f t="shared" si="63"/>
        <v>0</v>
      </c>
      <c r="AL42" s="8">
        <f>AL14+AL34</f>
        <v>0</v>
      </c>
    </row>
    <row r="43" spans="4:38" x14ac:dyDescent="0.35">
      <c r="D43" s="15" t="s">
        <v>419</v>
      </c>
      <c r="E43" s="14"/>
      <c r="F43" s="138">
        <f>IFERROR(XIRR(H42:AL42,H26:AL26), 0)</f>
        <v>6.8625763058662428E-2</v>
      </c>
      <c r="G43" s="9"/>
      <c r="H43" s="8">
        <f>H15+H35</f>
        <v>-1000000</v>
      </c>
      <c r="I43" s="8">
        <f t="shared" ref="I43:AL43" si="64">I15+I35</f>
        <v>0</v>
      </c>
      <c r="J43" s="8">
        <f t="shared" si="64"/>
        <v>0</v>
      </c>
      <c r="K43" s="8">
        <f t="shared" si="64"/>
        <v>0</v>
      </c>
      <c r="L43" s="8">
        <f t="shared" si="64"/>
        <v>0</v>
      </c>
      <c r="M43" s="8">
        <f t="shared" si="64"/>
        <v>0</v>
      </c>
      <c r="N43" s="8">
        <f t="shared" si="64"/>
        <v>0</v>
      </c>
      <c r="O43" s="8">
        <f t="shared" si="64"/>
        <v>0</v>
      </c>
      <c r="P43" s="8">
        <f t="shared" si="64"/>
        <v>0</v>
      </c>
      <c r="Q43" s="8">
        <f t="shared" si="64"/>
        <v>0</v>
      </c>
      <c r="R43" s="8">
        <f t="shared" si="64"/>
        <v>2367363.6745921187</v>
      </c>
      <c r="S43" s="8">
        <f t="shared" si="64"/>
        <v>0</v>
      </c>
      <c r="T43" s="8">
        <f t="shared" si="64"/>
        <v>0</v>
      </c>
      <c r="U43" s="8">
        <f t="shared" si="64"/>
        <v>0</v>
      </c>
      <c r="V43" s="8">
        <f t="shared" si="64"/>
        <v>0</v>
      </c>
      <c r="W43" s="8">
        <f t="shared" si="64"/>
        <v>0</v>
      </c>
      <c r="X43" s="8">
        <f t="shared" si="64"/>
        <v>0</v>
      </c>
      <c r="Y43" s="8">
        <f t="shared" si="64"/>
        <v>0</v>
      </c>
      <c r="Z43" s="8">
        <f t="shared" si="64"/>
        <v>0</v>
      </c>
      <c r="AA43" s="8">
        <f t="shared" si="64"/>
        <v>0</v>
      </c>
      <c r="AB43" s="8">
        <f t="shared" si="64"/>
        <v>0</v>
      </c>
      <c r="AC43" s="8">
        <f t="shared" si="64"/>
        <v>0</v>
      </c>
      <c r="AD43" s="8">
        <f t="shared" si="64"/>
        <v>0</v>
      </c>
      <c r="AE43" s="8">
        <f t="shared" si="64"/>
        <v>0</v>
      </c>
      <c r="AF43" s="8">
        <f t="shared" si="64"/>
        <v>0</v>
      </c>
      <c r="AG43" s="8">
        <f t="shared" si="64"/>
        <v>0</v>
      </c>
      <c r="AH43" s="8">
        <f t="shared" si="64"/>
        <v>0</v>
      </c>
      <c r="AI43" s="8">
        <f t="shared" si="64"/>
        <v>0</v>
      </c>
      <c r="AJ43" s="8">
        <f t="shared" si="64"/>
        <v>0</v>
      </c>
      <c r="AK43" s="8">
        <f t="shared" si="64"/>
        <v>0</v>
      </c>
      <c r="AL43" s="8">
        <f t="shared" si="64"/>
        <v>0</v>
      </c>
    </row>
    <row r="44" spans="4:38" x14ac:dyDescent="0.35">
      <c r="D44" s="9" t="s">
        <v>445</v>
      </c>
      <c r="E44" s="41"/>
      <c r="F44" s="47">
        <f>IFERROR(XIRR(H43:AL43,H26:AL26), 0)</f>
        <v>8.9922860264778151E-2</v>
      </c>
      <c r="G44" s="9"/>
      <c r="H44" s="8"/>
      <c r="I44" s="8"/>
      <c r="J44" s="8"/>
      <c r="K44" s="8"/>
      <c r="L44" s="8"/>
      <c r="M44" s="8"/>
      <c r="N44" s="8"/>
      <c r="O44" s="8"/>
      <c r="P44" s="8"/>
      <c r="Q44" s="8"/>
      <c r="R44" s="8"/>
    </row>
    <row r="46" spans="4:38" hidden="1" outlineLevel="1" x14ac:dyDescent="0.35">
      <c r="D46" s="39" t="s">
        <v>432</v>
      </c>
      <c r="E46" s="39"/>
      <c r="F46" s="39"/>
      <c r="G46" s="38" t="s">
        <v>416</v>
      </c>
      <c r="H46" s="37">
        <v>0</v>
      </c>
      <c r="I46" s="37">
        <f t="shared" ref="I46:R46" si="65">H46+1</f>
        <v>1</v>
      </c>
      <c r="J46" s="37">
        <f t="shared" si="65"/>
        <v>2</v>
      </c>
      <c r="K46" s="37">
        <f t="shared" si="65"/>
        <v>3</v>
      </c>
      <c r="L46" s="37">
        <f t="shared" si="65"/>
        <v>4</v>
      </c>
      <c r="M46" s="37">
        <f t="shared" si="65"/>
        <v>5</v>
      </c>
      <c r="N46" s="37">
        <f t="shared" si="65"/>
        <v>6</v>
      </c>
      <c r="O46" s="37">
        <f t="shared" si="65"/>
        <v>7</v>
      </c>
      <c r="P46" s="37">
        <f t="shared" si="65"/>
        <v>8</v>
      </c>
      <c r="Q46" s="37">
        <f t="shared" si="65"/>
        <v>9</v>
      </c>
      <c r="R46" s="37">
        <f t="shared" si="65"/>
        <v>10</v>
      </c>
    </row>
    <row r="47" spans="4:38" ht="18.75" hidden="1" customHeight="1" outlineLevel="1" x14ac:dyDescent="0.35">
      <c r="D47" s="35"/>
      <c r="E47" s="35"/>
      <c r="F47" s="35"/>
      <c r="G47" s="34"/>
      <c r="H47" s="36">
        <v>2020</v>
      </c>
      <c r="I47" s="36">
        <f t="shared" ref="I47:R47" si="66">H47+1</f>
        <v>2021</v>
      </c>
      <c r="J47" s="36">
        <f t="shared" si="66"/>
        <v>2022</v>
      </c>
      <c r="K47" s="36">
        <f t="shared" si="66"/>
        <v>2023</v>
      </c>
      <c r="L47" s="36">
        <f t="shared" si="66"/>
        <v>2024</v>
      </c>
      <c r="M47" s="36">
        <f t="shared" si="66"/>
        <v>2025</v>
      </c>
      <c r="N47" s="36">
        <f t="shared" si="66"/>
        <v>2026</v>
      </c>
      <c r="O47" s="36">
        <f t="shared" si="66"/>
        <v>2027</v>
      </c>
      <c r="P47" s="36">
        <f t="shared" si="66"/>
        <v>2028</v>
      </c>
      <c r="Q47" s="36">
        <f t="shared" si="66"/>
        <v>2029</v>
      </c>
      <c r="R47" s="36">
        <f t="shared" si="66"/>
        <v>2030</v>
      </c>
    </row>
    <row r="48" spans="4:38" ht="20.25" hidden="1" customHeight="1" outlineLevel="1" x14ac:dyDescent="0.35">
      <c r="D48" s="35" t="s">
        <v>431</v>
      </c>
      <c r="E48" s="35"/>
      <c r="F48" s="35"/>
      <c r="G48" s="34"/>
      <c r="H48" s="33">
        <f t="shared" ref="H48:R48" si="67">DATE(H47,12,31)</f>
        <v>44196</v>
      </c>
      <c r="I48" s="33">
        <f t="shared" si="67"/>
        <v>44561</v>
      </c>
      <c r="J48" s="33">
        <f t="shared" si="67"/>
        <v>44926</v>
      </c>
      <c r="K48" s="33">
        <f t="shared" si="67"/>
        <v>45291</v>
      </c>
      <c r="L48" s="33">
        <f t="shared" si="67"/>
        <v>45657</v>
      </c>
      <c r="M48" s="33">
        <f t="shared" si="67"/>
        <v>46022</v>
      </c>
      <c r="N48" s="33">
        <f t="shared" si="67"/>
        <v>46387</v>
      </c>
      <c r="O48" s="33">
        <f t="shared" si="67"/>
        <v>46752</v>
      </c>
      <c r="P48" s="33">
        <f t="shared" si="67"/>
        <v>47118</v>
      </c>
      <c r="Q48" s="33">
        <f t="shared" si="67"/>
        <v>47483</v>
      </c>
      <c r="R48" s="33">
        <f t="shared" si="67"/>
        <v>47848</v>
      </c>
      <c r="S48" s="8"/>
      <c r="T48" s="8"/>
    </row>
    <row r="49" spans="4:41" ht="20.25" hidden="1" customHeight="1" outlineLevel="1" x14ac:dyDescent="0.35">
      <c r="D49" s="31"/>
      <c r="E49" s="31"/>
      <c r="F49" s="32"/>
      <c r="G49" s="31"/>
      <c r="H49" s="30"/>
      <c r="I49" s="30"/>
      <c r="J49" s="30"/>
      <c r="K49" s="30"/>
      <c r="L49" s="30"/>
      <c r="M49" s="30"/>
      <c r="N49" s="30"/>
      <c r="O49" s="30"/>
      <c r="P49" s="30"/>
      <c r="Q49" s="30"/>
      <c r="R49" s="30"/>
    </row>
    <row r="50" spans="4:41" ht="16.5" hidden="1" customHeight="1" outlineLevel="1" x14ac:dyDescent="0.35">
      <c r="D50" s="29" t="s">
        <v>439</v>
      </c>
      <c r="E50" s="28"/>
      <c r="F50" s="28" t="s">
        <v>429</v>
      </c>
      <c r="G50" s="27" t="s">
        <v>428</v>
      </c>
      <c r="H50" s="26"/>
      <c r="I50" s="26"/>
      <c r="J50" s="26"/>
      <c r="K50" s="26"/>
      <c r="L50" s="26"/>
      <c r="M50" s="26"/>
      <c r="N50" s="26"/>
      <c r="O50" s="26"/>
      <c r="P50" s="26"/>
      <c r="Q50" s="26"/>
      <c r="R50" s="26"/>
    </row>
    <row r="51" spans="4:41" hidden="1" outlineLevel="1" x14ac:dyDescent="0.35">
      <c r="D51" s="15" t="s">
        <v>427</v>
      </c>
      <c r="E51" s="23"/>
      <c r="F51" s="24" t="s">
        <v>426</v>
      </c>
      <c r="G51" s="25">
        <v>10</v>
      </c>
      <c r="H51" s="20">
        <v>-1000000</v>
      </c>
      <c r="I51" s="20"/>
      <c r="J51" s="20"/>
      <c r="K51" s="20"/>
      <c r="L51" s="20"/>
      <c r="M51" s="20"/>
      <c r="N51" s="20"/>
      <c r="O51" s="20"/>
      <c r="P51" s="20"/>
      <c r="Q51" s="20"/>
      <c r="R51" s="20"/>
    </row>
    <row r="52" spans="4:41" ht="16.5" hidden="1" customHeight="1" outlineLevel="1" x14ac:dyDescent="0.35">
      <c r="D52" s="23" t="s">
        <v>425</v>
      </c>
      <c r="E52" s="23"/>
      <c r="F52" s="24"/>
      <c r="G52" s="21">
        <v>0.1</v>
      </c>
      <c r="H52" s="20">
        <f>H51*(1-G52)</f>
        <v>-900000</v>
      </c>
      <c r="I52" s="20"/>
      <c r="J52" s="20"/>
      <c r="K52" s="20"/>
      <c r="L52" s="20"/>
      <c r="M52" s="20"/>
      <c r="N52" s="20"/>
      <c r="O52" s="20"/>
      <c r="P52" s="20"/>
      <c r="Q52" s="20"/>
      <c r="R52" s="20"/>
    </row>
    <row r="53" spans="4:41" hidden="1" outlineLevel="1" x14ac:dyDescent="0.35">
      <c r="D53" s="23" t="s">
        <v>433</v>
      </c>
      <c r="E53" s="23"/>
      <c r="F53" s="22">
        <v>2026</v>
      </c>
      <c r="G53" s="21">
        <v>0.23799999999999999</v>
      </c>
      <c r="H53" s="20">
        <f t="shared" ref="H53:R53" si="68">IF(H47=$F$53,$H$52*$G$53,0)</f>
        <v>0</v>
      </c>
      <c r="I53" s="20">
        <f t="shared" si="68"/>
        <v>0</v>
      </c>
      <c r="J53" s="20">
        <f t="shared" si="68"/>
        <v>0</v>
      </c>
      <c r="K53" s="20">
        <f t="shared" si="68"/>
        <v>0</v>
      </c>
      <c r="L53" s="20">
        <f t="shared" si="68"/>
        <v>0</v>
      </c>
      <c r="M53" s="20">
        <f t="shared" si="68"/>
        <v>0</v>
      </c>
      <c r="N53" s="20">
        <f t="shared" si="68"/>
        <v>-214200</v>
      </c>
      <c r="O53" s="20">
        <f t="shared" si="68"/>
        <v>0</v>
      </c>
      <c r="P53" s="20">
        <f t="shared" si="68"/>
        <v>0</v>
      </c>
      <c r="Q53" s="20">
        <f t="shared" si="68"/>
        <v>0</v>
      </c>
      <c r="R53" s="20">
        <f t="shared" si="68"/>
        <v>0</v>
      </c>
    </row>
    <row r="54" spans="4:41" hidden="1" outlineLevel="1" x14ac:dyDescent="0.35">
      <c r="D54" s="23" t="s">
        <v>423</v>
      </c>
      <c r="E54" s="23"/>
      <c r="F54" s="24" t="s">
        <v>422</v>
      </c>
      <c r="G54" s="21">
        <v>0.09</v>
      </c>
      <c r="H54" s="20">
        <f>-H51</f>
        <v>1000000</v>
      </c>
      <c r="I54" s="20">
        <f t="shared" ref="I54:R54" si="69">H54*(1+$G$110)</f>
        <v>1090000</v>
      </c>
      <c r="J54" s="20">
        <f t="shared" si="69"/>
        <v>1188100</v>
      </c>
      <c r="K54" s="20">
        <f t="shared" si="69"/>
        <v>1295029</v>
      </c>
      <c r="L54" s="20">
        <f t="shared" si="69"/>
        <v>1411581.61</v>
      </c>
      <c r="M54" s="20">
        <f t="shared" si="69"/>
        <v>1538623.9549000002</v>
      </c>
      <c r="N54" s="20">
        <f t="shared" si="69"/>
        <v>1677100.1108410005</v>
      </c>
      <c r="O54" s="20">
        <f t="shared" si="69"/>
        <v>1828039.1208166906</v>
      </c>
      <c r="P54" s="20">
        <f t="shared" si="69"/>
        <v>1992562.641690193</v>
      </c>
      <c r="Q54" s="20">
        <f t="shared" si="69"/>
        <v>2171893.2794423103</v>
      </c>
      <c r="R54" s="20">
        <f t="shared" si="69"/>
        <v>2367363.6745921182</v>
      </c>
    </row>
    <row r="55" spans="4:41" hidden="1" outlineLevel="1" x14ac:dyDescent="0.35">
      <c r="D55" s="19" t="s">
        <v>420</v>
      </c>
      <c r="E55" s="18"/>
      <c r="F55" s="18"/>
      <c r="G55" s="18"/>
      <c r="H55" s="17">
        <f t="shared" ref="H55:R55" si="70">H51+H53+IF(H46=$G$9,H54,0)</f>
        <v>-1000000</v>
      </c>
      <c r="I55" s="17">
        <f t="shared" si="70"/>
        <v>0</v>
      </c>
      <c r="J55" s="17">
        <f t="shared" si="70"/>
        <v>0</v>
      </c>
      <c r="K55" s="17">
        <f t="shared" si="70"/>
        <v>0</v>
      </c>
      <c r="L55" s="17">
        <f t="shared" si="70"/>
        <v>0</v>
      </c>
      <c r="M55" s="17">
        <f t="shared" si="70"/>
        <v>0</v>
      </c>
      <c r="N55" s="17">
        <f t="shared" si="70"/>
        <v>-214200</v>
      </c>
      <c r="O55" s="17">
        <f t="shared" si="70"/>
        <v>0</v>
      </c>
      <c r="P55" s="17">
        <f t="shared" si="70"/>
        <v>0</v>
      </c>
      <c r="Q55" s="17">
        <f t="shared" si="70"/>
        <v>0</v>
      </c>
      <c r="R55" s="17">
        <f t="shared" si="70"/>
        <v>2367363.6745921182</v>
      </c>
    </row>
    <row r="56" spans="4:41" hidden="1" outlineLevel="1" x14ac:dyDescent="0.35">
      <c r="D56" s="16"/>
      <c r="E56" s="16"/>
      <c r="F56" s="16"/>
    </row>
    <row r="57" spans="4:41" hidden="1" outlineLevel="1" x14ac:dyDescent="0.35">
      <c r="D57" s="15" t="s">
        <v>419</v>
      </c>
      <c r="E57" s="14"/>
      <c r="F57" s="13">
        <f>XIRR(H55:R55,H48:R48)</f>
        <v>7.5954112410545352E-2</v>
      </c>
      <c r="H57" s="8"/>
      <c r="I57" s="8"/>
      <c r="J57" s="8"/>
      <c r="K57" s="8"/>
      <c r="L57" s="8"/>
      <c r="M57" s="8"/>
      <c r="N57" s="8"/>
      <c r="O57" s="8"/>
      <c r="P57" s="8"/>
      <c r="Q57" s="8"/>
      <c r="R57" s="8"/>
    </row>
    <row r="58" spans="4:41" hidden="1" outlineLevel="1" x14ac:dyDescent="0.35">
      <c r="D58" s="12" t="s">
        <v>418</v>
      </c>
      <c r="E58" s="11"/>
      <c r="F58" s="10">
        <f>SUMIF(H55:R55,"&gt;"&amp;0)/-SUMIF(H55:R55,"&lt;"&amp;0)</f>
        <v>1.9497312424576827</v>
      </c>
      <c r="G58" s="9"/>
      <c r="H58" s="8"/>
      <c r="I58" s="8"/>
      <c r="J58" s="8"/>
      <c r="K58" s="8"/>
      <c r="L58" s="8"/>
      <c r="M58" s="8"/>
      <c r="N58" s="8"/>
      <c r="O58" s="8"/>
      <c r="P58" s="8"/>
      <c r="Q58" s="8"/>
      <c r="R58" s="8"/>
    </row>
    <row r="59" spans="4:41" hidden="1" outlineLevel="1" x14ac:dyDescent="0.35"/>
    <row r="60" spans="4:41" hidden="1" outlineLevel="1" x14ac:dyDescent="0.35">
      <c r="D60" s="39" t="s">
        <v>432</v>
      </c>
      <c r="E60" s="39"/>
      <c r="F60" s="39"/>
      <c r="G60" s="38" t="s">
        <v>416</v>
      </c>
      <c r="H60" s="37">
        <v>0</v>
      </c>
      <c r="I60" s="37">
        <f t="shared" ref="I60:R60" si="71">H60+1</f>
        <v>1</v>
      </c>
      <c r="J60" s="37">
        <f t="shared" si="71"/>
        <v>2</v>
      </c>
      <c r="K60" s="37">
        <f t="shared" si="71"/>
        <v>3</v>
      </c>
      <c r="L60" s="37">
        <f t="shared" si="71"/>
        <v>4</v>
      </c>
      <c r="M60" s="37">
        <f t="shared" si="71"/>
        <v>5</v>
      </c>
      <c r="N60" s="37">
        <f t="shared" si="71"/>
        <v>6</v>
      </c>
      <c r="O60" s="37">
        <f t="shared" si="71"/>
        <v>7</v>
      </c>
      <c r="P60" s="37">
        <f t="shared" si="71"/>
        <v>8</v>
      </c>
      <c r="Q60" s="37">
        <f t="shared" si="71"/>
        <v>9</v>
      </c>
      <c r="R60" s="37">
        <f t="shared" si="71"/>
        <v>10</v>
      </c>
      <c r="U60" s="8"/>
      <c r="V60" s="8"/>
      <c r="W60" s="8"/>
      <c r="X60" s="8"/>
      <c r="Y60" s="8"/>
      <c r="Z60" s="8"/>
      <c r="AA60" s="8"/>
      <c r="AB60" s="8"/>
      <c r="AC60" s="8"/>
      <c r="AD60" s="8"/>
      <c r="AE60" s="8"/>
      <c r="AF60" s="8"/>
      <c r="AG60" s="8"/>
      <c r="AH60" s="8"/>
      <c r="AI60" s="8"/>
      <c r="AJ60" s="8"/>
      <c r="AK60" s="8"/>
      <c r="AL60" s="8"/>
      <c r="AM60" s="8"/>
      <c r="AN60" s="8"/>
      <c r="AO60" s="8"/>
    </row>
    <row r="61" spans="4:41" hidden="1" outlineLevel="1" x14ac:dyDescent="0.35">
      <c r="D61" s="35"/>
      <c r="E61" s="35"/>
      <c r="F61" s="35"/>
      <c r="G61" s="34"/>
      <c r="H61" s="36">
        <v>2021</v>
      </c>
      <c r="I61" s="36">
        <f t="shared" ref="I61:R61" si="72">H61+1</f>
        <v>2022</v>
      </c>
      <c r="J61" s="36">
        <f t="shared" si="72"/>
        <v>2023</v>
      </c>
      <c r="K61" s="36">
        <f t="shared" si="72"/>
        <v>2024</v>
      </c>
      <c r="L61" s="36">
        <f t="shared" si="72"/>
        <v>2025</v>
      </c>
      <c r="M61" s="36">
        <f t="shared" si="72"/>
        <v>2026</v>
      </c>
      <c r="N61" s="36">
        <f t="shared" si="72"/>
        <v>2027</v>
      </c>
      <c r="O61" s="36">
        <f t="shared" si="72"/>
        <v>2028</v>
      </c>
      <c r="P61" s="36">
        <f t="shared" si="72"/>
        <v>2029</v>
      </c>
      <c r="Q61" s="36">
        <f t="shared" si="72"/>
        <v>2030</v>
      </c>
      <c r="R61" s="36">
        <f t="shared" si="72"/>
        <v>2031</v>
      </c>
      <c r="U61" s="8"/>
      <c r="V61" s="8"/>
      <c r="W61" s="8"/>
      <c r="X61" s="8"/>
      <c r="Y61" s="8"/>
      <c r="Z61" s="8"/>
      <c r="AA61" s="8"/>
      <c r="AB61" s="8"/>
      <c r="AC61" s="8"/>
      <c r="AD61" s="8"/>
      <c r="AE61" s="8"/>
      <c r="AF61" s="8"/>
      <c r="AG61" s="8"/>
      <c r="AH61" s="8"/>
      <c r="AI61" s="8"/>
      <c r="AJ61" s="8"/>
      <c r="AK61" s="8"/>
      <c r="AL61" s="8"/>
      <c r="AM61" s="8"/>
      <c r="AN61" s="8"/>
      <c r="AO61" s="8"/>
    </row>
    <row r="62" spans="4:41" hidden="1" outlineLevel="1" x14ac:dyDescent="0.35">
      <c r="D62" s="35" t="s">
        <v>431</v>
      </c>
      <c r="E62" s="35"/>
      <c r="F62" s="35"/>
      <c r="G62" s="34"/>
      <c r="H62" s="33">
        <f t="shared" ref="H62:R62" si="73">DATE(H61,12,31)</f>
        <v>44561</v>
      </c>
      <c r="I62" s="33">
        <f t="shared" si="73"/>
        <v>44926</v>
      </c>
      <c r="J62" s="33">
        <f t="shared" si="73"/>
        <v>45291</v>
      </c>
      <c r="K62" s="33">
        <f t="shared" si="73"/>
        <v>45657</v>
      </c>
      <c r="L62" s="33">
        <f t="shared" si="73"/>
        <v>46022</v>
      </c>
      <c r="M62" s="33">
        <f t="shared" si="73"/>
        <v>46387</v>
      </c>
      <c r="N62" s="33">
        <f t="shared" si="73"/>
        <v>46752</v>
      </c>
      <c r="O62" s="33">
        <f t="shared" si="73"/>
        <v>47118</v>
      </c>
      <c r="P62" s="33">
        <f t="shared" si="73"/>
        <v>47483</v>
      </c>
      <c r="Q62" s="33">
        <f t="shared" si="73"/>
        <v>47848</v>
      </c>
      <c r="R62" s="33">
        <f t="shared" si="73"/>
        <v>48213</v>
      </c>
      <c r="S62" s="8"/>
      <c r="T62" s="8"/>
      <c r="U62" s="8"/>
      <c r="V62" s="8"/>
      <c r="W62" s="8"/>
      <c r="X62" s="8"/>
      <c r="Y62" s="8"/>
      <c r="Z62" s="8"/>
      <c r="AA62" s="8"/>
      <c r="AB62" s="8"/>
      <c r="AC62" s="8"/>
      <c r="AD62" s="8"/>
      <c r="AE62" s="8"/>
      <c r="AF62" s="8"/>
      <c r="AG62" s="8"/>
      <c r="AH62" s="8"/>
      <c r="AI62" s="8"/>
      <c r="AJ62" s="8"/>
      <c r="AK62" s="8"/>
      <c r="AL62" s="8"/>
      <c r="AM62" s="8"/>
      <c r="AN62" s="8"/>
      <c r="AO62" s="8"/>
    </row>
    <row r="63" spans="4:41" hidden="1" outlineLevel="1" x14ac:dyDescent="0.35">
      <c r="D63" s="31"/>
      <c r="E63" s="31"/>
      <c r="F63" s="32"/>
      <c r="G63" s="31"/>
      <c r="H63" s="30"/>
      <c r="I63" s="30"/>
      <c r="J63" s="30"/>
      <c r="K63" s="30"/>
      <c r="L63" s="30"/>
      <c r="M63" s="30"/>
      <c r="N63" s="30"/>
      <c r="O63" s="30"/>
      <c r="P63" s="30"/>
      <c r="Q63" s="30"/>
      <c r="R63" s="30"/>
    </row>
    <row r="64" spans="4:41" hidden="1" outlineLevel="1" x14ac:dyDescent="0.35">
      <c r="D64" s="29" t="s">
        <v>438</v>
      </c>
      <c r="E64" s="28"/>
      <c r="F64" s="28" t="s">
        <v>429</v>
      </c>
      <c r="G64" s="27" t="s">
        <v>428</v>
      </c>
      <c r="H64" s="26"/>
      <c r="I64" s="26"/>
      <c r="J64" s="26"/>
      <c r="K64" s="26"/>
      <c r="L64" s="26"/>
      <c r="M64" s="26"/>
      <c r="N64" s="26"/>
      <c r="O64" s="26"/>
      <c r="P64" s="26"/>
      <c r="Q64" s="26"/>
      <c r="R64" s="26"/>
    </row>
    <row r="65" spans="4:18" hidden="1" outlineLevel="1" x14ac:dyDescent="0.35">
      <c r="D65" s="15" t="s">
        <v>427</v>
      </c>
      <c r="E65" s="23"/>
      <c r="F65" s="24" t="s">
        <v>426</v>
      </c>
      <c r="G65" s="25">
        <v>10</v>
      </c>
      <c r="H65" s="20">
        <v>-1000000</v>
      </c>
      <c r="I65" s="20"/>
      <c r="J65" s="20"/>
      <c r="K65" s="20"/>
      <c r="L65" s="20"/>
      <c r="M65" s="20"/>
      <c r="N65" s="20"/>
      <c r="O65" s="20"/>
      <c r="P65" s="20"/>
      <c r="Q65" s="20"/>
      <c r="R65" s="20"/>
    </row>
    <row r="66" spans="4:18" hidden="1" outlineLevel="1" x14ac:dyDescent="0.35">
      <c r="D66" s="23" t="s">
        <v>425</v>
      </c>
      <c r="E66" s="23"/>
      <c r="F66" s="24"/>
      <c r="G66" s="21">
        <v>0.1</v>
      </c>
      <c r="H66" s="20">
        <f>H65*(1-G66)</f>
        <v>-900000</v>
      </c>
      <c r="I66" s="20"/>
      <c r="J66" s="20"/>
      <c r="K66" s="20"/>
      <c r="L66" s="20"/>
      <c r="M66" s="20"/>
      <c r="N66" s="20"/>
      <c r="O66" s="20"/>
      <c r="P66" s="20"/>
      <c r="Q66" s="20"/>
      <c r="R66" s="20"/>
    </row>
    <row r="67" spans="4:18" hidden="1" outlineLevel="1" x14ac:dyDescent="0.35">
      <c r="D67" s="23" t="s">
        <v>433</v>
      </c>
      <c r="E67" s="23"/>
      <c r="F67" s="22">
        <v>2026</v>
      </c>
      <c r="G67" s="21">
        <v>0.23799999999999999</v>
      </c>
      <c r="H67" s="20">
        <f t="shared" ref="H67:R67" si="74">IF(H61=$F$67,$H$66*$G$67,0)</f>
        <v>0</v>
      </c>
      <c r="I67" s="20">
        <f t="shared" si="74"/>
        <v>0</v>
      </c>
      <c r="J67" s="20">
        <f t="shared" si="74"/>
        <v>0</v>
      </c>
      <c r="K67" s="20">
        <f t="shared" si="74"/>
        <v>0</v>
      </c>
      <c r="L67" s="20">
        <f t="shared" si="74"/>
        <v>0</v>
      </c>
      <c r="M67" s="20">
        <f t="shared" si="74"/>
        <v>-214200</v>
      </c>
      <c r="N67" s="20">
        <f t="shared" si="74"/>
        <v>0</v>
      </c>
      <c r="O67" s="20">
        <f t="shared" si="74"/>
        <v>0</v>
      </c>
      <c r="P67" s="20">
        <f t="shared" si="74"/>
        <v>0</v>
      </c>
      <c r="Q67" s="20">
        <f t="shared" si="74"/>
        <v>0</v>
      </c>
      <c r="R67" s="20">
        <f t="shared" si="74"/>
        <v>0</v>
      </c>
    </row>
    <row r="68" spans="4:18" hidden="1" outlineLevel="1" x14ac:dyDescent="0.35">
      <c r="D68" s="23" t="s">
        <v>423</v>
      </c>
      <c r="E68" s="23"/>
      <c r="F68" s="24" t="s">
        <v>422</v>
      </c>
      <c r="G68" s="21">
        <v>0.09</v>
      </c>
      <c r="H68" s="20">
        <f>-H65</f>
        <v>1000000</v>
      </c>
      <c r="I68" s="20">
        <f t="shared" ref="I68:R68" si="75">H68*(1+$G$68)</f>
        <v>1090000</v>
      </c>
      <c r="J68" s="20">
        <f t="shared" si="75"/>
        <v>1188100</v>
      </c>
      <c r="K68" s="20">
        <f t="shared" si="75"/>
        <v>1295029</v>
      </c>
      <c r="L68" s="20">
        <f t="shared" si="75"/>
        <v>1411581.61</v>
      </c>
      <c r="M68" s="20">
        <f t="shared" si="75"/>
        <v>1538623.9549000002</v>
      </c>
      <c r="N68" s="20">
        <f t="shared" si="75"/>
        <v>1677100.1108410005</v>
      </c>
      <c r="O68" s="20">
        <f t="shared" si="75"/>
        <v>1828039.1208166906</v>
      </c>
      <c r="P68" s="20">
        <f t="shared" si="75"/>
        <v>1992562.641690193</v>
      </c>
      <c r="Q68" s="20">
        <f t="shared" si="75"/>
        <v>2171893.2794423103</v>
      </c>
      <c r="R68" s="20">
        <f t="shared" si="75"/>
        <v>2367363.6745921182</v>
      </c>
    </row>
    <row r="69" spans="4:18" hidden="1" outlineLevel="1" x14ac:dyDescent="0.35">
      <c r="D69" s="19" t="s">
        <v>420</v>
      </c>
      <c r="E69" s="18"/>
      <c r="F69" s="18"/>
      <c r="G69" s="18"/>
      <c r="H69" s="17">
        <f t="shared" ref="H69:R69" si="76">H65+H67+IF(H60=$G$9,H68,0)</f>
        <v>-1000000</v>
      </c>
      <c r="I69" s="17">
        <f t="shared" si="76"/>
        <v>0</v>
      </c>
      <c r="J69" s="17">
        <f t="shared" si="76"/>
        <v>0</v>
      </c>
      <c r="K69" s="17">
        <f t="shared" si="76"/>
        <v>0</v>
      </c>
      <c r="L69" s="17">
        <f t="shared" si="76"/>
        <v>0</v>
      </c>
      <c r="M69" s="17">
        <f t="shared" si="76"/>
        <v>-214200</v>
      </c>
      <c r="N69" s="17">
        <f t="shared" si="76"/>
        <v>0</v>
      </c>
      <c r="O69" s="17">
        <f t="shared" si="76"/>
        <v>0</v>
      </c>
      <c r="P69" s="17">
        <f t="shared" si="76"/>
        <v>0</v>
      </c>
      <c r="Q69" s="17">
        <f t="shared" si="76"/>
        <v>0</v>
      </c>
      <c r="R69" s="17">
        <f t="shared" si="76"/>
        <v>2367363.6745921182</v>
      </c>
    </row>
    <row r="70" spans="4:18" hidden="1" outlineLevel="1" x14ac:dyDescent="0.35">
      <c r="D70" s="16"/>
      <c r="E70" s="16"/>
      <c r="F70" s="16"/>
    </row>
    <row r="71" spans="4:18" hidden="1" outlineLevel="1" x14ac:dyDescent="0.35">
      <c r="D71" s="15" t="s">
        <v>419</v>
      </c>
      <c r="E71" s="14"/>
      <c r="F71" s="13">
        <f>XIRR(H69:R69,H62:R62)</f>
        <v>7.4900183081626909E-2</v>
      </c>
      <c r="H71" s="8"/>
      <c r="I71" s="8"/>
      <c r="J71" s="8"/>
      <c r="K71" s="8"/>
      <c r="L71" s="8"/>
      <c r="M71" s="8"/>
      <c r="N71" s="8"/>
      <c r="O71" s="8"/>
      <c r="P71" s="8"/>
      <c r="Q71" s="8"/>
      <c r="R71" s="8"/>
    </row>
    <row r="72" spans="4:18" hidden="1" outlineLevel="1" x14ac:dyDescent="0.35">
      <c r="D72" s="12" t="s">
        <v>418</v>
      </c>
      <c r="E72" s="11"/>
      <c r="F72" s="10">
        <f>SUMIF(H69:R69,"&gt;"&amp;0)/-SUMIF(H69:R69,"&lt;"&amp;0)</f>
        <v>1.9497312424576827</v>
      </c>
      <c r="G72" s="9"/>
      <c r="H72" s="8"/>
      <c r="I72" s="8"/>
      <c r="J72" s="8"/>
      <c r="K72" s="8"/>
      <c r="L72" s="8"/>
      <c r="M72" s="8"/>
      <c r="N72" s="8"/>
      <c r="O72" s="8"/>
      <c r="P72" s="8"/>
      <c r="Q72" s="8"/>
      <c r="R72" s="8"/>
    </row>
    <row r="73" spans="4:18" hidden="1" outlineLevel="1" x14ac:dyDescent="0.35">
      <c r="G73" s="42"/>
      <c r="H73" s="8"/>
      <c r="I73" s="8"/>
      <c r="J73" s="8"/>
      <c r="K73" s="8"/>
      <c r="L73" s="8"/>
      <c r="M73" s="8"/>
      <c r="N73" s="8"/>
      <c r="O73" s="8"/>
      <c r="P73" s="8"/>
      <c r="Q73" s="8"/>
      <c r="R73" s="8"/>
    </row>
    <row r="74" spans="4:18" hidden="1" outlineLevel="1" x14ac:dyDescent="0.35">
      <c r="D74" s="39" t="s">
        <v>432</v>
      </c>
      <c r="E74" s="39"/>
      <c r="F74" s="39"/>
      <c r="G74" s="38" t="s">
        <v>416</v>
      </c>
      <c r="H74" s="37">
        <v>0</v>
      </c>
      <c r="I74" s="37">
        <f t="shared" ref="I74:R74" si="77">H74+1</f>
        <v>1</v>
      </c>
      <c r="J74" s="37">
        <f t="shared" si="77"/>
        <v>2</v>
      </c>
      <c r="K74" s="37">
        <f t="shared" si="77"/>
        <v>3</v>
      </c>
      <c r="L74" s="37">
        <f t="shared" si="77"/>
        <v>4</v>
      </c>
      <c r="M74" s="37">
        <f t="shared" si="77"/>
        <v>5</v>
      </c>
      <c r="N74" s="37">
        <f t="shared" si="77"/>
        <v>6</v>
      </c>
      <c r="O74" s="37">
        <f t="shared" si="77"/>
        <v>7</v>
      </c>
      <c r="P74" s="37">
        <f t="shared" si="77"/>
        <v>8</v>
      </c>
      <c r="Q74" s="37">
        <f t="shared" si="77"/>
        <v>9</v>
      </c>
      <c r="R74" s="37">
        <f t="shared" si="77"/>
        <v>10</v>
      </c>
    </row>
    <row r="75" spans="4:18" hidden="1" outlineLevel="1" x14ac:dyDescent="0.35">
      <c r="D75" s="35"/>
      <c r="E75" s="35"/>
      <c r="F75" s="35"/>
      <c r="G75" s="34"/>
      <c r="H75" s="36">
        <v>2022</v>
      </c>
      <c r="I75" s="36">
        <f t="shared" ref="I75:R75" si="78">H75+1</f>
        <v>2023</v>
      </c>
      <c r="J75" s="36">
        <f t="shared" si="78"/>
        <v>2024</v>
      </c>
      <c r="K75" s="36">
        <f t="shared" si="78"/>
        <v>2025</v>
      </c>
      <c r="L75" s="36">
        <f t="shared" si="78"/>
        <v>2026</v>
      </c>
      <c r="M75" s="36">
        <f t="shared" si="78"/>
        <v>2027</v>
      </c>
      <c r="N75" s="36">
        <f t="shared" si="78"/>
        <v>2028</v>
      </c>
      <c r="O75" s="36">
        <f t="shared" si="78"/>
        <v>2029</v>
      </c>
      <c r="P75" s="36">
        <f t="shared" si="78"/>
        <v>2030</v>
      </c>
      <c r="Q75" s="36">
        <f t="shared" si="78"/>
        <v>2031</v>
      </c>
      <c r="R75" s="36">
        <f t="shared" si="78"/>
        <v>2032</v>
      </c>
    </row>
    <row r="76" spans="4:18" hidden="1" outlineLevel="1" x14ac:dyDescent="0.35">
      <c r="D76" s="35" t="s">
        <v>431</v>
      </c>
      <c r="E76" s="35"/>
      <c r="F76" s="35"/>
      <c r="G76" s="34"/>
      <c r="H76" s="33">
        <f t="shared" ref="H76:R76" si="79">DATE(H75,12,31)</f>
        <v>44926</v>
      </c>
      <c r="I76" s="33">
        <f t="shared" si="79"/>
        <v>45291</v>
      </c>
      <c r="J76" s="33">
        <f t="shared" si="79"/>
        <v>45657</v>
      </c>
      <c r="K76" s="33">
        <f t="shared" si="79"/>
        <v>46022</v>
      </c>
      <c r="L76" s="33">
        <f t="shared" si="79"/>
        <v>46387</v>
      </c>
      <c r="M76" s="33">
        <f t="shared" si="79"/>
        <v>46752</v>
      </c>
      <c r="N76" s="33">
        <f t="shared" si="79"/>
        <v>47118</v>
      </c>
      <c r="O76" s="33">
        <f t="shared" si="79"/>
        <v>47483</v>
      </c>
      <c r="P76" s="33">
        <f t="shared" si="79"/>
        <v>47848</v>
      </c>
      <c r="Q76" s="33">
        <f t="shared" si="79"/>
        <v>48213</v>
      </c>
      <c r="R76" s="33">
        <f t="shared" si="79"/>
        <v>48579</v>
      </c>
    </row>
    <row r="77" spans="4:18" hidden="1" outlineLevel="1" x14ac:dyDescent="0.35">
      <c r="D77" s="31"/>
      <c r="E77" s="31"/>
      <c r="F77" s="32"/>
      <c r="G77" s="31"/>
      <c r="H77" s="30"/>
      <c r="I77" s="30"/>
      <c r="J77" s="30"/>
      <c r="K77" s="30"/>
      <c r="L77" s="30"/>
      <c r="M77" s="30"/>
      <c r="N77" s="30"/>
      <c r="O77" s="30"/>
      <c r="P77" s="30"/>
      <c r="Q77" s="30"/>
      <c r="R77" s="30"/>
    </row>
    <row r="78" spans="4:18" hidden="1" outlineLevel="1" x14ac:dyDescent="0.35">
      <c r="D78" s="29" t="s">
        <v>437</v>
      </c>
      <c r="E78" s="28"/>
      <c r="F78" s="28" t="s">
        <v>429</v>
      </c>
      <c r="G78" s="27" t="s">
        <v>428</v>
      </c>
      <c r="H78" s="26"/>
      <c r="I78" s="26"/>
      <c r="J78" s="26"/>
      <c r="K78" s="26"/>
      <c r="L78" s="26"/>
      <c r="M78" s="26"/>
      <c r="N78" s="26"/>
      <c r="O78" s="26"/>
      <c r="P78" s="26"/>
      <c r="Q78" s="26"/>
      <c r="R78" s="26"/>
    </row>
    <row r="79" spans="4:18" hidden="1" outlineLevel="1" x14ac:dyDescent="0.35">
      <c r="D79" s="15" t="s">
        <v>427</v>
      </c>
      <c r="E79" s="23"/>
      <c r="F79" s="24" t="s">
        <v>426</v>
      </c>
      <c r="G79" s="25">
        <v>10</v>
      </c>
      <c r="H79" s="20">
        <v>-1000000</v>
      </c>
      <c r="I79" s="20"/>
      <c r="J79" s="20"/>
      <c r="K79" s="20"/>
      <c r="L79" s="20"/>
      <c r="M79" s="20"/>
      <c r="N79" s="20"/>
      <c r="O79" s="20"/>
      <c r="P79" s="20"/>
      <c r="Q79" s="20"/>
      <c r="R79" s="20"/>
    </row>
    <row r="80" spans="4:18" hidden="1" outlineLevel="1" x14ac:dyDescent="0.35">
      <c r="D80" s="23" t="s">
        <v>425</v>
      </c>
      <c r="E80" s="23"/>
      <c r="F80" s="24"/>
      <c r="G80" s="21">
        <v>0</v>
      </c>
      <c r="H80" s="20">
        <f>H79*(1-G80)</f>
        <v>-1000000</v>
      </c>
      <c r="I80" s="20"/>
      <c r="J80" s="20"/>
      <c r="K80" s="20"/>
      <c r="L80" s="20"/>
      <c r="M80" s="20"/>
      <c r="N80" s="20"/>
      <c r="O80" s="20"/>
      <c r="P80" s="20"/>
      <c r="Q80" s="20"/>
      <c r="R80" s="20"/>
    </row>
    <row r="81" spans="4:18" hidden="1" outlineLevel="1" x14ac:dyDescent="0.35">
      <c r="D81" s="23" t="s">
        <v>433</v>
      </c>
      <c r="E81" s="23"/>
      <c r="F81" s="22">
        <v>2026</v>
      </c>
      <c r="G81" s="21">
        <v>0.23799999999999999</v>
      </c>
      <c r="H81" s="20">
        <f t="shared" ref="H81:R81" si="80">IF(H75=$F$81,$H$80*$G$81,0)</f>
        <v>0</v>
      </c>
      <c r="I81" s="20">
        <f t="shared" si="80"/>
        <v>0</v>
      </c>
      <c r="J81" s="20">
        <f t="shared" si="80"/>
        <v>0</v>
      </c>
      <c r="K81" s="20">
        <f t="shared" si="80"/>
        <v>0</v>
      </c>
      <c r="L81" s="20">
        <f t="shared" si="80"/>
        <v>-238000</v>
      </c>
      <c r="M81" s="20">
        <f t="shared" si="80"/>
        <v>0</v>
      </c>
      <c r="N81" s="20">
        <f t="shared" si="80"/>
        <v>0</v>
      </c>
      <c r="O81" s="20">
        <f t="shared" si="80"/>
        <v>0</v>
      </c>
      <c r="P81" s="20">
        <f t="shared" si="80"/>
        <v>0</v>
      </c>
      <c r="Q81" s="20">
        <f t="shared" si="80"/>
        <v>0</v>
      </c>
      <c r="R81" s="20">
        <f t="shared" si="80"/>
        <v>0</v>
      </c>
    </row>
    <row r="82" spans="4:18" hidden="1" outlineLevel="1" x14ac:dyDescent="0.35">
      <c r="D82" s="23" t="s">
        <v>423</v>
      </c>
      <c r="E82" s="23"/>
      <c r="F82" s="24" t="s">
        <v>422</v>
      </c>
      <c r="G82" s="21">
        <v>0.09</v>
      </c>
      <c r="H82" s="20">
        <f>-H79</f>
        <v>1000000</v>
      </c>
      <c r="I82" s="20">
        <f t="shared" ref="I82:R82" si="81">H82*(1+$G$82)</f>
        <v>1090000</v>
      </c>
      <c r="J82" s="20">
        <f t="shared" si="81"/>
        <v>1188100</v>
      </c>
      <c r="K82" s="20">
        <f t="shared" si="81"/>
        <v>1295029</v>
      </c>
      <c r="L82" s="20">
        <f t="shared" si="81"/>
        <v>1411581.61</v>
      </c>
      <c r="M82" s="20">
        <f t="shared" si="81"/>
        <v>1538623.9549000002</v>
      </c>
      <c r="N82" s="20">
        <f t="shared" si="81"/>
        <v>1677100.1108410005</v>
      </c>
      <c r="O82" s="20">
        <f t="shared" si="81"/>
        <v>1828039.1208166906</v>
      </c>
      <c r="P82" s="20">
        <f t="shared" si="81"/>
        <v>1992562.641690193</v>
      </c>
      <c r="Q82" s="20">
        <f t="shared" si="81"/>
        <v>2171893.2794423103</v>
      </c>
      <c r="R82" s="20">
        <f t="shared" si="81"/>
        <v>2367363.6745921182</v>
      </c>
    </row>
    <row r="83" spans="4:18" hidden="1" outlineLevel="1" x14ac:dyDescent="0.35">
      <c r="D83" s="19" t="s">
        <v>420</v>
      </c>
      <c r="E83" s="18"/>
      <c r="F83" s="18"/>
      <c r="G83" s="18"/>
      <c r="H83" s="17">
        <f t="shared" ref="H83:R83" si="82">H79+H81+IF(H74=$G$9,H82,0)</f>
        <v>-1000000</v>
      </c>
      <c r="I83" s="17">
        <f t="shared" si="82"/>
        <v>0</v>
      </c>
      <c r="J83" s="17">
        <f t="shared" si="82"/>
        <v>0</v>
      </c>
      <c r="K83" s="17">
        <f t="shared" si="82"/>
        <v>0</v>
      </c>
      <c r="L83" s="17">
        <f t="shared" si="82"/>
        <v>-238000</v>
      </c>
      <c r="M83" s="17">
        <f t="shared" si="82"/>
        <v>0</v>
      </c>
      <c r="N83" s="17">
        <f t="shared" si="82"/>
        <v>0</v>
      </c>
      <c r="O83" s="17">
        <f t="shared" si="82"/>
        <v>0</v>
      </c>
      <c r="P83" s="17">
        <f t="shared" si="82"/>
        <v>0</v>
      </c>
      <c r="Q83" s="17">
        <f t="shared" si="82"/>
        <v>0</v>
      </c>
      <c r="R83" s="17">
        <f t="shared" si="82"/>
        <v>2367363.6745921182</v>
      </c>
    </row>
    <row r="84" spans="4:18" hidden="1" outlineLevel="1" x14ac:dyDescent="0.35">
      <c r="D84" s="16"/>
      <c r="E84" s="16"/>
      <c r="F84" s="16"/>
    </row>
    <row r="85" spans="4:18" hidden="1" outlineLevel="1" x14ac:dyDescent="0.35">
      <c r="D85" s="15" t="s">
        <v>419</v>
      </c>
      <c r="E85" s="14"/>
      <c r="F85" s="13">
        <f>XIRR(H83:R83,H76:R76)</f>
        <v>7.2031363844871535E-2</v>
      </c>
      <c r="H85" s="8"/>
      <c r="I85" s="8"/>
      <c r="J85" s="8"/>
      <c r="K85" s="8"/>
      <c r="L85" s="8"/>
      <c r="M85" s="8"/>
      <c r="N85" s="8"/>
      <c r="O85" s="8"/>
      <c r="P85" s="8"/>
      <c r="Q85" s="8"/>
      <c r="R85" s="8"/>
    </row>
    <row r="86" spans="4:18" hidden="1" outlineLevel="1" x14ac:dyDescent="0.35">
      <c r="D86" s="12" t="s">
        <v>418</v>
      </c>
      <c r="E86" s="11"/>
      <c r="F86" s="10">
        <f>SUMIF(H83:R83,"&gt;"&amp;0)/-SUMIF(H83:R83,"&lt;"&amp;0)</f>
        <v>1.9122485255186739</v>
      </c>
      <c r="G86" s="9"/>
      <c r="H86" s="8"/>
      <c r="I86" s="8"/>
      <c r="J86" s="8"/>
      <c r="K86" s="8"/>
      <c r="L86" s="8"/>
      <c r="M86" s="8"/>
      <c r="N86" s="8"/>
      <c r="O86" s="8"/>
      <c r="P86" s="8"/>
      <c r="Q86" s="8"/>
      <c r="R86" s="8"/>
    </row>
    <row r="87" spans="4:18" hidden="1" outlineLevel="1" x14ac:dyDescent="0.35"/>
    <row r="88" spans="4:18" hidden="1" outlineLevel="1" x14ac:dyDescent="0.35">
      <c r="D88" s="39" t="s">
        <v>432</v>
      </c>
      <c r="E88" s="39"/>
      <c r="F88" s="39"/>
      <c r="G88" s="38" t="s">
        <v>416</v>
      </c>
      <c r="H88" s="37">
        <v>0</v>
      </c>
      <c r="I88" s="37">
        <f t="shared" ref="I88:R88" si="83">H88+1</f>
        <v>1</v>
      </c>
      <c r="J88" s="37">
        <f t="shared" si="83"/>
        <v>2</v>
      </c>
      <c r="K88" s="37">
        <f t="shared" si="83"/>
        <v>3</v>
      </c>
      <c r="L88" s="37">
        <f t="shared" si="83"/>
        <v>4</v>
      </c>
      <c r="M88" s="37">
        <f t="shared" si="83"/>
        <v>5</v>
      </c>
      <c r="N88" s="37">
        <f t="shared" si="83"/>
        <v>6</v>
      </c>
      <c r="O88" s="37">
        <f t="shared" si="83"/>
        <v>7</v>
      </c>
      <c r="P88" s="37">
        <f t="shared" si="83"/>
        <v>8</v>
      </c>
      <c r="Q88" s="37">
        <f t="shared" si="83"/>
        <v>9</v>
      </c>
      <c r="R88" s="37">
        <f t="shared" si="83"/>
        <v>10</v>
      </c>
    </row>
    <row r="89" spans="4:18" hidden="1" outlineLevel="1" x14ac:dyDescent="0.35">
      <c r="D89" s="35"/>
      <c r="E89" s="35"/>
      <c r="F89" s="35"/>
      <c r="G89" s="34"/>
      <c r="H89" s="36">
        <v>2023</v>
      </c>
      <c r="I89" s="36">
        <f t="shared" ref="I89:R89" si="84">H89+1</f>
        <v>2024</v>
      </c>
      <c r="J89" s="36">
        <f t="shared" si="84"/>
        <v>2025</v>
      </c>
      <c r="K89" s="36">
        <f t="shared" si="84"/>
        <v>2026</v>
      </c>
      <c r="L89" s="36">
        <f t="shared" si="84"/>
        <v>2027</v>
      </c>
      <c r="M89" s="36">
        <f t="shared" si="84"/>
        <v>2028</v>
      </c>
      <c r="N89" s="36">
        <f t="shared" si="84"/>
        <v>2029</v>
      </c>
      <c r="O89" s="36">
        <f t="shared" si="84"/>
        <v>2030</v>
      </c>
      <c r="P89" s="36">
        <f t="shared" si="84"/>
        <v>2031</v>
      </c>
      <c r="Q89" s="36">
        <f t="shared" si="84"/>
        <v>2032</v>
      </c>
      <c r="R89" s="36">
        <f t="shared" si="84"/>
        <v>2033</v>
      </c>
    </row>
    <row r="90" spans="4:18" hidden="1" outlineLevel="1" x14ac:dyDescent="0.35">
      <c r="D90" s="35" t="s">
        <v>431</v>
      </c>
      <c r="E90" s="35"/>
      <c r="F90" s="35"/>
      <c r="G90" s="34"/>
      <c r="H90" s="33">
        <f t="shared" ref="H90:R90" si="85">DATE(H89,12,31)</f>
        <v>45291</v>
      </c>
      <c r="I90" s="33">
        <f t="shared" si="85"/>
        <v>45657</v>
      </c>
      <c r="J90" s="33">
        <f t="shared" si="85"/>
        <v>46022</v>
      </c>
      <c r="K90" s="33">
        <f t="shared" si="85"/>
        <v>46387</v>
      </c>
      <c r="L90" s="33">
        <f t="shared" si="85"/>
        <v>46752</v>
      </c>
      <c r="M90" s="33">
        <f t="shared" si="85"/>
        <v>47118</v>
      </c>
      <c r="N90" s="33">
        <f t="shared" si="85"/>
        <v>47483</v>
      </c>
      <c r="O90" s="33">
        <f t="shared" si="85"/>
        <v>47848</v>
      </c>
      <c r="P90" s="33">
        <f t="shared" si="85"/>
        <v>48213</v>
      </c>
      <c r="Q90" s="33">
        <f t="shared" si="85"/>
        <v>48579</v>
      </c>
      <c r="R90" s="33">
        <f t="shared" si="85"/>
        <v>48944</v>
      </c>
    </row>
    <row r="91" spans="4:18" hidden="1" outlineLevel="1" x14ac:dyDescent="0.35">
      <c r="D91" s="31"/>
      <c r="E91" s="31"/>
      <c r="F91" s="32"/>
      <c r="G91" s="31"/>
      <c r="H91" s="30"/>
      <c r="I91" s="30"/>
      <c r="J91" s="30"/>
      <c r="K91" s="30"/>
      <c r="L91" s="30"/>
      <c r="M91" s="30"/>
      <c r="N91" s="30"/>
      <c r="O91" s="30"/>
      <c r="P91" s="30"/>
      <c r="Q91" s="30"/>
      <c r="R91" s="30"/>
    </row>
    <row r="92" spans="4:18" hidden="1" outlineLevel="1" x14ac:dyDescent="0.35">
      <c r="D92" s="29" t="s">
        <v>436</v>
      </c>
      <c r="E92" s="28"/>
      <c r="F92" s="28" t="s">
        <v>429</v>
      </c>
      <c r="G92" s="27" t="s">
        <v>428</v>
      </c>
      <c r="H92" s="26"/>
      <c r="I92" s="26"/>
      <c r="J92" s="26"/>
      <c r="K92" s="26"/>
      <c r="L92" s="26"/>
      <c r="M92" s="26"/>
      <c r="N92" s="26"/>
      <c r="O92" s="26"/>
      <c r="P92" s="26"/>
      <c r="Q92" s="26"/>
      <c r="R92" s="26"/>
    </row>
    <row r="93" spans="4:18" hidden="1" outlineLevel="1" x14ac:dyDescent="0.35">
      <c r="D93" s="15" t="s">
        <v>427</v>
      </c>
      <c r="E93" s="23"/>
      <c r="F93" s="24" t="s">
        <v>426</v>
      </c>
      <c r="G93" s="25">
        <v>10</v>
      </c>
      <c r="H93" s="20">
        <v>-1000000</v>
      </c>
      <c r="I93" s="20"/>
      <c r="J93" s="20"/>
      <c r="K93" s="20"/>
      <c r="L93" s="20"/>
      <c r="M93" s="20"/>
      <c r="N93" s="20"/>
      <c r="O93" s="20"/>
      <c r="P93" s="20"/>
      <c r="Q93" s="20"/>
      <c r="R93" s="20"/>
    </row>
    <row r="94" spans="4:18" hidden="1" outlineLevel="1" x14ac:dyDescent="0.35">
      <c r="D94" s="23" t="s">
        <v>425</v>
      </c>
      <c r="E94" s="23"/>
      <c r="F94" s="24"/>
      <c r="G94" s="21">
        <v>0</v>
      </c>
      <c r="H94" s="20">
        <f>H93*(1-G94)</f>
        <v>-1000000</v>
      </c>
      <c r="I94" s="20"/>
      <c r="J94" s="20"/>
      <c r="K94" s="20"/>
      <c r="L94" s="20"/>
      <c r="M94" s="20"/>
      <c r="N94" s="20"/>
      <c r="O94" s="20"/>
      <c r="P94" s="20"/>
      <c r="Q94" s="20"/>
      <c r="R94" s="20"/>
    </row>
    <row r="95" spans="4:18" hidden="1" outlineLevel="1" x14ac:dyDescent="0.35">
      <c r="D95" s="23" t="s">
        <v>433</v>
      </c>
      <c r="E95" s="23"/>
      <c r="F95" s="22">
        <v>2026</v>
      </c>
      <c r="G95" s="21">
        <v>0.23799999999999999</v>
      </c>
      <c r="H95" s="20">
        <f t="shared" ref="H95:R95" si="86">IF(H89=$F$95,$H$94*$G$95,0)</f>
        <v>0</v>
      </c>
      <c r="I95" s="20">
        <f t="shared" si="86"/>
        <v>0</v>
      </c>
      <c r="J95" s="20">
        <f t="shared" si="86"/>
        <v>0</v>
      </c>
      <c r="K95" s="20">
        <f t="shared" si="86"/>
        <v>-238000</v>
      </c>
      <c r="L95" s="20">
        <f t="shared" si="86"/>
        <v>0</v>
      </c>
      <c r="M95" s="20">
        <f t="shared" si="86"/>
        <v>0</v>
      </c>
      <c r="N95" s="20">
        <f t="shared" si="86"/>
        <v>0</v>
      </c>
      <c r="O95" s="20">
        <f t="shared" si="86"/>
        <v>0</v>
      </c>
      <c r="P95" s="20">
        <f t="shared" si="86"/>
        <v>0</v>
      </c>
      <c r="Q95" s="20">
        <f t="shared" si="86"/>
        <v>0</v>
      </c>
      <c r="R95" s="20">
        <f t="shared" si="86"/>
        <v>0</v>
      </c>
    </row>
    <row r="96" spans="4:18" hidden="1" outlineLevel="1" x14ac:dyDescent="0.35">
      <c r="D96" s="23" t="s">
        <v>423</v>
      </c>
      <c r="E96" s="23"/>
      <c r="F96" s="24" t="s">
        <v>422</v>
      </c>
      <c r="G96" s="21">
        <v>0.09</v>
      </c>
      <c r="H96" s="20">
        <f>-H93</f>
        <v>1000000</v>
      </c>
      <c r="I96" s="20">
        <f t="shared" ref="I96:R96" si="87">H96*(1+$G$110)</f>
        <v>1090000</v>
      </c>
      <c r="J96" s="20">
        <f t="shared" si="87"/>
        <v>1188100</v>
      </c>
      <c r="K96" s="20">
        <f t="shared" si="87"/>
        <v>1295029</v>
      </c>
      <c r="L96" s="20">
        <f t="shared" si="87"/>
        <v>1411581.61</v>
      </c>
      <c r="M96" s="20">
        <f t="shared" si="87"/>
        <v>1538623.9549000002</v>
      </c>
      <c r="N96" s="20">
        <f t="shared" si="87"/>
        <v>1677100.1108410005</v>
      </c>
      <c r="O96" s="20">
        <f t="shared" si="87"/>
        <v>1828039.1208166906</v>
      </c>
      <c r="P96" s="20">
        <f t="shared" si="87"/>
        <v>1992562.641690193</v>
      </c>
      <c r="Q96" s="20">
        <f t="shared" si="87"/>
        <v>2171893.2794423103</v>
      </c>
      <c r="R96" s="20">
        <f t="shared" si="87"/>
        <v>2367363.6745921182</v>
      </c>
    </row>
    <row r="97" spans="4:18" hidden="1" outlineLevel="1" x14ac:dyDescent="0.35">
      <c r="D97" s="19" t="s">
        <v>420</v>
      </c>
      <c r="E97" s="18"/>
      <c r="F97" s="18"/>
      <c r="G97" s="18"/>
      <c r="H97" s="17">
        <f t="shared" ref="H97:R97" si="88">H93+H95+IF(H88=$G$9,H96,0)</f>
        <v>-1000000</v>
      </c>
      <c r="I97" s="17">
        <f t="shared" si="88"/>
        <v>0</v>
      </c>
      <c r="J97" s="17">
        <f t="shared" si="88"/>
        <v>0</v>
      </c>
      <c r="K97" s="17">
        <f t="shared" si="88"/>
        <v>-238000</v>
      </c>
      <c r="L97" s="17">
        <f t="shared" si="88"/>
        <v>0</v>
      </c>
      <c r="M97" s="17">
        <f t="shared" si="88"/>
        <v>0</v>
      </c>
      <c r="N97" s="17">
        <f t="shared" si="88"/>
        <v>0</v>
      </c>
      <c r="O97" s="17">
        <f t="shared" si="88"/>
        <v>0</v>
      </c>
      <c r="P97" s="17">
        <f t="shared" si="88"/>
        <v>0</v>
      </c>
      <c r="Q97" s="17">
        <f t="shared" si="88"/>
        <v>0</v>
      </c>
      <c r="R97" s="17">
        <f t="shared" si="88"/>
        <v>2367363.6745921182</v>
      </c>
    </row>
    <row r="98" spans="4:18" hidden="1" outlineLevel="1" x14ac:dyDescent="0.35">
      <c r="D98" s="16"/>
      <c r="E98" s="16"/>
      <c r="F98" s="16"/>
    </row>
    <row r="99" spans="4:18" hidden="1" outlineLevel="1" x14ac:dyDescent="0.35">
      <c r="D99" s="15" t="s">
        <v>419</v>
      </c>
      <c r="E99" s="14"/>
      <c r="F99" s="13">
        <f>XIRR(H97:R97,H90:R90)</f>
        <v>7.0800748467445371E-2</v>
      </c>
      <c r="H99" s="8"/>
      <c r="I99" s="8"/>
      <c r="J99" s="8"/>
      <c r="K99" s="8"/>
      <c r="L99" s="8"/>
      <c r="M99" s="8"/>
      <c r="N99" s="8"/>
      <c r="O99" s="8"/>
      <c r="P99" s="8"/>
      <c r="Q99" s="8"/>
      <c r="R99" s="8"/>
    </row>
    <row r="100" spans="4:18" hidden="1" outlineLevel="1" x14ac:dyDescent="0.35">
      <c r="D100" s="12" t="s">
        <v>418</v>
      </c>
      <c r="E100" s="11"/>
      <c r="F100" s="10">
        <f>SUMIF(H97:R97,"&gt;"&amp;0)/-SUMIF(H97:R97,"&lt;"&amp;0)</f>
        <v>1.9122485255186739</v>
      </c>
      <c r="G100" s="9"/>
      <c r="H100" s="8"/>
      <c r="I100" s="8"/>
      <c r="J100" s="8"/>
      <c r="K100" s="8"/>
      <c r="L100" s="8"/>
      <c r="M100" s="8"/>
      <c r="N100" s="8"/>
      <c r="O100" s="8"/>
      <c r="P100" s="8"/>
      <c r="Q100" s="8"/>
      <c r="R100" s="8"/>
    </row>
    <row r="101" spans="4:18" hidden="1" outlineLevel="1" x14ac:dyDescent="0.35">
      <c r="H101" s="8"/>
    </row>
    <row r="102" spans="4:18" hidden="1" outlineLevel="1" x14ac:dyDescent="0.35">
      <c r="D102" s="39" t="s">
        <v>432</v>
      </c>
      <c r="E102" s="39"/>
      <c r="F102" s="39"/>
      <c r="G102" s="38" t="s">
        <v>416</v>
      </c>
      <c r="H102" s="37">
        <v>0</v>
      </c>
      <c r="I102" s="37">
        <f t="shared" ref="I102:R102" si="89">H102+1</f>
        <v>1</v>
      </c>
      <c r="J102" s="37">
        <f t="shared" si="89"/>
        <v>2</v>
      </c>
      <c r="K102" s="37">
        <f t="shared" si="89"/>
        <v>3</v>
      </c>
      <c r="L102" s="37">
        <f t="shared" si="89"/>
        <v>4</v>
      </c>
      <c r="M102" s="37">
        <f t="shared" si="89"/>
        <v>5</v>
      </c>
      <c r="N102" s="37">
        <f t="shared" si="89"/>
        <v>6</v>
      </c>
      <c r="O102" s="37">
        <f t="shared" si="89"/>
        <v>7</v>
      </c>
      <c r="P102" s="37">
        <f t="shared" si="89"/>
        <v>8</v>
      </c>
      <c r="Q102" s="37">
        <f t="shared" si="89"/>
        <v>9</v>
      </c>
      <c r="R102" s="37">
        <f t="shared" si="89"/>
        <v>10</v>
      </c>
    </row>
    <row r="103" spans="4:18" hidden="1" outlineLevel="1" x14ac:dyDescent="0.35">
      <c r="D103" s="35"/>
      <c r="E103" s="35"/>
      <c r="F103" s="35"/>
      <c r="G103" s="34"/>
      <c r="H103" s="36">
        <v>2024</v>
      </c>
      <c r="I103" s="36">
        <f t="shared" ref="I103:R103" si="90">H103+1</f>
        <v>2025</v>
      </c>
      <c r="J103" s="36">
        <f t="shared" si="90"/>
        <v>2026</v>
      </c>
      <c r="K103" s="36">
        <f t="shared" si="90"/>
        <v>2027</v>
      </c>
      <c r="L103" s="36">
        <f t="shared" si="90"/>
        <v>2028</v>
      </c>
      <c r="M103" s="36">
        <f t="shared" si="90"/>
        <v>2029</v>
      </c>
      <c r="N103" s="36">
        <f t="shared" si="90"/>
        <v>2030</v>
      </c>
      <c r="O103" s="36">
        <f t="shared" si="90"/>
        <v>2031</v>
      </c>
      <c r="P103" s="36">
        <f t="shared" si="90"/>
        <v>2032</v>
      </c>
      <c r="Q103" s="36">
        <f t="shared" si="90"/>
        <v>2033</v>
      </c>
      <c r="R103" s="36">
        <f t="shared" si="90"/>
        <v>2034</v>
      </c>
    </row>
    <row r="104" spans="4:18" hidden="1" outlineLevel="1" x14ac:dyDescent="0.35">
      <c r="D104" s="35" t="s">
        <v>431</v>
      </c>
      <c r="E104" s="35"/>
      <c r="F104" s="35"/>
      <c r="G104" s="34"/>
      <c r="H104" s="33">
        <f t="shared" ref="H104:R104" si="91">DATE(H103,12,31)</f>
        <v>45657</v>
      </c>
      <c r="I104" s="33">
        <f t="shared" si="91"/>
        <v>46022</v>
      </c>
      <c r="J104" s="33">
        <f t="shared" si="91"/>
        <v>46387</v>
      </c>
      <c r="K104" s="33">
        <f t="shared" si="91"/>
        <v>46752</v>
      </c>
      <c r="L104" s="33">
        <f t="shared" si="91"/>
        <v>47118</v>
      </c>
      <c r="M104" s="33">
        <f t="shared" si="91"/>
        <v>47483</v>
      </c>
      <c r="N104" s="33">
        <f t="shared" si="91"/>
        <v>47848</v>
      </c>
      <c r="O104" s="33">
        <f t="shared" si="91"/>
        <v>48213</v>
      </c>
      <c r="P104" s="33">
        <f t="shared" si="91"/>
        <v>48579</v>
      </c>
      <c r="Q104" s="33">
        <f t="shared" si="91"/>
        <v>48944</v>
      </c>
      <c r="R104" s="33">
        <f t="shared" si="91"/>
        <v>49309</v>
      </c>
    </row>
    <row r="105" spans="4:18" hidden="1" outlineLevel="1" x14ac:dyDescent="0.35">
      <c r="D105" s="31"/>
      <c r="E105" s="31"/>
      <c r="F105" s="32"/>
      <c r="G105" s="31"/>
      <c r="H105" s="30"/>
      <c r="I105" s="30"/>
      <c r="J105" s="30"/>
      <c r="K105" s="30"/>
      <c r="L105" s="30"/>
      <c r="M105" s="30"/>
      <c r="N105" s="30"/>
      <c r="O105" s="30"/>
      <c r="P105" s="30"/>
      <c r="Q105" s="30"/>
      <c r="R105" s="30"/>
    </row>
    <row r="106" spans="4:18" hidden="1" outlineLevel="1" x14ac:dyDescent="0.35">
      <c r="D106" s="29" t="s">
        <v>435</v>
      </c>
      <c r="E106" s="28"/>
      <c r="F106" s="28" t="s">
        <v>429</v>
      </c>
      <c r="G106" s="27" t="s">
        <v>428</v>
      </c>
      <c r="H106" s="26"/>
      <c r="I106" s="26"/>
      <c r="J106" s="26"/>
      <c r="K106" s="26"/>
      <c r="L106" s="26"/>
      <c r="M106" s="26"/>
      <c r="N106" s="26"/>
      <c r="O106" s="26"/>
      <c r="P106" s="26"/>
      <c r="Q106" s="26"/>
      <c r="R106" s="26"/>
    </row>
    <row r="107" spans="4:18" hidden="1" outlineLevel="1" x14ac:dyDescent="0.35">
      <c r="D107" s="15" t="s">
        <v>427</v>
      </c>
      <c r="E107" s="23"/>
      <c r="F107" s="24" t="s">
        <v>426</v>
      </c>
      <c r="G107" s="25">
        <v>10</v>
      </c>
      <c r="H107" s="20">
        <v>-1000000</v>
      </c>
      <c r="I107" s="20"/>
      <c r="J107" s="20"/>
      <c r="K107" s="20"/>
      <c r="L107" s="20"/>
      <c r="M107" s="20"/>
      <c r="N107" s="20"/>
      <c r="O107" s="20"/>
      <c r="P107" s="20"/>
      <c r="Q107" s="20"/>
      <c r="R107" s="20"/>
    </row>
    <row r="108" spans="4:18" hidden="1" outlineLevel="1" x14ac:dyDescent="0.35">
      <c r="D108" s="23" t="s">
        <v>425</v>
      </c>
      <c r="E108" s="23"/>
      <c r="F108" s="24"/>
      <c r="G108" s="21">
        <v>0</v>
      </c>
      <c r="H108" s="20">
        <f>H107*(1-G108)</f>
        <v>-1000000</v>
      </c>
      <c r="I108" s="20"/>
      <c r="J108" s="20"/>
      <c r="K108" s="20"/>
      <c r="L108" s="20"/>
      <c r="M108" s="20"/>
      <c r="N108" s="20"/>
      <c r="O108" s="20"/>
      <c r="P108" s="20"/>
      <c r="Q108" s="20"/>
      <c r="R108" s="20"/>
    </row>
    <row r="109" spans="4:18" hidden="1" outlineLevel="1" x14ac:dyDescent="0.35">
      <c r="D109" s="23" t="s">
        <v>433</v>
      </c>
      <c r="E109" s="23"/>
      <c r="F109" s="22">
        <v>2026</v>
      </c>
      <c r="G109" s="21">
        <v>0.23799999999999999</v>
      </c>
      <c r="H109" s="20">
        <f t="shared" ref="H109:R109" si="92">IF(H103=$F$109,$H$108*$G$109,0)</f>
        <v>0</v>
      </c>
      <c r="I109" s="20">
        <f t="shared" si="92"/>
        <v>0</v>
      </c>
      <c r="J109" s="20">
        <f t="shared" si="92"/>
        <v>-238000</v>
      </c>
      <c r="K109" s="20">
        <f t="shared" si="92"/>
        <v>0</v>
      </c>
      <c r="L109" s="20">
        <f t="shared" si="92"/>
        <v>0</v>
      </c>
      <c r="M109" s="20">
        <f t="shared" si="92"/>
        <v>0</v>
      </c>
      <c r="N109" s="20">
        <f t="shared" si="92"/>
        <v>0</v>
      </c>
      <c r="O109" s="20">
        <f t="shared" si="92"/>
        <v>0</v>
      </c>
      <c r="P109" s="20">
        <f t="shared" si="92"/>
        <v>0</v>
      </c>
      <c r="Q109" s="20">
        <f t="shared" si="92"/>
        <v>0</v>
      </c>
      <c r="R109" s="20">
        <f t="shared" si="92"/>
        <v>0</v>
      </c>
    </row>
    <row r="110" spans="4:18" hidden="1" outlineLevel="1" x14ac:dyDescent="0.35">
      <c r="D110" s="23" t="s">
        <v>423</v>
      </c>
      <c r="E110" s="23"/>
      <c r="F110" s="24" t="s">
        <v>422</v>
      </c>
      <c r="G110" s="21">
        <v>0.09</v>
      </c>
      <c r="H110" s="20">
        <f>-H107</f>
        <v>1000000</v>
      </c>
      <c r="I110" s="20">
        <f t="shared" ref="I110:R110" si="93">H110*(1+$G$110)</f>
        <v>1090000</v>
      </c>
      <c r="J110" s="20">
        <f t="shared" si="93"/>
        <v>1188100</v>
      </c>
      <c r="K110" s="20">
        <f t="shared" si="93"/>
        <v>1295029</v>
      </c>
      <c r="L110" s="20">
        <f t="shared" si="93"/>
        <v>1411581.61</v>
      </c>
      <c r="M110" s="20">
        <f t="shared" si="93"/>
        <v>1538623.9549000002</v>
      </c>
      <c r="N110" s="20">
        <f t="shared" si="93"/>
        <v>1677100.1108410005</v>
      </c>
      <c r="O110" s="20">
        <f t="shared" si="93"/>
        <v>1828039.1208166906</v>
      </c>
      <c r="P110" s="20">
        <f t="shared" si="93"/>
        <v>1992562.641690193</v>
      </c>
      <c r="Q110" s="20">
        <f t="shared" si="93"/>
        <v>2171893.2794423103</v>
      </c>
      <c r="R110" s="20">
        <f t="shared" si="93"/>
        <v>2367363.6745921182</v>
      </c>
    </row>
    <row r="111" spans="4:18" hidden="1" outlineLevel="1" x14ac:dyDescent="0.35">
      <c r="D111" s="19" t="s">
        <v>420</v>
      </c>
      <c r="E111" s="18"/>
      <c r="F111" s="18"/>
      <c r="G111" s="18"/>
      <c r="H111" s="17">
        <f t="shared" ref="H111:R111" si="94">H107+H109+IF(H102=$G$9,H110,0)</f>
        <v>-1000000</v>
      </c>
      <c r="I111" s="17">
        <f t="shared" si="94"/>
        <v>0</v>
      </c>
      <c r="J111" s="17">
        <f t="shared" si="94"/>
        <v>-238000</v>
      </c>
      <c r="K111" s="17">
        <f t="shared" si="94"/>
        <v>0</v>
      </c>
      <c r="L111" s="17">
        <f t="shared" si="94"/>
        <v>0</v>
      </c>
      <c r="M111" s="17">
        <f t="shared" si="94"/>
        <v>0</v>
      </c>
      <c r="N111" s="17">
        <f t="shared" si="94"/>
        <v>0</v>
      </c>
      <c r="O111" s="17">
        <f t="shared" si="94"/>
        <v>0</v>
      </c>
      <c r="P111" s="17">
        <f t="shared" si="94"/>
        <v>0</v>
      </c>
      <c r="Q111" s="17">
        <f t="shared" si="94"/>
        <v>0</v>
      </c>
      <c r="R111" s="17">
        <f t="shared" si="94"/>
        <v>2367363.6745921182</v>
      </c>
    </row>
    <row r="112" spans="4:18" hidden="1" outlineLevel="1" x14ac:dyDescent="0.35">
      <c r="D112" s="16"/>
      <c r="E112" s="16"/>
      <c r="F112" s="16"/>
    </row>
    <row r="113" spans="4:18" hidden="1" outlineLevel="1" x14ac:dyDescent="0.35">
      <c r="D113" s="15" t="s">
        <v>419</v>
      </c>
      <c r="E113" s="14"/>
      <c r="F113" s="13">
        <f>XIRR(H111:R111,H104:R104)</f>
        <v>6.9552019238471971E-2</v>
      </c>
      <c r="H113" s="8"/>
      <c r="I113" s="8"/>
      <c r="J113" s="8"/>
      <c r="K113" s="8"/>
      <c r="L113" s="8"/>
      <c r="M113" s="8"/>
      <c r="N113" s="8"/>
      <c r="O113" s="8"/>
      <c r="P113" s="8"/>
      <c r="Q113" s="8"/>
      <c r="R113" s="8"/>
    </row>
    <row r="114" spans="4:18" hidden="1" outlineLevel="1" x14ac:dyDescent="0.35">
      <c r="D114" s="12" t="s">
        <v>418</v>
      </c>
      <c r="E114" s="11"/>
      <c r="F114" s="10">
        <f>SUMIF(H111:R111,"&gt;"&amp;0)/-SUMIF(H111:R111,"&lt;"&amp;0)</f>
        <v>1.9122485255186739</v>
      </c>
      <c r="G114" s="9"/>
      <c r="H114" s="8"/>
      <c r="I114" s="8"/>
      <c r="J114" s="8"/>
      <c r="K114" s="8"/>
      <c r="L114" s="8"/>
      <c r="M114" s="8"/>
      <c r="N114" s="8"/>
      <c r="O114" s="8"/>
      <c r="P114" s="8"/>
      <c r="Q114" s="8"/>
      <c r="R114" s="8"/>
    </row>
    <row r="115" spans="4:18" hidden="1" outlineLevel="1" x14ac:dyDescent="0.35">
      <c r="D115" s="41"/>
      <c r="E115" s="41"/>
      <c r="F115" s="40"/>
      <c r="G115" s="9"/>
      <c r="H115" s="8"/>
      <c r="I115" s="8"/>
      <c r="J115" s="8"/>
      <c r="K115" s="8"/>
      <c r="L115" s="8"/>
      <c r="M115" s="8"/>
      <c r="N115" s="8"/>
      <c r="O115" s="8"/>
      <c r="P115" s="8"/>
      <c r="Q115" s="8"/>
      <c r="R115" s="8"/>
    </row>
    <row r="116" spans="4:18" hidden="1" outlineLevel="1" x14ac:dyDescent="0.35">
      <c r="D116" s="39" t="s">
        <v>432</v>
      </c>
      <c r="E116" s="39"/>
      <c r="F116" s="39"/>
      <c r="G116" s="38" t="s">
        <v>416</v>
      </c>
      <c r="H116" s="37">
        <v>0</v>
      </c>
      <c r="I116" s="37">
        <f t="shared" ref="I116:R116" si="95">H116+1</f>
        <v>1</v>
      </c>
      <c r="J116" s="37">
        <f t="shared" si="95"/>
        <v>2</v>
      </c>
      <c r="K116" s="37">
        <f t="shared" si="95"/>
        <v>3</v>
      </c>
      <c r="L116" s="37">
        <f t="shared" si="95"/>
        <v>4</v>
      </c>
      <c r="M116" s="37">
        <f t="shared" si="95"/>
        <v>5</v>
      </c>
      <c r="N116" s="37">
        <f t="shared" si="95"/>
        <v>6</v>
      </c>
      <c r="O116" s="37">
        <f t="shared" si="95"/>
        <v>7</v>
      </c>
      <c r="P116" s="37">
        <f t="shared" si="95"/>
        <v>8</v>
      </c>
      <c r="Q116" s="37">
        <f t="shared" si="95"/>
        <v>9</v>
      </c>
      <c r="R116" s="37">
        <f t="shared" si="95"/>
        <v>10</v>
      </c>
    </row>
    <row r="117" spans="4:18" hidden="1" outlineLevel="1" x14ac:dyDescent="0.35">
      <c r="D117" s="35"/>
      <c r="E117" s="35"/>
      <c r="F117" s="35"/>
      <c r="G117" s="34"/>
      <c r="H117" s="36">
        <v>2025</v>
      </c>
      <c r="I117" s="36">
        <f t="shared" ref="I117:R117" si="96">H117+1</f>
        <v>2026</v>
      </c>
      <c r="J117" s="36">
        <f t="shared" si="96"/>
        <v>2027</v>
      </c>
      <c r="K117" s="36">
        <f t="shared" si="96"/>
        <v>2028</v>
      </c>
      <c r="L117" s="36">
        <f t="shared" si="96"/>
        <v>2029</v>
      </c>
      <c r="M117" s="36">
        <f t="shared" si="96"/>
        <v>2030</v>
      </c>
      <c r="N117" s="36">
        <f t="shared" si="96"/>
        <v>2031</v>
      </c>
      <c r="O117" s="36">
        <f t="shared" si="96"/>
        <v>2032</v>
      </c>
      <c r="P117" s="36">
        <f t="shared" si="96"/>
        <v>2033</v>
      </c>
      <c r="Q117" s="36">
        <f t="shared" si="96"/>
        <v>2034</v>
      </c>
      <c r="R117" s="36">
        <f t="shared" si="96"/>
        <v>2035</v>
      </c>
    </row>
    <row r="118" spans="4:18" hidden="1" outlineLevel="1" x14ac:dyDescent="0.35">
      <c r="D118" s="35" t="s">
        <v>431</v>
      </c>
      <c r="E118" s="35"/>
      <c r="F118" s="35"/>
      <c r="G118" s="34"/>
      <c r="H118" s="33">
        <f t="shared" ref="H118:R118" si="97">DATE(H117,12,31)</f>
        <v>46022</v>
      </c>
      <c r="I118" s="33">
        <f t="shared" si="97"/>
        <v>46387</v>
      </c>
      <c r="J118" s="33">
        <f t="shared" si="97"/>
        <v>46752</v>
      </c>
      <c r="K118" s="33">
        <f t="shared" si="97"/>
        <v>47118</v>
      </c>
      <c r="L118" s="33">
        <f t="shared" si="97"/>
        <v>47483</v>
      </c>
      <c r="M118" s="33">
        <f t="shared" si="97"/>
        <v>47848</v>
      </c>
      <c r="N118" s="33">
        <f t="shared" si="97"/>
        <v>48213</v>
      </c>
      <c r="O118" s="33">
        <f t="shared" si="97"/>
        <v>48579</v>
      </c>
      <c r="P118" s="33">
        <f t="shared" si="97"/>
        <v>48944</v>
      </c>
      <c r="Q118" s="33">
        <f t="shared" si="97"/>
        <v>49309</v>
      </c>
      <c r="R118" s="33">
        <f t="shared" si="97"/>
        <v>49674</v>
      </c>
    </row>
    <row r="119" spans="4:18" hidden="1" outlineLevel="1" x14ac:dyDescent="0.35">
      <c r="D119" s="31"/>
      <c r="E119" s="31"/>
      <c r="F119" s="32"/>
      <c r="G119" s="31"/>
      <c r="H119" s="30"/>
      <c r="I119" s="30"/>
      <c r="J119" s="30"/>
      <c r="K119" s="30"/>
      <c r="L119" s="30"/>
      <c r="M119" s="30"/>
      <c r="N119" s="30"/>
      <c r="O119" s="30"/>
      <c r="P119" s="30"/>
      <c r="Q119" s="30"/>
      <c r="R119" s="30"/>
    </row>
    <row r="120" spans="4:18" hidden="1" outlineLevel="1" x14ac:dyDescent="0.35">
      <c r="D120" s="29" t="s">
        <v>434</v>
      </c>
      <c r="E120" s="28"/>
      <c r="F120" s="28" t="s">
        <v>429</v>
      </c>
      <c r="G120" s="27" t="s">
        <v>428</v>
      </c>
      <c r="H120" s="26"/>
      <c r="I120" s="26"/>
      <c r="J120" s="26"/>
      <c r="K120" s="26"/>
      <c r="L120" s="26"/>
      <c r="M120" s="26"/>
      <c r="N120" s="26"/>
      <c r="O120" s="26"/>
      <c r="P120" s="26"/>
      <c r="Q120" s="26"/>
      <c r="R120" s="26"/>
    </row>
    <row r="121" spans="4:18" hidden="1" outlineLevel="1" x14ac:dyDescent="0.35">
      <c r="D121" s="15" t="s">
        <v>427</v>
      </c>
      <c r="E121" s="23"/>
      <c r="F121" s="24" t="s">
        <v>426</v>
      </c>
      <c r="G121" s="25">
        <v>10</v>
      </c>
      <c r="H121" s="20">
        <v>-1000000</v>
      </c>
      <c r="I121" s="20"/>
      <c r="J121" s="20"/>
      <c r="K121" s="20"/>
      <c r="L121" s="20"/>
      <c r="M121" s="20"/>
      <c r="N121" s="20"/>
      <c r="O121" s="20"/>
      <c r="P121" s="20"/>
      <c r="Q121" s="20"/>
      <c r="R121" s="20"/>
    </row>
    <row r="122" spans="4:18" hidden="1" outlineLevel="1" x14ac:dyDescent="0.35">
      <c r="D122" s="23" t="s">
        <v>425</v>
      </c>
      <c r="E122" s="23"/>
      <c r="F122" s="24"/>
      <c r="G122" s="21">
        <v>0</v>
      </c>
      <c r="H122" s="20">
        <f>H121*(1-G122)</f>
        <v>-1000000</v>
      </c>
      <c r="I122" s="20"/>
      <c r="J122" s="20"/>
      <c r="K122" s="20"/>
      <c r="L122" s="20"/>
      <c r="M122" s="20"/>
      <c r="N122" s="20"/>
      <c r="O122" s="20"/>
      <c r="P122" s="20"/>
      <c r="Q122" s="20"/>
      <c r="R122" s="20"/>
    </row>
    <row r="123" spans="4:18" hidden="1" outlineLevel="1" x14ac:dyDescent="0.35">
      <c r="D123" s="23" t="s">
        <v>433</v>
      </c>
      <c r="E123" s="23"/>
      <c r="F123" s="22">
        <v>2026</v>
      </c>
      <c r="G123" s="21">
        <v>0.23799999999999999</v>
      </c>
      <c r="H123" s="20">
        <f>IF(H117=$F$109,$H$108*$G$109,0)</f>
        <v>0</v>
      </c>
      <c r="I123" s="20">
        <f t="shared" ref="I123:R123" si="98">IF(I117=$F$123,$H$122*$G$123,0)</f>
        <v>-238000</v>
      </c>
      <c r="J123" s="20">
        <f t="shared" si="98"/>
        <v>0</v>
      </c>
      <c r="K123" s="20">
        <f t="shared" si="98"/>
        <v>0</v>
      </c>
      <c r="L123" s="20">
        <f t="shared" si="98"/>
        <v>0</v>
      </c>
      <c r="M123" s="20">
        <f t="shared" si="98"/>
        <v>0</v>
      </c>
      <c r="N123" s="20">
        <f t="shared" si="98"/>
        <v>0</v>
      </c>
      <c r="O123" s="20">
        <f t="shared" si="98"/>
        <v>0</v>
      </c>
      <c r="P123" s="20">
        <f t="shared" si="98"/>
        <v>0</v>
      </c>
      <c r="Q123" s="20">
        <f t="shared" si="98"/>
        <v>0</v>
      </c>
      <c r="R123" s="20">
        <f t="shared" si="98"/>
        <v>0</v>
      </c>
    </row>
    <row r="124" spans="4:18" hidden="1" outlineLevel="1" x14ac:dyDescent="0.35">
      <c r="D124" s="23" t="s">
        <v>423</v>
      </c>
      <c r="E124" s="23"/>
      <c r="F124" s="24" t="s">
        <v>422</v>
      </c>
      <c r="G124" s="21">
        <v>0.09</v>
      </c>
      <c r="H124" s="20">
        <f>-H121</f>
        <v>1000000</v>
      </c>
      <c r="I124" s="20">
        <f t="shared" ref="I124:R124" si="99">H124*(1+$G$124)</f>
        <v>1090000</v>
      </c>
      <c r="J124" s="20">
        <f t="shared" si="99"/>
        <v>1188100</v>
      </c>
      <c r="K124" s="20">
        <f t="shared" si="99"/>
        <v>1295029</v>
      </c>
      <c r="L124" s="20">
        <f t="shared" si="99"/>
        <v>1411581.61</v>
      </c>
      <c r="M124" s="20">
        <f t="shared" si="99"/>
        <v>1538623.9549000002</v>
      </c>
      <c r="N124" s="20">
        <f t="shared" si="99"/>
        <v>1677100.1108410005</v>
      </c>
      <c r="O124" s="20">
        <f t="shared" si="99"/>
        <v>1828039.1208166906</v>
      </c>
      <c r="P124" s="20">
        <f t="shared" si="99"/>
        <v>1992562.641690193</v>
      </c>
      <c r="Q124" s="20">
        <f t="shared" si="99"/>
        <v>2171893.2794423103</v>
      </c>
      <c r="R124" s="20">
        <f t="shared" si="99"/>
        <v>2367363.6745921182</v>
      </c>
    </row>
    <row r="125" spans="4:18" hidden="1" outlineLevel="1" x14ac:dyDescent="0.35">
      <c r="D125" s="19" t="s">
        <v>420</v>
      </c>
      <c r="E125" s="18"/>
      <c r="F125" s="18"/>
      <c r="G125" s="18"/>
      <c r="H125" s="17">
        <f t="shared" ref="H125:R125" si="100">H121+H123+IF(H116=$G$9,H124,0)</f>
        <v>-1000000</v>
      </c>
      <c r="I125" s="17">
        <f t="shared" si="100"/>
        <v>-238000</v>
      </c>
      <c r="J125" s="17">
        <f t="shared" si="100"/>
        <v>0</v>
      </c>
      <c r="K125" s="17">
        <f t="shared" si="100"/>
        <v>0</v>
      </c>
      <c r="L125" s="17">
        <f t="shared" si="100"/>
        <v>0</v>
      </c>
      <c r="M125" s="17">
        <f t="shared" si="100"/>
        <v>0</v>
      </c>
      <c r="N125" s="17">
        <f t="shared" si="100"/>
        <v>0</v>
      </c>
      <c r="O125" s="17">
        <f t="shared" si="100"/>
        <v>0</v>
      </c>
      <c r="P125" s="17">
        <f t="shared" si="100"/>
        <v>0</v>
      </c>
      <c r="Q125" s="17">
        <f t="shared" si="100"/>
        <v>0</v>
      </c>
      <c r="R125" s="17">
        <f t="shared" si="100"/>
        <v>2367363.6745921182</v>
      </c>
    </row>
    <row r="126" spans="4:18" hidden="1" outlineLevel="1" x14ac:dyDescent="0.35">
      <c r="D126" s="16"/>
      <c r="E126" s="16"/>
      <c r="F126" s="16"/>
    </row>
    <row r="127" spans="4:18" hidden="1" outlineLevel="1" x14ac:dyDescent="0.35">
      <c r="D127" s="15" t="s">
        <v>419</v>
      </c>
      <c r="E127" s="14"/>
      <c r="F127" s="13">
        <f>XIRR(H125:R125,H118:R118)</f>
        <v>6.8256375193595897E-2</v>
      </c>
      <c r="H127" s="8"/>
      <c r="I127" s="8"/>
      <c r="J127" s="8"/>
      <c r="K127" s="8"/>
      <c r="L127" s="8"/>
      <c r="M127" s="8"/>
      <c r="N127" s="8"/>
      <c r="O127" s="8"/>
      <c r="P127" s="8"/>
      <c r="Q127" s="8"/>
      <c r="R127" s="8"/>
    </row>
    <row r="128" spans="4:18" hidden="1" outlineLevel="1" x14ac:dyDescent="0.35">
      <c r="D128" s="12" t="s">
        <v>418</v>
      </c>
      <c r="E128" s="11"/>
      <c r="F128" s="10">
        <f>SUMIF(H125:R125,"&gt;"&amp;0)/-SUMIF(H125:R125,"&lt;"&amp;0)</f>
        <v>1.9122485255186739</v>
      </c>
      <c r="G128" s="9"/>
      <c r="H128" s="8"/>
      <c r="I128" s="8"/>
      <c r="J128" s="8"/>
      <c r="K128" s="8"/>
      <c r="L128" s="8"/>
      <c r="M128" s="8"/>
      <c r="N128" s="8"/>
      <c r="O128" s="8"/>
      <c r="P128" s="8"/>
      <c r="Q128" s="8"/>
      <c r="R128" s="8"/>
    </row>
    <row r="129" spans="4:38" collapsed="1" x14ac:dyDescent="0.35">
      <c r="H129" s="8"/>
    </row>
    <row r="130" spans="4:38" x14ac:dyDescent="0.35">
      <c r="D130" s="39" t="s">
        <v>432</v>
      </c>
      <c r="E130" s="39"/>
      <c r="F130" s="39"/>
      <c r="G130" s="38" t="s">
        <v>416</v>
      </c>
      <c r="H130" s="37">
        <v>0</v>
      </c>
      <c r="I130" s="37">
        <f t="shared" ref="I130:R130" si="101">H130+1</f>
        <v>1</v>
      </c>
      <c r="J130" s="37">
        <f t="shared" si="101"/>
        <v>2</v>
      </c>
      <c r="K130" s="37">
        <f t="shared" si="101"/>
        <v>3</v>
      </c>
      <c r="L130" s="37">
        <f t="shared" si="101"/>
        <v>4</v>
      </c>
      <c r="M130" s="37">
        <f t="shared" si="101"/>
        <v>5</v>
      </c>
      <c r="N130" s="37">
        <f t="shared" si="101"/>
        <v>6</v>
      </c>
      <c r="O130" s="37">
        <f t="shared" si="101"/>
        <v>7</v>
      </c>
      <c r="P130" s="37">
        <f t="shared" si="101"/>
        <v>8</v>
      </c>
      <c r="Q130" s="37">
        <f t="shared" si="101"/>
        <v>9</v>
      </c>
      <c r="R130" s="37">
        <f t="shared" si="101"/>
        <v>10</v>
      </c>
      <c r="S130" s="37">
        <f t="shared" ref="S130:S131" si="102">R130+1</f>
        <v>11</v>
      </c>
      <c r="T130" s="37">
        <f t="shared" ref="T130:T131" si="103">S130+1</f>
        <v>12</v>
      </c>
      <c r="U130" s="37">
        <f t="shared" ref="U130:U131" si="104">T130+1</f>
        <v>13</v>
      </c>
      <c r="V130" s="37">
        <f t="shared" ref="V130:V131" si="105">U130+1</f>
        <v>14</v>
      </c>
      <c r="W130" s="37">
        <f t="shared" ref="W130:W131" si="106">V130+1</f>
        <v>15</v>
      </c>
      <c r="X130" s="37">
        <f t="shared" ref="X130:X131" si="107">W130+1</f>
        <v>16</v>
      </c>
      <c r="Y130" s="37">
        <f t="shared" ref="Y130:Y131" si="108">X130+1</f>
        <v>17</v>
      </c>
      <c r="Z130" s="37">
        <f t="shared" ref="Z130:Z131" si="109">Y130+1</f>
        <v>18</v>
      </c>
      <c r="AA130" s="37">
        <f t="shared" ref="AA130:AA131" si="110">Z130+1</f>
        <v>19</v>
      </c>
      <c r="AB130" s="37">
        <f t="shared" ref="AB130:AB131" si="111">AA130+1</f>
        <v>20</v>
      </c>
      <c r="AC130" s="37">
        <f t="shared" ref="AC130:AC131" si="112">AB130+1</f>
        <v>21</v>
      </c>
      <c r="AD130" s="37">
        <f t="shared" ref="AD130:AD131" si="113">AC130+1</f>
        <v>22</v>
      </c>
      <c r="AE130" s="37">
        <f t="shared" ref="AE130:AE131" si="114">AD130+1</f>
        <v>23</v>
      </c>
      <c r="AF130" s="37">
        <f t="shared" ref="AF130:AF131" si="115">AE130+1</f>
        <v>24</v>
      </c>
      <c r="AG130" s="37">
        <f t="shared" ref="AG130:AG131" si="116">AF130+1</f>
        <v>25</v>
      </c>
      <c r="AH130" s="37">
        <f t="shared" ref="AH130:AH131" si="117">AG130+1</f>
        <v>26</v>
      </c>
      <c r="AI130" s="37">
        <f t="shared" ref="AI130:AI131" si="118">AH130+1</f>
        <v>27</v>
      </c>
      <c r="AJ130" s="37">
        <f t="shared" ref="AJ130:AJ131" si="119">AI130+1</f>
        <v>28</v>
      </c>
      <c r="AK130" s="37">
        <f t="shared" ref="AK130:AK131" si="120">AJ130+1</f>
        <v>29</v>
      </c>
      <c r="AL130" s="37">
        <f t="shared" ref="AL130:AL131" si="121">AK130+1</f>
        <v>30</v>
      </c>
    </row>
    <row r="131" spans="4:38" x14ac:dyDescent="0.35">
      <c r="D131" s="35"/>
      <c r="E131" s="35"/>
      <c r="F131" s="35"/>
      <c r="G131" s="34"/>
      <c r="H131" s="43">
        <f>H5</f>
        <v>2027</v>
      </c>
      <c r="I131" s="36">
        <f t="shared" ref="I131:R131" si="122">H131+1</f>
        <v>2028</v>
      </c>
      <c r="J131" s="36">
        <f t="shared" si="122"/>
        <v>2029</v>
      </c>
      <c r="K131" s="36">
        <f t="shared" si="122"/>
        <v>2030</v>
      </c>
      <c r="L131" s="36">
        <f t="shared" si="122"/>
        <v>2031</v>
      </c>
      <c r="M131" s="36">
        <f t="shared" si="122"/>
        <v>2032</v>
      </c>
      <c r="N131" s="36">
        <f t="shared" si="122"/>
        <v>2033</v>
      </c>
      <c r="O131" s="36">
        <f t="shared" si="122"/>
        <v>2034</v>
      </c>
      <c r="P131" s="36">
        <f t="shared" si="122"/>
        <v>2035</v>
      </c>
      <c r="Q131" s="36">
        <f t="shared" si="122"/>
        <v>2036</v>
      </c>
      <c r="R131" s="36">
        <f t="shared" si="122"/>
        <v>2037</v>
      </c>
      <c r="S131" s="36">
        <f t="shared" si="102"/>
        <v>2038</v>
      </c>
      <c r="T131" s="36">
        <f t="shared" si="103"/>
        <v>2039</v>
      </c>
      <c r="U131" s="36">
        <f t="shared" si="104"/>
        <v>2040</v>
      </c>
      <c r="V131" s="36">
        <f t="shared" si="105"/>
        <v>2041</v>
      </c>
      <c r="W131" s="36">
        <f t="shared" si="106"/>
        <v>2042</v>
      </c>
      <c r="X131" s="36">
        <f t="shared" si="107"/>
        <v>2043</v>
      </c>
      <c r="Y131" s="36">
        <f t="shared" si="108"/>
        <v>2044</v>
      </c>
      <c r="Z131" s="36">
        <f t="shared" si="109"/>
        <v>2045</v>
      </c>
      <c r="AA131" s="36">
        <f t="shared" si="110"/>
        <v>2046</v>
      </c>
      <c r="AB131" s="36">
        <f t="shared" si="111"/>
        <v>2047</v>
      </c>
      <c r="AC131" s="36">
        <f t="shared" si="112"/>
        <v>2048</v>
      </c>
      <c r="AD131" s="36">
        <f t="shared" si="113"/>
        <v>2049</v>
      </c>
      <c r="AE131" s="36">
        <f t="shared" si="114"/>
        <v>2050</v>
      </c>
      <c r="AF131" s="36">
        <f t="shared" si="115"/>
        <v>2051</v>
      </c>
      <c r="AG131" s="36">
        <f t="shared" si="116"/>
        <v>2052</v>
      </c>
      <c r="AH131" s="36">
        <f t="shared" si="117"/>
        <v>2053</v>
      </c>
      <c r="AI131" s="36">
        <f t="shared" si="118"/>
        <v>2054</v>
      </c>
      <c r="AJ131" s="36">
        <f t="shared" si="119"/>
        <v>2055</v>
      </c>
      <c r="AK131" s="36">
        <f t="shared" si="120"/>
        <v>2056</v>
      </c>
      <c r="AL131" s="36">
        <f t="shared" si="121"/>
        <v>2057</v>
      </c>
    </row>
    <row r="132" spans="4:38" x14ac:dyDescent="0.35">
      <c r="D132" s="35" t="s">
        <v>431</v>
      </c>
      <c r="E132" s="35"/>
      <c r="F132" s="35"/>
      <c r="G132" s="34"/>
      <c r="H132" s="33">
        <f t="shared" ref="H132:R132" si="123">DATE(H131,12,31)</f>
        <v>46752</v>
      </c>
      <c r="I132" s="33">
        <f t="shared" si="123"/>
        <v>47118</v>
      </c>
      <c r="J132" s="33">
        <f t="shared" si="123"/>
        <v>47483</v>
      </c>
      <c r="K132" s="33">
        <f t="shared" si="123"/>
        <v>47848</v>
      </c>
      <c r="L132" s="33">
        <f t="shared" si="123"/>
        <v>48213</v>
      </c>
      <c r="M132" s="33">
        <f t="shared" si="123"/>
        <v>48579</v>
      </c>
      <c r="N132" s="33">
        <f t="shared" si="123"/>
        <v>48944</v>
      </c>
      <c r="O132" s="33">
        <f t="shared" si="123"/>
        <v>49309</v>
      </c>
      <c r="P132" s="33">
        <f t="shared" si="123"/>
        <v>49674</v>
      </c>
      <c r="Q132" s="33">
        <f t="shared" si="123"/>
        <v>50040</v>
      </c>
      <c r="R132" s="33">
        <f t="shared" si="123"/>
        <v>50405</v>
      </c>
      <c r="S132" s="33">
        <f t="shared" ref="S132:AL132" si="124">DATE(S131,12,31)</f>
        <v>50770</v>
      </c>
      <c r="T132" s="33">
        <f t="shared" si="124"/>
        <v>51135</v>
      </c>
      <c r="U132" s="33">
        <f t="shared" si="124"/>
        <v>51501</v>
      </c>
      <c r="V132" s="33">
        <f t="shared" si="124"/>
        <v>51866</v>
      </c>
      <c r="W132" s="33">
        <f t="shared" si="124"/>
        <v>52231</v>
      </c>
      <c r="X132" s="33">
        <f t="shared" si="124"/>
        <v>52596</v>
      </c>
      <c r="Y132" s="33">
        <f t="shared" si="124"/>
        <v>52962</v>
      </c>
      <c r="Z132" s="33">
        <f t="shared" si="124"/>
        <v>53327</v>
      </c>
      <c r="AA132" s="33">
        <f t="shared" si="124"/>
        <v>53692</v>
      </c>
      <c r="AB132" s="33">
        <f t="shared" si="124"/>
        <v>54057</v>
      </c>
      <c r="AC132" s="33">
        <f t="shared" si="124"/>
        <v>54423</v>
      </c>
      <c r="AD132" s="33">
        <f t="shared" si="124"/>
        <v>54788</v>
      </c>
      <c r="AE132" s="33">
        <f t="shared" si="124"/>
        <v>55153</v>
      </c>
      <c r="AF132" s="33">
        <f t="shared" si="124"/>
        <v>55518</v>
      </c>
      <c r="AG132" s="33">
        <f t="shared" si="124"/>
        <v>55884</v>
      </c>
      <c r="AH132" s="33">
        <f t="shared" si="124"/>
        <v>56249</v>
      </c>
      <c r="AI132" s="33">
        <f t="shared" si="124"/>
        <v>56614</v>
      </c>
      <c r="AJ132" s="33">
        <f t="shared" si="124"/>
        <v>56979</v>
      </c>
      <c r="AK132" s="33">
        <f t="shared" si="124"/>
        <v>57345</v>
      </c>
      <c r="AL132" s="33">
        <f t="shared" si="124"/>
        <v>57710</v>
      </c>
    </row>
    <row r="133" spans="4:38" x14ac:dyDescent="0.35">
      <c r="D133" s="31"/>
      <c r="E133" s="31"/>
      <c r="F133" s="32"/>
      <c r="G133" s="31"/>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row>
    <row r="134" spans="4:38" x14ac:dyDescent="0.35">
      <c r="D134" s="29" t="s">
        <v>430</v>
      </c>
      <c r="E134" s="28"/>
      <c r="F134" s="28" t="s">
        <v>429</v>
      </c>
      <c r="G134" s="27" t="s">
        <v>428</v>
      </c>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row>
    <row r="135" spans="4:38" x14ac:dyDescent="0.35">
      <c r="D135" s="15" t="s">
        <v>427</v>
      </c>
      <c r="E135" s="23"/>
      <c r="F135" s="24" t="s">
        <v>426</v>
      </c>
      <c r="G135" s="25">
        <f>Calculation!H19</f>
        <v>10</v>
      </c>
      <c r="H135" s="20">
        <f>-Calculation!S13</f>
        <v>-1000000</v>
      </c>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row>
    <row r="136" spans="4:38" x14ac:dyDescent="0.35">
      <c r="D136" s="23" t="s">
        <v>425</v>
      </c>
      <c r="E136" s="23"/>
      <c r="F136" s="24"/>
      <c r="G136" s="21">
        <v>0</v>
      </c>
      <c r="H136" s="20">
        <f>H135*(1-G136)</f>
        <v>-1000000</v>
      </c>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row>
    <row r="137" spans="4:38" x14ac:dyDescent="0.35">
      <c r="D137" s="23" t="s">
        <v>424</v>
      </c>
      <c r="E137" s="23"/>
      <c r="F137" s="44">
        <f>H131</f>
        <v>2027</v>
      </c>
      <c r="G137" s="45">
        <v>0.23799999999999999</v>
      </c>
      <c r="H137" s="20">
        <f>Calculation!M33</f>
        <v>-288000.00000000006</v>
      </c>
      <c r="I137" s="20">
        <f t="shared" ref="I137:R137" si="125">IF(I131=$F$137,$H$136*$G$137,0)</f>
        <v>0</v>
      </c>
      <c r="J137" s="20">
        <f t="shared" si="125"/>
        <v>0</v>
      </c>
      <c r="K137" s="20">
        <f t="shared" si="125"/>
        <v>0</v>
      </c>
      <c r="L137" s="20">
        <f t="shared" si="125"/>
        <v>0</v>
      </c>
      <c r="M137" s="20">
        <f t="shared" si="125"/>
        <v>0</v>
      </c>
      <c r="N137" s="20">
        <f t="shared" si="125"/>
        <v>0</v>
      </c>
      <c r="O137" s="20">
        <f t="shared" si="125"/>
        <v>0</v>
      </c>
      <c r="P137" s="20">
        <f t="shared" si="125"/>
        <v>0</v>
      </c>
      <c r="Q137" s="20">
        <f t="shared" si="125"/>
        <v>0</v>
      </c>
      <c r="R137" s="20">
        <f t="shared" si="125"/>
        <v>0</v>
      </c>
      <c r="S137" s="20">
        <f t="shared" ref="S137:AL137" si="126">IF(S131=$F$137,$H$136*$G$137,0)</f>
        <v>0</v>
      </c>
      <c r="T137" s="20">
        <f t="shared" si="126"/>
        <v>0</v>
      </c>
      <c r="U137" s="20">
        <f t="shared" si="126"/>
        <v>0</v>
      </c>
      <c r="V137" s="20">
        <f t="shared" si="126"/>
        <v>0</v>
      </c>
      <c r="W137" s="20">
        <f t="shared" si="126"/>
        <v>0</v>
      </c>
      <c r="X137" s="20">
        <f t="shared" si="126"/>
        <v>0</v>
      </c>
      <c r="Y137" s="20">
        <f t="shared" si="126"/>
        <v>0</v>
      </c>
      <c r="Z137" s="20">
        <f t="shared" si="126"/>
        <v>0</v>
      </c>
      <c r="AA137" s="20">
        <f t="shared" si="126"/>
        <v>0</v>
      </c>
      <c r="AB137" s="20">
        <f t="shared" si="126"/>
        <v>0</v>
      </c>
      <c r="AC137" s="20">
        <f t="shared" si="126"/>
        <v>0</v>
      </c>
      <c r="AD137" s="20">
        <f t="shared" si="126"/>
        <v>0</v>
      </c>
      <c r="AE137" s="20">
        <f t="shared" si="126"/>
        <v>0</v>
      </c>
      <c r="AF137" s="20">
        <f t="shared" si="126"/>
        <v>0</v>
      </c>
      <c r="AG137" s="20">
        <f t="shared" si="126"/>
        <v>0</v>
      </c>
      <c r="AH137" s="20">
        <f t="shared" si="126"/>
        <v>0</v>
      </c>
      <c r="AI137" s="20">
        <f t="shared" si="126"/>
        <v>0</v>
      </c>
      <c r="AJ137" s="20">
        <f t="shared" si="126"/>
        <v>0</v>
      </c>
      <c r="AK137" s="20">
        <f t="shared" si="126"/>
        <v>0</v>
      </c>
      <c r="AL137" s="20">
        <f t="shared" si="126"/>
        <v>0</v>
      </c>
    </row>
    <row r="138" spans="4:38" x14ac:dyDescent="0.35">
      <c r="D138" s="23" t="s">
        <v>423</v>
      </c>
      <c r="E138" s="23"/>
      <c r="F138" s="24" t="s">
        <v>422</v>
      </c>
      <c r="G138" s="21">
        <f>Calculation!H17</f>
        <v>0.09</v>
      </c>
      <c r="H138" s="20">
        <f>-H136</f>
        <v>1000000</v>
      </c>
      <c r="I138" s="20">
        <f>IF(I131&lt;=Calculation!$H$39, H138*(1+$G$138), 0)</f>
        <v>1090000</v>
      </c>
      <c r="J138" s="20">
        <f>IF(J131&lt;=Calculation!$H$39, I138*(1+$G$138), 0)</f>
        <v>1188100</v>
      </c>
      <c r="K138" s="20">
        <f>IF(K131&lt;=Calculation!$H$39, J138*(1+$G$138), 0)</f>
        <v>1295029</v>
      </c>
      <c r="L138" s="20">
        <f>IF(L131&lt;=Calculation!$H$39, K138*(1+$G$138), 0)</f>
        <v>1411581.61</v>
      </c>
      <c r="M138" s="20">
        <f>IF(M131&lt;=Calculation!$H$39, L138*(1+$G$138), 0)</f>
        <v>1538623.9549000002</v>
      </c>
      <c r="N138" s="20">
        <f>IF(N131&lt;=Calculation!$H$39, M138*(1+$G$138), 0)</f>
        <v>1677100.1108410005</v>
      </c>
      <c r="O138" s="20">
        <f>IF(O131&lt;=Calculation!$H$39, N138*(1+$G$138), 0)</f>
        <v>1828039.1208166906</v>
      </c>
      <c r="P138" s="20">
        <f>IF(P131&lt;=Calculation!$H$39, O138*(1+$G$138), 0)</f>
        <v>1992562.641690193</v>
      </c>
      <c r="Q138" s="20">
        <f>IF(Q131&lt;=Calculation!$H$39, P138*(1+$G$138), 0)</f>
        <v>2171893.2794423103</v>
      </c>
      <c r="R138" s="20">
        <f>IF(R131&lt;=Calculation!$H$39, Q138*(1+$G$138), 0)</f>
        <v>2367363.6745921182</v>
      </c>
      <c r="S138" s="20">
        <f>IF(S131&lt;=Calculation!$H$39, R138*(1+$G$138), 0)</f>
        <v>0</v>
      </c>
      <c r="T138" s="20">
        <f>IF(T131&lt;=Calculation!$H$39, S138*(1+$G$138), 0)</f>
        <v>0</v>
      </c>
      <c r="U138" s="20">
        <f>IF(U131&lt;=Calculation!$H$39, T138*(1+$G$138), 0)</f>
        <v>0</v>
      </c>
      <c r="V138" s="20">
        <f>IF(V131&lt;=Calculation!$H$39, U138*(1+$G$138), 0)</f>
        <v>0</v>
      </c>
      <c r="W138" s="20">
        <f>IF(W131&lt;=Calculation!$H$39, V138*(1+$G$138), 0)</f>
        <v>0</v>
      </c>
      <c r="X138" s="20">
        <f>IF(X131&lt;=Calculation!$H$39, W138*(1+$G$138), 0)</f>
        <v>0</v>
      </c>
      <c r="Y138" s="20">
        <f>IF(Y131&lt;=Calculation!$H$39, X138*(1+$G$138), 0)</f>
        <v>0</v>
      </c>
      <c r="Z138" s="20">
        <f>IF(Z131&lt;=Calculation!$H$39, Y138*(1+$G$138), 0)</f>
        <v>0</v>
      </c>
      <c r="AA138" s="20">
        <f>IF(AA131&lt;=Calculation!$H$39, Z138*(1+$G$138), 0)</f>
        <v>0</v>
      </c>
      <c r="AB138" s="20">
        <f>IF(AB131&lt;=Calculation!$H$39, AA138*(1+$G$138), 0)</f>
        <v>0</v>
      </c>
      <c r="AC138" s="20">
        <f>IF(AC131&lt;=Calculation!$H$39, AB138*(1+$G$138), 0)</f>
        <v>0</v>
      </c>
      <c r="AD138" s="20">
        <f>IF(AD131&lt;=Calculation!$H$39, AC138*(1+$G$138), 0)</f>
        <v>0</v>
      </c>
      <c r="AE138" s="20">
        <f>IF(AE131&lt;=Calculation!$H$39, AD138*(1+$G$138), 0)</f>
        <v>0</v>
      </c>
      <c r="AF138" s="20">
        <f>IF(AF131&lt;=Calculation!$H$39, AE138*(1+$G$138), 0)</f>
        <v>0</v>
      </c>
      <c r="AG138" s="20">
        <f>IF(AG131&lt;=Calculation!$H$39, AF138*(1+$G$138), 0)</f>
        <v>0</v>
      </c>
      <c r="AH138" s="20">
        <f>IF(AH131&lt;=Calculation!$H$39, AG138*(1+$G$138), 0)</f>
        <v>0</v>
      </c>
      <c r="AI138" s="20">
        <f>IF(AI131&lt;=Calculation!$H$39, AH138*(1+$G$138), 0)</f>
        <v>0</v>
      </c>
      <c r="AJ138" s="20">
        <f>IF(AJ131&lt;=Calculation!$H$39, AI138*(1+$G$138), 0)</f>
        <v>0</v>
      </c>
      <c r="AK138" s="20">
        <f>IF(AK131&lt;=Calculation!$H$39, AJ138*(1+$G$138), 0)</f>
        <v>0</v>
      </c>
      <c r="AL138" s="20">
        <f>IF(AL131&lt;=Calculation!$H$39, AK138*(1+$G$138), 0)</f>
        <v>0</v>
      </c>
    </row>
    <row r="139" spans="4:38" x14ac:dyDescent="0.35">
      <c r="D139" s="23" t="s">
        <v>421</v>
      </c>
      <c r="E139" s="23"/>
      <c r="F139" s="22">
        <f>Calculation!H19</f>
        <v>10</v>
      </c>
      <c r="G139" s="21">
        <v>0.23799999999999999</v>
      </c>
      <c r="H139" s="20">
        <f>IF(H131=Calculation!$H$39, Calculation!$M$42, 0)</f>
        <v>0</v>
      </c>
      <c r="I139" s="20">
        <f>IF(I131=Calculation!$H$39, Calculation!$M$42, 0)</f>
        <v>0</v>
      </c>
      <c r="J139" s="20">
        <f>IF(J131=Calculation!$H$39, Calculation!$M$42, 0)</f>
        <v>0</v>
      </c>
      <c r="K139" s="20">
        <f>IF(K131=Calculation!$H$39, Calculation!$M$42, 0)</f>
        <v>0</v>
      </c>
      <c r="L139" s="20">
        <f>IF(L131=Calculation!$H$39, Calculation!$M$42, 0)</f>
        <v>0</v>
      </c>
      <c r="M139" s="20">
        <f>IF(M131=Calculation!$H$39, Calculation!$M$42, 0)</f>
        <v>0</v>
      </c>
      <c r="N139" s="20">
        <f>IF(N131=Calculation!$H$39, Calculation!$M$42, 0)</f>
        <v>0</v>
      </c>
      <c r="O139" s="20">
        <f>IF(O131=Calculation!$H$39, Calculation!$M$42, 0)</f>
        <v>0</v>
      </c>
      <c r="P139" s="20">
        <f>IF(P131=Calculation!$H$39, Calculation!$M$42, 0)</f>
        <v>0</v>
      </c>
      <c r="Q139" s="20">
        <f>IF(Q131=Calculation!$H$39, Calculation!$M$42, 0)</f>
        <v>0</v>
      </c>
      <c r="R139" s="20">
        <f>IF(R131=Calculation!$H$39, Calculation!$M$42, 0)</f>
        <v>-393800.7382825301</v>
      </c>
      <c r="S139" s="20">
        <f>IF(S131=Calculation!$H$39, Calculation!$M$42, 0)</f>
        <v>0</v>
      </c>
      <c r="T139" s="20">
        <f>IF(T131=Calculation!$H$39, Calculation!$M$42, 0)</f>
        <v>0</v>
      </c>
      <c r="U139" s="20">
        <f>IF(U131=Calculation!$H$39, Calculation!$M$42, 0)</f>
        <v>0</v>
      </c>
      <c r="V139" s="20">
        <f>IF(V131=Calculation!$H$39, Calculation!$M$42, 0)</f>
        <v>0</v>
      </c>
      <c r="W139" s="20">
        <f>IF(W131=Calculation!$H$39, Calculation!$M$42, 0)</f>
        <v>0</v>
      </c>
      <c r="X139" s="20">
        <f>IF(X131=Calculation!$H$39, Calculation!$M$42, 0)</f>
        <v>0</v>
      </c>
      <c r="Y139" s="20">
        <f>IF(Y131=Calculation!$H$39, Calculation!$M$42, 0)</f>
        <v>0</v>
      </c>
      <c r="Z139" s="20">
        <f>IF(Z131=Calculation!$H$39, Calculation!$M$42, 0)</f>
        <v>0</v>
      </c>
      <c r="AA139" s="20">
        <f>IF(AA131=Calculation!$H$39, Calculation!$M$42, 0)</f>
        <v>0</v>
      </c>
      <c r="AB139" s="20">
        <f>IF(AB131=Calculation!$H$39, Calculation!$M$42, 0)</f>
        <v>0</v>
      </c>
      <c r="AC139" s="20">
        <f>IF(AC131=Calculation!$H$39, Calculation!$M$42, 0)</f>
        <v>0</v>
      </c>
      <c r="AD139" s="20">
        <f>IF(AD131=Calculation!$H$39, Calculation!$M$42, 0)</f>
        <v>0</v>
      </c>
      <c r="AE139" s="20">
        <f>IF(AE131=Calculation!$H$39, Calculation!$M$42, 0)</f>
        <v>0</v>
      </c>
      <c r="AF139" s="20">
        <f>IF(AF131=Calculation!$H$39, Calculation!$M$42, 0)</f>
        <v>0</v>
      </c>
      <c r="AG139" s="20">
        <f>IF(AG131=Calculation!$H$39, Calculation!$M$42, 0)</f>
        <v>0</v>
      </c>
      <c r="AH139" s="20">
        <f>IF(AH131=Calculation!$H$39, Calculation!$M$42, 0)</f>
        <v>0</v>
      </c>
      <c r="AI139" s="20">
        <f>IF(AI131=Calculation!$H$39, Calculation!$M$42, 0)</f>
        <v>0</v>
      </c>
      <c r="AJ139" s="20">
        <f>IF(AJ131=Calculation!$H$39, Calculation!$M$42, 0)</f>
        <v>0</v>
      </c>
      <c r="AK139" s="20">
        <f>IF(AK131=Calculation!$H$39, Calculation!$M$42, 0)</f>
        <v>0</v>
      </c>
      <c r="AL139" s="20">
        <f>IF(AL131=Calculation!$H$39, Calculation!$M$42, 0)</f>
        <v>0</v>
      </c>
    </row>
    <row r="140" spans="4:38" x14ac:dyDescent="0.35">
      <c r="D140" s="19" t="s">
        <v>420</v>
      </c>
      <c r="E140" s="18"/>
      <c r="F140" s="18"/>
      <c r="G140" s="18"/>
      <c r="H140" s="17">
        <f>H135+H137</f>
        <v>-1288000</v>
      </c>
      <c r="I140" s="17">
        <f t="shared" ref="I140:Q140" si="127">I135+I137+IF(I130=$G$135,I138,0)+I139</f>
        <v>0</v>
      </c>
      <c r="J140" s="17">
        <f t="shared" si="127"/>
        <v>0</v>
      </c>
      <c r="K140" s="17">
        <f t="shared" si="127"/>
        <v>0</v>
      </c>
      <c r="L140" s="17">
        <f t="shared" si="127"/>
        <v>0</v>
      </c>
      <c r="M140" s="17">
        <f t="shared" si="127"/>
        <v>0</v>
      </c>
      <c r="N140" s="17">
        <f t="shared" si="127"/>
        <v>0</v>
      </c>
      <c r="O140" s="17">
        <f t="shared" si="127"/>
        <v>0</v>
      </c>
      <c r="P140" s="17">
        <f t="shared" si="127"/>
        <v>0</v>
      </c>
      <c r="Q140" s="17">
        <f t="shared" si="127"/>
        <v>0</v>
      </c>
      <c r="R140" s="17">
        <f>R135+R137+IF(R130=$G$135,R138,0)+R139</f>
        <v>1973562.9363095881</v>
      </c>
      <c r="S140" s="17">
        <f>S135+S137+IF(S130=$G$135,S138,0)+S139</f>
        <v>0</v>
      </c>
      <c r="T140" s="17">
        <f t="shared" ref="T140:AL140" si="128">T135+T137+IF(T130=$G$135,T138,0)+T139</f>
        <v>0</v>
      </c>
      <c r="U140" s="17">
        <f t="shared" si="128"/>
        <v>0</v>
      </c>
      <c r="V140" s="17">
        <f t="shared" si="128"/>
        <v>0</v>
      </c>
      <c r="W140" s="17">
        <f t="shared" si="128"/>
        <v>0</v>
      </c>
      <c r="X140" s="17">
        <f t="shared" si="128"/>
        <v>0</v>
      </c>
      <c r="Y140" s="17">
        <f t="shared" si="128"/>
        <v>0</v>
      </c>
      <c r="Z140" s="17">
        <f t="shared" si="128"/>
        <v>0</v>
      </c>
      <c r="AA140" s="17">
        <f t="shared" si="128"/>
        <v>0</v>
      </c>
      <c r="AB140" s="17">
        <f t="shared" si="128"/>
        <v>0</v>
      </c>
      <c r="AC140" s="17">
        <f t="shared" si="128"/>
        <v>0</v>
      </c>
      <c r="AD140" s="17">
        <f t="shared" si="128"/>
        <v>0</v>
      </c>
      <c r="AE140" s="17">
        <f t="shared" si="128"/>
        <v>0</v>
      </c>
      <c r="AF140" s="17">
        <f t="shared" si="128"/>
        <v>0</v>
      </c>
      <c r="AG140" s="17">
        <f t="shared" si="128"/>
        <v>0</v>
      </c>
      <c r="AH140" s="17">
        <f t="shared" si="128"/>
        <v>0</v>
      </c>
      <c r="AI140" s="17">
        <f t="shared" si="128"/>
        <v>0</v>
      </c>
      <c r="AJ140" s="17">
        <f t="shared" si="128"/>
        <v>0</v>
      </c>
      <c r="AK140" s="17">
        <f t="shared" si="128"/>
        <v>0</v>
      </c>
      <c r="AL140" s="17">
        <f t="shared" si="128"/>
        <v>0</v>
      </c>
    </row>
    <row r="141" spans="4:38" x14ac:dyDescent="0.35">
      <c r="D141" s="41" t="s">
        <v>447</v>
      </c>
      <c r="E141" s="41"/>
      <c r="F141" s="41"/>
      <c r="G141" s="41"/>
      <c r="H141" s="46">
        <f>-H138</f>
        <v>-1000000</v>
      </c>
      <c r="I141" s="46"/>
      <c r="J141" s="46"/>
      <c r="K141" s="46"/>
      <c r="L141" s="46"/>
      <c r="M141" s="46"/>
      <c r="N141" s="46"/>
      <c r="O141" s="46"/>
      <c r="P141" s="46"/>
      <c r="Q141" s="46"/>
      <c r="R141" s="46">
        <f>IF(R130=$G$135, R138, 0)</f>
        <v>2367363.6745921182</v>
      </c>
      <c r="S141" s="46">
        <f t="shared" ref="S141:AL141" si="129">IF(S130=$G$135, S138, 0)</f>
        <v>0</v>
      </c>
      <c r="T141" s="46">
        <f t="shared" si="129"/>
        <v>0</v>
      </c>
      <c r="U141" s="46">
        <f t="shared" si="129"/>
        <v>0</v>
      </c>
      <c r="V141" s="46">
        <f t="shared" si="129"/>
        <v>0</v>
      </c>
      <c r="W141" s="46">
        <f t="shared" si="129"/>
        <v>0</v>
      </c>
      <c r="X141" s="46">
        <f t="shared" si="129"/>
        <v>0</v>
      </c>
      <c r="Y141" s="46">
        <f t="shared" si="129"/>
        <v>0</v>
      </c>
      <c r="Z141" s="46">
        <f t="shared" si="129"/>
        <v>0</v>
      </c>
      <c r="AA141" s="46">
        <f t="shared" si="129"/>
        <v>0</v>
      </c>
      <c r="AB141" s="46">
        <f t="shared" si="129"/>
        <v>0</v>
      </c>
      <c r="AC141" s="46">
        <f t="shared" si="129"/>
        <v>0</v>
      </c>
      <c r="AD141" s="46">
        <f t="shared" si="129"/>
        <v>0</v>
      </c>
      <c r="AE141" s="46">
        <f t="shared" si="129"/>
        <v>0</v>
      </c>
      <c r="AF141" s="46">
        <f t="shared" si="129"/>
        <v>0</v>
      </c>
      <c r="AG141" s="46">
        <f t="shared" si="129"/>
        <v>0</v>
      </c>
      <c r="AH141" s="46">
        <f t="shared" si="129"/>
        <v>0</v>
      </c>
      <c r="AI141" s="46">
        <f t="shared" si="129"/>
        <v>0</v>
      </c>
      <c r="AJ141" s="46">
        <f t="shared" si="129"/>
        <v>0</v>
      </c>
      <c r="AK141" s="46">
        <f t="shared" si="129"/>
        <v>0</v>
      </c>
      <c r="AL141" s="46">
        <f t="shared" si="129"/>
        <v>0</v>
      </c>
    </row>
    <row r="142" spans="4:38" x14ac:dyDescent="0.35">
      <c r="D142" s="41"/>
      <c r="E142" s="41"/>
      <c r="F142" s="41"/>
      <c r="G142" s="41"/>
      <c r="H142" s="46"/>
      <c r="I142" s="46"/>
      <c r="J142" s="46"/>
      <c r="K142" s="46"/>
      <c r="L142" s="46"/>
      <c r="M142" s="46"/>
      <c r="N142" s="46"/>
      <c r="O142" s="46"/>
      <c r="P142" s="46"/>
      <c r="Q142" s="46"/>
      <c r="R142" s="46"/>
    </row>
    <row r="143" spans="4:38" x14ac:dyDescent="0.35">
      <c r="D143" s="16" t="s">
        <v>445</v>
      </c>
      <c r="E143" s="16"/>
      <c r="F143" s="47">
        <f>IFERROR(XIRR(H141:AL141,H132:AL132), 0)</f>
        <v>8.9922860264778151E-2</v>
      </c>
      <c r="R143" s="20"/>
    </row>
    <row r="144" spans="4:38" x14ac:dyDescent="0.35">
      <c r="D144" s="15" t="s">
        <v>419</v>
      </c>
      <c r="E144" s="14"/>
      <c r="F144" s="13">
        <f>IFERROR(XIRR(H140:AL140,H132:AL132), 0)</f>
        <v>4.3562081456184398E-2</v>
      </c>
      <c r="H144" s="8"/>
      <c r="I144" s="8"/>
      <c r="J144" s="8"/>
      <c r="K144" s="8"/>
      <c r="L144" s="8"/>
      <c r="M144" s="8"/>
      <c r="N144" s="8"/>
      <c r="O144" s="8"/>
      <c r="P144" s="8"/>
      <c r="Q144" s="8"/>
      <c r="R144" s="8"/>
    </row>
    <row r="145" spans="4:18" x14ac:dyDescent="0.35">
      <c r="D145" s="12" t="s">
        <v>418</v>
      </c>
      <c r="E145" s="11"/>
      <c r="F145" s="10">
        <f>SUMIF(H140:R140,"&gt;"&amp;0)/-SUMIF(H140:R140,"&lt;"&amp;0)</f>
        <v>1.5322693604888107</v>
      </c>
      <c r="G145" s="9"/>
      <c r="H145" s="8"/>
      <c r="I145" s="8"/>
      <c r="J145" s="8"/>
      <c r="K145" s="8"/>
      <c r="L145" s="8"/>
      <c r="M145" s="8"/>
      <c r="N145" s="8"/>
      <c r="O145" s="8"/>
      <c r="P145" s="8"/>
      <c r="Q145" s="8"/>
      <c r="R145" s="8"/>
    </row>
    <row r="146" spans="4:18" x14ac:dyDescent="0.35">
      <c r="H146">
        <v>718000</v>
      </c>
    </row>
  </sheetData>
  <conditionalFormatting sqref="D18:F23 D38:F41 D42 D43:F43 E44">
    <cfRule type="expression" dxfId="18" priority="21">
      <formula>MOD(ROW(),2)</formula>
    </cfRule>
  </conditionalFormatting>
  <conditionalFormatting sqref="D57:F58">
    <cfRule type="expression" dxfId="17" priority="12">
      <formula>MOD(ROW(),2)</formula>
    </cfRule>
  </conditionalFormatting>
  <conditionalFormatting sqref="D71:F72">
    <cfRule type="expression" dxfId="16" priority="14">
      <formula>MOD(ROW(),2)</formula>
    </cfRule>
  </conditionalFormatting>
  <conditionalFormatting sqref="D85:F86">
    <cfRule type="expression" dxfId="15" priority="16">
      <formula>MOD(ROW(),2)</formula>
    </cfRule>
  </conditionalFormatting>
  <conditionalFormatting sqref="D99:F100">
    <cfRule type="expression" dxfId="14" priority="18">
      <formula>MOD(ROW(),2)</formula>
    </cfRule>
  </conditionalFormatting>
  <conditionalFormatting sqref="D113:F115">
    <cfRule type="expression" dxfId="13" priority="20">
      <formula>MOD(ROW(),2)</formula>
    </cfRule>
  </conditionalFormatting>
  <conditionalFormatting sqref="D127:F128">
    <cfRule type="expression" dxfId="12" priority="8">
      <formula>MOD(ROW(),2)</formula>
    </cfRule>
  </conditionalFormatting>
  <conditionalFormatting sqref="D144:F145">
    <cfRule type="expression" dxfId="11" priority="9">
      <formula>MOD(ROW(),2)</formula>
    </cfRule>
  </conditionalFormatting>
  <conditionalFormatting sqref="D51:R55">
    <cfRule type="expression" dxfId="10" priority="11">
      <formula>MOD(ROW(),2)</formula>
    </cfRule>
  </conditionalFormatting>
  <conditionalFormatting sqref="D65:R69">
    <cfRule type="expression" dxfId="9" priority="13">
      <formula>MOD(ROW(),2)</formula>
    </cfRule>
  </conditionalFormatting>
  <conditionalFormatting sqref="D79:R83">
    <cfRule type="expression" dxfId="8" priority="15">
      <formula>MOD(ROW(),2)</formula>
    </cfRule>
  </conditionalFormatting>
  <conditionalFormatting sqref="D93:R97">
    <cfRule type="expression" dxfId="7" priority="17">
      <formula>MOD(ROW(),2)</formula>
    </cfRule>
  </conditionalFormatting>
  <conditionalFormatting sqref="D107:R111">
    <cfRule type="expression" dxfId="6" priority="19">
      <formula>MOD(ROW(),2)</formula>
    </cfRule>
  </conditionalFormatting>
  <conditionalFormatting sqref="D121:R125">
    <cfRule type="expression" dxfId="5" priority="7">
      <formula>MOD(ROW(),2)</formula>
    </cfRule>
  </conditionalFormatting>
  <conditionalFormatting sqref="D9:AL13 S14:AL15 D14:R16">
    <cfRule type="expression" dxfId="4" priority="22">
      <formula>MOD(ROW(),2)</formula>
    </cfRule>
  </conditionalFormatting>
  <conditionalFormatting sqref="D29:AL33">
    <cfRule type="expression" dxfId="3" priority="2">
      <formula>MOD(ROW(),2)</formula>
    </cfRule>
  </conditionalFormatting>
  <conditionalFormatting sqref="D135:AL138">
    <cfRule type="expression" dxfId="2" priority="1">
      <formula>MOD(ROW(),2)</formula>
    </cfRule>
  </conditionalFormatting>
  <conditionalFormatting sqref="S34:AL35 D34:R36">
    <cfRule type="expression" dxfId="1" priority="4">
      <formula>MOD(ROW(),2)</formula>
    </cfRule>
  </conditionalFormatting>
  <conditionalFormatting sqref="S139:AL141 D139:R142">
    <cfRule type="expression" dxfId="0" priority="10">
      <formula>MOD(ROW(),2)</formula>
    </cfRule>
  </conditionalFormatting>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Calculation</vt:lpstr>
      <vt:lpstr>'State Conformity '!My_Print_Area</vt:lpstr>
      <vt:lpstr>'State Conformity - Old '!My_Print_Area</vt:lpstr>
      <vt:lpstr>Calculation!Print_Area</vt:lpstr>
      <vt:lpstr>Calculation!Print_Titles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Olson</dc:creator>
  <cp:lastModifiedBy>Hilda Deng</cp:lastModifiedBy>
  <cp:lastPrinted>2026-06-05T04:00:00Z</cp:lastPrinted>
  <dcterms:created xsi:type="dcterms:W3CDTF">2026-06-05T04:00:00Z</dcterms:created>
  <dcterms:modified xsi:type="dcterms:W3CDTF">2026-06-30T22:11:57Z</dcterms:modified>
</cp:coreProperties>
</file>