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brand\Dropbox\ForPsyte Sales &amp; Marketing\Marketing\"/>
    </mc:Choice>
  </mc:AlternateContent>
  <xr:revisionPtr revIDLastSave="0" documentId="13_ncr:1_{9CC4A97F-3A8F-4EF9-9116-A21DB984A4F8}" xr6:coauthVersionLast="47" xr6:coauthVersionMax="47" xr10:uidLastSave="{00000000-0000-0000-0000-000000000000}"/>
  <bookViews>
    <workbookView xWindow="-103" yWindow="-103" windowWidth="26537" windowHeight="15943" tabRatio="500" activeTab="2" xr2:uid="{00000000-000D-0000-FFFF-FFFF00000000}"/>
  </bookViews>
  <sheets>
    <sheet name="Team Member - QSR" sheetId="13" r:id="rId1"/>
    <sheet name="Server - FSR" sheetId="15" r:id="rId2"/>
    <sheet name="Manager" sheetId="11"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3" l="1"/>
  <c r="A10" i="15"/>
  <c r="A8" i="15" s="1"/>
  <c r="A8" i="13"/>
  <c r="B34" i="15"/>
  <c r="B15" i="15"/>
  <c r="B16" i="15"/>
  <c r="B33" i="13"/>
  <c r="B21" i="13"/>
  <c r="B28" i="13"/>
  <c r="E16" i="11"/>
  <c r="E17" i="11" s="1"/>
  <c r="E30" i="11"/>
  <c r="E31" i="11" s="1"/>
  <c r="B33" i="15"/>
  <c r="B30" i="15"/>
  <c r="B29" i="15"/>
  <c r="E32" i="15"/>
  <c r="E16" i="15"/>
  <c r="E17" i="15" s="1"/>
  <c r="E31" i="13"/>
  <c r="B15" i="13"/>
  <c r="B16" i="13" s="1"/>
  <c r="B32" i="13"/>
  <c r="E16" i="13"/>
  <c r="E17" i="13" s="1"/>
  <c r="B29" i="13"/>
  <c r="E31" i="15" l="1"/>
  <c r="E30" i="13"/>
  <c r="E22" i="13"/>
  <c r="E23" i="13" s="1"/>
  <c r="B22" i="13"/>
  <c r="B23" i="13" s="1"/>
  <c r="B15" i="11"/>
  <c r="B16" i="11" s="1"/>
  <c r="B32" i="11"/>
  <c r="B29" i="11"/>
  <c r="A6" i="13" l="1"/>
  <c r="E10" i="13"/>
  <c r="E22" i="15"/>
  <c r="E23" i="15" s="1"/>
  <c r="B22" i="15"/>
  <c r="B23" i="15" s="1"/>
  <c r="B33" i="11"/>
  <c r="E22" i="11"/>
  <c r="E23" i="11" s="1"/>
  <c r="B22" i="11"/>
  <c r="B23" i="11" s="1"/>
  <c r="A6" i="11" s="1"/>
  <c r="A10" i="11" s="1"/>
  <c r="A6" i="15" l="1"/>
  <c r="E8" i="13"/>
  <c r="E6" i="13"/>
  <c r="E10" i="11"/>
  <c r="A8" i="11"/>
  <c r="E8" i="11"/>
  <c r="E6" i="11"/>
  <c r="E10" i="15" l="1"/>
  <c r="E8" i="15"/>
  <c r="E6" i="15"/>
</calcChain>
</file>

<file path=xl/sharedStrings.xml><?xml version="1.0" encoding="utf-8"?>
<sst xmlns="http://schemas.openxmlformats.org/spreadsheetml/2006/main" count="179" uniqueCount="64">
  <si>
    <t>NOTES</t>
  </si>
  <si>
    <t>Total Hours to Fill Position</t>
  </si>
  <si>
    <t>CURRENT EMPLOYEE COST</t>
  </si>
  <si>
    <t>Daily Employee Cost</t>
  </si>
  <si>
    <t>COST OF EMPLOYEE TURNOVER CALCULATOR</t>
  </si>
  <si>
    <t>VACANCY COSTS / LOSS OF PRODUCTIVITY FROM OTHER EMPLOYEES FILLING IN FOR THE VACANT POSITION</t>
  </si>
  <si>
    <t xml:space="preserve"> NEW HIRE TRAINING COST</t>
  </si>
  <si>
    <t>Total New Hire Training Cost</t>
  </si>
  <si>
    <t>Total Cost to "Cover" Position</t>
  </si>
  <si>
    <t>New Hire - Resume Screening (Hours)</t>
  </si>
  <si>
    <t>New Hire - Interviews (Hours)</t>
  </si>
  <si>
    <t>SEPERATION COST &amp; COST TO HIRE REPLACEMENT</t>
  </si>
  <si>
    <t>Separation Cost &amp; Cost to Hire Replacement</t>
  </si>
  <si>
    <t>DAYS TO PRODUCTIVITY</t>
  </si>
  <si>
    <t>ENTER THE AVERAGE ANNUAL SALARY FOR THE TARGET ROLE</t>
  </si>
  <si>
    <t>ENTER THE AVERAGE NUMBER OF DAYS THE TARGET ROLE IS VACANT</t>
  </si>
  <si>
    <t>10 days is the industry average for servers (Glassdoor.com)</t>
  </si>
  <si>
    <t>ENTER DAYS OF TRAINING</t>
  </si>
  <si>
    <t>ENTER THE HOURLY MINIMUM RATE FOR THE TRAINER</t>
  </si>
  <si>
    <t>COST OF TURNOVER PER EMPLOYEE</t>
  </si>
  <si>
    <t>ORGANIZATIONAL COST</t>
  </si>
  <si>
    <t>COST/TIME</t>
  </si>
  <si>
    <t>ENTER YOUR ANNUAL TUNROVER RATE</t>
  </si>
  <si>
    <t>ENTER THE NUMBER OF RESTAURANTS</t>
  </si>
  <si>
    <t>ENTER THE AVERAGE NUMBER OF SERVERS PER RESTAURANT</t>
  </si>
  <si>
    <t>COST OF TURNOVER ANNUALLY</t>
  </si>
  <si>
    <t>New Hires needed annually</t>
  </si>
  <si>
    <t>New hires needed per store annually</t>
  </si>
  <si>
    <t>Annual Benefits Cost (Estimated at 15% of base salary)</t>
  </si>
  <si>
    <t>Daily Cost of Covering for the Position (Assumed, at 33% of Daily Cost for departing employee)</t>
  </si>
  <si>
    <t>HR or Hiring Manager Hourly Rate  (7.5 hours per day &amp; 235 working days)</t>
  </si>
  <si>
    <r>
      <t xml:space="preserve">Productivity Loss Cost </t>
    </r>
    <r>
      <rPr>
        <sz val="14"/>
        <color theme="1"/>
        <rFont val="Century Gothic"/>
        <family val="2"/>
      </rPr>
      <t>(assume new employee performs at 50% of replaced employee while developing)</t>
    </r>
  </si>
  <si>
    <t>Daily Cost (Salary + Benefits) (Based on 235 working days)</t>
  </si>
  <si>
    <t>New Hire - Advertising Costs (Per Employee - ENTER THE AVERAGE COST TO POST AND ADVERTISE JOBS</t>
  </si>
  <si>
    <t>Mentor or Manager Salary - ENTER THE HOURLY MINIMUM RATE FOR THE TRAINER</t>
  </si>
  <si>
    <t>Days to 100% Productivity - ENTER DAYS IT TAKES TO REACH 100% PRODUCTIVITY AFTER TRAINING</t>
  </si>
  <si>
    <t>22 days is the industry average for managers (Glassdoor.com)</t>
  </si>
  <si>
    <t>ENTER THE AVERAGE ANNUAL SALARY FOR THE TARGET ROLES MANAGER</t>
  </si>
  <si>
    <t>$65,867 is the average annual salary for a General Manager (ziprecruiter.com)</t>
  </si>
  <si>
    <t>Mentor or Manager Onboarding Training Daily Rate</t>
  </si>
  <si>
    <t>INSTRUCTIONS</t>
  </si>
  <si>
    <t>COST SAVINGS BASED ON 5% IMPROVEMENT IN TURNOVER</t>
  </si>
  <si>
    <t>COST SAVINGS BASED ON 10% IMPROVEMENT IN TURNOVER</t>
  </si>
  <si>
    <t>$54,962.00 is the average annual salary for a restaurant manager in the US (ziprecruiter.com)</t>
  </si>
  <si>
    <t>Cost per day Ziprecruiter.com ($16 per day for 22 days)</t>
  </si>
  <si>
    <t>Cost per day Ziprecruiter.com ($16 per day for 10 days)</t>
  </si>
  <si>
    <t>$42,550.00 is the average annual salary for an assistant manager us the US (ziprecruiter.com)</t>
  </si>
  <si>
    <t>Using the standard minimum wage in the US.</t>
  </si>
  <si>
    <t>Average Restaurant Manager Turnover as of Q3 2024 blackboxintelligence.com</t>
  </si>
  <si>
    <t>COST SAVINGS BASED ON 20% IMPROVEMENT IN TURNOVER</t>
  </si>
  <si>
    <t>$33,746.00 is the average annual salary for quick serve team members in the US (ziprecruiter.com)</t>
  </si>
  <si>
    <t>135% - Average QSR team member turnover as of Q3 2024 blackboxintelligence.com</t>
  </si>
  <si>
    <t>96% - Average server/FSR turnover as of Q3 2024 blackboxintelligence.com</t>
  </si>
  <si>
    <t>COST OF TURNOVER PER LOCATION ANNUALLY</t>
  </si>
  <si>
    <t xml:space="preserve">Enter your estimates for time and cost in the green cells in the cost/time column. </t>
  </si>
  <si>
    <t>Buca di Beppo, the family-style Italian-American restaurant chain known for its generous portions and eclectic decor, filed for Chapter 11 bankruptcy protection in August 2024. The filing was attributed to a combination of declining sales, rising food and labor costs, staffing challenges, and shifts in consumer preferences following the COVID-19 pandemic. Restaurant Dive+12Reuters+12Nation's Restaurant News+12Nation's Restaurant News+3CoStar+3WFTV+3</t>
  </si>
  <si>
    <t>Prior to the bankruptcy, Buca di Beppo closed 13 underperforming locations, reducing its footprint to 44 restaurants across 14 states. Despite these closures, the company announced plans to open a new location and emphasized that day-to-day operations at remaining restaurants would continue uninterrupted. Modern Restaurant Management+9WBMA+9People.com+9Modern Restaurant Management+5Los Angeles Times+5Reuters+5</t>
  </si>
  <si>
    <t>As part of the restructuring process, Buca di Beppo was sold to Main Street Capital Corporation, a private equity firm that had previously extended a $47 million loan to the chain in 2015. After Buca defaulted on the loan, Main Street Capital took control of the company's board and facilitated the bankruptcy proceedings. In November 2024, the court approved the sale of Buca di Beppo to Main Street Capital for $27 million. CBS News+3Restaurant Dive+3WSJ+3WSJWikipedia+1Restaurant Dive+1</t>
  </si>
  <si>
    <t>The company's leadership expressed optimism about the future, stating that the restructuring would position Buca di Beppo for long-term success by optimizing operations and enhancing the dining experience for customers. Nation's Restaurant News+2WBMA+2CoStar+2</t>
  </si>
  <si>
    <t>Buca di Beppo's challenges reflect broader trends in the casual dining industry, where several chains, including Red Lobster and TGI Fridays, have faced financial difficulties due to changing consumer behaviors and economic pressures. Restaurant Dive+4Time+4Reuters+4</t>
  </si>
  <si>
    <t>ENTER THE AVERAGE NUMBER OF MANAGERS PER RESTAURANT</t>
  </si>
  <si>
    <t>10-25 days is the industry average for servers, team members, and cashiers (Glassdoor.com)</t>
  </si>
  <si>
    <t>Includes total earnings potential based on national average (Bureau of Labor Statistics)</t>
  </si>
  <si>
    <t>National hourly average (Bureau of Labor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</si>
</sst>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2"/>
      <color theme="1"/>
      <name val="Calibri"/>
      <family val="2"/>
      <scheme val="minor"/>
    </font>
    <font>
      <u/>
      <sz val="12"/>
      <color theme="11"/>
      <name val="Calibri"/>
      <family val="2"/>
      <scheme val="minor"/>
    </font>
    <font>
      <u/>
      <sz val="12"/>
      <color theme="10"/>
      <name val="Calibri"/>
      <family val="2"/>
      <scheme val="minor"/>
    </font>
    <font>
      <sz val="12"/>
      <color theme="1"/>
      <name val="Century Gothic"/>
      <family val="2"/>
    </font>
    <font>
      <b/>
      <sz val="24"/>
      <color theme="0"/>
      <name val="Century Gothic"/>
      <family val="2"/>
    </font>
    <font>
      <b/>
      <sz val="14"/>
      <color theme="1"/>
      <name val="Century Gothic"/>
      <family val="2"/>
    </font>
    <font>
      <sz val="14"/>
      <color theme="1"/>
      <name val="Century Gothic"/>
      <family val="2"/>
    </font>
    <font>
      <i/>
      <sz val="14"/>
      <color theme="1"/>
      <name val="Century Gothic"/>
      <family val="2"/>
    </font>
    <font>
      <b/>
      <i/>
      <sz val="14"/>
      <color theme="1"/>
      <name val="Century Gothic"/>
      <family val="2"/>
    </font>
    <font>
      <b/>
      <sz val="14"/>
      <color theme="0"/>
      <name val="Century Gothic"/>
      <family val="2"/>
    </font>
    <font>
      <sz val="12"/>
      <color theme="1"/>
      <name val="Calibri"/>
      <family val="2"/>
      <scheme val="minor"/>
    </font>
    <font>
      <b/>
      <sz val="24"/>
      <color theme="1"/>
      <name val="Century Gothic"/>
      <family val="2"/>
    </font>
    <font>
      <b/>
      <sz val="20"/>
      <color theme="1"/>
      <name val="Century Gothic"/>
      <family val="2"/>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7BCE5"/>
        <bgColor theme="0"/>
      </patternFill>
    </fill>
    <fill>
      <patternFill patternType="solid">
        <fgColor rgb="FF07BCE5"/>
        <bgColor indexed="64"/>
      </patternFill>
    </fill>
    <fill>
      <patternFill patternType="solid">
        <fgColor rgb="FF21CEAD"/>
        <bgColor indexed="64"/>
      </patternFill>
    </fill>
    <fill>
      <patternFill patternType="solid">
        <fgColor theme="1"/>
        <bgColor theme="0"/>
      </patternFill>
    </fill>
    <fill>
      <patternFill patternType="solid">
        <fgColor theme="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0" fillId="0" borderId="0" applyFont="0" applyFill="0" applyBorder="0" applyAlignment="0" applyProtection="0"/>
    <xf numFmtId="0" fontId="2" fillId="0" borderId="0" applyNumberFormat="0" applyFill="0" applyBorder="0" applyAlignment="0" applyProtection="0"/>
  </cellStyleXfs>
  <cellXfs count="93">
    <xf numFmtId="0" fontId="0" fillId="0" borderId="0" xfId="0"/>
    <xf numFmtId="164" fontId="6" fillId="6" borderId="1" xfId="0" applyNumberFormat="1" applyFont="1" applyFill="1" applyBorder="1" applyAlignment="1" applyProtection="1">
      <alignment horizontal="center" vertical="center" wrapText="1"/>
      <protection locked="0"/>
    </xf>
    <xf numFmtId="1" fontId="6" fillId="6" borderId="1" xfId="0" applyNumberFormat="1" applyFont="1" applyFill="1" applyBorder="1" applyAlignment="1" applyProtection="1">
      <alignment horizontal="center" vertical="center" wrapText="1"/>
      <protection locked="0"/>
    </xf>
    <xf numFmtId="9" fontId="6" fillId="6" borderId="1" xfId="112"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3" fillId="2" borderId="0" xfId="0" applyFont="1" applyFill="1" applyAlignment="1">
      <alignment vertical="center" wrapText="1"/>
    </xf>
    <xf numFmtId="0" fontId="6" fillId="2" borderId="0" xfId="0" applyFont="1" applyFill="1" applyAlignment="1">
      <alignment vertical="center" wrapText="1"/>
    </xf>
    <xf numFmtId="0" fontId="3" fillId="8" borderId="0" xfId="0" applyFont="1" applyFill="1" applyAlignment="1">
      <alignment vertical="center" wrapText="1"/>
    </xf>
    <xf numFmtId="164" fontId="6" fillId="8" borderId="0" xfId="0" applyNumberFormat="1" applyFont="1" applyFill="1" applyAlignment="1">
      <alignment horizontal="center" vertical="center" wrapText="1"/>
    </xf>
    <xf numFmtId="164" fontId="4" fillId="7" borderId="0" xfId="0" applyNumberFormat="1" applyFont="1" applyFill="1" applyAlignment="1">
      <alignment vertical="center" wrapText="1"/>
    </xf>
    <xf numFmtId="0" fontId="9" fillId="5" borderId="1" xfId="0"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8" fillId="3" borderId="1" xfId="0" applyFont="1" applyFill="1" applyBorder="1" applyAlignment="1">
      <alignment vertical="center"/>
    </xf>
    <xf numFmtId="0" fontId="6" fillId="2" borderId="1" xfId="0" applyFont="1" applyFill="1" applyBorder="1" applyAlignment="1">
      <alignment vertical="center" wrapText="1"/>
    </xf>
    <xf numFmtId="164" fontId="6" fillId="0" borderId="1" xfId="0" applyNumberFormat="1" applyFont="1" applyBorder="1" applyAlignment="1">
      <alignment horizontal="center" vertical="center"/>
    </xf>
    <xf numFmtId="0" fontId="7" fillId="2" borderId="1" xfId="0" applyFont="1" applyFill="1" applyBorder="1" applyAlignment="1">
      <alignment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164" fontId="5" fillId="2" borderId="1" xfId="0" applyNumberFormat="1" applyFont="1" applyFill="1" applyBorder="1" applyAlignment="1">
      <alignment horizontal="center" vertical="center"/>
    </xf>
    <xf numFmtId="0" fontId="5" fillId="8" borderId="2" xfId="0" applyFont="1" applyFill="1" applyBorder="1" applyAlignment="1">
      <alignment vertical="center" wrapText="1"/>
    </xf>
    <xf numFmtId="164" fontId="5" fillId="8" borderId="3" xfId="0" applyNumberFormat="1" applyFont="1" applyFill="1" applyBorder="1" applyAlignment="1">
      <alignment horizontal="center" vertical="center" wrapText="1"/>
    </xf>
    <xf numFmtId="0" fontId="8" fillId="8" borderId="4" xfId="0" applyFont="1" applyFill="1" applyBorder="1" applyAlignment="1">
      <alignment vertical="center" wrapText="1"/>
    </xf>
    <xf numFmtId="164" fontId="5" fillId="8" borderId="3" xfId="0" applyNumberFormat="1" applyFont="1" applyFill="1" applyBorder="1" applyAlignment="1">
      <alignment horizontal="center" vertical="center"/>
    </xf>
    <xf numFmtId="0" fontId="7" fillId="8" borderId="4" xfId="0" applyFont="1" applyFill="1" applyBorder="1" applyAlignment="1">
      <alignment vertical="center" wrapText="1"/>
    </xf>
    <xf numFmtId="0" fontId="6" fillId="0" borderId="1" xfId="0" applyFont="1" applyBorder="1" applyAlignment="1">
      <alignment vertical="center" wrapText="1"/>
    </xf>
    <xf numFmtId="164" fontId="6"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0" fontId="3" fillId="8" borderId="13" xfId="0" applyFont="1" applyFill="1" applyBorder="1" applyAlignment="1">
      <alignment vertical="center" wrapText="1"/>
    </xf>
    <xf numFmtId="164" fontId="6" fillId="8" borderId="13" xfId="0" applyNumberFormat="1"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5" fillId="3" borderId="17" xfId="0" applyFont="1" applyFill="1" applyBorder="1" applyAlignment="1">
      <alignment vertical="center" wrapText="1"/>
    </xf>
    <xf numFmtId="0" fontId="6" fillId="3" borderId="18" xfId="0" applyFont="1" applyFill="1" applyBorder="1" applyAlignment="1">
      <alignment vertical="center" wrapText="1"/>
    </xf>
    <xf numFmtId="0" fontId="6" fillId="0" borderId="17" xfId="0" applyFont="1" applyBorder="1" applyAlignment="1">
      <alignment vertical="center" wrapText="1"/>
    </xf>
    <xf numFmtId="0" fontId="7" fillId="0" borderId="18" xfId="0" applyFont="1" applyBorder="1" applyAlignment="1">
      <alignment vertical="center" wrapText="1"/>
    </xf>
    <xf numFmtId="2" fontId="6" fillId="0" borderId="1" xfId="0" applyNumberFormat="1" applyFont="1" applyBorder="1" applyAlignment="1">
      <alignment horizontal="center" vertical="center"/>
    </xf>
    <xf numFmtId="0" fontId="3" fillId="2" borderId="17" xfId="0" applyFont="1" applyFill="1" applyBorder="1" applyAlignment="1">
      <alignment vertical="center" wrapText="1"/>
    </xf>
    <xf numFmtId="1" fontId="6" fillId="2" borderId="1" xfId="0" applyNumberFormat="1" applyFont="1" applyFill="1" applyBorder="1" applyAlignment="1">
      <alignment horizontal="center" vertical="center" wrapText="1"/>
    </xf>
    <xf numFmtId="0" fontId="7" fillId="2" borderId="18"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5" fillId="2" borderId="19" xfId="0" applyFont="1" applyFill="1" applyBorder="1" applyAlignment="1">
      <alignment vertical="center" wrapText="1"/>
    </xf>
    <xf numFmtId="164" fontId="5" fillId="2" borderId="20" xfId="0" applyNumberFormat="1" applyFont="1" applyFill="1" applyBorder="1" applyAlignment="1">
      <alignment horizontal="center" vertical="center" wrapText="1"/>
    </xf>
    <xf numFmtId="0" fontId="8" fillId="2" borderId="21"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164" fontId="6" fillId="2" borderId="0" xfId="0" applyNumberFormat="1" applyFont="1" applyFill="1" applyAlignment="1">
      <alignment horizontal="center" vertical="center" wrapText="1"/>
    </xf>
    <xf numFmtId="0" fontId="3" fillId="2" borderId="1" xfId="0" applyFont="1" applyFill="1" applyBorder="1" applyAlignment="1">
      <alignment vertical="center" wrapText="1"/>
    </xf>
    <xf numFmtId="0" fontId="3" fillId="2" borderId="13" xfId="0" applyFont="1" applyFill="1" applyBorder="1" applyAlignment="1">
      <alignment vertical="center" wrapText="1"/>
    </xf>
    <xf numFmtId="164" fontId="6" fillId="2" borderId="13" xfId="0" applyNumberFormat="1" applyFont="1" applyFill="1" applyBorder="1" applyAlignment="1">
      <alignment horizontal="center" vertical="center" wrapText="1"/>
    </xf>
    <xf numFmtId="0" fontId="3" fillId="8" borderId="2" xfId="0" applyFont="1" applyFill="1" applyBorder="1" applyAlignment="1">
      <alignment vertical="center" wrapText="1"/>
    </xf>
    <xf numFmtId="164" fontId="6" fillId="8" borderId="3" xfId="0" applyNumberFormat="1" applyFont="1" applyFill="1" applyBorder="1" applyAlignment="1">
      <alignment horizontal="center" vertical="center" wrapText="1"/>
    </xf>
    <xf numFmtId="0" fontId="3" fillId="8" borderId="3" xfId="0" applyFont="1" applyFill="1" applyBorder="1" applyAlignment="1">
      <alignment vertical="center" wrapText="1"/>
    </xf>
    <xf numFmtId="0" fontId="9" fillId="5" borderId="2" xfId="0" applyFont="1" applyFill="1" applyBorder="1" applyAlignment="1">
      <alignment horizontal="center" vertical="center" wrapText="1"/>
    </xf>
    <xf numFmtId="0" fontId="2" fillId="0" borderId="0" xfId="113" applyProtection="1"/>
    <xf numFmtId="0" fontId="6" fillId="3" borderId="2" xfId="0" applyFont="1" applyFill="1" applyBorder="1" applyAlignment="1">
      <alignment vertical="center" wrapText="1"/>
    </xf>
    <xf numFmtId="0" fontId="7" fillId="0" borderId="2" xfId="0" applyFont="1" applyBorder="1" applyAlignment="1">
      <alignment vertical="center" wrapText="1"/>
    </xf>
    <xf numFmtId="0" fontId="8" fillId="2" borderId="2" xfId="0" applyFont="1" applyFill="1" applyBorder="1" applyAlignment="1">
      <alignment vertical="center" wrapText="1"/>
    </xf>
    <xf numFmtId="0" fontId="7" fillId="3" borderId="18" xfId="0" applyFont="1" applyFill="1" applyBorder="1" applyAlignment="1">
      <alignment vertical="center" wrapText="1"/>
    </xf>
    <xf numFmtId="2" fontId="6" fillId="0" borderId="1" xfId="0" applyNumberFormat="1" applyFont="1" applyBorder="1" applyAlignment="1">
      <alignment horizontal="center" vertical="center" wrapText="1"/>
    </xf>
    <xf numFmtId="164" fontId="3" fillId="2" borderId="0" xfId="0" applyNumberFormat="1" applyFont="1" applyFill="1" applyAlignment="1">
      <alignment vertical="center" wrapText="1"/>
    </xf>
    <xf numFmtId="164" fontId="4" fillId="4" borderId="11" xfId="0" applyNumberFormat="1" applyFont="1" applyFill="1" applyBorder="1" applyAlignment="1">
      <alignment horizontal="center" vertical="center" wrapText="1"/>
    </xf>
    <xf numFmtId="164" fontId="4" fillId="4" borderId="12"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2" xfId="0" applyFont="1" applyFill="1" applyBorder="1" applyAlignment="1">
      <alignment horizontal="center" vertical="center" wrapText="1"/>
    </xf>
    <xf numFmtId="0" fontId="12" fillId="6" borderId="8"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1" fillId="4" borderId="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164" fontId="4" fillId="4" borderId="8"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164" fontId="4" fillId="4" borderId="0" xfId="0" applyNumberFormat="1" applyFont="1" applyFill="1" applyAlignment="1">
      <alignment horizontal="center" vertical="center" wrapText="1"/>
    </xf>
    <xf numFmtId="0" fontId="11" fillId="4" borderId="0" xfId="0" applyFont="1" applyFill="1" applyAlignment="1">
      <alignment horizontal="center" vertical="center" wrapText="1"/>
    </xf>
  </cellXfs>
  <cellStyles count="11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113" builtinId="8"/>
    <cellStyle name="Normal" xfId="0" builtinId="0"/>
    <cellStyle name="Percent" xfId="112" builtinId="5"/>
  </cellStyles>
  <dxfs count="0"/>
  <tableStyles count="0" defaultTableStyle="TableStyleMedium9" defaultPivotStyle="PivotStyleMedium4"/>
  <colors>
    <mruColors>
      <color rgb="FF21CEAD"/>
      <color rgb="FF008000"/>
      <color rgb="FF07BCE5"/>
      <color rgb="FF178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3351246</xdr:colOff>
      <xdr:row>5</xdr:row>
      <xdr:rowOff>51488</xdr:rowOff>
    </xdr:from>
    <xdr:to>
      <xdr:col>3</xdr:col>
      <xdr:colOff>3434446</xdr:colOff>
      <xdr:row>8</xdr:row>
      <xdr:rowOff>427651</xdr:rowOff>
    </xdr:to>
    <xdr:pic>
      <xdr:nvPicPr>
        <xdr:cNvPr id="2" name="Picture 1">
          <a:extLst>
            <a:ext uri="{FF2B5EF4-FFF2-40B4-BE49-F238E27FC236}">
              <a16:creationId xmlns:a16="http://schemas.microsoft.com/office/drawing/2014/main" id="{C17A52F8-7B51-4562-B9FF-7153CD429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2775" y="2027245"/>
          <a:ext cx="7104485" cy="2417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3351246</xdr:colOff>
      <xdr:row>5</xdr:row>
      <xdr:rowOff>51488</xdr:rowOff>
    </xdr:from>
    <xdr:to>
      <xdr:col>3</xdr:col>
      <xdr:colOff>3445876</xdr:colOff>
      <xdr:row>8</xdr:row>
      <xdr:rowOff>435271</xdr:rowOff>
    </xdr:to>
    <xdr:pic>
      <xdr:nvPicPr>
        <xdr:cNvPr id="2" name="Picture 1">
          <a:extLst>
            <a:ext uri="{FF2B5EF4-FFF2-40B4-BE49-F238E27FC236}">
              <a16:creationId xmlns:a16="http://schemas.microsoft.com/office/drawing/2014/main" id="{E1B8E76F-C627-4AE0-8685-95388579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3552" y="2026468"/>
          <a:ext cx="7104485" cy="2428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3351246</xdr:colOff>
      <xdr:row>5</xdr:row>
      <xdr:rowOff>51488</xdr:rowOff>
    </xdr:from>
    <xdr:to>
      <xdr:col>3</xdr:col>
      <xdr:colOff>3434446</xdr:colOff>
      <xdr:row>8</xdr:row>
      <xdr:rowOff>427651</xdr:rowOff>
    </xdr:to>
    <xdr:pic>
      <xdr:nvPicPr>
        <xdr:cNvPr id="3" name="Picture 2">
          <a:extLst>
            <a:ext uri="{FF2B5EF4-FFF2-40B4-BE49-F238E27FC236}">
              <a16:creationId xmlns:a16="http://schemas.microsoft.com/office/drawing/2014/main" id="{856FE6C9-F8CB-41D1-B106-A66C6CA79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3552" y="2026468"/>
          <a:ext cx="7104485" cy="2428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ime.com/7172240/chain-restaurants-struggles/?utm_source=chatgpt.com" TargetMode="External"/><Relationship Id="rId1" Type="http://schemas.openxmlformats.org/officeDocument/2006/relationships/hyperlink" Target="https://abc3340.com/news/nation-world/buca-di-beppo-italian-restaurant-chain-files-for-chapter-11-bankruptcy-plans-to-restructure-locations-across-us-challenges-related-to-covid-pandemic-red-lobster?photo=1&amp;utm_source=chatgpt.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68FE-8D4B-4683-904D-C8DFC0B3DA60}">
  <dimension ref="A1:F34"/>
  <sheetViews>
    <sheetView zoomScale="70" zoomScaleNormal="70" workbookViewId="0">
      <selection activeCell="B14" sqref="B14"/>
    </sheetView>
  </sheetViews>
  <sheetFormatPr defaultColWidth="10.92578125" defaultRowHeight="18" x14ac:dyDescent="0.45"/>
  <cols>
    <col min="1" max="1" width="46.2109375" style="5" customWidth="1"/>
    <col min="2" max="2" width="46.2109375" style="53" customWidth="1"/>
    <col min="3" max="4" width="45.92578125" style="5" customWidth="1"/>
    <col min="5" max="6" width="46.2109375" style="5" customWidth="1"/>
    <col min="7" max="16384" width="10.92578125" style="5"/>
  </cols>
  <sheetData>
    <row r="1" spans="1:6" ht="29.6" x14ac:dyDescent="0.45">
      <c r="A1" s="70" t="s">
        <v>4</v>
      </c>
      <c r="B1" s="71"/>
      <c r="C1" s="71"/>
      <c r="D1" s="71"/>
      <c r="E1" s="71"/>
      <c r="F1" s="72"/>
    </row>
    <row r="2" spans="1:6" ht="29.6" x14ac:dyDescent="0.45">
      <c r="A2" s="73" t="s">
        <v>40</v>
      </c>
      <c r="B2" s="74"/>
      <c r="C2" s="74"/>
      <c r="D2" s="74"/>
      <c r="E2" s="74"/>
      <c r="F2" s="75"/>
    </row>
    <row r="3" spans="1:6" s="6" customFormat="1" ht="24.9" thickBot="1" x14ac:dyDescent="0.5">
      <c r="A3" s="76" t="s">
        <v>54</v>
      </c>
      <c r="B3" s="77"/>
      <c r="C3" s="77"/>
      <c r="D3" s="77"/>
      <c r="E3" s="77"/>
      <c r="F3" s="78"/>
    </row>
    <row r="4" spans="1:6" ht="18.45" thickBot="1" x14ac:dyDescent="0.5">
      <c r="A4" s="7"/>
      <c r="B4" s="8"/>
      <c r="C4" s="7"/>
      <c r="D4" s="7"/>
      <c r="E4" s="7"/>
      <c r="F4" s="7"/>
    </row>
    <row r="5" spans="1:6" ht="53.6" customHeight="1" x14ac:dyDescent="0.45">
      <c r="A5" s="79" t="s">
        <v>19</v>
      </c>
      <c r="B5" s="80"/>
      <c r="E5" s="79" t="s">
        <v>41</v>
      </c>
      <c r="F5" s="80"/>
    </row>
    <row r="6" spans="1:6" ht="53.6" customHeight="1" x14ac:dyDescent="0.45">
      <c r="A6" s="68">
        <f>B23+B33+E17+E23+B16</f>
        <v>3566.1891517730496</v>
      </c>
      <c r="B6" s="69"/>
      <c r="E6" s="68">
        <f>A10*0.05</f>
        <v>7221.533032340426</v>
      </c>
      <c r="F6" s="69"/>
    </row>
    <row r="7" spans="1:6" ht="53.6" customHeight="1" x14ac:dyDescent="0.45">
      <c r="A7" s="81" t="s">
        <v>53</v>
      </c>
      <c r="B7" s="82"/>
      <c r="E7" s="81" t="s">
        <v>42</v>
      </c>
      <c r="F7" s="82"/>
    </row>
    <row r="8" spans="1:6" ht="53.6" customHeight="1" x14ac:dyDescent="0.45">
      <c r="A8" s="68">
        <f>A10/E28</f>
        <v>2888.6132129361704</v>
      </c>
      <c r="B8" s="69"/>
      <c r="E8" s="68">
        <f>A10*0.1</f>
        <v>14443.066064680852</v>
      </c>
      <c r="F8" s="69"/>
    </row>
    <row r="9" spans="1:6" ht="53.6" customHeight="1" x14ac:dyDescent="0.45">
      <c r="A9" s="81" t="s">
        <v>25</v>
      </c>
      <c r="B9" s="82"/>
      <c r="E9" s="81" t="s">
        <v>49</v>
      </c>
      <c r="F9" s="82"/>
    </row>
    <row r="10" spans="1:6" ht="53.6" customHeight="1" thickBot="1" x14ac:dyDescent="0.5">
      <c r="A10" s="86">
        <f>A6*E30</f>
        <v>144430.66064680851</v>
      </c>
      <c r="B10" s="87"/>
      <c r="E10" s="86">
        <f>A10*0.2</f>
        <v>28886.132129361704</v>
      </c>
      <c r="F10" s="87"/>
    </row>
    <row r="11" spans="1:6" ht="29.6" x14ac:dyDescent="0.45">
      <c r="A11" s="9"/>
      <c r="B11" s="9"/>
      <c r="C11" s="9"/>
      <c r="D11" s="9"/>
      <c r="E11" s="9"/>
      <c r="F11" s="9"/>
    </row>
    <row r="12" spans="1:6" ht="26.6" x14ac:dyDescent="0.45">
      <c r="A12" s="88" t="s">
        <v>2</v>
      </c>
      <c r="B12" s="89"/>
      <c r="C12" s="90"/>
      <c r="D12" s="88" t="s">
        <v>6</v>
      </c>
      <c r="E12" s="89"/>
      <c r="F12" s="90"/>
    </row>
    <row r="13" spans="1:6" ht="17.149999999999999" x14ac:dyDescent="0.45">
      <c r="A13" s="10"/>
      <c r="B13" s="11" t="s">
        <v>21</v>
      </c>
      <c r="C13" s="10" t="s">
        <v>0</v>
      </c>
      <c r="D13" s="10"/>
      <c r="E13" s="11" t="s">
        <v>21</v>
      </c>
      <c r="F13" s="10" t="s">
        <v>0</v>
      </c>
    </row>
    <row r="14" spans="1:6" s="6" customFormat="1" ht="54" x14ac:dyDescent="0.45">
      <c r="A14" s="12" t="s">
        <v>14</v>
      </c>
      <c r="B14" s="1">
        <v>33746</v>
      </c>
      <c r="C14" s="13" t="s">
        <v>50</v>
      </c>
      <c r="D14" s="14" t="s">
        <v>18</v>
      </c>
      <c r="E14" s="1">
        <v>7.25</v>
      </c>
      <c r="F14" s="13" t="s">
        <v>47</v>
      </c>
    </row>
    <row r="15" spans="1:6" s="6" customFormat="1" ht="36" x14ac:dyDescent="0.45">
      <c r="A15" s="15" t="s">
        <v>28</v>
      </c>
      <c r="B15" s="16">
        <f>B14*0.2*0.3</f>
        <v>2024.7600000000002</v>
      </c>
      <c r="C15" s="17"/>
      <c r="D15" s="18" t="s">
        <v>17</v>
      </c>
      <c r="E15" s="2">
        <v>7</v>
      </c>
      <c r="F15" s="19"/>
    </row>
    <row r="16" spans="1:6" s="6" customFormat="1" ht="36" x14ac:dyDescent="0.45">
      <c r="A16" s="15" t="s">
        <v>32</v>
      </c>
      <c r="B16" s="20">
        <f>(B14+B15)/235</f>
        <v>152.21600000000001</v>
      </c>
      <c r="C16" s="17"/>
      <c r="D16" s="15" t="s">
        <v>39</v>
      </c>
      <c r="E16" s="21">
        <f>E14*5</f>
        <v>36.25</v>
      </c>
      <c r="F16" s="17"/>
    </row>
    <row r="17" spans="1:6" s="6" customFormat="1" x14ac:dyDescent="0.45">
      <c r="A17" s="22"/>
      <c r="B17" s="20"/>
      <c r="C17" s="23"/>
      <c r="D17" s="22" t="s">
        <v>7</v>
      </c>
      <c r="E17" s="24">
        <f>(E16*E15)/2</f>
        <v>126.875</v>
      </c>
      <c r="F17" s="17"/>
    </row>
    <row r="18" spans="1:6" s="6" customFormat="1" x14ac:dyDescent="0.45">
      <c r="A18" s="25"/>
      <c r="B18" s="26"/>
      <c r="C18" s="27"/>
      <c r="D18" s="25"/>
      <c r="E18" s="28"/>
      <c r="F18" s="29"/>
    </row>
    <row r="19" spans="1:6" ht="26.6" customHeight="1" x14ac:dyDescent="0.45">
      <c r="A19" s="88" t="s">
        <v>5</v>
      </c>
      <c r="B19" s="89"/>
      <c r="C19" s="90"/>
      <c r="D19" s="88" t="s">
        <v>13</v>
      </c>
      <c r="E19" s="89"/>
      <c r="F19" s="90"/>
    </row>
    <row r="20" spans="1:6" ht="17.149999999999999" x14ac:dyDescent="0.45">
      <c r="A20" s="10"/>
      <c r="B20" s="11" t="s">
        <v>21</v>
      </c>
      <c r="C20" s="10" t="s">
        <v>0</v>
      </c>
      <c r="D20" s="10"/>
      <c r="E20" s="11" t="s">
        <v>21</v>
      </c>
      <c r="F20" s="10" t="s">
        <v>0</v>
      </c>
    </row>
    <row r="21" spans="1:6" ht="54" x14ac:dyDescent="0.45">
      <c r="A21" s="12" t="s">
        <v>15</v>
      </c>
      <c r="B21" s="2">
        <f>(10+25)/2</f>
        <v>17.5</v>
      </c>
      <c r="C21" s="13" t="s">
        <v>61</v>
      </c>
      <c r="D21" s="12" t="s">
        <v>35</v>
      </c>
      <c r="E21" s="2">
        <v>45</v>
      </c>
      <c r="F21" s="13"/>
    </row>
    <row r="22" spans="1:6" ht="54" x14ac:dyDescent="0.45">
      <c r="A22" s="30" t="s">
        <v>29</v>
      </c>
      <c r="B22" s="31">
        <f>0.33*B16</f>
        <v>50.231280000000005</v>
      </c>
      <c r="C22" s="17"/>
      <c r="D22" s="15" t="s">
        <v>3</v>
      </c>
      <c r="E22" s="32">
        <f>B16</f>
        <v>152.21600000000001</v>
      </c>
      <c r="F22" s="17"/>
    </row>
    <row r="23" spans="1:6" ht="54" x14ac:dyDescent="0.45">
      <c r="A23" s="22" t="s">
        <v>8</v>
      </c>
      <c r="B23" s="20">
        <f>B22*B21</f>
        <v>879.04740000000004</v>
      </c>
      <c r="C23" s="23"/>
      <c r="D23" s="22" t="s">
        <v>31</v>
      </c>
      <c r="E23" s="20">
        <f>0.3*(E22*E21)</f>
        <v>2054.9160000000002</v>
      </c>
      <c r="F23" s="17"/>
    </row>
    <row r="24" spans="1:6" ht="18.45" thickBot="1" x14ac:dyDescent="0.5">
      <c r="A24" s="33"/>
      <c r="B24" s="34"/>
      <c r="C24" s="33"/>
      <c r="D24" s="33"/>
      <c r="E24" s="34"/>
      <c r="F24" s="33"/>
    </row>
    <row r="25" spans="1:6" ht="26.6" x14ac:dyDescent="0.45">
      <c r="A25" s="83" t="s">
        <v>11</v>
      </c>
      <c r="B25" s="84"/>
      <c r="C25" s="85"/>
      <c r="D25" s="83" t="s">
        <v>20</v>
      </c>
      <c r="E25" s="84"/>
      <c r="F25" s="85"/>
    </row>
    <row r="26" spans="1:6" ht="17.149999999999999" x14ac:dyDescent="0.45">
      <c r="A26" s="35"/>
      <c r="B26" s="11" t="s">
        <v>21</v>
      </c>
      <c r="C26" s="36" t="s">
        <v>0</v>
      </c>
      <c r="D26" s="35"/>
      <c r="E26" s="11" t="s">
        <v>21</v>
      </c>
      <c r="F26" s="36" t="s">
        <v>0</v>
      </c>
    </row>
    <row r="27" spans="1:6" ht="54" x14ac:dyDescent="0.45">
      <c r="A27" s="37" t="s">
        <v>37</v>
      </c>
      <c r="B27" s="1">
        <v>42550</v>
      </c>
      <c r="C27" s="38" t="s">
        <v>46</v>
      </c>
      <c r="D27" s="37" t="s">
        <v>22</v>
      </c>
      <c r="E27" s="3">
        <v>1.35</v>
      </c>
      <c r="F27" s="38" t="s">
        <v>51</v>
      </c>
    </row>
    <row r="28" spans="1:6" ht="51.45" x14ac:dyDescent="0.45">
      <c r="A28" s="37" t="s">
        <v>33</v>
      </c>
      <c r="B28" s="1">
        <f>16*10</f>
        <v>160</v>
      </c>
      <c r="C28" s="38" t="s">
        <v>45</v>
      </c>
      <c r="D28" s="37" t="s">
        <v>23</v>
      </c>
      <c r="E28" s="4">
        <v>50</v>
      </c>
      <c r="F28" s="38"/>
    </row>
    <row r="29" spans="1:6" ht="36" x14ac:dyDescent="0.45">
      <c r="A29" s="39" t="s">
        <v>30</v>
      </c>
      <c r="B29" s="31">
        <f>(B27/235)/7.5</f>
        <v>24.141843971631207</v>
      </c>
      <c r="C29" s="40"/>
      <c r="D29" s="37" t="s">
        <v>24</v>
      </c>
      <c r="E29" s="4">
        <v>30</v>
      </c>
      <c r="F29" s="38"/>
    </row>
    <row r="30" spans="1:6" x14ac:dyDescent="0.45">
      <c r="A30" s="39" t="s">
        <v>9</v>
      </c>
      <c r="B30" s="41">
        <v>4</v>
      </c>
      <c r="C30" s="40"/>
      <c r="D30" s="42" t="s">
        <v>26</v>
      </c>
      <c r="E30" s="43">
        <f>E29*E27</f>
        <v>40.5</v>
      </c>
      <c r="F30" s="44"/>
    </row>
    <row r="31" spans="1:6" x14ac:dyDescent="0.45">
      <c r="A31" s="39" t="s">
        <v>10</v>
      </c>
      <c r="B31" s="41">
        <v>4</v>
      </c>
      <c r="C31" s="40"/>
      <c r="D31" s="42" t="s">
        <v>27</v>
      </c>
      <c r="E31" s="43">
        <f>(E29*E27)/E28</f>
        <v>0.81</v>
      </c>
      <c r="F31" s="44"/>
    </row>
    <row r="32" spans="1:6" x14ac:dyDescent="0.45">
      <c r="A32" s="39" t="s">
        <v>1</v>
      </c>
      <c r="B32" s="41">
        <f>B30+B31</f>
        <v>8</v>
      </c>
      <c r="C32" s="40"/>
      <c r="D32" s="45"/>
      <c r="F32" s="46"/>
    </row>
    <row r="33" spans="1:6" ht="34.75" thickBot="1" x14ac:dyDescent="0.5">
      <c r="A33" s="47" t="s">
        <v>12</v>
      </c>
      <c r="B33" s="48">
        <f>(B29*B32)+B28</f>
        <v>353.13475177304963</v>
      </c>
      <c r="C33" s="49"/>
      <c r="D33" s="50"/>
      <c r="E33" s="51"/>
      <c r="F33" s="52"/>
    </row>
    <row r="34" spans="1:6" x14ac:dyDescent="0.45">
      <c r="D34" s="6"/>
      <c r="F34" s="6"/>
    </row>
  </sheetData>
  <sheetProtection algorithmName="SHA-512" hashValue="2b2psFgaiywSX7s/F1QPw3N6z5Kn0FcekiH1e6nY8pcbA2IMINbJlx/azpVU2SqRU8r2nJ65OcjaK0E+gn5e3A==" saltValue="Wyuy9/K3yu13c88Edxk1Og==" spinCount="100000" sheet="1" objects="1" scenarios="1" selectLockedCells="1"/>
  <protectedRanges>
    <protectedRange algorithmName="SHA-512" hashValue="Ytf8NXo6VGvxeIu2B1rjRBloUuke1owFkuo3ArEaHAnS4nmPTp7/EC2ZVAhG2/4giXcXNUMCPI9q9iH9TFT88w==" saltValue="SjtlwyJMOwaqO2S2g8uYxg==" spinCount="100000" sqref="B14 B21 B28 E21 E27:E29 E14:E15" name="Range1"/>
    <protectedRange sqref="B27" name="Range1_1"/>
  </protectedRanges>
  <mergeCells count="21">
    <mergeCell ref="A25:C25"/>
    <mergeCell ref="D25:F25"/>
    <mergeCell ref="A10:B10"/>
    <mergeCell ref="E10:F10"/>
    <mergeCell ref="A12:C12"/>
    <mergeCell ref="D12:F12"/>
    <mergeCell ref="A19:C19"/>
    <mergeCell ref="D19:F19"/>
    <mergeCell ref="A7:B7"/>
    <mergeCell ref="E7:F7"/>
    <mergeCell ref="A8:B8"/>
    <mergeCell ref="E8:F8"/>
    <mergeCell ref="A9:B9"/>
    <mergeCell ref="E9:F9"/>
    <mergeCell ref="A6:B6"/>
    <mergeCell ref="E6:F6"/>
    <mergeCell ref="A1:F1"/>
    <mergeCell ref="A2:F2"/>
    <mergeCell ref="A3:F3"/>
    <mergeCell ref="A5:B5"/>
    <mergeCell ref="E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2C2D-EC92-4242-BDE7-D57B68F7AB61}">
  <dimension ref="A1:I35"/>
  <sheetViews>
    <sheetView zoomScale="70" zoomScaleNormal="70" workbookViewId="0">
      <selection activeCell="B14" sqref="B14"/>
    </sheetView>
  </sheetViews>
  <sheetFormatPr defaultColWidth="10.92578125" defaultRowHeight="18" x14ac:dyDescent="0.45"/>
  <cols>
    <col min="1" max="1" width="46.2109375" style="5" customWidth="1"/>
    <col min="2" max="2" width="46.2109375" style="53" customWidth="1"/>
    <col min="3" max="4" width="45.92578125" style="5" customWidth="1"/>
    <col min="5" max="6" width="46.2109375" style="5" customWidth="1"/>
    <col min="7" max="16384" width="10.92578125" style="5"/>
  </cols>
  <sheetData>
    <row r="1" spans="1:6" ht="29.6" x14ac:dyDescent="0.45">
      <c r="A1" s="70" t="s">
        <v>4</v>
      </c>
      <c r="B1" s="71"/>
      <c r="C1" s="71"/>
      <c r="D1" s="71"/>
      <c r="E1" s="71"/>
      <c r="F1" s="72"/>
    </row>
    <row r="2" spans="1:6" ht="29.6" x14ac:dyDescent="0.45">
      <c r="A2" s="73" t="s">
        <v>40</v>
      </c>
      <c r="B2" s="74"/>
      <c r="C2" s="74"/>
      <c r="D2" s="74"/>
      <c r="E2" s="74"/>
      <c r="F2" s="75"/>
    </row>
    <row r="3" spans="1:6" s="6" customFormat="1" ht="24.9" thickBot="1" x14ac:dyDescent="0.5">
      <c r="A3" s="76" t="s">
        <v>54</v>
      </c>
      <c r="B3" s="77"/>
      <c r="C3" s="77"/>
      <c r="D3" s="77"/>
      <c r="E3" s="77"/>
      <c r="F3" s="78"/>
    </row>
    <row r="4" spans="1:6" x14ac:dyDescent="0.45">
      <c r="A4" s="7"/>
      <c r="B4" s="8"/>
      <c r="C4" s="7"/>
      <c r="D4" s="7"/>
      <c r="E4" s="7"/>
      <c r="F4" s="7"/>
    </row>
    <row r="5" spans="1:6" ht="53.6" customHeight="1" x14ac:dyDescent="0.45">
      <c r="A5" s="92" t="s">
        <v>19</v>
      </c>
      <c r="B5" s="92"/>
      <c r="E5" s="92" t="s">
        <v>41</v>
      </c>
      <c r="F5" s="92"/>
    </row>
    <row r="6" spans="1:6" ht="53.6" customHeight="1" x14ac:dyDescent="0.45">
      <c r="A6" s="91">
        <f>B23+B34+E17+E23</f>
        <v>3532.9624751773054</v>
      </c>
      <c r="B6" s="91"/>
      <c r="E6" s="91">
        <f>A10*0.05</f>
        <v>5087.4659642553197</v>
      </c>
      <c r="F6" s="91"/>
    </row>
    <row r="7" spans="1:6" ht="53.6" customHeight="1" x14ac:dyDescent="0.45">
      <c r="A7" s="92" t="s">
        <v>53</v>
      </c>
      <c r="B7" s="92"/>
      <c r="E7" s="92" t="s">
        <v>42</v>
      </c>
      <c r="F7" s="92"/>
    </row>
    <row r="8" spans="1:6" ht="53.6" customHeight="1" x14ac:dyDescent="0.45">
      <c r="A8" s="91">
        <f>A10/E29</f>
        <v>2034.9863857021276</v>
      </c>
      <c r="B8" s="91"/>
      <c r="E8" s="91">
        <f>A10*0.1</f>
        <v>10174.931928510639</v>
      </c>
      <c r="F8" s="91"/>
    </row>
    <row r="9" spans="1:6" ht="53.6" customHeight="1" x14ac:dyDescent="0.45">
      <c r="A9" s="92" t="s">
        <v>25</v>
      </c>
      <c r="B9" s="92"/>
      <c r="E9" s="92" t="s">
        <v>49</v>
      </c>
      <c r="F9" s="92"/>
    </row>
    <row r="10" spans="1:6" ht="53.6" customHeight="1" thickBot="1" x14ac:dyDescent="0.5">
      <c r="A10" s="86">
        <f>A6*E31</f>
        <v>101749.31928510638</v>
      </c>
      <c r="B10" s="87"/>
      <c r="E10" s="91">
        <f>A10*0.2</f>
        <v>20349.863857021279</v>
      </c>
      <c r="F10" s="91"/>
    </row>
    <row r="11" spans="1:6" ht="29.6" x14ac:dyDescent="0.45">
      <c r="A11" s="9"/>
      <c r="B11" s="9"/>
      <c r="C11" s="9"/>
      <c r="D11" s="9"/>
      <c r="E11" s="9"/>
      <c r="F11" s="9"/>
    </row>
    <row r="12" spans="1:6" ht="26.6" x14ac:dyDescent="0.45">
      <c r="A12" s="88" t="s">
        <v>2</v>
      </c>
      <c r="B12" s="89"/>
      <c r="C12" s="90"/>
      <c r="D12" s="88" t="s">
        <v>6</v>
      </c>
      <c r="E12" s="89"/>
      <c r="F12" s="90"/>
    </row>
    <row r="13" spans="1:6" ht="17.149999999999999" x14ac:dyDescent="0.45">
      <c r="A13" s="10"/>
      <c r="B13" s="11" t="s">
        <v>21</v>
      </c>
      <c r="C13" s="10" t="s">
        <v>0</v>
      </c>
      <c r="D13" s="10"/>
      <c r="E13" s="11" t="s">
        <v>21</v>
      </c>
      <c r="F13" s="10" t="s">
        <v>0</v>
      </c>
    </row>
    <row r="14" spans="1:6" s="6" customFormat="1" ht="54" x14ac:dyDescent="0.45">
      <c r="A14" s="12" t="s">
        <v>14</v>
      </c>
      <c r="B14" s="1">
        <v>31940</v>
      </c>
      <c r="C14" s="13" t="s">
        <v>62</v>
      </c>
      <c r="D14" s="14" t="s">
        <v>18</v>
      </c>
      <c r="E14" s="1">
        <v>16.23</v>
      </c>
      <c r="F14" s="13" t="s">
        <v>63</v>
      </c>
    </row>
    <row r="15" spans="1:6" s="6" customFormat="1" ht="36" x14ac:dyDescent="0.45">
      <c r="A15" s="15" t="s">
        <v>28</v>
      </c>
      <c r="B15" s="16">
        <f>B14*0.2*0.3</f>
        <v>1916.3999999999999</v>
      </c>
      <c r="C15" s="17"/>
      <c r="D15" s="18" t="s">
        <v>17</v>
      </c>
      <c r="E15" s="2">
        <v>7</v>
      </c>
      <c r="F15" s="19"/>
    </row>
    <row r="16" spans="1:6" s="6" customFormat="1" ht="36" x14ac:dyDescent="0.45">
      <c r="A16" s="15" t="s">
        <v>32</v>
      </c>
      <c r="B16" s="20">
        <f>(B14+B15)/235</f>
        <v>144.06978723404256</v>
      </c>
      <c r="C16" s="17"/>
      <c r="D16" s="15" t="s">
        <v>39</v>
      </c>
      <c r="E16" s="21">
        <f>E14*5</f>
        <v>81.150000000000006</v>
      </c>
      <c r="F16" s="17"/>
    </row>
    <row r="17" spans="1:9" s="6" customFormat="1" x14ac:dyDescent="0.45">
      <c r="A17" s="22"/>
      <c r="B17" s="20"/>
      <c r="C17" s="23"/>
      <c r="D17" s="22" t="s">
        <v>7</v>
      </c>
      <c r="E17" s="24">
        <f>(E16*E15)/2</f>
        <v>284.02500000000003</v>
      </c>
      <c r="F17" s="17"/>
    </row>
    <row r="18" spans="1:9" s="6" customFormat="1" x14ac:dyDescent="0.45">
      <c r="A18" s="25"/>
      <c r="B18" s="26"/>
      <c r="C18" s="27"/>
      <c r="D18" s="25"/>
      <c r="E18" s="28"/>
      <c r="F18" s="29"/>
    </row>
    <row r="19" spans="1:9" ht="26.6" customHeight="1" x14ac:dyDescent="0.45">
      <c r="A19" s="88" t="s">
        <v>5</v>
      </c>
      <c r="B19" s="89"/>
      <c r="C19" s="90"/>
      <c r="D19" s="88" t="s">
        <v>13</v>
      </c>
      <c r="E19" s="89"/>
      <c r="F19" s="90"/>
    </row>
    <row r="20" spans="1:9" ht="17.149999999999999" x14ac:dyDescent="0.45">
      <c r="A20" s="10"/>
      <c r="B20" s="11" t="s">
        <v>21</v>
      </c>
      <c r="C20" s="10" t="s">
        <v>0</v>
      </c>
      <c r="D20" s="10"/>
      <c r="E20" s="11" t="s">
        <v>21</v>
      </c>
      <c r="F20" s="10" t="s">
        <v>0</v>
      </c>
    </row>
    <row r="21" spans="1:9" ht="51.45" x14ac:dyDescent="0.45">
      <c r="A21" s="12" t="s">
        <v>15</v>
      </c>
      <c r="B21" s="2">
        <v>20</v>
      </c>
      <c r="C21" s="13" t="s">
        <v>16</v>
      </c>
      <c r="D21" s="12" t="s">
        <v>35</v>
      </c>
      <c r="E21" s="2">
        <v>45</v>
      </c>
      <c r="F21" s="13"/>
      <c r="I21" t="s">
        <v>55</v>
      </c>
    </row>
    <row r="22" spans="1:9" ht="54" x14ac:dyDescent="0.45">
      <c r="A22" s="30" t="s">
        <v>29</v>
      </c>
      <c r="B22" s="31">
        <f>0.33*B16</f>
        <v>47.543029787234047</v>
      </c>
      <c r="C22" s="17"/>
      <c r="D22" s="15" t="s">
        <v>3</v>
      </c>
      <c r="E22" s="32">
        <f>B16</f>
        <v>144.06978723404256</v>
      </c>
      <c r="F22" s="17"/>
      <c r="I22"/>
    </row>
    <row r="23" spans="1:9" ht="54" x14ac:dyDescent="0.45">
      <c r="A23" s="22" t="s">
        <v>8</v>
      </c>
      <c r="B23" s="20">
        <f>B22*B21</f>
        <v>950.86059574468095</v>
      </c>
      <c r="C23" s="23"/>
      <c r="D23" s="22" t="s">
        <v>31</v>
      </c>
      <c r="E23" s="20">
        <f>0.3*(E22*E21)</f>
        <v>1944.9421276595747</v>
      </c>
      <c r="F23" s="17"/>
      <c r="I23" t="s">
        <v>56</v>
      </c>
    </row>
    <row r="24" spans="1:9" x14ac:dyDescent="0.45">
      <c r="A24" s="54"/>
      <c r="B24" s="32"/>
      <c r="C24" s="54"/>
      <c r="D24" s="55"/>
      <c r="E24" s="56"/>
      <c r="F24" s="55"/>
      <c r="I24"/>
    </row>
    <row r="25" spans="1:9" ht="18.45" thickBot="1" x14ac:dyDescent="0.5">
      <c r="A25" s="57"/>
      <c r="B25" s="58"/>
      <c r="C25" s="59"/>
      <c r="D25" s="7"/>
      <c r="E25" s="8"/>
      <c r="F25" s="7"/>
      <c r="I25" t="s">
        <v>57</v>
      </c>
    </row>
    <row r="26" spans="1:9" ht="26.6" x14ac:dyDescent="0.45">
      <c r="A26" s="88" t="s">
        <v>11</v>
      </c>
      <c r="B26" s="89"/>
      <c r="C26" s="89"/>
      <c r="D26" s="83" t="s">
        <v>20</v>
      </c>
      <c r="E26" s="84"/>
      <c r="F26" s="85"/>
      <c r="I26"/>
    </row>
    <row r="27" spans="1:9" ht="17.149999999999999" x14ac:dyDescent="0.45">
      <c r="A27" s="10"/>
      <c r="B27" s="11" t="s">
        <v>21</v>
      </c>
      <c r="C27" s="60" t="s">
        <v>0</v>
      </c>
      <c r="D27" s="35"/>
      <c r="E27" s="11" t="s">
        <v>21</v>
      </c>
      <c r="F27" s="36" t="s">
        <v>0</v>
      </c>
      <c r="I27" s="61" t="s">
        <v>58</v>
      </c>
    </row>
    <row r="28" spans="1:9" ht="54" x14ac:dyDescent="0.45">
      <c r="A28" s="12" t="s">
        <v>37</v>
      </c>
      <c r="B28" s="1">
        <v>42550</v>
      </c>
      <c r="C28" s="62" t="s">
        <v>46</v>
      </c>
      <c r="D28" s="37" t="s">
        <v>22</v>
      </c>
      <c r="E28" s="3">
        <v>0.96</v>
      </c>
      <c r="F28" s="38" t="s">
        <v>52</v>
      </c>
      <c r="I28"/>
    </row>
    <row r="29" spans="1:9" ht="51.45" x14ac:dyDescent="0.45">
      <c r="A29" s="12" t="s">
        <v>33</v>
      </c>
      <c r="B29" s="1">
        <f>16*10</f>
        <v>160</v>
      </c>
      <c r="C29" s="62" t="s">
        <v>45</v>
      </c>
      <c r="D29" s="37" t="s">
        <v>23</v>
      </c>
      <c r="E29" s="4">
        <v>50</v>
      </c>
      <c r="F29" s="38"/>
      <c r="I29" s="61" t="s">
        <v>59</v>
      </c>
    </row>
    <row r="30" spans="1:9" ht="36" x14ac:dyDescent="0.45">
      <c r="A30" s="30" t="s">
        <v>30</v>
      </c>
      <c r="B30" s="31">
        <f>(B28/235)/7.5</f>
        <v>24.141843971631207</v>
      </c>
      <c r="C30" s="63"/>
      <c r="D30" s="37" t="s">
        <v>24</v>
      </c>
      <c r="E30" s="4">
        <v>30</v>
      </c>
      <c r="F30" s="38"/>
    </row>
    <row r="31" spans="1:9" x14ac:dyDescent="0.45">
      <c r="A31" s="30" t="s">
        <v>9</v>
      </c>
      <c r="B31" s="41">
        <v>4</v>
      </c>
      <c r="C31" s="63"/>
      <c r="D31" s="42" t="s">
        <v>26</v>
      </c>
      <c r="E31" s="43">
        <f>E30*E28</f>
        <v>28.799999999999997</v>
      </c>
      <c r="F31" s="44"/>
    </row>
    <row r="32" spans="1:9" x14ac:dyDescent="0.45">
      <c r="A32" s="30" t="s">
        <v>10</v>
      </c>
      <c r="B32" s="41">
        <v>4</v>
      </c>
      <c r="C32" s="63"/>
      <c r="D32" s="42" t="s">
        <v>27</v>
      </c>
      <c r="E32" s="43">
        <f>(E30*E28)/E29</f>
        <v>0.57599999999999996</v>
      </c>
      <c r="F32" s="44"/>
    </row>
    <row r="33" spans="1:6" x14ac:dyDescent="0.45">
      <c r="A33" s="30" t="s">
        <v>1</v>
      </c>
      <c r="B33" s="41">
        <f>B31+B32</f>
        <v>8</v>
      </c>
      <c r="C33" s="63"/>
      <c r="D33" s="45"/>
      <c r="F33" s="46"/>
    </row>
    <row r="34" spans="1:6" ht="34.75" thickBot="1" x14ac:dyDescent="0.5">
      <c r="A34" s="22" t="s">
        <v>12</v>
      </c>
      <c r="B34" s="20">
        <f>(B30*B33)+B29</f>
        <v>353.13475177304963</v>
      </c>
      <c r="C34" s="64"/>
      <c r="D34" s="50"/>
      <c r="E34" s="51"/>
      <c r="F34" s="52"/>
    </row>
    <row r="35" spans="1:6" x14ac:dyDescent="0.45">
      <c r="D35" s="6"/>
      <c r="F35" s="6"/>
    </row>
  </sheetData>
  <sheetProtection algorithmName="SHA-512" hashValue="TvJcwzzdxgZ1YcEUrlR9fGEmKULXYE1Cyvc9Y8lU9QRdlJG0JCjF4kDeLJJCZ1NwZJoWouuCo55O8vxb1rU9ng==" saltValue="qgEc82T/C7mCbl5u7bPPNw==" spinCount="100000" sheet="1" selectLockedCells="1"/>
  <protectedRanges>
    <protectedRange algorithmName="SHA-512" hashValue="Ytf8NXo6VGvxeIu2B1rjRBloUuke1owFkuo3ArEaHAnS4nmPTp7/EC2ZVAhG2/4giXcXNUMCPI9q9iH9TFT88w==" saltValue="SjtlwyJMOwaqO2S2g8uYxg==" spinCount="100000" sqref="B14 B21 B29 E21 E28:E30 E14:E15" name="Range1"/>
    <protectedRange sqref="B28" name="Range1_1"/>
  </protectedRanges>
  <mergeCells count="21">
    <mergeCell ref="A26:C26"/>
    <mergeCell ref="D26:F26"/>
    <mergeCell ref="A10:B10"/>
    <mergeCell ref="E10:F10"/>
    <mergeCell ref="A12:C12"/>
    <mergeCell ref="D12:F12"/>
    <mergeCell ref="A19:C19"/>
    <mergeCell ref="D19:F19"/>
    <mergeCell ref="A7:B7"/>
    <mergeCell ref="E7:F7"/>
    <mergeCell ref="A8:B8"/>
    <mergeCell ref="E8:F8"/>
    <mergeCell ref="A9:B9"/>
    <mergeCell ref="E9:F9"/>
    <mergeCell ref="A6:B6"/>
    <mergeCell ref="E6:F6"/>
    <mergeCell ref="A1:F1"/>
    <mergeCell ref="A2:F2"/>
    <mergeCell ref="A3:F3"/>
    <mergeCell ref="A5:B5"/>
    <mergeCell ref="E5:F5"/>
  </mergeCells>
  <hyperlinks>
    <hyperlink ref="I27" r:id="rId1" display="https://abc3340.com/news/nation-world/buca-di-beppo-italian-restaurant-chain-files-for-chapter-11-bankruptcy-plans-to-restructure-locations-across-us-challenges-related-to-covid-pandemic-red-lobster?photo=1&amp;utm_source=chatgpt.com" xr:uid="{33500F6D-AEEF-4E7E-AD21-3F3CFADD245B}"/>
    <hyperlink ref="I29" r:id="rId2" display="https://time.com/7172240/chain-restaurants-struggles/?utm_source=chatgpt.com" xr:uid="{0507D62A-0233-478F-A8D0-B4F314E871D4}"/>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0585-8C28-4B1E-B0D3-7B0036C5142A}">
  <dimension ref="A1:G34"/>
  <sheetViews>
    <sheetView tabSelected="1" zoomScale="70" zoomScaleNormal="70" workbookViewId="0">
      <selection activeCell="B14" sqref="B14"/>
    </sheetView>
  </sheetViews>
  <sheetFormatPr defaultColWidth="10.92578125" defaultRowHeight="18" x14ac:dyDescent="0.45"/>
  <cols>
    <col min="1" max="1" width="46.2109375" style="5" customWidth="1"/>
    <col min="2" max="2" width="46.2109375" style="53" customWidth="1"/>
    <col min="3" max="4" width="45.92578125" style="5" customWidth="1"/>
    <col min="5" max="6" width="46.2109375" style="5" customWidth="1"/>
    <col min="7" max="7" width="13.78515625" style="5" bestFit="1" customWidth="1"/>
    <col min="8" max="16384" width="10.92578125" style="5"/>
  </cols>
  <sheetData>
    <row r="1" spans="1:7" ht="29.6" x14ac:dyDescent="0.45">
      <c r="A1" s="70" t="s">
        <v>4</v>
      </c>
      <c r="B1" s="71"/>
      <c r="C1" s="71"/>
      <c r="D1" s="71"/>
      <c r="E1" s="71"/>
      <c r="F1" s="72"/>
    </row>
    <row r="2" spans="1:7" ht="29.6" x14ac:dyDescent="0.45">
      <c r="A2" s="73" t="s">
        <v>40</v>
      </c>
      <c r="B2" s="74"/>
      <c r="C2" s="74"/>
      <c r="D2" s="74"/>
      <c r="E2" s="74"/>
      <c r="F2" s="75"/>
    </row>
    <row r="3" spans="1:7" s="6" customFormat="1" ht="24.9" thickBot="1" x14ac:dyDescent="0.5">
      <c r="A3" s="76" t="s">
        <v>54</v>
      </c>
      <c r="B3" s="77"/>
      <c r="C3" s="77"/>
      <c r="D3" s="77"/>
      <c r="E3" s="77"/>
      <c r="F3" s="78"/>
    </row>
    <row r="4" spans="1:7" ht="18.45" thickBot="1" x14ac:dyDescent="0.5">
      <c r="A4" s="7"/>
      <c r="B4" s="8"/>
      <c r="C4" s="7"/>
      <c r="D4" s="7"/>
      <c r="E4" s="7"/>
      <c r="F4" s="7"/>
    </row>
    <row r="5" spans="1:7" ht="53.6" customHeight="1" x14ac:dyDescent="0.45">
      <c r="A5" s="79" t="s">
        <v>19</v>
      </c>
      <c r="B5" s="80"/>
      <c r="E5" s="79" t="s">
        <v>41</v>
      </c>
      <c r="F5" s="80"/>
    </row>
    <row r="6" spans="1:7" ht="53.6" customHeight="1" x14ac:dyDescent="0.45">
      <c r="A6" s="68">
        <f>B23+B33+E17+E23+B16</f>
        <v>15679.143069503545</v>
      </c>
      <c r="B6" s="69"/>
      <c r="E6" s="68">
        <f>A10*0.05</f>
        <v>64676.465161702123</v>
      </c>
      <c r="F6" s="69"/>
    </row>
    <row r="7" spans="1:7" ht="53.6" customHeight="1" x14ac:dyDescent="0.45">
      <c r="A7" s="81" t="s">
        <v>53</v>
      </c>
      <c r="B7" s="82"/>
      <c r="E7" s="81" t="s">
        <v>42</v>
      </c>
      <c r="F7" s="82"/>
    </row>
    <row r="8" spans="1:7" ht="53.6" customHeight="1" x14ac:dyDescent="0.45">
      <c r="A8" s="68">
        <f>A10/E28</f>
        <v>25870.586064680847</v>
      </c>
      <c r="B8" s="69"/>
      <c r="E8" s="68">
        <f>A10*0.1</f>
        <v>129352.93032340425</v>
      </c>
      <c r="F8" s="69"/>
    </row>
    <row r="9" spans="1:7" ht="53.6" customHeight="1" x14ac:dyDescent="0.45">
      <c r="A9" s="81" t="s">
        <v>25</v>
      </c>
      <c r="B9" s="82"/>
      <c r="E9" s="81" t="s">
        <v>49</v>
      </c>
      <c r="F9" s="82"/>
    </row>
    <row r="10" spans="1:7" ht="53.6" customHeight="1" thickBot="1" x14ac:dyDescent="0.5">
      <c r="A10" s="86">
        <f>A6*E30</f>
        <v>1293529.3032340424</v>
      </c>
      <c r="B10" s="87"/>
      <c r="E10" s="86">
        <f>A10*0.2</f>
        <v>258705.86064680849</v>
      </c>
      <c r="F10" s="87"/>
      <c r="G10" s="67"/>
    </row>
    <row r="11" spans="1:7" ht="29.6" x14ac:dyDescent="0.45">
      <c r="A11" s="9"/>
      <c r="B11" s="9"/>
      <c r="C11" s="9"/>
      <c r="D11" s="9"/>
      <c r="E11" s="9"/>
      <c r="F11" s="9"/>
    </row>
    <row r="12" spans="1:7" ht="26.6" x14ac:dyDescent="0.45">
      <c r="A12" s="88" t="s">
        <v>2</v>
      </c>
      <c r="B12" s="89"/>
      <c r="C12" s="90"/>
      <c r="D12" s="88" t="s">
        <v>6</v>
      </c>
      <c r="E12" s="89"/>
      <c r="F12" s="90"/>
    </row>
    <row r="13" spans="1:7" ht="17.149999999999999" x14ac:dyDescent="0.45">
      <c r="A13" s="10"/>
      <c r="B13" s="11" t="s">
        <v>21</v>
      </c>
      <c r="C13" s="10" t="s">
        <v>0</v>
      </c>
      <c r="D13" s="10"/>
      <c r="E13" s="11" t="s">
        <v>21</v>
      </c>
      <c r="F13" s="10" t="s">
        <v>0</v>
      </c>
    </row>
    <row r="14" spans="1:7" s="6" customFormat="1" ht="54" x14ac:dyDescent="0.45">
      <c r="A14" s="12" t="s">
        <v>14</v>
      </c>
      <c r="B14" s="1">
        <v>54962</v>
      </c>
      <c r="C14" s="13" t="s">
        <v>43</v>
      </c>
      <c r="D14" s="12" t="s">
        <v>34</v>
      </c>
      <c r="E14" s="1">
        <v>65867</v>
      </c>
      <c r="F14" s="19" t="s">
        <v>38</v>
      </c>
    </row>
    <row r="15" spans="1:7" s="6" customFormat="1" ht="36" x14ac:dyDescent="0.45">
      <c r="A15" s="15" t="s">
        <v>28</v>
      </c>
      <c r="B15" s="31">
        <f>B14*0.15</f>
        <v>8244.2999999999993</v>
      </c>
      <c r="C15" s="17"/>
      <c r="D15" s="18" t="s">
        <v>17</v>
      </c>
      <c r="E15" s="2">
        <v>45</v>
      </c>
      <c r="F15" s="19"/>
    </row>
    <row r="16" spans="1:7" s="6" customFormat="1" ht="36" x14ac:dyDescent="0.45">
      <c r="A16" s="15" t="s">
        <v>32</v>
      </c>
      <c r="B16" s="20">
        <f>(B14+B15)/235</f>
        <v>268.96297872340426</v>
      </c>
      <c r="C16" s="17"/>
      <c r="D16" s="15" t="s">
        <v>39</v>
      </c>
      <c r="E16" s="32">
        <f>(E14/235)/2</f>
        <v>140.14255319148936</v>
      </c>
      <c r="F16" s="17"/>
    </row>
    <row r="17" spans="1:7" s="6" customFormat="1" x14ac:dyDescent="0.45">
      <c r="A17" s="22"/>
      <c r="B17" s="20"/>
      <c r="C17" s="23"/>
      <c r="D17" s="22" t="s">
        <v>7</v>
      </c>
      <c r="E17" s="20">
        <f>E16*E15</f>
        <v>6306.4148936170213</v>
      </c>
      <c r="F17" s="17"/>
    </row>
    <row r="18" spans="1:7" s="6" customFormat="1" x14ac:dyDescent="0.45">
      <c r="A18" s="25"/>
      <c r="B18" s="26"/>
      <c r="C18" s="27"/>
      <c r="D18" s="25"/>
      <c r="E18" s="26"/>
      <c r="F18" s="29"/>
    </row>
    <row r="19" spans="1:7" ht="26.6" x14ac:dyDescent="0.45">
      <c r="A19" s="88" t="s">
        <v>5</v>
      </c>
      <c r="B19" s="89"/>
      <c r="C19" s="90"/>
      <c r="D19" s="88" t="s">
        <v>13</v>
      </c>
      <c r="E19" s="89"/>
      <c r="F19" s="90"/>
      <c r="G19" s="6"/>
    </row>
    <row r="20" spans="1:7" x14ac:dyDescent="0.45">
      <c r="A20" s="10"/>
      <c r="B20" s="11" t="s">
        <v>21</v>
      </c>
      <c r="C20" s="10" t="s">
        <v>0</v>
      </c>
      <c r="D20" s="10"/>
      <c r="E20" s="11" t="s">
        <v>21</v>
      </c>
      <c r="F20" s="10" t="s">
        <v>0</v>
      </c>
      <c r="G20" s="6"/>
    </row>
    <row r="21" spans="1:7" ht="51.45" x14ac:dyDescent="0.45">
      <c r="A21" s="12" t="s">
        <v>15</v>
      </c>
      <c r="B21" s="2">
        <v>22</v>
      </c>
      <c r="C21" s="13" t="s">
        <v>36</v>
      </c>
      <c r="D21" s="12" t="s">
        <v>35</v>
      </c>
      <c r="E21" s="2">
        <v>45</v>
      </c>
      <c r="F21" s="13"/>
      <c r="G21" s="6"/>
    </row>
    <row r="22" spans="1:7" ht="54" x14ac:dyDescent="0.45">
      <c r="A22" s="30" t="s">
        <v>29</v>
      </c>
      <c r="B22" s="31">
        <f>0.33*B16</f>
        <v>88.757782978723412</v>
      </c>
      <c r="C22" s="17"/>
      <c r="D22" s="15" t="s">
        <v>3</v>
      </c>
      <c r="E22" s="32">
        <f>B16</f>
        <v>268.96297872340426</v>
      </c>
      <c r="F22" s="17"/>
      <c r="G22" s="6"/>
    </row>
    <row r="23" spans="1:7" ht="54" x14ac:dyDescent="0.45">
      <c r="A23" s="22" t="s">
        <v>8</v>
      </c>
      <c r="B23" s="20">
        <f>B22*B21</f>
        <v>1952.6712255319151</v>
      </c>
      <c r="C23" s="23"/>
      <c r="D23" s="22" t="s">
        <v>31</v>
      </c>
      <c r="E23" s="20">
        <f>0.5*(E22*E21)</f>
        <v>6051.6670212765957</v>
      </c>
      <c r="F23" s="17"/>
      <c r="G23" s="6"/>
    </row>
    <row r="24" spans="1:7" ht="18.45" thickBot="1" x14ac:dyDescent="0.5">
      <c r="A24" s="33"/>
      <c r="B24" s="34"/>
      <c r="C24" s="33"/>
      <c r="D24" s="33"/>
      <c r="E24" s="34"/>
      <c r="F24" s="33"/>
    </row>
    <row r="25" spans="1:7" ht="26.6" x14ac:dyDescent="0.45">
      <c r="A25" s="83" t="s">
        <v>11</v>
      </c>
      <c r="B25" s="84"/>
      <c r="C25" s="85"/>
      <c r="D25" s="83" t="s">
        <v>20</v>
      </c>
      <c r="E25" s="84"/>
      <c r="F25" s="85"/>
    </row>
    <row r="26" spans="1:7" ht="17.149999999999999" x14ac:dyDescent="0.45">
      <c r="A26" s="35"/>
      <c r="B26" s="11" t="s">
        <v>21</v>
      </c>
      <c r="C26" s="36" t="s">
        <v>0</v>
      </c>
      <c r="D26" s="35"/>
      <c r="E26" s="11" t="s">
        <v>21</v>
      </c>
      <c r="F26" s="36" t="s">
        <v>0</v>
      </c>
    </row>
    <row r="27" spans="1:7" ht="54" x14ac:dyDescent="0.45">
      <c r="A27" s="37" t="s">
        <v>37</v>
      </c>
      <c r="B27" s="1">
        <v>65867</v>
      </c>
      <c r="C27" s="65" t="s">
        <v>38</v>
      </c>
      <c r="D27" s="37" t="s">
        <v>22</v>
      </c>
      <c r="E27" s="3">
        <v>0.55000000000000004</v>
      </c>
      <c r="F27" s="38" t="s">
        <v>48</v>
      </c>
    </row>
    <row r="28" spans="1:7" ht="51.45" x14ac:dyDescent="0.45">
      <c r="A28" s="37" t="s">
        <v>33</v>
      </c>
      <c r="B28" s="1">
        <v>352</v>
      </c>
      <c r="C28" s="65" t="s">
        <v>44</v>
      </c>
      <c r="D28" s="37" t="s">
        <v>23</v>
      </c>
      <c r="E28" s="4">
        <v>50</v>
      </c>
      <c r="F28" s="38"/>
    </row>
    <row r="29" spans="1:7" ht="36" x14ac:dyDescent="0.45">
      <c r="A29" s="39" t="s">
        <v>30</v>
      </c>
      <c r="B29" s="31">
        <f>(B27/235)/7.5</f>
        <v>37.371347517730491</v>
      </c>
      <c r="C29" s="40"/>
      <c r="D29" s="37" t="s">
        <v>60</v>
      </c>
      <c r="E29" s="4">
        <v>3</v>
      </c>
      <c r="F29" s="38"/>
    </row>
    <row r="30" spans="1:7" x14ac:dyDescent="0.45">
      <c r="A30" s="39" t="s">
        <v>9</v>
      </c>
      <c r="B30" s="66">
        <v>10</v>
      </c>
      <c r="C30" s="40"/>
      <c r="D30" s="42" t="s">
        <v>26</v>
      </c>
      <c r="E30" s="43">
        <f>E28*E29*E27</f>
        <v>82.5</v>
      </c>
      <c r="F30" s="44"/>
    </row>
    <row r="31" spans="1:7" x14ac:dyDescent="0.45">
      <c r="A31" s="39" t="s">
        <v>10</v>
      </c>
      <c r="B31" s="66">
        <v>10</v>
      </c>
      <c r="C31" s="40"/>
      <c r="D31" s="42" t="s">
        <v>27</v>
      </c>
      <c r="E31" s="43">
        <f>E30/E28</f>
        <v>1.65</v>
      </c>
      <c r="F31" s="44"/>
    </row>
    <row r="32" spans="1:7" x14ac:dyDescent="0.45">
      <c r="A32" s="39" t="s">
        <v>1</v>
      </c>
      <c r="B32" s="66">
        <f>B30+B31</f>
        <v>20</v>
      </c>
      <c r="C32" s="40"/>
      <c r="D32" s="45"/>
      <c r="F32" s="46"/>
    </row>
    <row r="33" spans="1:6" ht="34.75" thickBot="1" x14ac:dyDescent="0.5">
      <c r="A33" s="47" t="s">
        <v>12</v>
      </c>
      <c r="B33" s="48">
        <f>(B29*B32)+B28</f>
        <v>1099.4269503546097</v>
      </c>
      <c r="C33" s="49"/>
      <c r="D33" s="50"/>
      <c r="E33" s="51"/>
      <c r="F33" s="52"/>
    </row>
    <row r="34" spans="1:6" x14ac:dyDescent="0.45">
      <c r="D34" s="6"/>
      <c r="F34" s="6"/>
    </row>
  </sheetData>
  <sheetProtection algorithmName="SHA-512" hashValue="fz1cg2Zh4LAo/1nlE4pBG6LuaNnNct+CvnBrgfrk9UlM8n1Xfst4uRgQdAwp5hE4xXQdurN1qmxGm2g3CumeQA==" saltValue="1LY+ui6ihyz5aOrk7qTzUg==" spinCount="100000" sheet="1" objects="1" scenarios="1" selectLockedCells="1"/>
  <protectedRanges>
    <protectedRange sqref="B14 B21 B27:B28 E21 E27:E29 E14:E15" name="Range2"/>
    <protectedRange algorithmName="SHA-512" hashValue="Ytf8NXo6VGvxeIu2B1rjRBloUuke1owFkuo3ArEaHAnS4nmPTp7/EC2ZVAhG2/4giXcXNUMCPI9q9iH9TFT88w==" saltValue="SjtlwyJMOwaqO2S2g8uYxg==" spinCount="100000" sqref="B14 B21 B27:B28 E21 E27:E29 E14:E15" name="Range1"/>
  </protectedRanges>
  <mergeCells count="21">
    <mergeCell ref="E8:F8"/>
    <mergeCell ref="E10:F10"/>
    <mergeCell ref="A6:B6"/>
    <mergeCell ref="A8:B8"/>
    <mergeCell ref="A10:B10"/>
    <mergeCell ref="A9:B9"/>
    <mergeCell ref="E9:F9"/>
    <mergeCell ref="D25:F25"/>
    <mergeCell ref="A12:C12"/>
    <mergeCell ref="A19:C19"/>
    <mergeCell ref="A25:C25"/>
    <mergeCell ref="D12:F12"/>
    <mergeCell ref="D19:F19"/>
    <mergeCell ref="A1:F1"/>
    <mergeCell ref="A5:B5"/>
    <mergeCell ref="A7:B7"/>
    <mergeCell ref="E5:F5"/>
    <mergeCell ref="E7:F7"/>
    <mergeCell ref="A2:F2"/>
    <mergeCell ref="A3:F3"/>
    <mergeCell ref="E6:F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Team Member - QSR</vt:lpstr>
      <vt:lpstr>Server - FSR</vt:lpstr>
      <vt:lpstr>Manager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Ankush Gupta</dc:creator>
  <cp:lastModifiedBy>Brandon Jordan</cp:lastModifiedBy>
  <cp:lastPrinted>2017-04-30T22:17:21Z</cp:lastPrinted>
  <dcterms:created xsi:type="dcterms:W3CDTF">2017-03-22T12:43:09Z</dcterms:created>
  <dcterms:modified xsi:type="dcterms:W3CDTF">2025-07-18T16:52:24Z</dcterms:modified>
</cp:coreProperties>
</file>