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5" sheetId="1" r:id="rId4"/>
    <sheet state="visible" name="2024" sheetId="2" r:id="rId5"/>
    <sheet state="visible" name="2023" sheetId="3" r:id="rId6"/>
  </sheets>
  <definedNames>
    <definedName hidden="1" localSheetId="0" name="_xlnm._FilterDatabase">'2025'!$L$20:$L$31</definedName>
    <definedName hidden="1" localSheetId="1" name="_xlnm._FilterDatabase">'2024'!$L$20:$L$30</definedName>
    <definedName hidden="1" localSheetId="2" name="_xlnm._FilterDatabase">'2023'!$L$20:$L$29</definedName>
  </definedNames>
  <calcPr/>
  <extLst>
    <ext uri="GoogleSheetsCustomDataVersion2">
      <go:sheetsCustomData xmlns:go="http://customooxmlschemas.google.com/" r:id="rId7" roundtripDataChecksum="ZJm6+ISio7fQVwJTOk2NPuKGyW1ZLqpkxiqKBMGninA="/>
    </ext>
  </extLst>
</workbook>
</file>

<file path=xl/sharedStrings.xml><?xml version="1.0" encoding="utf-8"?>
<sst xmlns="http://schemas.openxmlformats.org/spreadsheetml/2006/main" count="249" uniqueCount="47">
  <si>
    <t>Income</t>
  </si>
  <si>
    <t xml:space="preserve">January </t>
  </si>
  <si>
    <t>Febraury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</si>
  <si>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</si>
  <si>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</si>
  <si>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</si>
  <si>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</si>
  <si>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</si>
  <si>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</si>
  <si>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</si>
  <si>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</si>
  <si>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</si>
  <si>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</si>
  <si>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</si>
  <si>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Sales</t>
  </si>
  <si>
    <t>Refunds</t>
  </si>
  <si>
    <t>Total Income</t>
  </si>
  <si>
    <t>Cost of Goods</t>
  </si>
  <si>
    <t>Product Costs + Shipping</t>
  </si>
  <si>
    <t xml:space="preserve">Gross Profit </t>
  </si>
  <si>
    <t>Expenses</t>
  </si>
  <si>
    <t>TikTok</t>
  </si>
  <si>
    <t>Google</t>
  </si>
  <si>
    <t>Facebook</t>
  </si>
  <si>
    <t>Snapchat</t>
  </si>
  <si>
    <t>Pinterest</t>
  </si>
  <si>
    <t>Processing Fees</t>
  </si>
  <si>
    <t>Content Costs</t>
  </si>
  <si>
    <t xml:space="preserve">Shopify Bill </t>
  </si>
  <si>
    <t>(Klaviyo, TripleWhale)</t>
  </si>
  <si>
    <t xml:space="preserve">3rd Party Softwares </t>
  </si>
  <si>
    <t>Virtual Assistant(s)</t>
  </si>
  <si>
    <t>Email Agency</t>
  </si>
  <si>
    <t>Google Agency</t>
  </si>
  <si>
    <t>Disputes &amp; Chargebacks</t>
  </si>
  <si>
    <t>*ADD MORE ROWS IF NEEDED*</t>
  </si>
  <si>
    <t>Total Expenses</t>
  </si>
  <si>
    <t>Profit</t>
  </si>
  <si>
    <t>Total Net Profit</t>
  </si>
  <si>
    <t>Net Profit</t>
  </si>
  <si>
    <t>Total Spent Per Traffic Source</t>
  </si>
  <si>
    <t>Google Adwords</t>
  </si>
  <si>
    <t>Tiktok</t>
  </si>
  <si>
    <t>Shopify Bill</t>
  </si>
  <si>
    <t xml:space="preserve">Video </t>
  </si>
  <si>
    <t>Apps &amp; Software</t>
  </si>
  <si>
    <t>Consultancy Agency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</si>
</sst>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[$$]#,##0.00"/>
    <numFmt numFmtId="165" formatCode="&quot;$&quot;#,##0.00"/>
    <numFmt numFmtId="166" formatCode="&quot;$&quot;#,##0"/>
    <numFmt numFmtId="167" formatCode="_(&quot;$&quot;* #,##0.00_);_(&quot;$&quot;* \(#,##0.00\);_(&quot;$&quot;* &quot;-&quot;??_);_(@_)"/>
  </numFmts>
  <fonts count="15">
    <font>
      <sz val="10.0"/>
      <color rgb="FF000000"/>
      <name val="Calibri"/>
      <scheme val="minor"/>
    </font>
    <font>
      <b/>
      <sz val="12.0"/>
      <color rgb="FFFF9900"/>
      <name val="Montserrat"/>
    </font>
    <font>
      <color theme="1"/>
      <name val="Montserrat"/>
    </font>
    <font>
      <i/>
      <u/>
      <color theme="1"/>
      <name val="Montserrat"/>
    </font>
    <font>
      <b/>
      <color rgb="FFFFFFFF"/>
      <name val="Montserrat"/>
    </font>
    <font>
      <sz val="10.0"/>
      <color theme="1"/>
      <name val="Montserrat"/>
    </font>
    <font>
      <sz val="10.0"/>
      <color rgb="FF000000"/>
      <name val="Montserrat"/>
    </font>
    <font>
      <sz val="10.0"/>
      <color rgb="FF303030"/>
      <name val="Montserrat"/>
    </font>
    <font>
      <b/>
      <color theme="1"/>
      <name val="Montserrat"/>
    </font>
    <font>
      <b/>
      <color rgb="FF303030"/>
      <name val="Montserrat"/>
    </font>
    <font>
      <b/>
      <color rgb="FF000000"/>
      <name val="Montserrat"/>
    </font>
    <font>
      <b/>
      <sz val="10.0"/>
      <color theme="1"/>
      <name val="Montserrat"/>
    </font>
    <font>
      <color rgb="FF000000"/>
      <name val="Montserrat"/>
    </font>
    <font>
      <color rgb="FF303030"/>
      <name val="Montserrat"/>
    </font>
    <font>
      <sz val="9.0"/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680D6A"/>
        <bgColor rgb="FF680D6A"/>
      </patternFill>
    </fill>
    <fill>
      <patternFill patternType="solid">
        <fgColor rgb="FFFFFFFF"/>
        <bgColor rgb="FFFFFFFF"/>
      </patternFill>
    </fill>
    <fill>
      <patternFill patternType="solid">
        <fgColor rgb="FFF7F7F7"/>
        <bgColor rgb="FFF7F7F7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</fills>
  <borders count="1">
    <border/>
  </borders>
  <cellStyleXfs count="1">
    <xf borderId="0" fillId="0" fontId="0" numFmtId="0" applyAlignment="1" applyFont="1"/>
  </cellStyleXfs>
  <cellXfs count="7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2" numFmtId="0" xfId="0" applyFont="1"/>
    <xf borderId="0" fillId="0" fontId="3" numFmtId="0" xfId="0" applyAlignment="1" applyFont="1">
      <alignment vertical="bottom"/>
    </xf>
    <xf borderId="0" fillId="0" fontId="2" numFmtId="0" xfId="0" applyAlignment="1" applyFont="1">
      <alignment horizontal="right" vertical="bottom"/>
    </xf>
    <xf borderId="0" fillId="0" fontId="2" numFmtId="0" xfId="0" applyAlignment="1" applyFont="1">
      <alignment vertical="bottom"/>
    </xf>
    <xf borderId="0" fillId="2" fontId="4" numFmtId="0" xfId="0" applyAlignment="1" applyFill="1" applyFont="1">
      <alignment vertical="bottom"/>
    </xf>
    <xf borderId="0" fillId="2" fontId="4" numFmtId="0" xfId="0" applyFont="1"/>
    <xf borderId="0" fillId="2" fontId="4" numFmtId="0" xfId="0" applyAlignment="1" applyFont="1">
      <alignment horizontal="right" vertical="bottom"/>
    </xf>
    <xf borderId="0" fillId="0" fontId="5" numFmtId="164" xfId="0" applyAlignment="1" applyFont="1" applyNumberFormat="1">
      <alignment shrinkToFit="0" wrapText="0"/>
    </xf>
    <xf borderId="0" fillId="3" fontId="6" numFmtId="164" xfId="0" applyAlignment="1" applyFill="1" applyFont="1" applyNumberFormat="1">
      <alignment horizontal="right" vertical="bottom"/>
    </xf>
    <xf borderId="0" fillId="0" fontId="5" numFmtId="164" xfId="0" applyFont="1" applyNumberFormat="1"/>
    <xf borderId="0" fillId="4" fontId="7" numFmtId="164" xfId="0" applyAlignment="1" applyFill="1" applyFont="1" applyNumberFormat="1">
      <alignment horizontal="right" shrinkToFit="0" wrapText="0"/>
    </xf>
    <xf borderId="0" fillId="4" fontId="7" numFmtId="164" xfId="0" applyAlignment="1" applyFont="1" applyNumberFormat="1">
      <alignment horizontal="right"/>
    </xf>
    <xf borderId="0" fillId="3" fontId="7" numFmtId="164" xfId="0" applyAlignment="1" applyFont="1" applyNumberFormat="1">
      <alignment horizontal="right"/>
    </xf>
    <xf borderId="0" fillId="3" fontId="6" numFmtId="164" xfId="0" applyAlignment="1" applyFont="1" applyNumberFormat="1">
      <alignment horizontal="right"/>
    </xf>
    <xf borderId="0" fillId="5" fontId="5" numFmtId="164" xfId="0" applyAlignment="1" applyFill="1" applyFont="1" applyNumberFormat="1">
      <alignment vertical="bottom"/>
    </xf>
    <xf borderId="0" fillId="3" fontId="7" numFmtId="164" xfId="0" applyAlignment="1" applyFont="1" applyNumberFormat="1">
      <alignment shrinkToFit="0" wrapText="0"/>
    </xf>
    <xf borderId="0" fillId="3" fontId="5" numFmtId="164" xfId="0" applyAlignment="1" applyFont="1" applyNumberFormat="1">
      <alignment horizontal="right" vertical="bottom"/>
    </xf>
    <xf borderId="0" fillId="5" fontId="8" numFmtId="0" xfId="0" applyAlignment="1" applyFont="1">
      <alignment vertical="bottom"/>
    </xf>
    <xf borderId="0" fillId="6" fontId="8" numFmtId="164" xfId="0" applyAlignment="1" applyFill="1" applyFont="1" applyNumberFormat="1">
      <alignment shrinkToFit="0" wrapText="0"/>
    </xf>
    <xf borderId="0" fillId="6" fontId="9" numFmtId="164" xfId="0" applyAlignment="1" applyFont="1" applyNumberFormat="1">
      <alignment horizontal="right" shrinkToFit="0" wrapText="0"/>
    </xf>
    <xf borderId="0" fillId="6" fontId="9" numFmtId="164" xfId="0" applyAlignment="1" applyFont="1" applyNumberFormat="1">
      <alignment horizontal="right"/>
    </xf>
    <xf borderId="0" fillId="6" fontId="10" numFmtId="164" xfId="0" applyAlignment="1" applyFont="1" applyNumberFormat="1">
      <alignment horizontal="right"/>
    </xf>
    <xf borderId="0" fillId="6" fontId="8" numFmtId="164" xfId="0" applyAlignment="1" applyFont="1" applyNumberFormat="1">
      <alignment vertical="bottom"/>
    </xf>
    <xf borderId="0" fillId="0" fontId="6" numFmtId="164" xfId="0" applyAlignment="1" applyFont="1" applyNumberFormat="1">
      <alignment horizontal="right"/>
    </xf>
    <xf borderId="0" fillId="0" fontId="5" numFmtId="164" xfId="0" applyAlignment="1" applyFont="1" applyNumberFormat="1">
      <alignment vertical="bottom"/>
    </xf>
    <xf borderId="0" fillId="5" fontId="5" numFmtId="164" xfId="0" applyAlignment="1" applyFont="1" applyNumberFormat="1">
      <alignment horizontal="right" vertical="bottom"/>
    </xf>
    <xf borderId="0" fillId="5" fontId="11" numFmtId="164" xfId="0" applyAlignment="1" applyFont="1" applyNumberFormat="1">
      <alignment horizontal="right" vertical="bottom"/>
    </xf>
    <xf borderId="0" fillId="5" fontId="11" numFmtId="164" xfId="0" applyAlignment="1" applyFont="1" applyNumberFormat="1">
      <alignment vertical="bottom"/>
    </xf>
    <xf borderId="0" fillId="0" fontId="5" numFmtId="0" xfId="0" applyAlignment="1" applyFont="1">
      <alignment vertical="bottom"/>
    </xf>
    <xf borderId="0" fillId="0" fontId="5" numFmtId="165" xfId="0" applyAlignment="1" applyFont="1" applyNumberFormat="1">
      <alignment horizontal="right" vertical="bottom"/>
    </xf>
    <xf borderId="0" fillId="5" fontId="5" numFmtId="165" xfId="0" applyAlignment="1" applyFont="1" applyNumberFormat="1">
      <alignment horizontal="right" vertical="bottom"/>
    </xf>
    <xf borderId="0" fillId="0" fontId="5" numFmtId="0" xfId="0" applyFont="1"/>
    <xf borderId="0" fillId="3" fontId="5" numFmtId="165" xfId="0" applyAlignment="1" applyFont="1" applyNumberFormat="1">
      <alignment horizontal="right" vertical="bottom"/>
    </xf>
    <xf borderId="0" fillId="0" fontId="5" numFmtId="165" xfId="0" applyFont="1" applyNumberFormat="1"/>
    <xf borderId="0" fillId="0" fontId="5" numFmtId="166" xfId="0" applyFont="1" applyNumberFormat="1"/>
    <xf borderId="0" fillId="0" fontId="5" numFmtId="167" xfId="0" applyAlignment="1" applyFont="1" applyNumberFormat="1">
      <alignment horizontal="right"/>
    </xf>
    <xf borderId="0" fillId="3" fontId="7" numFmtId="165" xfId="0" applyFont="1" applyNumberFormat="1"/>
    <xf borderId="0" fillId="0" fontId="6" numFmtId="0" xfId="0" applyAlignment="1" applyFont="1">
      <alignment vertical="bottom"/>
    </xf>
    <xf borderId="0" fillId="0" fontId="2" numFmtId="165" xfId="0" applyAlignment="1" applyFont="1" applyNumberFormat="1">
      <alignment horizontal="right" vertical="bottom"/>
    </xf>
    <xf borderId="0" fillId="0" fontId="12" numFmtId="0" xfId="0" applyFont="1"/>
    <xf borderId="0" fillId="5" fontId="11" numFmtId="165" xfId="0" applyAlignment="1" applyFont="1" applyNumberFormat="1">
      <alignment horizontal="right" vertical="bottom"/>
    </xf>
    <xf borderId="0" fillId="3" fontId="2" numFmtId="0" xfId="0" applyAlignment="1" applyFont="1">
      <alignment vertical="bottom"/>
    </xf>
    <xf borderId="0" fillId="5" fontId="8" numFmtId="165" xfId="0" applyAlignment="1" applyFont="1" applyNumberFormat="1">
      <alignment horizontal="right" vertical="bottom"/>
    </xf>
    <xf borderId="0" fillId="0" fontId="8" numFmtId="0" xfId="0" applyFont="1"/>
    <xf borderId="0" fillId="0" fontId="2" numFmtId="165" xfId="0" applyFont="1" applyNumberFormat="1"/>
    <xf borderId="0" fillId="0" fontId="2" numFmtId="2" xfId="0" applyAlignment="1" applyFont="1" applyNumberFormat="1">
      <alignment horizontal="right" vertical="bottom"/>
    </xf>
    <xf borderId="0" fillId="3" fontId="12" numFmtId="0" xfId="0" applyAlignment="1" applyFont="1">
      <alignment vertical="bottom"/>
    </xf>
    <xf borderId="0" fillId="3" fontId="12" numFmtId="165" xfId="0" applyAlignment="1" applyFont="1" applyNumberFormat="1">
      <alignment horizontal="right" vertical="bottom"/>
    </xf>
    <xf borderId="0" fillId="3" fontId="2" numFmtId="4" xfId="0" applyAlignment="1" applyFont="1" applyNumberFormat="1">
      <alignment horizontal="right" vertical="bottom"/>
    </xf>
    <xf borderId="0" fillId="0" fontId="2" numFmtId="164" xfId="0" applyAlignment="1" applyFont="1" applyNumberFormat="1">
      <alignment shrinkToFit="0" wrapText="0"/>
    </xf>
    <xf borderId="0" fillId="3" fontId="12" numFmtId="164" xfId="0" applyAlignment="1" applyFont="1" applyNumberFormat="1">
      <alignment horizontal="right" vertical="bottom"/>
    </xf>
    <xf borderId="0" fillId="0" fontId="2" numFmtId="164" xfId="0" applyFont="1" applyNumberFormat="1"/>
    <xf borderId="0" fillId="4" fontId="13" numFmtId="164" xfId="0" applyAlignment="1" applyFont="1" applyNumberFormat="1">
      <alignment horizontal="right" shrinkToFit="0" wrapText="0"/>
    </xf>
    <xf borderId="0" fillId="4" fontId="13" numFmtId="164" xfId="0" applyAlignment="1" applyFont="1" applyNumberFormat="1">
      <alignment horizontal="right"/>
    </xf>
    <xf borderId="0" fillId="3" fontId="13" numFmtId="164" xfId="0" applyAlignment="1" applyFont="1" applyNumberFormat="1">
      <alignment horizontal="right"/>
    </xf>
    <xf borderId="0" fillId="3" fontId="12" numFmtId="164" xfId="0" applyAlignment="1" applyFont="1" applyNumberFormat="1">
      <alignment horizontal="right"/>
    </xf>
    <xf borderId="0" fillId="5" fontId="2" numFmtId="164" xfId="0" applyAlignment="1" applyFont="1" applyNumberFormat="1">
      <alignment vertical="bottom"/>
    </xf>
    <xf borderId="0" fillId="3" fontId="2" numFmtId="164" xfId="0" applyAlignment="1" applyFont="1" applyNumberFormat="1">
      <alignment horizontal="right" vertical="bottom"/>
    </xf>
    <xf borderId="0" fillId="0" fontId="12" numFmtId="164" xfId="0" applyAlignment="1" applyFont="1" applyNumberFormat="1">
      <alignment horizontal="right"/>
    </xf>
    <xf borderId="0" fillId="0" fontId="2" numFmtId="164" xfId="0" applyAlignment="1" applyFont="1" applyNumberFormat="1">
      <alignment vertical="bottom"/>
    </xf>
    <xf borderId="0" fillId="5" fontId="2" numFmtId="164" xfId="0" applyAlignment="1" applyFont="1" applyNumberFormat="1">
      <alignment horizontal="right" vertical="bottom"/>
    </xf>
    <xf borderId="0" fillId="5" fontId="8" numFmtId="164" xfId="0" applyAlignment="1" applyFont="1" applyNumberFormat="1">
      <alignment horizontal="right" vertical="bottom"/>
    </xf>
    <xf borderId="0" fillId="5" fontId="8" numFmtId="164" xfId="0" applyAlignment="1" applyFont="1" applyNumberFormat="1">
      <alignment vertical="bottom"/>
    </xf>
    <xf borderId="0" fillId="5" fontId="2" numFmtId="165" xfId="0" applyAlignment="1" applyFont="1" applyNumberFormat="1">
      <alignment horizontal="right" vertical="bottom"/>
    </xf>
    <xf borderId="0" fillId="3" fontId="2" numFmtId="165" xfId="0" applyAlignment="1" applyFont="1" applyNumberFormat="1">
      <alignment horizontal="right" vertical="bottom"/>
    </xf>
    <xf borderId="0" fillId="0" fontId="2" numFmtId="166" xfId="0" applyFont="1" applyNumberFormat="1"/>
    <xf borderId="0" fillId="0" fontId="14" numFmtId="167" xfId="0" applyAlignment="1" applyFont="1" applyNumberFormat="1">
      <alignment horizontal="right"/>
    </xf>
    <xf borderId="0" fillId="6" fontId="10" numFmtId="164" xfId="0" applyAlignment="1" applyFont="1" applyNumberFormat="1">
      <alignment horizontal="right" vertical="bottom"/>
    </xf>
    <xf borderId="0" fillId="6" fontId="8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doughnutChart>
        <c:varyColors val="1"/>
        <c:ser>
          <c:idx val="0"/>
          <c:order val="0"/>
          <c:dPt>
            <c:idx val="0"/>
            <c:spPr>
              <a:solidFill>
                <a:srgbClr val="4285F4"/>
              </a:solidFill>
            </c:spPr>
          </c:dPt>
          <c:dPt>
            <c:idx val="1"/>
            <c:spPr>
              <a:solidFill>
                <a:srgbClr val="DB4437"/>
              </a:solidFill>
            </c:spPr>
          </c:dPt>
          <c:dPt>
            <c:idx val="2"/>
            <c:spPr>
              <a:solidFill>
                <a:srgbClr val="F4B400"/>
              </a:solidFill>
            </c:spPr>
          </c:dPt>
          <c:dPt>
            <c:idx val="3"/>
            <c:spPr>
              <a:solidFill>
                <a:srgbClr val="0F9D58"/>
              </a:solidFill>
            </c:spPr>
          </c:dPt>
          <c:dPt>
            <c:idx val="4"/>
            <c:spPr>
              <a:solidFill>
                <a:srgbClr val="FF6D00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'2025'!$A$38:$A$42</c:f>
            </c:strRef>
          </c:cat>
          <c:val>
            <c:numRef>
              <c:f>'2025'!$B$38:$B$42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50"/>
      </c:doughnut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doughnutChart>
        <c:varyColors val="1"/>
        <c:ser>
          <c:idx val="0"/>
          <c:order val="0"/>
          <c:dPt>
            <c:idx val="0"/>
            <c:spPr>
              <a:solidFill>
                <a:srgbClr val="4285F4"/>
              </a:solidFill>
            </c:spPr>
          </c:dPt>
          <c:dPt>
            <c:idx val="1"/>
            <c:spPr>
              <a:solidFill>
                <a:srgbClr val="DB4437"/>
              </a:solidFill>
            </c:spPr>
          </c:dPt>
          <c:dPt>
            <c:idx val="2"/>
            <c:spPr>
              <a:solidFill>
                <a:srgbClr val="F4B400"/>
              </a:solidFill>
            </c:spPr>
          </c:dPt>
          <c:dPt>
            <c:idx val="3"/>
            <c:spPr>
              <a:solidFill>
                <a:srgbClr val="0F9D58"/>
              </a:solidFill>
            </c:spPr>
          </c:dPt>
          <c:dPt>
            <c:idx val="4"/>
            <c:spPr>
              <a:solidFill>
                <a:srgbClr val="FF6D00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'2024'!$A$37:$A$41</c:f>
            </c:strRef>
          </c:cat>
          <c:val>
            <c:numRef>
              <c:f>'2024'!$B$37:$B$41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50"/>
      </c:doughnut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doughnutChart>
        <c:varyColors val="1"/>
        <c:ser>
          <c:idx val="0"/>
          <c:order val="0"/>
          <c:dPt>
            <c:idx val="0"/>
            <c:spPr>
              <a:solidFill>
                <a:srgbClr val="4285F4"/>
              </a:solidFill>
            </c:spPr>
          </c:dPt>
          <c:dPt>
            <c:idx val="1"/>
            <c:spPr>
              <a:solidFill>
                <a:srgbClr val="DB4437"/>
              </a:solidFill>
            </c:spPr>
          </c:dPt>
          <c:dPt>
            <c:idx val="2"/>
            <c:spPr>
              <a:solidFill>
                <a:srgbClr val="F4B400"/>
              </a:solidFill>
            </c:spPr>
          </c:dPt>
          <c:dPt>
            <c:idx val="3"/>
            <c:spPr>
              <a:solidFill>
                <a:srgbClr val="0F9D58"/>
              </a:solidFill>
            </c:spPr>
          </c:dPt>
          <c:dPt>
            <c:idx val="4"/>
            <c:spPr>
              <a:solidFill>
                <a:srgbClr val="FF6D00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'2023'!$A$36:$A$40</c:f>
            </c:strRef>
          </c:cat>
          <c:val>
            <c:numRef>
              <c:f>'2023'!$B$36:$B$40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50"/>
      </c:doughnut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619125</xdr:colOff>
      <xdr:row>36</xdr:row>
      <xdr:rowOff>47625</xdr:rowOff>
    </xdr:from>
    <xdr:ext cx="5772150" cy="3581400"/>
    <xdr:graphicFrame>
      <xdr:nvGraphicFramePr>
        <xdr:cNvPr id="840611926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14</xdr:col>
      <xdr:colOff>962025</xdr:colOff>
      <xdr:row>16</xdr:row>
      <xdr:rowOff>76200</xdr:rowOff>
    </xdr:from>
    <xdr:ext cx="4048125" cy="4048125"/>
    <xdr:pic>
      <xdr:nvPicPr>
        <xdr:cNvPr id="0" name="image1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619125</xdr:colOff>
      <xdr:row>35</xdr:row>
      <xdr:rowOff>47625</xdr:rowOff>
    </xdr:from>
    <xdr:ext cx="5772150" cy="3581400"/>
    <xdr:graphicFrame>
      <xdr:nvGraphicFramePr>
        <xdr:cNvPr id="1704461974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14</xdr:col>
      <xdr:colOff>962025</xdr:colOff>
      <xdr:row>16</xdr:row>
      <xdr:rowOff>76200</xdr:rowOff>
    </xdr:from>
    <xdr:ext cx="4048125" cy="4048125"/>
    <xdr:pic>
      <xdr:nvPicPr>
        <xdr:cNvPr id="0" name="image1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619125</xdr:colOff>
      <xdr:row>34</xdr:row>
      <xdr:rowOff>47625</xdr:rowOff>
    </xdr:from>
    <xdr:ext cx="5772150" cy="3581400"/>
    <xdr:graphicFrame>
      <xdr:nvGraphicFramePr>
        <xdr:cNvPr id="2093243592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14</xdr:col>
      <xdr:colOff>962025</xdr:colOff>
      <xdr:row>16</xdr:row>
      <xdr:rowOff>76200</xdr:rowOff>
    </xdr:from>
    <xdr:ext cx="4048125" cy="4048125"/>
    <xdr:pic>
      <xdr:nvPicPr>
        <xdr:cNvPr id="0" name="image1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38.71"/>
    <col customWidth="1" min="2" max="6" width="14.43"/>
    <col customWidth="1" min="12" max="12" width="14.29"/>
    <col customWidth="1" min="14" max="14" width="24.29"/>
  </cols>
  <sheetData>
    <row r="1" ht="15.7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3"/>
      <c r="B2" s="4"/>
      <c r="C2" s="5"/>
      <c r="D2" s="5"/>
      <c r="E2" s="5"/>
      <c r="F2" s="5"/>
      <c r="G2" s="5"/>
      <c r="H2" s="5"/>
      <c r="I2" s="5"/>
      <c r="J2" s="5"/>
      <c r="K2" s="5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75" customHeight="1">
      <c r="A3" s="5"/>
      <c r="B3" s="2">
        <v>2025.0</v>
      </c>
      <c r="C3" s="2">
        <v>2025.0</v>
      </c>
      <c r="D3" s="2">
        <v>2025.0</v>
      </c>
      <c r="E3" s="2">
        <v>2025.0</v>
      </c>
      <c r="F3" s="2">
        <v>2025.0</v>
      </c>
      <c r="G3" s="2">
        <v>2025.0</v>
      </c>
      <c r="H3" s="2">
        <v>2025.0</v>
      </c>
      <c r="I3" s="2">
        <v>2025.0</v>
      </c>
      <c r="J3" s="2">
        <v>2025.0</v>
      </c>
      <c r="K3" s="2">
        <v>2025.0</v>
      </c>
      <c r="L3" s="2">
        <v>2025.0</v>
      </c>
      <c r="M3" s="2">
        <v>2025.0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75" customHeight="1">
      <c r="A4" s="6" t="s">
        <v>0</v>
      </c>
      <c r="B4" s="7" t="s">
        <v>1</v>
      </c>
      <c r="C4" s="7" t="s">
        <v>2</v>
      </c>
      <c r="D4" s="7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12</v>
      </c>
      <c r="N4" s="8" t="s">
        <v>13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5.75" customHeight="1">
      <c r="A5" s="5" t="s">
        <v>14</v>
      </c>
      <c r="B5" s="9">
        <v>531113.27</v>
      </c>
      <c r="C5" s="10">
        <v>262697.07</v>
      </c>
      <c r="D5" s="11">
        <v>265576.41</v>
      </c>
      <c r="E5" s="10">
        <v>277765.89</v>
      </c>
      <c r="F5" s="10">
        <v>191025.85</v>
      </c>
      <c r="G5" s="12"/>
      <c r="H5" s="13"/>
      <c r="I5" s="14"/>
      <c r="J5" s="15"/>
      <c r="K5" s="13"/>
      <c r="L5" s="12"/>
      <c r="M5" s="12"/>
      <c r="N5" s="16">
        <f t="shared" ref="N5:N7" si="1">SUM(B5:M5)</f>
        <v>1528178.49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75" customHeight="1">
      <c r="A6" s="5" t="s">
        <v>15</v>
      </c>
      <c r="B6" s="9"/>
      <c r="C6" s="10"/>
      <c r="D6" s="11"/>
      <c r="E6" s="10"/>
      <c r="F6" s="11"/>
      <c r="G6" s="10"/>
      <c r="H6" s="12"/>
      <c r="I6" s="12"/>
      <c r="J6" s="17"/>
      <c r="K6" s="18"/>
      <c r="L6" s="12"/>
      <c r="M6" s="12"/>
      <c r="N6" s="16">
        <f t="shared" si="1"/>
        <v>0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5.75" customHeight="1">
      <c r="A7" s="19" t="s">
        <v>16</v>
      </c>
      <c r="B7" s="20">
        <f t="shared" ref="B7:F7" si="2">SUM(B5-B6)</f>
        <v>531113.27</v>
      </c>
      <c r="C7" s="20">
        <f t="shared" si="2"/>
        <v>262697.07</v>
      </c>
      <c r="D7" s="20">
        <f t="shared" si="2"/>
        <v>265576.41</v>
      </c>
      <c r="E7" s="20">
        <f t="shared" si="2"/>
        <v>277765.89</v>
      </c>
      <c r="F7" s="20">
        <f t="shared" si="2"/>
        <v>191025.85</v>
      </c>
      <c r="G7" s="21">
        <v>0.0</v>
      </c>
      <c r="H7" s="22">
        <v>0.0</v>
      </c>
      <c r="I7" s="22">
        <v>0.0</v>
      </c>
      <c r="J7" s="23">
        <v>0.0</v>
      </c>
      <c r="K7" s="22">
        <v>0.0</v>
      </c>
      <c r="L7" s="21">
        <v>0.0</v>
      </c>
      <c r="M7" s="21">
        <v>0.0</v>
      </c>
      <c r="N7" s="24">
        <f t="shared" si="1"/>
        <v>1528178.49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5.7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5.75" customHeight="1">
      <c r="A9" s="2"/>
      <c r="B9" s="2">
        <v>2025.0</v>
      </c>
      <c r="C9" s="2">
        <v>2025.0</v>
      </c>
      <c r="D9" s="2">
        <v>2025.0</v>
      </c>
      <c r="E9" s="2">
        <v>2025.0</v>
      </c>
      <c r="F9" s="2">
        <v>2025.0</v>
      </c>
      <c r="G9" s="2">
        <v>2025.0</v>
      </c>
      <c r="H9" s="2">
        <v>2025.0</v>
      </c>
      <c r="I9" s="2">
        <v>2025.0</v>
      </c>
      <c r="J9" s="2">
        <v>2025.0</v>
      </c>
      <c r="K9" s="2">
        <v>2025.0</v>
      </c>
      <c r="L9" s="2">
        <v>2025.0</v>
      </c>
      <c r="M9" s="2">
        <v>2025.0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5.75" customHeight="1">
      <c r="A10" s="6" t="s">
        <v>17</v>
      </c>
      <c r="B10" s="7" t="s">
        <v>1</v>
      </c>
      <c r="C10" s="7" t="s">
        <v>2</v>
      </c>
      <c r="D10" s="7" t="s">
        <v>3</v>
      </c>
      <c r="E10" s="6" t="s">
        <v>4</v>
      </c>
      <c r="F10" s="6" t="s">
        <v>5</v>
      </c>
      <c r="G10" s="6" t="s">
        <v>6</v>
      </c>
      <c r="H10" s="6" t="s">
        <v>7</v>
      </c>
      <c r="I10" s="6" t="s">
        <v>8</v>
      </c>
      <c r="J10" s="6" t="s">
        <v>9</v>
      </c>
      <c r="K10" s="6" t="s">
        <v>10</v>
      </c>
      <c r="L10" s="6" t="s">
        <v>11</v>
      </c>
      <c r="M10" s="6" t="s">
        <v>12</v>
      </c>
      <c r="N10" s="8" t="s">
        <v>13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5.75" customHeight="1">
      <c r="A11" s="5" t="s">
        <v>18</v>
      </c>
      <c r="B11" s="10">
        <v>234308.98</v>
      </c>
      <c r="C11" s="10">
        <v>119143.34</v>
      </c>
      <c r="D11" s="10">
        <v>108755.44</v>
      </c>
      <c r="E11" s="10">
        <v>102779.95</v>
      </c>
      <c r="F11" s="10">
        <v>75306.43</v>
      </c>
      <c r="G11" s="10"/>
      <c r="H11" s="25"/>
      <c r="I11" s="10"/>
      <c r="J11" s="10"/>
      <c r="K11" s="18"/>
      <c r="L11" s="11"/>
      <c r="M11" s="26"/>
      <c r="N11" s="27">
        <f t="shared" ref="N11:N12" si="4">SUM(B11:M11)</f>
        <v>640294.14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75" customHeight="1">
      <c r="A12" s="19" t="s">
        <v>19</v>
      </c>
      <c r="B12" s="28">
        <f t="shared" ref="B12:M12" si="3">MINUS(B7,B11)</f>
        <v>296804.29</v>
      </c>
      <c r="C12" s="28">
        <f t="shared" si="3"/>
        <v>143553.73</v>
      </c>
      <c r="D12" s="28">
        <f t="shared" si="3"/>
        <v>156820.97</v>
      </c>
      <c r="E12" s="28">
        <f t="shared" si="3"/>
        <v>174985.94</v>
      </c>
      <c r="F12" s="28">
        <f t="shared" si="3"/>
        <v>115719.42</v>
      </c>
      <c r="G12" s="28">
        <f t="shared" si="3"/>
        <v>0</v>
      </c>
      <c r="H12" s="28">
        <f t="shared" si="3"/>
        <v>0</v>
      </c>
      <c r="I12" s="28">
        <f t="shared" si="3"/>
        <v>0</v>
      </c>
      <c r="J12" s="28">
        <f t="shared" si="3"/>
        <v>0</v>
      </c>
      <c r="K12" s="28">
        <f t="shared" si="3"/>
        <v>0</v>
      </c>
      <c r="L12" s="28">
        <f t="shared" si="3"/>
        <v>0</v>
      </c>
      <c r="M12" s="28">
        <f t="shared" si="3"/>
        <v>0</v>
      </c>
      <c r="N12" s="29">
        <f t="shared" si="4"/>
        <v>887884.35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5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5.75" customHeight="1">
      <c r="A14" s="2"/>
      <c r="B14" s="2">
        <v>2024.0</v>
      </c>
      <c r="C14" s="2">
        <v>2024.0</v>
      </c>
      <c r="D14" s="2">
        <v>2024.0</v>
      </c>
      <c r="E14" s="2">
        <v>2024.0</v>
      </c>
      <c r="F14" s="2">
        <v>2024.0</v>
      </c>
      <c r="G14" s="2">
        <v>2024.0</v>
      </c>
      <c r="H14" s="2">
        <v>2024.0</v>
      </c>
      <c r="I14" s="2">
        <v>2024.0</v>
      </c>
      <c r="J14" s="2">
        <v>2024.0</v>
      </c>
      <c r="K14" s="2">
        <v>2024.0</v>
      </c>
      <c r="L14" s="2">
        <v>2024.0</v>
      </c>
      <c r="M14" s="2">
        <v>2024.0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5.75" customHeight="1">
      <c r="A15" s="6" t="s">
        <v>20</v>
      </c>
      <c r="B15" s="7" t="s">
        <v>1</v>
      </c>
      <c r="C15" s="7" t="s">
        <v>2</v>
      </c>
      <c r="D15" s="7" t="s">
        <v>3</v>
      </c>
      <c r="E15" s="6" t="s">
        <v>4</v>
      </c>
      <c r="F15" s="6" t="s">
        <v>5</v>
      </c>
      <c r="G15" s="6" t="s">
        <v>6</v>
      </c>
      <c r="H15" s="6" t="s">
        <v>7</v>
      </c>
      <c r="I15" s="6" t="s">
        <v>8</v>
      </c>
      <c r="J15" s="6" t="s">
        <v>9</v>
      </c>
      <c r="K15" s="6" t="s">
        <v>10</v>
      </c>
      <c r="L15" s="6" t="s">
        <v>11</v>
      </c>
      <c r="M15" s="6" t="s">
        <v>12</v>
      </c>
      <c r="N15" s="8" t="s">
        <v>13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75" customHeight="1">
      <c r="A16" s="30" t="s">
        <v>21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2">
        <f t="shared" ref="N16:N28" si="5">SUM(B16:M16)</f>
        <v>0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A17" s="33" t="s">
        <v>22</v>
      </c>
      <c r="B17" s="31">
        <v>14195.21</v>
      </c>
      <c r="C17" s="31">
        <v>10597.83</v>
      </c>
      <c r="D17" s="31">
        <v>10232.0</v>
      </c>
      <c r="E17" s="31">
        <v>9529.43</v>
      </c>
      <c r="F17" s="31">
        <v>8719.48</v>
      </c>
      <c r="G17" s="31"/>
      <c r="H17" s="31"/>
      <c r="I17" s="31"/>
      <c r="J17" s="31"/>
      <c r="K17" s="34"/>
      <c r="L17" s="35"/>
      <c r="M17" s="35"/>
      <c r="N17" s="32">
        <f t="shared" si="5"/>
        <v>53273.95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75" customHeight="1">
      <c r="A18" s="33" t="s">
        <v>23</v>
      </c>
      <c r="B18" s="31">
        <v>213585.39</v>
      </c>
      <c r="C18" s="31">
        <v>135166.41</v>
      </c>
      <c r="D18" s="31">
        <v>107286.61</v>
      </c>
      <c r="E18" s="31">
        <v>112343.52</v>
      </c>
      <c r="F18" s="31">
        <v>74634.95</v>
      </c>
      <c r="G18" s="31"/>
      <c r="H18" s="31"/>
      <c r="I18" s="31"/>
      <c r="J18" s="31"/>
      <c r="K18" s="34"/>
      <c r="L18" s="36"/>
      <c r="M18" s="36"/>
      <c r="N18" s="32">
        <f t="shared" si="5"/>
        <v>643016.88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75" customHeight="1">
      <c r="A19" s="33" t="s">
        <v>24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2">
        <f t="shared" si="5"/>
        <v>0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75" customHeight="1">
      <c r="A20" s="33" t="s">
        <v>25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2">
        <f t="shared" si="5"/>
        <v>0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30" t="s">
        <v>26</v>
      </c>
      <c r="B21" s="31">
        <v>15174.35</v>
      </c>
      <c r="C21" s="31">
        <v>7487.81</v>
      </c>
      <c r="D21" s="31">
        <v>7458.5</v>
      </c>
      <c r="E21" s="31">
        <v>7751.56</v>
      </c>
      <c r="F21" s="37">
        <v>5367.82</v>
      </c>
      <c r="G21" s="37"/>
      <c r="H21" s="37"/>
      <c r="I21" s="37"/>
      <c r="J21" s="37"/>
      <c r="K21" s="37"/>
      <c r="L21" s="37"/>
      <c r="M21" s="37"/>
      <c r="N21" s="32">
        <f t="shared" si="5"/>
        <v>43240.04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30" t="s">
        <v>27</v>
      </c>
      <c r="B22" s="31">
        <v>110.0</v>
      </c>
      <c r="C22" s="31">
        <v>200.0</v>
      </c>
      <c r="D22" s="31">
        <f>SUM(330, 1034.47)</f>
        <v>1364.47</v>
      </c>
      <c r="E22" s="31">
        <f>SUM(66, 110, 110, 220, 110, 220, 110)</f>
        <v>946</v>
      </c>
      <c r="F22" s="31">
        <v>110.0</v>
      </c>
      <c r="G22" s="31"/>
      <c r="H22" s="31"/>
      <c r="I22" s="31"/>
      <c r="J22" s="31"/>
      <c r="K22" s="31"/>
      <c r="L22" s="31"/>
      <c r="M22" s="38"/>
      <c r="N22" s="32">
        <f t="shared" si="5"/>
        <v>2730.47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30" t="s">
        <v>28</v>
      </c>
      <c r="B23" s="31">
        <v>4412.8</v>
      </c>
      <c r="C23" s="31">
        <v>4149.13</v>
      </c>
      <c r="D23" s="31">
        <v>3863.0</v>
      </c>
      <c r="E23" s="31">
        <v>4036.4</v>
      </c>
      <c r="F23" s="31">
        <v>4139.46</v>
      </c>
      <c r="G23" s="31"/>
      <c r="H23" s="31"/>
      <c r="I23" s="31"/>
      <c r="J23" s="31"/>
      <c r="K23" s="31"/>
      <c r="L23" s="31"/>
      <c r="M23" s="38"/>
      <c r="N23" s="32">
        <f t="shared" si="5"/>
        <v>20600.79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30" t="s">
        <v>29</v>
      </c>
      <c r="B24" s="31">
        <f t="shared" ref="B24:C24" si="6">SUM(611.15, 1134)</f>
        <v>1745.15</v>
      </c>
      <c r="C24" s="31">
        <f t="shared" si="6"/>
        <v>1745.15</v>
      </c>
      <c r="D24" s="31">
        <f>SUM(611.15, 1140)</f>
        <v>1751.15</v>
      </c>
      <c r="E24" s="31">
        <f>SUM(611.15+1530)</f>
        <v>2141.15</v>
      </c>
      <c r="F24" s="31">
        <f>SUM(1368, 611.15)</f>
        <v>1979.15</v>
      </c>
      <c r="G24" s="31"/>
      <c r="H24" s="31"/>
      <c r="I24" s="31"/>
      <c r="J24" s="31"/>
      <c r="K24" s="34"/>
      <c r="L24" s="35"/>
      <c r="M24" s="35"/>
      <c r="N24" s="32">
        <f t="shared" si="5"/>
        <v>9361.75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39" t="s">
        <v>30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2">
        <f t="shared" si="5"/>
        <v>0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30" t="s">
        <v>31</v>
      </c>
      <c r="B26" s="40">
        <f t="shared" ref="B26:E26" si="7">SUM(896)</f>
        <v>896</v>
      </c>
      <c r="C26" s="40">
        <f t="shared" si="7"/>
        <v>896</v>
      </c>
      <c r="D26" s="40">
        <f t="shared" si="7"/>
        <v>896</v>
      </c>
      <c r="E26" s="40">
        <f t="shared" si="7"/>
        <v>896</v>
      </c>
      <c r="F26" s="31"/>
      <c r="G26" s="31"/>
      <c r="H26" s="31"/>
      <c r="I26" s="31"/>
      <c r="J26" s="31"/>
      <c r="K26" s="31"/>
      <c r="L26" s="31"/>
      <c r="M26" s="31"/>
      <c r="N26" s="32">
        <f t="shared" si="5"/>
        <v>3584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33" t="s">
        <v>32</v>
      </c>
      <c r="B27" s="31">
        <v>3000.0</v>
      </c>
      <c r="C27" s="31">
        <v>3000.0</v>
      </c>
      <c r="D27" s="31">
        <v>3000.0</v>
      </c>
      <c r="E27" s="31">
        <v>3000.0</v>
      </c>
      <c r="F27" s="31">
        <v>3000.0</v>
      </c>
      <c r="G27" s="31"/>
      <c r="H27" s="31"/>
      <c r="I27" s="31"/>
      <c r="J27" s="31"/>
      <c r="K27" s="31"/>
      <c r="L27" s="31"/>
      <c r="M27" s="31"/>
      <c r="N27" s="32">
        <f t="shared" si="5"/>
        <v>15000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33" t="s">
        <v>33</v>
      </c>
      <c r="B28" s="31">
        <v>2500.0</v>
      </c>
      <c r="C28" s="31">
        <v>2500.0</v>
      </c>
      <c r="D28" s="31">
        <v>2500.0</v>
      </c>
      <c r="E28" s="31">
        <v>2500.0</v>
      </c>
      <c r="F28" s="31">
        <v>2500.0</v>
      </c>
      <c r="G28" s="31"/>
      <c r="H28" s="31"/>
      <c r="I28" s="31"/>
      <c r="J28" s="31"/>
      <c r="K28" s="31"/>
      <c r="L28" s="31"/>
      <c r="M28" s="31"/>
      <c r="N28" s="32">
        <f t="shared" si="5"/>
        <v>12500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41" t="s">
        <v>34</v>
      </c>
      <c r="B29" s="37">
        <v>4237.85</v>
      </c>
      <c r="C29" s="37">
        <v>3763.79</v>
      </c>
      <c r="D29" s="37">
        <v>2003.3</v>
      </c>
      <c r="E29" s="37">
        <v>1774.26</v>
      </c>
      <c r="F29" s="37">
        <v>2014.32</v>
      </c>
      <c r="G29" s="37"/>
      <c r="H29" s="37"/>
      <c r="I29" s="37"/>
      <c r="J29" s="37"/>
      <c r="K29" s="37"/>
      <c r="L29" s="37"/>
      <c r="M29" s="37"/>
      <c r="N29" s="32">
        <v>0.0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41" t="s">
        <v>35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2">
        <f t="shared" ref="N30:N31" si="9">SUM(B30:M30)</f>
        <v>0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19" t="s">
        <v>36</v>
      </c>
      <c r="B31" s="42">
        <f t="shared" ref="B31:M31" si="8">SUM(B16:B30)</f>
        <v>259856.75</v>
      </c>
      <c r="C31" s="42">
        <f t="shared" si="8"/>
        <v>169506.12</v>
      </c>
      <c r="D31" s="42">
        <f t="shared" si="8"/>
        <v>140355.03</v>
      </c>
      <c r="E31" s="42">
        <f t="shared" si="8"/>
        <v>144918.32</v>
      </c>
      <c r="F31" s="42">
        <f t="shared" si="8"/>
        <v>102465.18</v>
      </c>
      <c r="G31" s="42">
        <f t="shared" si="8"/>
        <v>0</v>
      </c>
      <c r="H31" s="42">
        <f t="shared" si="8"/>
        <v>0</v>
      </c>
      <c r="I31" s="42">
        <f t="shared" si="8"/>
        <v>0</v>
      </c>
      <c r="J31" s="42">
        <f t="shared" si="8"/>
        <v>0</v>
      </c>
      <c r="K31" s="42">
        <f t="shared" si="8"/>
        <v>0</v>
      </c>
      <c r="L31" s="42">
        <f t="shared" si="8"/>
        <v>0</v>
      </c>
      <c r="M31" s="42">
        <f t="shared" si="8"/>
        <v>0</v>
      </c>
      <c r="N31" s="42">
        <f t="shared" si="9"/>
        <v>817101.4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5"/>
      <c r="B32" s="5"/>
      <c r="C32" s="5"/>
      <c r="D32" s="5"/>
      <c r="E32" s="43"/>
      <c r="F32" s="43"/>
      <c r="G32" s="43"/>
      <c r="H32" s="43"/>
      <c r="I32" s="43"/>
      <c r="J32" s="5"/>
      <c r="K32" s="5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6" t="s">
        <v>37</v>
      </c>
      <c r="B33" s="7" t="s">
        <v>1</v>
      </c>
      <c r="C33" s="7" t="s">
        <v>2</v>
      </c>
      <c r="D33" s="7" t="s">
        <v>3</v>
      </c>
      <c r="E33" s="6" t="s">
        <v>4</v>
      </c>
      <c r="F33" s="6" t="s">
        <v>5</v>
      </c>
      <c r="G33" s="6" t="s">
        <v>6</v>
      </c>
      <c r="H33" s="6" t="s">
        <v>7</v>
      </c>
      <c r="I33" s="6" t="s">
        <v>8</v>
      </c>
      <c r="J33" s="6" t="s">
        <v>9</v>
      </c>
      <c r="K33" s="6" t="s">
        <v>10</v>
      </c>
      <c r="L33" s="6" t="s">
        <v>11</v>
      </c>
      <c r="M33" s="6" t="s">
        <v>12</v>
      </c>
      <c r="N33" s="8" t="s">
        <v>38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19" t="s">
        <v>39</v>
      </c>
      <c r="B34" s="44">
        <f t="shared" ref="B34:M34" si="10">MINUS(B12,B31)</f>
        <v>36947.54</v>
      </c>
      <c r="C34" s="44">
        <f t="shared" si="10"/>
        <v>-25952.39</v>
      </c>
      <c r="D34" s="44">
        <f t="shared" si="10"/>
        <v>16465.94</v>
      </c>
      <c r="E34" s="44">
        <f t="shared" si="10"/>
        <v>30067.62</v>
      </c>
      <c r="F34" s="44">
        <f t="shared" si="10"/>
        <v>13254.24</v>
      </c>
      <c r="G34" s="44">
        <f t="shared" si="10"/>
        <v>0</v>
      </c>
      <c r="H34" s="44">
        <f t="shared" si="10"/>
        <v>0</v>
      </c>
      <c r="I34" s="44">
        <f t="shared" si="10"/>
        <v>0</v>
      </c>
      <c r="J34" s="44">
        <f t="shared" si="10"/>
        <v>0</v>
      </c>
      <c r="K34" s="44">
        <f t="shared" si="10"/>
        <v>0</v>
      </c>
      <c r="L34" s="44">
        <f t="shared" si="10"/>
        <v>0</v>
      </c>
      <c r="M34" s="44">
        <f t="shared" si="10"/>
        <v>0</v>
      </c>
      <c r="N34" s="44">
        <f>SUM(B34:M34)</f>
        <v>70782.95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45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7" t="s">
        <v>40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 t="s">
        <v>23</v>
      </c>
      <c r="B38" s="46">
        <f>SUM(N18)</f>
        <v>643016.88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 t="s">
        <v>41</v>
      </c>
      <c r="B39" s="46">
        <f>SUM(N17)</f>
        <v>53273.95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 t="s">
        <v>42</v>
      </c>
      <c r="B40" s="46">
        <f>sum(N16)</f>
        <v>0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 t="s">
        <v>24</v>
      </c>
      <c r="B41" s="46">
        <f>SUM(N19)</f>
        <v>0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 t="s">
        <v>25</v>
      </c>
      <c r="B42" s="46">
        <f>sum(N20)</f>
        <v>0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46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43"/>
      <c r="B48" s="40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43"/>
      <c r="B49" s="47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5"/>
      <c r="B50" s="5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48"/>
      <c r="B51" s="49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43"/>
      <c r="B52" s="50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L$20:$L$31"/>
  <mergeCells count="1">
    <mergeCell ref="A37:B37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38.71"/>
    <col customWidth="1" min="2" max="6" width="14.43"/>
    <col customWidth="1" min="12" max="12" width="14.29"/>
    <col customWidth="1" min="14" max="14" width="24.29"/>
  </cols>
  <sheetData>
    <row r="1" ht="15.7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3"/>
      <c r="B2" s="4"/>
      <c r="C2" s="5"/>
      <c r="D2" s="5"/>
      <c r="E2" s="5"/>
      <c r="F2" s="5"/>
      <c r="G2" s="5"/>
      <c r="H2" s="5"/>
      <c r="I2" s="5"/>
      <c r="J2" s="5"/>
      <c r="K2" s="5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75" customHeight="1">
      <c r="A3" s="5"/>
      <c r="B3" s="2">
        <v>2024.0</v>
      </c>
      <c r="C3" s="2">
        <v>2024.0</v>
      </c>
      <c r="D3" s="2">
        <v>2024.0</v>
      </c>
      <c r="E3" s="2">
        <v>2024.0</v>
      </c>
      <c r="F3" s="2">
        <v>2024.0</v>
      </c>
      <c r="G3" s="2">
        <v>2024.0</v>
      </c>
      <c r="H3" s="2">
        <v>2024.0</v>
      </c>
      <c r="I3" s="2">
        <v>2024.0</v>
      </c>
      <c r="J3" s="2">
        <v>2024.0</v>
      </c>
      <c r="K3" s="2">
        <v>2024.0</v>
      </c>
      <c r="L3" s="2">
        <v>2024.0</v>
      </c>
      <c r="M3" s="2">
        <v>2024.0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75" customHeight="1">
      <c r="A4" s="6" t="s">
        <v>0</v>
      </c>
      <c r="B4" s="7" t="s">
        <v>1</v>
      </c>
      <c r="C4" s="7" t="s">
        <v>2</v>
      </c>
      <c r="D4" s="7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12</v>
      </c>
      <c r="N4" s="8" t="s">
        <v>13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5.75" customHeight="1">
      <c r="A5" s="5" t="s">
        <v>14</v>
      </c>
      <c r="B5" s="51"/>
      <c r="C5" s="52"/>
      <c r="D5" s="53"/>
      <c r="E5" s="52"/>
      <c r="F5" s="52">
        <v>14785.45</v>
      </c>
      <c r="G5" s="54">
        <v>388138.7</v>
      </c>
      <c r="H5" s="55">
        <v>847911.31</v>
      </c>
      <c r="I5" s="56">
        <v>792118.84</v>
      </c>
      <c r="J5" s="57">
        <v>637958.71</v>
      </c>
      <c r="K5" s="55">
        <v>522566.08</v>
      </c>
      <c r="L5" s="54">
        <v>556589.51</v>
      </c>
      <c r="M5" s="54">
        <v>589752.69</v>
      </c>
      <c r="N5" s="58">
        <f t="shared" ref="N5:N7" si="1">SUM(B5:M5)</f>
        <v>4349821.29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75" customHeight="1">
      <c r="A6" s="5" t="s">
        <v>15</v>
      </c>
      <c r="B6" s="51"/>
      <c r="C6" s="52"/>
      <c r="D6" s="53"/>
      <c r="E6" s="52"/>
      <c r="F6" s="53"/>
      <c r="G6" s="52"/>
      <c r="H6" s="54"/>
      <c r="I6" s="54"/>
      <c r="J6" s="17"/>
      <c r="K6" s="59"/>
      <c r="L6" s="54"/>
      <c r="M6" s="54"/>
      <c r="N6" s="58">
        <f t="shared" si="1"/>
        <v>0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5.75" customHeight="1">
      <c r="A7" s="19" t="s">
        <v>16</v>
      </c>
      <c r="B7" s="20">
        <f t="shared" ref="B7:M7" si="2">SUM(B5-B6)</f>
        <v>0</v>
      </c>
      <c r="C7" s="20">
        <f t="shared" si="2"/>
        <v>0</v>
      </c>
      <c r="D7" s="20">
        <f t="shared" si="2"/>
        <v>0</v>
      </c>
      <c r="E7" s="20">
        <f t="shared" si="2"/>
        <v>0</v>
      </c>
      <c r="F7" s="20">
        <f t="shared" si="2"/>
        <v>14785.45</v>
      </c>
      <c r="G7" s="20">
        <f t="shared" si="2"/>
        <v>388138.7</v>
      </c>
      <c r="H7" s="20">
        <f t="shared" si="2"/>
        <v>847911.31</v>
      </c>
      <c r="I7" s="20">
        <f t="shared" si="2"/>
        <v>792118.84</v>
      </c>
      <c r="J7" s="20">
        <f t="shared" si="2"/>
        <v>637958.71</v>
      </c>
      <c r="K7" s="20">
        <f t="shared" si="2"/>
        <v>522566.08</v>
      </c>
      <c r="L7" s="20">
        <f t="shared" si="2"/>
        <v>556589.51</v>
      </c>
      <c r="M7" s="20">
        <f t="shared" si="2"/>
        <v>589752.69</v>
      </c>
      <c r="N7" s="24">
        <f t="shared" si="1"/>
        <v>4349821.29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5.7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5.75" customHeight="1">
      <c r="A9" s="2"/>
      <c r="B9" s="2">
        <v>2024.0</v>
      </c>
      <c r="C9" s="2">
        <v>2024.0</v>
      </c>
      <c r="D9" s="2">
        <v>2024.0</v>
      </c>
      <c r="E9" s="2">
        <v>2024.0</v>
      </c>
      <c r="F9" s="2">
        <v>2024.0</v>
      </c>
      <c r="G9" s="2">
        <v>2024.0</v>
      </c>
      <c r="H9" s="2">
        <v>2024.0</v>
      </c>
      <c r="I9" s="2">
        <v>2024.0</v>
      </c>
      <c r="J9" s="2">
        <v>2024.0</v>
      </c>
      <c r="K9" s="2">
        <v>2024.0</v>
      </c>
      <c r="L9" s="2">
        <v>2024.0</v>
      </c>
      <c r="M9" s="2">
        <v>2024.0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5.75" customHeight="1">
      <c r="A10" s="6" t="s">
        <v>17</v>
      </c>
      <c r="B10" s="7" t="s">
        <v>1</v>
      </c>
      <c r="C10" s="7" t="s">
        <v>2</v>
      </c>
      <c r="D10" s="7" t="s">
        <v>3</v>
      </c>
      <c r="E10" s="6" t="s">
        <v>4</v>
      </c>
      <c r="F10" s="6" t="s">
        <v>5</v>
      </c>
      <c r="G10" s="6" t="s">
        <v>6</v>
      </c>
      <c r="H10" s="6" t="s">
        <v>7</v>
      </c>
      <c r="I10" s="6" t="s">
        <v>8</v>
      </c>
      <c r="J10" s="6" t="s">
        <v>9</v>
      </c>
      <c r="K10" s="6" t="s">
        <v>10</v>
      </c>
      <c r="L10" s="6" t="s">
        <v>11</v>
      </c>
      <c r="M10" s="6" t="s">
        <v>12</v>
      </c>
      <c r="N10" s="8" t="s">
        <v>13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5.75" customHeight="1">
      <c r="A11" s="5" t="s">
        <v>18</v>
      </c>
      <c r="B11" s="52"/>
      <c r="C11" s="52"/>
      <c r="D11" s="52"/>
      <c r="E11" s="52"/>
      <c r="F11" s="52">
        <v>7778.69</v>
      </c>
      <c r="G11" s="52">
        <v>171497.6</v>
      </c>
      <c r="H11" s="60">
        <v>366202.25</v>
      </c>
      <c r="I11" s="52">
        <v>344804.75</v>
      </c>
      <c r="J11" s="52">
        <v>280204.27</v>
      </c>
      <c r="K11" s="59">
        <v>230647.22</v>
      </c>
      <c r="L11" s="53">
        <v>244760.81</v>
      </c>
      <c r="M11" s="61">
        <v>260093.47</v>
      </c>
      <c r="N11" s="62">
        <f t="shared" ref="N11:N12" si="4">SUM(B11:M11)</f>
        <v>1905989.06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75" customHeight="1">
      <c r="A12" s="19" t="s">
        <v>19</v>
      </c>
      <c r="B12" s="63">
        <f t="shared" ref="B12:M12" si="3">MINUS(B7,B11)</f>
        <v>0</v>
      </c>
      <c r="C12" s="63">
        <f t="shared" si="3"/>
        <v>0</v>
      </c>
      <c r="D12" s="63">
        <f t="shared" si="3"/>
        <v>0</v>
      </c>
      <c r="E12" s="63">
        <f t="shared" si="3"/>
        <v>0</v>
      </c>
      <c r="F12" s="63">
        <f t="shared" si="3"/>
        <v>7006.76</v>
      </c>
      <c r="G12" s="63">
        <f t="shared" si="3"/>
        <v>216641.1</v>
      </c>
      <c r="H12" s="63">
        <f t="shared" si="3"/>
        <v>481709.06</v>
      </c>
      <c r="I12" s="63">
        <f t="shared" si="3"/>
        <v>447314.09</v>
      </c>
      <c r="J12" s="63">
        <f t="shared" si="3"/>
        <v>357754.44</v>
      </c>
      <c r="K12" s="63">
        <f t="shared" si="3"/>
        <v>291918.86</v>
      </c>
      <c r="L12" s="63">
        <f t="shared" si="3"/>
        <v>311828.7</v>
      </c>
      <c r="M12" s="63">
        <f t="shared" si="3"/>
        <v>329659.22</v>
      </c>
      <c r="N12" s="64">
        <f t="shared" si="4"/>
        <v>2443832.23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5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5.75" customHeight="1">
      <c r="A14" s="2"/>
      <c r="B14" s="2">
        <v>2024.0</v>
      </c>
      <c r="C14" s="2">
        <v>2024.0</v>
      </c>
      <c r="D14" s="2">
        <v>2024.0</v>
      </c>
      <c r="E14" s="2">
        <v>2024.0</v>
      </c>
      <c r="F14" s="2">
        <v>2024.0</v>
      </c>
      <c r="G14" s="2">
        <v>2024.0</v>
      </c>
      <c r="H14" s="2">
        <v>2024.0</v>
      </c>
      <c r="I14" s="2">
        <v>2024.0</v>
      </c>
      <c r="J14" s="2">
        <v>2024.0</v>
      </c>
      <c r="K14" s="2">
        <v>2024.0</v>
      </c>
      <c r="L14" s="2">
        <v>2024.0</v>
      </c>
      <c r="M14" s="2">
        <v>2024.0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5.75" customHeight="1">
      <c r="A15" s="6" t="s">
        <v>20</v>
      </c>
      <c r="B15" s="7" t="s">
        <v>1</v>
      </c>
      <c r="C15" s="7" t="s">
        <v>2</v>
      </c>
      <c r="D15" s="7" t="s">
        <v>3</v>
      </c>
      <c r="E15" s="6" t="s">
        <v>4</v>
      </c>
      <c r="F15" s="6" t="s">
        <v>5</v>
      </c>
      <c r="G15" s="6" t="s">
        <v>6</v>
      </c>
      <c r="H15" s="6" t="s">
        <v>7</v>
      </c>
      <c r="I15" s="6" t="s">
        <v>8</v>
      </c>
      <c r="J15" s="6" t="s">
        <v>9</v>
      </c>
      <c r="K15" s="6" t="s">
        <v>10</v>
      </c>
      <c r="L15" s="6" t="s">
        <v>11</v>
      </c>
      <c r="M15" s="6" t="s">
        <v>12</v>
      </c>
      <c r="N15" s="8" t="s">
        <v>13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75" customHeight="1">
      <c r="A16" s="30" t="s">
        <v>21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65">
        <f t="shared" ref="N16:N30" si="5">SUM(B16:M16)</f>
        <v>0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A17" s="33" t="s">
        <v>22</v>
      </c>
      <c r="B17" s="40"/>
      <c r="C17" s="40"/>
      <c r="D17" s="40"/>
      <c r="E17" s="40"/>
      <c r="F17" s="40"/>
      <c r="G17" s="40"/>
      <c r="H17" s="40">
        <v>5438.44</v>
      </c>
      <c r="I17" s="40">
        <v>16178.32</v>
      </c>
      <c r="J17" s="40">
        <v>19893.83</v>
      </c>
      <c r="K17" s="66">
        <v>14185.79</v>
      </c>
      <c r="L17" s="46">
        <v>13949.61</v>
      </c>
      <c r="M17" s="46">
        <v>12409.77</v>
      </c>
      <c r="N17" s="65">
        <f t="shared" si="5"/>
        <v>82055.76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75" customHeight="1">
      <c r="A18" s="33" t="s">
        <v>23</v>
      </c>
      <c r="B18" s="40"/>
      <c r="C18" s="40"/>
      <c r="D18" s="40"/>
      <c r="E18" s="40"/>
      <c r="F18" s="40">
        <v>5405.31</v>
      </c>
      <c r="G18" s="40">
        <v>76900.07</v>
      </c>
      <c r="H18" s="40">
        <v>272371.33</v>
      </c>
      <c r="I18" s="40">
        <v>262075.21</v>
      </c>
      <c r="J18" s="40">
        <v>252580.62</v>
      </c>
      <c r="K18" s="66">
        <v>243968.81</v>
      </c>
      <c r="L18" s="67">
        <v>247139.69</v>
      </c>
      <c r="M18" s="67">
        <v>259719.0</v>
      </c>
      <c r="N18" s="65">
        <f t="shared" si="5"/>
        <v>1620160.04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75" customHeight="1">
      <c r="A19" s="33" t="s">
        <v>24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65">
        <f t="shared" si="5"/>
        <v>0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75" customHeight="1">
      <c r="A20" s="33" t="s">
        <v>25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65">
        <f t="shared" si="5"/>
        <v>0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30" t="s">
        <v>26</v>
      </c>
      <c r="B21" s="40"/>
      <c r="C21" s="40"/>
      <c r="D21" s="40"/>
      <c r="E21" s="40"/>
      <c r="F21" s="40">
        <v>448.58</v>
      </c>
      <c r="G21" s="40">
        <v>11317.09</v>
      </c>
      <c r="H21" s="40">
        <v>24625.89</v>
      </c>
      <c r="I21" s="40">
        <v>22578.12</v>
      </c>
      <c r="J21" s="40">
        <v>18354.33</v>
      </c>
      <c r="K21" s="40">
        <v>15389.67</v>
      </c>
      <c r="L21" s="40">
        <v>15823.37</v>
      </c>
      <c r="M21" s="40">
        <v>16628.18</v>
      </c>
      <c r="N21" s="65">
        <f t="shared" si="5"/>
        <v>125165.23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30" t="s">
        <v>27</v>
      </c>
      <c r="B22" s="40"/>
      <c r="C22" s="40"/>
      <c r="D22" s="40"/>
      <c r="E22" s="40"/>
      <c r="F22" s="40">
        <v>353.58</v>
      </c>
      <c r="G22" s="40">
        <v>364.35</v>
      </c>
      <c r="H22" s="40">
        <v>1127.62</v>
      </c>
      <c r="I22" s="40">
        <v>450.0</v>
      </c>
      <c r="J22" s="40">
        <v>560.0</v>
      </c>
      <c r="K22" s="40">
        <v>330.0</v>
      </c>
      <c r="L22" s="40">
        <v>176.0</v>
      </c>
      <c r="M22" s="40">
        <v>275.0</v>
      </c>
      <c r="N22" s="65">
        <f t="shared" si="5"/>
        <v>3636.55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30" t="s">
        <v>43</v>
      </c>
      <c r="B23" s="40"/>
      <c r="C23" s="40"/>
      <c r="D23" s="40"/>
      <c r="E23" s="40"/>
      <c r="F23" s="40">
        <v>112.25</v>
      </c>
      <c r="G23" s="40">
        <v>2849.6</v>
      </c>
      <c r="H23" s="40">
        <v>4554.25</v>
      </c>
      <c r="I23" s="40">
        <v>5113.05</v>
      </c>
      <c r="J23" s="40">
        <v>4709.25</v>
      </c>
      <c r="K23" s="40">
        <v>4095.25</v>
      </c>
      <c r="L23" s="40">
        <v>4200.17</v>
      </c>
      <c r="M23" s="38">
        <v>4160.41</v>
      </c>
      <c r="N23" s="65">
        <f t="shared" si="5"/>
        <v>29794.23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30" t="s">
        <v>29</v>
      </c>
      <c r="B24" s="40"/>
      <c r="C24" s="40"/>
      <c r="D24" s="40"/>
      <c r="E24" s="40"/>
      <c r="F24" s="46">
        <v>20.0</v>
      </c>
      <c r="G24" s="46">
        <f>sum(135.15, 200)</f>
        <v>335.15</v>
      </c>
      <c r="H24" s="46">
        <f>SUM(135.15,305)</f>
        <v>440.15</v>
      </c>
      <c r="I24" s="46">
        <f>SUM(303.85, 450)</f>
        <v>753.85</v>
      </c>
      <c r="J24" s="46">
        <f>SUM(405.89, 615)</f>
        <v>1020.89</v>
      </c>
      <c r="K24" s="46">
        <f>sum(407.15, 736)</f>
        <v>1143.15</v>
      </c>
      <c r="L24" s="46">
        <f>sum(407.15, 900)</f>
        <v>1307.15</v>
      </c>
      <c r="M24" s="46">
        <f>sum(407.15, 1134)</f>
        <v>1541.15</v>
      </c>
      <c r="N24" s="65">
        <f t="shared" si="5"/>
        <v>6561.49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39" t="s">
        <v>30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65">
        <f t="shared" si="5"/>
        <v>0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30" t="s">
        <v>31</v>
      </c>
      <c r="B26" s="40"/>
      <c r="C26" s="40"/>
      <c r="D26" s="40"/>
      <c r="E26" s="40"/>
      <c r="F26" s="40"/>
      <c r="G26" s="40"/>
      <c r="H26" s="40"/>
      <c r="I26" s="40"/>
      <c r="J26" s="40">
        <f t="shared" ref="J26:M26" si="6">SUM(896)</f>
        <v>896</v>
      </c>
      <c r="K26" s="40">
        <f t="shared" si="6"/>
        <v>896</v>
      </c>
      <c r="L26" s="40">
        <f t="shared" si="6"/>
        <v>896</v>
      </c>
      <c r="M26" s="40">
        <f t="shared" si="6"/>
        <v>896</v>
      </c>
      <c r="N26" s="65">
        <f t="shared" si="5"/>
        <v>3584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33" t="s">
        <v>32</v>
      </c>
      <c r="B27" s="40"/>
      <c r="C27" s="40"/>
      <c r="D27" s="40"/>
      <c r="E27" s="40"/>
      <c r="F27" s="40"/>
      <c r="G27" s="40">
        <v>1650.0</v>
      </c>
      <c r="H27" s="31">
        <v>1650.0</v>
      </c>
      <c r="I27" s="31">
        <v>1650.0</v>
      </c>
      <c r="J27" s="31">
        <v>1650.0</v>
      </c>
      <c r="K27" s="31">
        <v>3000.0</v>
      </c>
      <c r="L27" s="31">
        <v>3000.0</v>
      </c>
      <c r="M27" s="31">
        <v>3000.0</v>
      </c>
      <c r="N27" s="65">
        <f t="shared" si="5"/>
        <v>15600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33" t="s">
        <v>33</v>
      </c>
      <c r="B28" s="40"/>
      <c r="C28" s="40"/>
      <c r="D28" s="40"/>
      <c r="E28" s="40"/>
      <c r="F28" s="40"/>
      <c r="G28" s="31">
        <v>2500.0</v>
      </c>
      <c r="H28" s="31">
        <v>2500.0</v>
      </c>
      <c r="I28" s="31">
        <v>2500.0</v>
      </c>
      <c r="J28" s="31">
        <v>2500.0</v>
      </c>
      <c r="K28" s="31">
        <v>2500.0</v>
      </c>
      <c r="L28" s="31">
        <v>2500.0</v>
      </c>
      <c r="M28" s="31">
        <v>2500.0</v>
      </c>
      <c r="N28" s="65">
        <f t="shared" si="5"/>
        <v>17500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41" t="s">
        <v>34</v>
      </c>
      <c r="B29" s="68"/>
      <c r="C29" s="68"/>
      <c r="D29" s="68"/>
      <c r="E29" s="68"/>
      <c r="F29" s="31">
        <v>69.95</v>
      </c>
      <c r="G29" s="31">
        <v>1215.78</v>
      </c>
      <c r="H29" s="31">
        <v>3369.45</v>
      </c>
      <c r="I29" s="31">
        <v>4426.68</v>
      </c>
      <c r="J29" s="31">
        <v>3572.84</v>
      </c>
      <c r="K29" s="31">
        <v>4548.85</v>
      </c>
      <c r="L29" s="31">
        <v>6145.81</v>
      </c>
      <c r="M29" s="31">
        <v>3360.47</v>
      </c>
      <c r="N29" s="65">
        <f t="shared" si="5"/>
        <v>26709.83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19" t="s">
        <v>36</v>
      </c>
      <c r="B30" s="44">
        <f t="shared" ref="B30:M30" si="7">SUM(B16:B29)</f>
        <v>0</v>
      </c>
      <c r="C30" s="44">
        <f t="shared" si="7"/>
        <v>0</v>
      </c>
      <c r="D30" s="44">
        <f t="shared" si="7"/>
        <v>0</v>
      </c>
      <c r="E30" s="44">
        <f t="shared" si="7"/>
        <v>0</v>
      </c>
      <c r="F30" s="44">
        <f t="shared" si="7"/>
        <v>6409.67</v>
      </c>
      <c r="G30" s="44">
        <f t="shared" si="7"/>
        <v>97132.04</v>
      </c>
      <c r="H30" s="44">
        <f t="shared" si="7"/>
        <v>316077.13</v>
      </c>
      <c r="I30" s="44">
        <f t="shared" si="7"/>
        <v>315725.23</v>
      </c>
      <c r="J30" s="44">
        <f t="shared" si="7"/>
        <v>305737.76</v>
      </c>
      <c r="K30" s="44">
        <f t="shared" si="7"/>
        <v>290057.52</v>
      </c>
      <c r="L30" s="44">
        <f t="shared" si="7"/>
        <v>295137.8</v>
      </c>
      <c r="M30" s="44">
        <f t="shared" si="7"/>
        <v>304489.98</v>
      </c>
      <c r="N30" s="44">
        <f t="shared" si="5"/>
        <v>1930767.13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5"/>
      <c r="B31" s="5"/>
      <c r="C31" s="5"/>
      <c r="D31" s="5"/>
      <c r="E31" s="43"/>
      <c r="F31" s="43"/>
      <c r="G31" s="43"/>
      <c r="H31" s="43"/>
      <c r="I31" s="43"/>
      <c r="J31" s="5"/>
      <c r="K31" s="5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6" t="s">
        <v>37</v>
      </c>
      <c r="B32" s="7" t="s">
        <v>1</v>
      </c>
      <c r="C32" s="7" t="s">
        <v>2</v>
      </c>
      <c r="D32" s="7" t="s">
        <v>3</v>
      </c>
      <c r="E32" s="6" t="s">
        <v>4</v>
      </c>
      <c r="F32" s="6" t="s">
        <v>5</v>
      </c>
      <c r="G32" s="6" t="s">
        <v>6</v>
      </c>
      <c r="H32" s="6" t="s">
        <v>7</v>
      </c>
      <c r="I32" s="6" t="s">
        <v>8</v>
      </c>
      <c r="J32" s="6" t="s">
        <v>9</v>
      </c>
      <c r="K32" s="6" t="s">
        <v>10</v>
      </c>
      <c r="L32" s="6" t="s">
        <v>11</v>
      </c>
      <c r="M32" s="6" t="s">
        <v>12</v>
      </c>
      <c r="N32" s="8" t="s">
        <v>38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19" t="s">
        <v>39</v>
      </c>
      <c r="B33" s="44">
        <f t="shared" ref="B33:M33" si="8">MINUS(B12,B30)</f>
        <v>0</v>
      </c>
      <c r="C33" s="44">
        <f t="shared" si="8"/>
        <v>0</v>
      </c>
      <c r="D33" s="44">
        <f t="shared" si="8"/>
        <v>0</v>
      </c>
      <c r="E33" s="44">
        <f t="shared" si="8"/>
        <v>0</v>
      </c>
      <c r="F33" s="44">
        <f t="shared" si="8"/>
        <v>597.09</v>
      </c>
      <c r="G33" s="44">
        <f t="shared" si="8"/>
        <v>119509.06</v>
      </c>
      <c r="H33" s="44">
        <f t="shared" si="8"/>
        <v>165631.93</v>
      </c>
      <c r="I33" s="44">
        <f t="shared" si="8"/>
        <v>131588.86</v>
      </c>
      <c r="J33" s="44">
        <f t="shared" si="8"/>
        <v>52016.68</v>
      </c>
      <c r="K33" s="44">
        <f t="shared" si="8"/>
        <v>1861.34</v>
      </c>
      <c r="L33" s="44">
        <f t="shared" si="8"/>
        <v>16690.9</v>
      </c>
      <c r="M33" s="44">
        <f t="shared" si="8"/>
        <v>25169.24</v>
      </c>
      <c r="N33" s="44">
        <f>SUM(B33:M33)</f>
        <v>513065.1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45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7" t="s">
        <v>40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 t="s">
        <v>23</v>
      </c>
      <c r="B37" s="46">
        <f>SUM(N18)</f>
        <v>1620160.04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 t="s">
        <v>41</v>
      </c>
      <c r="B38" s="46">
        <f>SUM(N17)</f>
        <v>82055.76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 t="s">
        <v>42</v>
      </c>
      <c r="B39" s="46">
        <f>sum(N16)</f>
        <v>0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 t="s">
        <v>24</v>
      </c>
      <c r="B40" s="46">
        <f>SUM(N19)</f>
        <v>0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 t="s">
        <v>25</v>
      </c>
      <c r="B41" s="46">
        <f>sum(N20)</f>
        <v>0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46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43"/>
      <c r="B47" s="40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43"/>
      <c r="B48" s="47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5"/>
      <c r="B49" s="5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48"/>
      <c r="B50" s="49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43"/>
      <c r="B51" s="50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L$20:$L$30"/>
  <mergeCells count="1">
    <mergeCell ref="A36:B36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38.71"/>
    <col customWidth="1" min="2" max="6" width="14.43"/>
    <col customWidth="1" min="12" max="12" width="14.29"/>
    <col customWidth="1" min="14" max="14" width="24.29"/>
  </cols>
  <sheetData>
    <row r="1" ht="15.7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3"/>
      <c r="B2" s="4"/>
      <c r="C2" s="5"/>
      <c r="D2" s="5"/>
      <c r="E2" s="5"/>
      <c r="F2" s="5"/>
      <c r="G2" s="5"/>
      <c r="H2" s="5"/>
      <c r="I2" s="5"/>
      <c r="J2" s="5"/>
      <c r="K2" s="5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75" customHeight="1">
      <c r="A3" s="5"/>
      <c r="B3" s="2">
        <v>2023.0</v>
      </c>
      <c r="C3" s="2">
        <v>2023.0</v>
      </c>
      <c r="D3" s="2">
        <v>2023.0</v>
      </c>
      <c r="E3" s="2">
        <v>2023.0</v>
      </c>
      <c r="F3" s="2">
        <v>2023.0</v>
      </c>
      <c r="G3" s="2">
        <v>2023.0</v>
      </c>
      <c r="H3" s="2">
        <v>2023.0</v>
      </c>
      <c r="I3" s="2">
        <v>2023.0</v>
      </c>
      <c r="J3" s="2">
        <v>2023.0</v>
      </c>
      <c r="K3" s="2">
        <v>2023.0</v>
      </c>
      <c r="L3" s="2">
        <v>2023.0</v>
      </c>
      <c r="M3" s="2">
        <v>2023.0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75" customHeight="1">
      <c r="A4" s="6" t="s">
        <v>0</v>
      </c>
      <c r="B4" s="7" t="s">
        <v>1</v>
      </c>
      <c r="C4" s="7" t="s">
        <v>2</v>
      </c>
      <c r="D4" s="7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12</v>
      </c>
      <c r="N4" s="8" t="s">
        <v>13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5.75" customHeight="1">
      <c r="A5" s="5" t="s">
        <v>14</v>
      </c>
      <c r="B5" s="51"/>
      <c r="C5" s="52"/>
      <c r="D5" s="53"/>
      <c r="E5" s="52"/>
      <c r="F5" s="52"/>
      <c r="G5" s="54"/>
      <c r="H5" s="55"/>
      <c r="I5" s="56"/>
      <c r="J5" s="57"/>
      <c r="K5" s="55"/>
      <c r="L5" s="54"/>
      <c r="M5" s="54"/>
      <c r="N5" s="58">
        <f t="shared" ref="N5:N7" si="1">SUM(B5:M5)</f>
        <v>0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75" customHeight="1">
      <c r="A6" s="5" t="s">
        <v>15</v>
      </c>
      <c r="B6" s="51"/>
      <c r="C6" s="52"/>
      <c r="D6" s="53"/>
      <c r="E6" s="52"/>
      <c r="F6" s="53"/>
      <c r="G6" s="52"/>
      <c r="H6" s="54"/>
      <c r="I6" s="54"/>
      <c r="J6" s="17"/>
      <c r="K6" s="59"/>
      <c r="L6" s="54"/>
      <c r="M6" s="54"/>
      <c r="N6" s="58">
        <f t="shared" si="1"/>
        <v>0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5.75" customHeight="1">
      <c r="A7" s="19" t="s">
        <v>16</v>
      </c>
      <c r="B7" s="20">
        <v>0.0</v>
      </c>
      <c r="C7" s="69">
        <v>0.0</v>
      </c>
      <c r="D7" s="70">
        <v>0.0</v>
      </c>
      <c r="E7" s="69">
        <v>0.0</v>
      </c>
      <c r="F7" s="69">
        <v>0.0</v>
      </c>
      <c r="G7" s="21">
        <v>0.0</v>
      </c>
      <c r="H7" s="22">
        <v>0.0</v>
      </c>
      <c r="I7" s="22">
        <v>0.0</v>
      </c>
      <c r="J7" s="23">
        <v>0.0</v>
      </c>
      <c r="K7" s="22">
        <v>0.0</v>
      </c>
      <c r="L7" s="21">
        <v>0.0</v>
      </c>
      <c r="M7" s="21">
        <v>0.0</v>
      </c>
      <c r="N7" s="24">
        <f t="shared" si="1"/>
        <v>0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5.7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5.75" customHeight="1">
      <c r="A9" s="2"/>
      <c r="B9" s="2">
        <v>2023.0</v>
      </c>
      <c r="C9" s="2">
        <v>2023.0</v>
      </c>
      <c r="D9" s="2">
        <v>2023.0</v>
      </c>
      <c r="E9" s="2">
        <v>2023.0</v>
      </c>
      <c r="F9" s="2">
        <v>2023.0</v>
      </c>
      <c r="G9" s="2">
        <v>2023.0</v>
      </c>
      <c r="H9" s="2">
        <v>2023.0</v>
      </c>
      <c r="I9" s="2">
        <v>2023.0</v>
      </c>
      <c r="J9" s="2">
        <v>2023.0</v>
      </c>
      <c r="K9" s="2">
        <v>2023.0</v>
      </c>
      <c r="L9" s="2">
        <v>2023.0</v>
      </c>
      <c r="M9" s="2">
        <v>2023.0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5.75" customHeight="1">
      <c r="A10" s="6" t="s">
        <v>17</v>
      </c>
      <c r="B10" s="7" t="s">
        <v>1</v>
      </c>
      <c r="C10" s="7" t="s">
        <v>2</v>
      </c>
      <c r="D10" s="7" t="s">
        <v>3</v>
      </c>
      <c r="E10" s="6" t="s">
        <v>4</v>
      </c>
      <c r="F10" s="6" t="s">
        <v>5</v>
      </c>
      <c r="G10" s="6" t="s">
        <v>6</v>
      </c>
      <c r="H10" s="6" t="s">
        <v>7</v>
      </c>
      <c r="I10" s="6" t="s">
        <v>8</v>
      </c>
      <c r="J10" s="6" t="s">
        <v>9</v>
      </c>
      <c r="K10" s="6" t="s">
        <v>10</v>
      </c>
      <c r="L10" s="6" t="s">
        <v>11</v>
      </c>
      <c r="M10" s="6" t="s">
        <v>12</v>
      </c>
      <c r="N10" s="8" t="s">
        <v>13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5.75" customHeight="1">
      <c r="A11" s="5" t="s">
        <v>18</v>
      </c>
      <c r="B11" s="52"/>
      <c r="C11" s="52"/>
      <c r="D11" s="52"/>
      <c r="E11" s="52"/>
      <c r="F11" s="52"/>
      <c r="G11" s="52"/>
      <c r="H11" s="60"/>
      <c r="I11" s="52"/>
      <c r="J11" s="52"/>
      <c r="K11" s="59"/>
      <c r="L11" s="53"/>
      <c r="M11" s="61"/>
      <c r="N11" s="62">
        <f t="shared" ref="N11:N12" si="3">SUM(B11:M11)</f>
        <v>0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75" customHeight="1">
      <c r="A12" s="19" t="s">
        <v>19</v>
      </c>
      <c r="B12" s="63">
        <f t="shared" ref="B12:M12" si="2">MINUS(B7,B11)</f>
        <v>0</v>
      </c>
      <c r="C12" s="63">
        <f t="shared" si="2"/>
        <v>0</v>
      </c>
      <c r="D12" s="63">
        <f t="shared" si="2"/>
        <v>0</v>
      </c>
      <c r="E12" s="63">
        <f t="shared" si="2"/>
        <v>0</v>
      </c>
      <c r="F12" s="63">
        <f t="shared" si="2"/>
        <v>0</v>
      </c>
      <c r="G12" s="63">
        <f t="shared" si="2"/>
        <v>0</v>
      </c>
      <c r="H12" s="63">
        <f t="shared" si="2"/>
        <v>0</v>
      </c>
      <c r="I12" s="63">
        <f t="shared" si="2"/>
        <v>0</v>
      </c>
      <c r="J12" s="63">
        <f t="shared" si="2"/>
        <v>0</v>
      </c>
      <c r="K12" s="63">
        <f t="shared" si="2"/>
        <v>0</v>
      </c>
      <c r="L12" s="63">
        <f t="shared" si="2"/>
        <v>0</v>
      </c>
      <c r="M12" s="63">
        <f t="shared" si="2"/>
        <v>0</v>
      </c>
      <c r="N12" s="64">
        <f t="shared" si="3"/>
        <v>0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5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5.75" customHeight="1">
      <c r="A14" s="2"/>
      <c r="B14" s="2">
        <v>2023.0</v>
      </c>
      <c r="C14" s="2">
        <v>2023.0</v>
      </c>
      <c r="D14" s="2">
        <v>2023.0</v>
      </c>
      <c r="E14" s="2">
        <v>2023.0</v>
      </c>
      <c r="F14" s="2">
        <v>2023.0</v>
      </c>
      <c r="G14" s="2">
        <v>2023.0</v>
      </c>
      <c r="H14" s="2">
        <v>2023.0</v>
      </c>
      <c r="I14" s="2">
        <v>2023.0</v>
      </c>
      <c r="J14" s="2">
        <v>2023.0</v>
      </c>
      <c r="K14" s="2">
        <v>2023.0</v>
      </c>
      <c r="L14" s="2">
        <v>2023.0</v>
      </c>
      <c r="M14" s="2">
        <v>2023.0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5.75" customHeight="1">
      <c r="A15" s="6" t="s">
        <v>20</v>
      </c>
      <c r="B15" s="7" t="s">
        <v>1</v>
      </c>
      <c r="C15" s="7" t="s">
        <v>2</v>
      </c>
      <c r="D15" s="7" t="s">
        <v>3</v>
      </c>
      <c r="E15" s="6" t="s">
        <v>4</v>
      </c>
      <c r="F15" s="6" t="s">
        <v>5</v>
      </c>
      <c r="G15" s="6" t="s">
        <v>6</v>
      </c>
      <c r="H15" s="6" t="s">
        <v>7</v>
      </c>
      <c r="I15" s="6" t="s">
        <v>8</v>
      </c>
      <c r="J15" s="6" t="s">
        <v>9</v>
      </c>
      <c r="K15" s="6" t="s">
        <v>10</v>
      </c>
      <c r="L15" s="6" t="s">
        <v>11</v>
      </c>
      <c r="M15" s="6" t="s">
        <v>12</v>
      </c>
      <c r="N15" s="8" t="s">
        <v>13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75" customHeight="1">
      <c r="A16" s="30" t="s">
        <v>21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65">
        <f t="shared" ref="N16:N29" si="4">SUM(B16:M16)</f>
        <v>0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A17" s="33" t="s">
        <v>22</v>
      </c>
      <c r="B17" s="40"/>
      <c r="C17" s="40"/>
      <c r="D17" s="40"/>
      <c r="E17" s="40"/>
      <c r="F17" s="40"/>
      <c r="G17" s="40"/>
      <c r="H17" s="40"/>
      <c r="I17" s="40"/>
      <c r="J17" s="40"/>
      <c r="K17" s="66"/>
      <c r="L17" s="46"/>
      <c r="M17" s="46"/>
      <c r="N17" s="65">
        <f t="shared" si="4"/>
        <v>0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75" customHeight="1">
      <c r="A18" s="33" t="s">
        <v>23</v>
      </c>
      <c r="B18" s="40"/>
      <c r="C18" s="40"/>
      <c r="D18" s="40"/>
      <c r="E18" s="40"/>
      <c r="F18" s="40"/>
      <c r="G18" s="40"/>
      <c r="H18" s="40"/>
      <c r="I18" s="40"/>
      <c r="J18" s="40"/>
      <c r="K18" s="66"/>
      <c r="L18" s="67"/>
      <c r="M18" s="67"/>
      <c r="N18" s="65">
        <f t="shared" si="4"/>
        <v>0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75" customHeight="1">
      <c r="A19" s="33" t="s">
        <v>24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65">
        <f t="shared" si="4"/>
        <v>0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75" customHeight="1">
      <c r="A20" s="33" t="s">
        <v>25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65">
        <f t="shared" si="4"/>
        <v>0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30" t="s">
        <v>26</v>
      </c>
      <c r="B21" s="40"/>
      <c r="C21" s="40"/>
      <c r="D21" s="40"/>
      <c r="E21" s="40"/>
      <c r="F21" s="68"/>
      <c r="G21" s="68"/>
      <c r="H21" s="68"/>
      <c r="I21" s="68"/>
      <c r="J21" s="68"/>
      <c r="K21" s="68"/>
      <c r="L21" s="68"/>
      <c r="M21" s="68"/>
      <c r="N21" s="65">
        <f t="shared" si="4"/>
        <v>0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30" t="s">
        <v>44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38"/>
      <c r="N22" s="65">
        <f t="shared" si="4"/>
        <v>0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30" t="s">
        <v>45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38"/>
      <c r="N23" s="65">
        <f t="shared" si="4"/>
        <v>0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30" t="s">
        <v>29</v>
      </c>
      <c r="B24" s="40"/>
      <c r="C24" s="40"/>
      <c r="D24" s="40"/>
      <c r="E24" s="40"/>
      <c r="F24" s="40"/>
      <c r="G24" s="40"/>
      <c r="H24" s="40"/>
      <c r="I24" s="40"/>
      <c r="J24" s="40"/>
      <c r="K24" s="66"/>
      <c r="L24" s="46"/>
      <c r="M24" s="46"/>
      <c r="N24" s="65">
        <f t="shared" si="4"/>
        <v>0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39" t="s">
        <v>46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65">
        <f t="shared" si="4"/>
        <v>0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30" t="s">
        <v>31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65">
        <f t="shared" si="4"/>
        <v>0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33" t="s">
        <v>32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65">
        <f t="shared" si="4"/>
        <v>0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41" t="s">
        <v>34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5">
        <f t="shared" si="4"/>
        <v>0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19" t="s">
        <v>36</v>
      </c>
      <c r="B29" s="44">
        <f t="shared" ref="B29:M29" si="5">SUM(B16:B28)</f>
        <v>0</v>
      </c>
      <c r="C29" s="44">
        <f t="shared" si="5"/>
        <v>0</v>
      </c>
      <c r="D29" s="44">
        <f t="shared" si="5"/>
        <v>0</v>
      </c>
      <c r="E29" s="44">
        <f t="shared" si="5"/>
        <v>0</v>
      </c>
      <c r="F29" s="44">
        <f t="shared" si="5"/>
        <v>0</v>
      </c>
      <c r="G29" s="44">
        <f t="shared" si="5"/>
        <v>0</v>
      </c>
      <c r="H29" s="44">
        <f t="shared" si="5"/>
        <v>0</v>
      </c>
      <c r="I29" s="44">
        <f t="shared" si="5"/>
        <v>0</v>
      </c>
      <c r="J29" s="44">
        <f t="shared" si="5"/>
        <v>0</v>
      </c>
      <c r="K29" s="44">
        <f t="shared" si="5"/>
        <v>0</v>
      </c>
      <c r="L29" s="44">
        <f t="shared" si="5"/>
        <v>0</v>
      </c>
      <c r="M29" s="44">
        <f t="shared" si="5"/>
        <v>0</v>
      </c>
      <c r="N29" s="44">
        <f t="shared" si="4"/>
        <v>0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5"/>
      <c r="B30" s="5"/>
      <c r="C30" s="5"/>
      <c r="D30" s="5"/>
      <c r="E30" s="43"/>
      <c r="F30" s="43"/>
      <c r="G30" s="43"/>
      <c r="H30" s="43"/>
      <c r="I30" s="43"/>
      <c r="J30" s="5"/>
      <c r="K30" s="5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6" t="s">
        <v>37</v>
      </c>
      <c r="B31" s="7" t="s">
        <v>1</v>
      </c>
      <c r="C31" s="7" t="s">
        <v>2</v>
      </c>
      <c r="D31" s="7" t="s">
        <v>3</v>
      </c>
      <c r="E31" s="6" t="s">
        <v>4</v>
      </c>
      <c r="F31" s="6" t="s">
        <v>5</v>
      </c>
      <c r="G31" s="6" t="s">
        <v>6</v>
      </c>
      <c r="H31" s="6" t="s">
        <v>7</v>
      </c>
      <c r="I31" s="6" t="s">
        <v>8</v>
      </c>
      <c r="J31" s="6" t="s">
        <v>9</v>
      </c>
      <c r="K31" s="6" t="s">
        <v>10</v>
      </c>
      <c r="L31" s="6" t="s">
        <v>11</v>
      </c>
      <c r="M31" s="6" t="s">
        <v>12</v>
      </c>
      <c r="N31" s="8" t="s">
        <v>38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19" t="s">
        <v>39</v>
      </c>
      <c r="B32" s="44">
        <f t="shared" ref="B32:M32" si="6">MINUS(B12,B29)</f>
        <v>0</v>
      </c>
      <c r="C32" s="44">
        <f t="shared" si="6"/>
        <v>0</v>
      </c>
      <c r="D32" s="44">
        <f t="shared" si="6"/>
        <v>0</v>
      </c>
      <c r="E32" s="44">
        <f t="shared" si="6"/>
        <v>0</v>
      </c>
      <c r="F32" s="44">
        <f t="shared" si="6"/>
        <v>0</v>
      </c>
      <c r="G32" s="44">
        <f t="shared" si="6"/>
        <v>0</v>
      </c>
      <c r="H32" s="44">
        <f t="shared" si="6"/>
        <v>0</v>
      </c>
      <c r="I32" s="44">
        <f t="shared" si="6"/>
        <v>0</v>
      </c>
      <c r="J32" s="44">
        <f t="shared" si="6"/>
        <v>0</v>
      </c>
      <c r="K32" s="44">
        <f t="shared" si="6"/>
        <v>0</v>
      </c>
      <c r="L32" s="44">
        <f t="shared" si="6"/>
        <v>0</v>
      </c>
      <c r="M32" s="44">
        <f t="shared" si="6"/>
        <v>0</v>
      </c>
      <c r="N32" s="44">
        <f>SUM(B32:M32)</f>
        <v>0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45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7" t="s">
        <v>40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 t="s">
        <v>23</v>
      </c>
      <c r="B36" s="46">
        <f>SUM(N18)</f>
        <v>0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 t="s">
        <v>41</v>
      </c>
      <c r="B37" s="46">
        <f>SUM(N17)</f>
        <v>0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 t="s">
        <v>42</v>
      </c>
      <c r="B38" s="46">
        <f>sum(N16)</f>
        <v>0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 t="s">
        <v>24</v>
      </c>
      <c r="B39" s="46">
        <f>SUM(N19)</f>
        <v>0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 t="s">
        <v>25</v>
      </c>
      <c r="B40" s="46">
        <f>sum(N20)</f>
        <v>0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46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43"/>
      <c r="B46" s="40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43"/>
      <c r="B47" s="47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5"/>
      <c r="B48" s="5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48"/>
      <c r="B49" s="49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43"/>
      <c r="B50" s="50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L$20:$L$29"/>
  <mergeCells count="1">
    <mergeCell ref="A35:B35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