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4"/>
    <sheet state="visible" name="2024" sheetId="2" r:id="rId5"/>
    <sheet state="visible" name="2023" sheetId="3" r:id="rId6"/>
  </sheets>
  <definedNames/>
  <calcPr/>
</workbook>
</file>

<file path=xl/sharedStrings.xml><?xml version="1.0" encoding="utf-8"?>
<sst xmlns="http://schemas.openxmlformats.org/spreadsheetml/2006/main" count="253" uniqueCount="54">
  <si>
    <t>Income</t>
  </si>
  <si>
    <t xml:space="preserve">January 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</si>
  <si>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</si>
  <si>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</si>
  <si>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</si>
  <si>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</si>
  <si>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</si>
  <si>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</si>
  <si>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</si>
  <si>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</si>
  <si>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</si>
  <si>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</si>
  <si>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</si>
  <si>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</si>
  <si>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Gross Sales</t>
  </si>
  <si>
    <t>Discount</t>
  </si>
  <si>
    <t>Refunds</t>
  </si>
  <si>
    <t>Chargebacks</t>
  </si>
  <si>
    <t>Shipping charges</t>
  </si>
  <si>
    <t>Total Income</t>
  </si>
  <si>
    <t>Cost of Goods</t>
  </si>
  <si>
    <t>Product Costs</t>
  </si>
  <si>
    <t>Shipping</t>
  </si>
  <si>
    <t xml:space="preserve">Gross Profit </t>
  </si>
  <si>
    <t>Expenses</t>
  </si>
  <si>
    <t>Google</t>
  </si>
  <si>
    <t>Facebook</t>
  </si>
  <si>
    <t>Processing Fees</t>
  </si>
  <si>
    <t xml:space="preserve">Shopify Bill </t>
  </si>
  <si>
    <t>(Klaviyo, TripleWhale+other apps)</t>
  </si>
  <si>
    <t>Customer service</t>
  </si>
  <si>
    <t>Google Assistance</t>
  </si>
  <si>
    <t>Graphiste Ads</t>
  </si>
  <si>
    <t>Email Agency</t>
  </si>
  <si>
    <t>Acounting</t>
  </si>
  <si>
    <t>Ware house fees</t>
  </si>
  <si>
    <t>Consutlancy ecom</t>
  </si>
  <si>
    <t>Website design</t>
  </si>
  <si>
    <t>*ADD MORE ROWS IF NEEDED*</t>
  </si>
  <si>
    <t>Total Expenses</t>
  </si>
  <si>
    <t>Profit</t>
  </si>
  <si>
    <t>Total Net Profit</t>
  </si>
  <si>
    <t>Net Profit</t>
  </si>
  <si>
    <t>Total Spent Per Traffic Source</t>
  </si>
  <si>
    <t>Google Adwords</t>
  </si>
  <si>
    <t xml:space="preserve">Product Costs </t>
  </si>
  <si>
    <t>Content Costs</t>
  </si>
  <si>
    <t>Google assistance</t>
  </si>
  <si>
    <t>Graphiste ads</t>
  </si>
  <si>
    <t>Accounting</t>
  </si>
  <si>
    <t>UGC</t>
  </si>
  <si>
    <t>Consultancy ecom</t>
  </si>
  <si>
    <t>Product cost</t>
  </si>
  <si>
    <t>Ecom consultancy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</si>
</sst>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€]#,##0.00"/>
    <numFmt numFmtId="165" formatCode="&quot;$&quot;#,##0.00"/>
  </numFmts>
  <fonts count="12">
    <font>
      <sz val="10.0"/>
      <color rgb="FF000000"/>
      <name val="Calibri"/>
      <scheme val="minor"/>
    </font>
    <font>
      <b/>
      <sz val="12.0"/>
      <color rgb="FFFF9900"/>
      <name val="Montserrat"/>
    </font>
    <font>
      <color theme="1"/>
      <name val="Montserrat"/>
    </font>
    <font>
      <i/>
      <u/>
      <color theme="1"/>
      <name val="Montserrat"/>
    </font>
    <font>
      <b/>
      <color rgb="FFFFFFFF"/>
      <name val="Montserrat"/>
    </font>
    <font>
      <color rgb="FF303030"/>
      <name val="Montserrat"/>
    </font>
    <font>
      <color theme="1"/>
      <name val="Calibri"/>
    </font>
    <font>
      <sz val="10.0"/>
      <color theme="1"/>
      <name val="Montserrat"/>
    </font>
    <font>
      <b/>
      <color theme="1"/>
      <name val="Montserrat"/>
    </font>
    <font>
      <b/>
      <sz val="10.0"/>
      <color theme="1"/>
      <name val="Montserrat"/>
    </font>
    <font>
      <sz val="9.0"/>
      <color theme="1"/>
      <name val="Arial"/>
    </font>
    <font>
      <color rgb="FF000000"/>
      <name val="Montserrat"/>
    </font>
  </fonts>
  <fills count="7">
    <fill>
      <patternFill patternType="none"/>
    </fill>
    <fill>
      <patternFill patternType="lightGray"/>
    </fill>
    <fill>
      <patternFill patternType="solid">
        <fgColor rgb="FF680D6A"/>
        <bgColor rgb="FF680D6A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7F7F7"/>
      </patternFill>
    </fill>
  </fills>
  <borders count="1">
    <border/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Font="1"/>
    <xf borderId="0" fillId="0" fontId="2" numFmtId="0" xfId="0" applyFont="1"/>
    <xf borderId="0" fillId="0" fontId="3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/>
    </xf>
    <xf borderId="0" fillId="2" fontId="4" numFmtId="0" xfId="0" applyAlignment="1" applyFill="1" applyFont="1">
      <alignment vertical="bottom"/>
    </xf>
    <xf borderId="0" fillId="2" fontId="4" numFmtId="0" xfId="0" applyAlignment="1" applyFont="1">
      <alignment readingOrder="0"/>
    </xf>
    <xf borderId="0" fillId="2" fontId="4" numFmtId="0" xfId="0" applyAlignment="1" applyFont="1">
      <alignment horizontal="right" vertical="bottom"/>
    </xf>
    <xf borderId="0" fillId="0" fontId="2" numFmtId="164" xfId="0" applyAlignment="1" applyFont="1" applyNumberFormat="1">
      <alignment horizontal="right" vertical="bottom"/>
    </xf>
    <xf borderId="0" fillId="0" fontId="5" numFmtId="164" xfId="0" applyAlignment="1" applyFont="1" applyNumberFormat="1">
      <alignment horizontal="right" vertical="bottom"/>
    </xf>
    <xf borderId="0" fillId="0" fontId="6" numFmtId="164" xfId="0" applyAlignment="1" applyFont="1" applyNumberFormat="1">
      <alignment vertical="bottom"/>
    </xf>
    <xf borderId="0" fillId="3" fontId="7" numFmtId="164" xfId="0" applyAlignment="1" applyFill="1" applyFont="1" applyNumberFormat="1">
      <alignment readingOrder="0" vertical="bottom"/>
    </xf>
    <xf borderId="0" fillId="0" fontId="2" numFmtId="0" xfId="0" applyAlignment="1" applyFont="1">
      <alignment vertical="bottom"/>
    </xf>
    <xf borderId="0" fillId="3" fontId="8" numFmtId="0" xfId="0" applyAlignment="1" applyFont="1">
      <alignment vertical="bottom"/>
    </xf>
    <xf borderId="0" fillId="4" fontId="8" numFmtId="164" xfId="0" applyAlignment="1" applyFill="1" applyFont="1" applyNumberFormat="1">
      <alignment readingOrder="0" shrinkToFit="0" wrapText="0"/>
    </xf>
    <xf borderId="0" fillId="4" fontId="8" numFmtId="164" xfId="0" applyAlignment="1" applyFont="1" applyNumberFormat="1">
      <alignment readingOrder="0" vertical="bottom"/>
    </xf>
    <xf borderId="0" fillId="5" fontId="2" numFmtId="164" xfId="0" applyAlignment="1" applyFill="1" applyFont="1" applyNumberFormat="1">
      <alignment horizontal="right" vertical="bottom"/>
    </xf>
    <xf borderId="0" fillId="3" fontId="7" numFmtId="164" xfId="0" applyAlignment="1" applyFont="1" applyNumberFormat="1">
      <alignment horizontal="right" readingOrder="0" vertical="bottom"/>
    </xf>
    <xf borderId="0" fillId="3" fontId="9" numFmtId="164" xfId="0" applyAlignment="1" applyFont="1" applyNumberFormat="1">
      <alignment horizontal="right" vertical="bottom"/>
    </xf>
    <xf borderId="0" fillId="3" fontId="9" numFmtId="164" xfId="0" applyAlignment="1" applyFont="1" applyNumberFormat="1">
      <alignment readingOrder="0" vertical="bottom"/>
    </xf>
    <xf borderId="0" fillId="0" fontId="10" numFmtId="164" xfId="0" applyAlignment="1" applyFont="1" applyNumberFormat="1">
      <alignment horizontal="right" vertical="bottom"/>
    </xf>
    <xf borderId="0" fillId="3" fontId="7" numFmtId="164" xfId="0" applyAlignment="1" applyFont="1" applyNumberFormat="1">
      <alignment horizontal="right" vertical="bottom"/>
    </xf>
    <xf borderId="0" fillId="5" fontId="6" numFmtId="164" xfId="0" applyAlignment="1" applyFont="1" applyNumberFormat="1">
      <alignment vertical="bottom"/>
    </xf>
    <xf borderId="0" fillId="3" fontId="9" numFmtId="164" xfId="0" applyAlignment="1" applyFont="1" applyNumberFormat="1">
      <alignment horizontal="right" readingOrder="0" vertical="bottom"/>
    </xf>
    <xf borderId="0" fillId="5" fontId="2" numFmtId="0" xfId="0" applyAlignment="1" applyFont="1">
      <alignment vertical="bottom"/>
    </xf>
    <xf borderId="0" fillId="2" fontId="4" numFmtId="0" xfId="0" applyAlignment="1" applyFont="1">
      <alignment horizontal="right" readingOrder="0" vertical="bottom"/>
    </xf>
    <xf borderId="0" fillId="3" fontId="8" numFmtId="164" xfId="0" applyAlignment="1" applyFont="1" applyNumberFormat="1">
      <alignment horizontal="right" vertical="bottom"/>
    </xf>
    <xf borderId="0" fillId="3" fontId="8" numFmtId="164" xfId="0" applyAlignment="1" applyFont="1" applyNumberFormat="1">
      <alignment horizontal="right" readingOrder="0" vertical="bottom"/>
    </xf>
    <xf borderId="0" fillId="0" fontId="8" numFmtId="0" xfId="0" applyAlignment="1" applyFont="1">
      <alignment readingOrder="0"/>
    </xf>
    <xf borderId="0" fillId="2" fontId="4" numFmtId="0" xfId="0" applyFont="1"/>
    <xf borderId="0" fillId="0" fontId="2" numFmtId="164" xfId="0" applyFont="1" applyNumberFormat="1"/>
    <xf borderId="0" fillId="0" fontId="2" numFmtId="164" xfId="0" applyAlignment="1" applyFont="1" applyNumberFormat="1">
      <alignment readingOrder="0"/>
    </xf>
    <xf borderId="0" fillId="0" fontId="2" numFmtId="165" xfId="0" applyAlignment="1" applyFont="1" applyNumberFormat="1">
      <alignment horizontal="right" vertical="bottom"/>
    </xf>
    <xf borderId="0" fillId="0" fontId="2" numFmtId="2" xfId="0" applyAlignment="1" applyFont="1" applyNumberFormat="1">
      <alignment horizontal="right" vertical="bottom"/>
    </xf>
    <xf borderId="0" fillId="5" fontId="11" numFmtId="0" xfId="0" applyAlignment="1" applyFont="1">
      <alignment vertical="bottom"/>
    </xf>
    <xf borderId="0" fillId="5" fontId="11" numFmtId="165" xfId="0" applyAlignment="1" applyFont="1" applyNumberFormat="1">
      <alignment horizontal="right" vertical="bottom"/>
    </xf>
    <xf borderId="0" fillId="5" fontId="2" numFmtId="4" xfId="0" applyAlignment="1" applyFont="1" applyNumberFormat="1">
      <alignment horizontal="right" vertical="bottom"/>
    </xf>
    <xf borderId="0" fillId="6" fontId="5" numFmtId="164" xfId="0" applyAlignment="1" applyFill="1" applyFont="1" applyNumberFormat="1">
      <alignment horizontal="right" vertical="bottom"/>
    </xf>
    <xf borderId="0" fillId="5" fontId="5" numFmtId="164" xfId="0" applyAlignment="1" applyFont="1" applyNumberFormat="1">
      <alignment horizontal="right" vertical="bottom"/>
    </xf>
    <xf borderId="0" fillId="6" fontId="6" numFmtId="164" xfId="0" applyAlignment="1" applyFont="1" applyNumberFormat="1">
      <alignment vertical="bottom"/>
    </xf>
    <xf borderId="0" fillId="0" fontId="10" numFmtId="164" xfId="0" applyAlignment="1" applyFont="1" applyNumberFormat="1">
      <alignment horizontal="right" vertical="bottom"/>
    </xf>
    <xf borderId="0" fillId="0" fontId="2" numFmtId="164" xfId="0" applyAlignment="1" applyFont="1" applyNumberFormat="1">
      <alignment vertical="bottom"/>
    </xf>
    <xf borderId="0" fillId="0" fontId="6" numFmtId="164" xfId="0" applyAlignment="1" applyFont="1" applyNumberFormat="1">
      <alignment vertical="bottom"/>
    </xf>
    <xf borderId="0" fillId="0" fontId="2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</c:dPt>
          <c:dPt>
            <c:idx val="3"/>
          </c:dPt>
          <c:dPt>
            <c:idx val="4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'2025'!$A$41:$A$45</c:f>
            </c:strRef>
          </c:cat>
          <c:val>
            <c:numRef>
              <c:f>'2025'!$B$41:$B$45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</c:dPt>
          <c:dPt>
            <c:idx val="3"/>
          </c:dPt>
          <c:dPt>
            <c:idx val="4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'2024'!$A$43:$A$47</c:f>
            </c:strRef>
          </c:cat>
          <c:val>
            <c:numRef>
              <c:f>'2024'!$B$43:$B$47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</c:dPt>
          <c:dPt>
            <c:idx val="3"/>
          </c:dPt>
          <c:dPt>
            <c:idx val="4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'2023'!$A$40:$A$44</c:f>
            </c:strRef>
          </c:cat>
          <c:val>
            <c:numRef>
              <c:f>'2023'!$B$40:$B$44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39</xdr:row>
      <xdr:rowOff>47625</xdr:rowOff>
    </xdr:from>
    <xdr:ext cx="5772150" cy="35814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20</xdr:row>
      <xdr:rowOff>76200</xdr:rowOff>
    </xdr:from>
    <xdr:ext cx="4048125" cy="4048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41</xdr:row>
      <xdr:rowOff>47625</xdr:rowOff>
    </xdr:from>
    <xdr:ext cx="5772150" cy="35814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20</xdr:row>
      <xdr:rowOff>76200</xdr:rowOff>
    </xdr:from>
    <xdr:ext cx="4048125" cy="4048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38</xdr:row>
      <xdr:rowOff>47625</xdr:rowOff>
    </xdr:from>
    <xdr:ext cx="5772150" cy="358140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20</xdr:row>
      <xdr:rowOff>76200</xdr:rowOff>
    </xdr:from>
    <xdr:ext cx="4048125" cy="4048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2025.0</v>
      </c>
      <c r="C3" s="7">
        <v>2025.0</v>
      </c>
      <c r="D3" s="7">
        <v>2025.0</v>
      </c>
      <c r="E3" s="7">
        <v>2025.0</v>
      </c>
      <c r="F3" s="7">
        <v>2025.0</v>
      </c>
      <c r="G3" s="7">
        <v>2025.0</v>
      </c>
      <c r="H3" s="7">
        <v>2025.0</v>
      </c>
      <c r="I3" s="7">
        <v>2025.0</v>
      </c>
      <c r="J3" s="7">
        <v>2025.0</v>
      </c>
      <c r="K3" s="7">
        <v>2025.0</v>
      </c>
      <c r="L3" s="7">
        <v>2025.0</v>
      </c>
      <c r="M3" s="7">
        <v>2025.0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0</v>
      </c>
      <c r="B4" s="9" t="s">
        <v>1</v>
      </c>
      <c r="C4" s="9" t="s">
        <v>2</v>
      </c>
      <c r="D4" s="9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10" t="s">
        <v>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14</v>
      </c>
      <c r="B5" s="11">
        <v>64985.1</v>
      </c>
      <c r="C5" s="11">
        <v>37892.57</v>
      </c>
      <c r="D5" s="11">
        <v>30785.3</v>
      </c>
      <c r="E5" s="11">
        <v>32624.3</v>
      </c>
      <c r="F5" s="11">
        <v>48617.5</v>
      </c>
      <c r="G5" s="12">
        <v>55989.7</v>
      </c>
      <c r="H5" s="12">
        <v>60270.38</v>
      </c>
      <c r="I5" s="12">
        <v>62243.8</v>
      </c>
      <c r="J5" s="11">
        <v>63058.64</v>
      </c>
      <c r="K5" s="12">
        <v>54892.32</v>
      </c>
      <c r="L5" s="12">
        <v>19255.9</v>
      </c>
      <c r="M5" s="13"/>
      <c r="N5" s="14">
        <f t="shared" ref="N5:N10" si="1">SUM(B5:M5)</f>
        <v>530615.51</v>
      </c>
      <c r="O5" s="3"/>
      <c r="P5" s="7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5" t="s">
        <v>15</v>
      </c>
      <c r="B6" s="11">
        <v>25971.6</v>
      </c>
      <c r="C6" s="11">
        <v>15033.91</v>
      </c>
      <c r="D6" s="11">
        <v>12503.01</v>
      </c>
      <c r="E6" s="11">
        <v>12592.15</v>
      </c>
      <c r="F6" s="11">
        <v>19544.8</v>
      </c>
      <c r="G6" s="12">
        <v>20548.79</v>
      </c>
      <c r="H6" s="12">
        <v>21683.43</v>
      </c>
      <c r="I6" s="12">
        <v>23184.16</v>
      </c>
      <c r="J6" s="11">
        <v>23086.41</v>
      </c>
      <c r="K6" s="12">
        <v>21952.89</v>
      </c>
      <c r="L6" s="12">
        <v>6956.77</v>
      </c>
      <c r="M6" s="13"/>
      <c r="N6" s="14">
        <f t="shared" si="1"/>
        <v>203057.92</v>
      </c>
      <c r="O6" s="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5" t="s">
        <v>16</v>
      </c>
      <c r="B7" s="11">
        <v>1328.97</v>
      </c>
      <c r="C7" s="11">
        <v>978.62</v>
      </c>
      <c r="D7" s="11">
        <v>1374.24</v>
      </c>
      <c r="E7" s="11">
        <v>744.35</v>
      </c>
      <c r="F7" s="11">
        <v>960.64</v>
      </c>
      <c r="G7" s="11">
        <v>1719.7</v>
      </c>
      <c r="H7" s="12">
        <v>2241.64</v>
      </c>
      <c r="I7" s="12">
        <v>2396.57</v>
      </c>
      <c r="J7" s="12">
        <v>2729.19</v>
      </c>
      <c r="K7" s="11">
        <v>2780.48</v>
      </c>
      <c r="L7" s="12">
        <v>1004.99</v>
      </c>
      <c r="M7" s="13"/>
      <c r="N7" s="14">
        <f t="shared" si="1"/>
        <v>18259.39</v>
      </c>
      <c r="O7" s="7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5" t="s">
        <v>17</v>
      </c>
      <c r="B8" s="11">
        <v>0.0</v>
      </c>
      <c r="C8" s="11">
        <v>0.0</v>
      </c>
      <c r="D8" s="11">
        <v>0.0</v>
      </c>
      <c r="E8" s="11">
        <v>0.0</v>
      </c>
      <c r="F8" s="11">
        <v>0.0</v>
      </c>
      <c r="G8" s="11">
        <v>0.0</v>
      </c>
      <c r="H8" s="11">
        <v>0.0</v>
      </c>
      <c r="I8" s="11">
        <v>0.0</v>
      </c>
      <c r="J8" s="11">
        <v>0.0</v>
      </c>
      <c r="K8" s="11">
        <v>0.0</v>
      </c>
      <c r="L8" s="11">
        <v>0.0</v>
      </c>
      <c r="M8" s="11">
        <v>0.0</v>
      </c>
      <c r="N8" s="14">
        <f t="shared" si="1"/>
        <v>0</v>
      </c>
      <c r="O8" s="7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15" t="s">
        <v>18</v>
      </c>
      <c r="B9" s="11">
        <v>681.16</v>
      </c>
      <c r="C9" s="11">
        <v>382.65</v>
      </c>
      <c r="D9" s="11">
        <v>729.49</v>
      </c>
      <c r="E9" s="11">
        <v>756.5</v>
      </c>
      <c r="F9" s="11">
        <v>763.9</v>
      </c>
      <c r="G9" s="11">
        <v>759.3</v>
      </c>
      <c r="H9" s="11">
        <v>715.34</v>
      </c>
      <c r="I9" s="11">
        <v>1099.82</v>
      </c>
      <c r="J9" s="11">
        <v>705.49</v>
      </c>
      <c r="K9" s="11">
        <v>620.34</v>
      </c>
      <c r="L9" s="11">
        <v>268.9</v>
      </c>
      <c r="M9" s="13"/>
      <c r="N9" s="14">
        <f t="shared" si="1"/>
        <v>7482.89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16" t="s">
        <v>19</v>
      </c>
      <c r="B10" s="17">
        <f t="shared" ref="B10:M10" si="2">B5-B6-B7-B8+B9</f>
        <v>38365.69</v>
      </c>
      <c r="C10" s="17">
        <f t="shared" si="2"/>
        <v>22262.69</v>
      </c>
      <c r="D10" s="17">
        <f t="shared" si="2"/>
        <v>17637.54</v>
      </c>
      <c r="E10" s="17">
        <f t="shared" si="2"/>
        <v>20044.3</v>
      </c>
      <c r="F10" s="17">
        <f t="shared" si="2"/>
        <v>28875.96</v>
      </c>
      <c r="G10" s="17">
        <f t="shared" si="2"/>
        <v>34480.51</v>
      </c>
      <c r="H10" s="17">
        <f t="shared" si="2"/>
        <v>37060.65</v>
      </c>
      <c r="I10" s="17">
        <f t="shared" si="2"/>
        <v>37762.89</v>
      </c>
      <c r="J10" s="17">
        <f t="shared" si="2"/>
        <v>37948.53</v>
      </c>
      <c r="K10" s="17">
        <f t="shared" si="2"/>
        <v>30779.29</v>
      </c>
      <c r="L10" s="17">
        <f t="shared" si="2"/>
        <v>11563.04</v>
      </c>
      <c r="M10" s="17">
        <f t="shared" si="2"/>
        <v>0</v>
      </c>
      <c r="N10" s="18">
        <f t="shared" si="1"/>
        <v>316781.09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3"/>
      <c r="O11" s="3"/>
      <c r="P11" s="3"/>
      <c r="Q11" s="3"/>
      <c r="R11" s="3"/>
      <c r="S11" s="7"/>
      <c r="T11" s="3"/>
      <c r="U11" s="3"/>
      <c r="V11" s="3"/>
      <c r="W11" s="3"/>
      <c r="X11" s="3"/>
      <c r="Y11" s="3"/>
      <c r="Z11" s="3"/>
    </row>
    <row r="12" ht="15.75" customHeight="1">
      <c r="A12" s="2"/>
      <c r="B12" s="7">
        <v>2025.0</v>
      </c>
      <c r="C12" s="7">
        <v>2025.0</v>
      </c>
      <c r="D12" s="7">
        <v>2025.0</v>
      </c>
      <c r="E12" s="7">
        <v>2025.0</v>
      </c>
      <c r="F12" s="7">
        <v>2025.0</v>
      </c>
      <c r="G12" s="7">
        <v>2025.0</v>
      </c>
      <c r="H12" s="7">
        <v>2025.0</v>
      </c>
      <c r="I12" s="7">
        <v>2025.0</v>
      </c>
      <c r="J12" s="7">
        <v>2025.0</v>
      </c>
      <c r="K12" s="7">
        <v>2025.0</v>
      </c>
      <c r="L12" s="7">
        <v>2025.0</v>
      </c>
      <c r="M12" s="7">
        <v>2025.0</v>
      </c>
      <c r="N12" s="3"/>
      <c r="O12" s="3"/>
      <c r="P12" s="3"/>
      <c r="Q12" s="3"/>
      <c r="R12" s="7"/>
      <c r="S12" s="7"/>
      <c r="T12" s="3"/>
      <c r="U12" s="3"/>
      <c r="V12" s="3"/>
      <c r="W12" s="3"/>
      <c r="X12" s="3"/>
      <c r="Y12" s="3"/>
      <c r="Z12" s="3"/>
    </row>
    <row r="13" ht="15.75" customHeight="1">
      <c r="A13" s="8" t="s">
        <v>20</v>
      </c>
      <c r="B13" s="9" t="s">
        <v>1</v>
      </c>
      <c r="C13" s="9" t="s">
        <v>2</v>
      </c>
      <c r="D13" s="9" t="s">
        <v>3</v>
      </c>
      <c r="E13" s="8" t="s">
        <v>4</v>
      </c>
      <c r="F13" s="8" t="s">
        <v>5</v>
      </c>
      <c r="G13" s="8" t="s">
        <v>6</v>
      </c>
      <c r="H13" s="8" t="s">
        <v>7</v>
      </c>
      <c r="I13" s="8" t="s">
        <v>8</v>
      </c>
      <c r="J13" s="8" t="s">
        <v>9</v>
      </c>
      <c r="K13" s="8" t="s">
        <v>10</v>
      </c>
      <c r="L13" s="8" t="s">
        <v>11</v>
      </c>
      <c r="M13" s="8" t="s">
        <v>12</v>
      </c>
      <c r="N13" s="10" t="s">
        <v>13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15" t="s">
        <v>21</v>
      </c>
      <c r="B14" s="19">
        <f t="shared" ref="B14:M14" si="3">B10/99*22</f>
        <v>8525.708889</v>
      </c>
      <c r="C14" s="19">
        <f t="shared" si="3"/>
        <v>4947.264444</v>
      </c>
      <c r="D14" s="19">
        <f t="shared" si="3"/>
        <v>3919.453333</v>
      </c>
      <c r="E14" s="19">
        <f t="shared" si="3"/>
        <v>4454.288889</v>
      </c>
      <c r="F14" s="19">
        <f t="shared" si="3"/>
        <v>6416.88</v>
      </c>
      <c r="G14" s="19">
        <f t="shared" si="3"/>
        <v>7662.335556</v>
      </c>
      <c r="H14" s="19">
        <f t="shared" si="3"/>
        <v>8235.7</v>
      </c>
      <c r="I14" s="19">
        <f t="shared" si="3"/>
        <v>8391.753333</v>
      </c>
      <c r="J14" s="19">
        <f t="shared" si="3"/>
        <v>8433.006667</v>
      </c>
      <c r="K14" s="19">
        <f t="shared" si="3"/>
        <v>6839.842222</v>
      </c>
      <c r="L14" s="19">
        <f t="shared" si="3"/>
        <v>2569.564444</v>
      </c>
      <c r="M14" s="19">
        <f t="shared" si="3"/>
        <v>0</v>
      </c>
      <c r="N14" s="20">
        <f>SUM(B14:M14)</f>
        <v>70395.79778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15" t="s">
        <v>22</v>
      </c>
      <c r="B15" s="19">
        <f t="shared" ref="B15:M15" si="4">B10/99*8</f>
        <v>3100.257778</v>
      </c>
      <c r="C15" s="19">
        <f t="shared" si="4"/>
        <v>1799.005253</v>
      </c>
      <c r="D15" s="19">
        <f t="shared" si="4"/>
        <v>1425.255758</v>
      </c>
      <c r="E15" s="19">
        <f t="shared" si="4"/>
        <v>1619.741414</v>
      </c>
      <c r="F15" s="19">
        <f t="shared" si="4"/>
        <v>2333.410909</v>
      </c>
      <c r="G15" s="19">
        <f t="shared" si="4"/>
        <v>2786.303838</v>
      </c>
      <c r="H15" s="19">
        <f t="shared" si="4"/>
        <v>2994.8</v>
      </c>
      <c r="I15" s="19">
        <f t="shared" si="4"/>
        <v>3051.546667</v>
      </c>
      <c r="J15" s="19">
        <f t="shared" si="4"/>
        <v>3066.547879</v>
      </c>
      <c r="K15" s="19">
        <f t="shared" si="4"/>
        <v>2487.215354</v>
      </c>
      <c r="L15" s="19">
        <f t="shared" si="4"/>
        <v>934.3870707</v>
      </c>
      <c r="M15" s="19">
        <f t="shared" si="4"/>
        <v>0</v>
      </c>
      <c r="N15" s="2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16" t="s">
        <v>23</v>
      </c>
      <c r="B16" s="21">
        <f t="shared" ref="B16:M16" si="5">B10-(B14+B15)</f>
        <v>26739.72333</v>
      </c>
      <c r="C16" s="21">
        <f t="shared" si="5"/>
        <v>15516.4203</v>
      </c>
      <c r="D16" s="21">
        <f t="shared" si="5"/>
        <v>12292.83091</v>
      </c>
      <c r="E16" s="21">
        <f t="shared" si="5"/>
        <v>13970.2697</v>
      </c>
      <c r="F16" s="21">
        <f t="shared" si="5"/>
        <v>20125.66909</v>
      </c>
      <c r="G16" s="21">
        <f t="shared" si="5"/>
        <v>24031.87061</v>
      </c>
      <c r="H16" s="21">
        <f t="shared" si="5"/>
        <v>25830.15</v>
      </c>
      <c r="I16" s="21">
        <f t="shared" si="5"/>
        <v>26319.59</v>
      </c>
      <c r="J16" s="21">
        <f t="shared" si="5"/>
        <v>26448.97545</v>
      </c>
      <c r="K16" s="21">
        <f t="shared" si="5"/>
        <v>21452.23242</v>
      </c>
      <c r="L16" s="21">
        <f t="shared" si="5"/>
        <v>8059.088485</v>
      </c>
      <c r="M16" s="21">
        <f t="shared" si="5"/>
        <v>0</v>
      </c>
      <c r="N16" s="22">
        <f>SUM(B16:M16)</f>
        <v>220786.8203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7"/>
      <c r="K17" s="7"/>
      <c r="L17" s="7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2"/>
      <c r="B18" s="7">
        <v>2025.0</v>
      </c>
      <c r="C18" s="7">
        <v>2025.0</v>
      </c>
      <c r="D18" s="7">
        <v>2025.0</v>
      </c>
      <c r="E18" s="7">
        <v>2025.0</v>
      </c>
      <c r="F18" s="7">
        <v>2025.0</v>
      </c>
      <c r="G18" s="7">
        <v>2025.0</v>
      </c>
      <c r="H18" s="7">
        <v>2025.0</v>
      </c>
      <c r="I18" s="7">
        <v>2025.0</v>
      </c>
      <c r="J18" s="7">
        <v>2025.0</v>
      </c>
      <c r="K18" s="7">
        <v>2025.0</v>
      </c>
      <c r="L18" s="7">
        <v>2025.0</v>
      </c>
      <c r="M18" s="7">
        <v>2025.0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8" t="s">
        <v>24</v>
      </c>
      <c r="B19" s="9" t="s">
        <v>1</v>
      </c>
      <c r="C19" s="9" t="s">
        <v>2</v>
      </c>
      <c r="D19" s="9" t="s">
        <v>3</v>
      </c>
      <c r="E19" s="8" t="s">
        <v>4</v>
      </c>
      <c r="F19" s="8" t="s">
        <v>5</v>
      </c>
      <c r="G19" s="8" t="s">
        <v>6</v>
      </c>
      <c r="H19" s="8" t="s">
        <v>7</v>
      </c>
      <c r="I19" s="8" t="s">
        <v>8</v>
      </c>
      <c r="J19" s="8" t="s">
        <v>9</v>
      </c>
      <c r="K19" s="8" t="s">
        <v>10</v>
      </c>
      <c r="L19" s="8" t="s">
        <v>11</v>
      </c>
      <c r="M19" s="8" t="s">
        <v>12</v>
      </c>
      <c r="N19" s="10" t="s">
        <v>13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5" t="s">
        <v>25</v>
      </c>
      <c r="B20" s="23">
        <v>5337.22</v>
      </c>
      <c r="C20" s="23">
        <v>4460.61</v>
      </c>
      <c r="D20" s="23">
        <v>3713.79</v>
      </c>
      <c r="E20" s="23">
        <v>3333.09</v>
      </c>
      <c r="F20" s="11">
        <v>5996.35</v>
      </c>
      <c r="G20" s="11">
        <v>6083.82</v>
      </c>
      <c r="H20" s="11">
        <v>7431.69</v>
      </c>
      <c r="I20" s="11">
        <v>7040.57</v>
      </c>
      <c r="J20" s="11">
        <v>9980.0</v>
      </c>
      <c r="K20" s="19">
        <v>7817.7</v>
      </c>
      <c r="L20" s="11">
        <v>2134.07</v>
      </c>
      <c r="M20" s="13"/>
      <c r="N20" s="24">
        <f t="shared" ref="N20:N34" si="6">SUM(B20:M20)</f>
        <v>63328.91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6" t="s">
        <v>26</v>
      </c>
      <c r="B21" s="23">
        <v>7665.99</v>
      </c>
      <c r="C21" s="23">
        <v>3555.2</v>
      </c>
      <c r="D21" s="23">
        <v>3710.0</v>
      </c>
      <c r="E21" s="23">
        <v>3326.89</v>
      </c>
      <c r="F21" s="11">
        <v>4270.36</v>
      </c>
      <c r="G21" s="11">
        <v>5712.88</v>
      </c>
      <c r="H21" s="11">
        <v>5188.55</v>
      </c>
      <c r="I21" s="11">
        <v>5490.08</v>
      </c>
      <c r="J21" s="11">
        <v>4676.12</v>
      </c>
      <c r="K21" s="19">
        <v>3995.39</v>
      </c>
      <c r="L21" s="11">
        <v>1807.16</v>
      </c>
      <c r="M21" s="13"/>
      <c r="N21" s="24">
        <f t="shared" si="6"/>
        <v>49398.62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5" t="s">
        <v>27</v>
      </c>
      <c r="B22" s="11">
        <f t="shared" ref="B22:L22" si="7">B10*0.03</f>
        <v>1150.9707</v>
      </c>
      <c r="C22" s="11">
        <f t="shared" si="7"/>
        <v>667.8807</v>
      </c>
      <c r="D22" s="11">
        <f t="shared" si="7"/>
        <v>529.1262</v>
      </c>
      <c r="E22" s="11">
        <f t="shared" si="7"/>
        <v>601.329</v>
      </c>
      <c r="F22" s="11">
        <f t="shared" si="7"/>
        <v>866.2788</v>
      </c>
      <c r="G22" s="11">
        <f t="shared" si="7"/>
        <v>1034.4153</v>
      </c>
      <c r="H22" s="11">
        <f t="shared" si="7"/>
        <v>1111.8195</v>
      </c>
      <c r="I22" s="11">
        <f t="shared" si="7"/>
        <v>1132.8867</v>
      </c>
      <c r="J22" s="11">
        <f t="shared" si="7"/>
        <v>1138.4559</v>
      </c>
      <c r="K22" s="11">
        <f t="shared" si="7"/>
        <v>923.3787</v>
      </c>
      <c r="L22" s="11">
        <f t="shared" si="7"/>
        <v>346.8912</v>
      </c>
      <c r="M22" s="13"/>
      <c r="N22" s="24">
        <f t="shared" si="6"/>
        <v>9503.4327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6" t="s">
        <v>28</v>
      </c>
      <c r="B23" s="11">
        <v>286.21</v>
      </c>
      <c r="C23" s="11">
        <v>229.29</v>
      </c>
      <c r="D23" s="11">
        <v>158.6</v>
      </c>
      <c r="E23" s="11">
        <v>274.03</v>
      </c>
      <c r="F23" s="11">
        <v>204.09</v>
      </c>
      <c r="G23" s="11">
        <v>206.07</v>
      </c>
      <c r="H23" s="11">
        <v>224.9</v>
      </c>
      <c r="I23" s="11">
        <v>153.98</v>
      </c>
      <c r="J23" s="11">
        <v>211.03</v>
      </c>
      <c r="K23" s="11">
        <v>186.49</v>
      </c>
      <c r="L23" s="13"/>
      <c r="M23" s="25"/>
      <c r="N23" s="24">
        <f t="shared" si="6"/>
        <v>2134.69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5" t="s">
        <v>29</v>
      </c>
      <c r="B24" s="11">
        <v>300.0</v>
      </c>
      <c r="C24" s="11">
        <v>300.0</v>
      </c>
      <c r="D24" s="11">
        <v>300.0</v>
      </c>
      <c r="E24" s="11">
        <v>300.0</v>
      </c>
      <c r="F24" s="11">
        <v>300.0</v>
      </c>
      <c r="G24" s="11">
        <v>300.0</v>
      </c>
      <c r="H24" s="11">
        <v>300.0</v>
      </c>
      <c r="I24" s="11">
        <v>300.0</v>
      </c>
      <c r="J24" s="11">
        <v>300.0</v>
      </c>
      <c r="K24" s="11">
        <v>300.0</v>
      </c>
      <c r="L24" s="11">
        <v>300.0</v>
      </c>
      <c r="M24" s="13"/>
      <c r="N24" s="24">
        <f t="shared" si="6"/>
        <v>3300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6" t="s">
        <v>30</v>
      </c>
      <c r="B25" s="11">
        <v>500.0</v>
      </c>
      <c r="C25" s="11">
        <v>500.0</v>
      </c>
      <c r="D25" s="11">
        <v>500.0</v>
      </c>
      <c r="E25" s="11">
        <v>500.0</v>
      </c>
      <c r="F25" s="11">
        <v>500.0</v>
      </c>
      <c r="G25" s="11">
        <v>500.0</v>
      </c>
      <c r="H25" s="11">
        <v>500.0</v>
      </c>
      <c r="I25" s="11">
        <v>500.0</v>
      </c>
      <c r="J25" s="11">
        <v>500.0</v>
      </c>
      <c r="K25" s="11">
        <v>500.0</v>
      </c>
      <c r="L25" s="11">
        <v>500.0</v>
      </c>
      <c r="M25" s="13"/>
      <c r="N25" s="24">
        <f t="shared" si="6"/>
        <v>5500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5" t="s">
        <v>31</v>
      </c>
      <c r="B26" s="11">
        <v>200.0</v>
      </c>
      <c r="C26" s="11">
        <v>200.0</v>
      </c>
      <c r="D26" s="11">
        <v>200.0</v>
      </c>
      <c r="E26" s="11">
        <v>200.0</v>
      </c>
      <c r="F26" s="11">
        <v>200.0</v>
      </c>
      <c r="G26" s="11">
        <v>200.0</v>
      </c>
      <c r="H26" s="11">
        <v>200.0</v>
      </c>
      <c r="I26" s="11">
        <v>200.0</v>
      </c>
      <c r="J26" s="11">
        <v>200.0</v>
      </c>
      <c r="K26" s="11">
        <v>200.0</v>
      </c>
      <c r="L26" s="11">
        <v>200.0</v>
      </c>
      <c r="M26" s="13"/>
      <c r="N26" s="24">
        <f t="shared" si="6"/>
        <v>2200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5" t="s">
        <v>32</v>
      </c>
      <c r="B27" s="11">
        <v>300.0</v>
      </c>
      <c r="C27" s="11">
        <v>300.0</v>
      </c>
      <c r="D27" s="11">
        <v>300.0</v>
      </c>
      <c r="E27" s="11">
        <v>300.0</v>
      </c>
      <c r="F27" s="11">
        <v>300.0</v>
      </c>
      <c r="G27" s="11">
        <v>300.0</v>
      </c>
      <c r="H27" s="11">
        <v>300.0</v>
      </c>
      <c r="I27" s="11">
        <v>300.0</v>
      </c>
      <c r="J27" s="11">
        <v>300.0</v>
      </c>
      <c r="K27" s="11">
        <v>300.0</v>
      </c>
      <c r="L27" s="11">
        <v>300.0</v>
      </c>
      <c r="M27" s="13"/>
      <c r="N27" s="24">
        <f t="shared" si="6"/>
        <v>3300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5" t="s">
        <v>33</v>
      </c>
      <c r="B28" s="11">
        <v>350.0</v>
      </c>
      <c r="C28" s="11">
        <v>350.0</v>
      </c>
      <c r="D28" s="11">
        <v>350.0</v>
      </c>
      <c r="E28" s="11">
        <v>350.0</v>
      </c>
      <c r="F28" s="11">
        <v>350.0</v>
      </c>
      <c r="G28" s="11">
        <v>350.0</v>
      </c>
      <c r="H28" s="11">
        <v>350.0</v>
      </c>
      <c r="I28" s="11">
        <v>350.0</v>
      </c>
      <c r="J28" s="11">
        <v>350.0</v>
      </c>
      <c r="K28" s="11">
        <v>350.0</v>
      </c>
      <c r="L28" s="11">
        <v>350.0</v>
      </c>
      <c r="M28" s="13"/>
      <c r="N28" s="24">
        <f t="shared" si="6"/>
        <v>3850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15" t="s">
        <v>34</v>
      </c>
      <c r="B29" s="11">
        <v>200.0</v>
      </c>
      <c r="C29" s="11">
        <v>200.0</v>
      </c>
      <c r="D29" s="11">
        <v>200.0</v>
      </c>
      <c r="E29" s="11">
        <v>200.0</v>
      </c>
      <c r="F29" s="11">
        <v>200.0</v>
      </c>
      <c r="G29" s="11">
        <v>200.0</v>
      </c>
      <c r="H29" s="11">
        <v>200.0</v>
      </c>
      <c r="I29" s="11">
        <v>200.0</v>
      </c>
      <c r="J29" s="11">
        <v>200.0</v>
      </c>
      <c r="K29" s="11">
        <v>200.0</v>
      </c>
      <c r="L29" s="11">
        <v>200.0</v>
      </c>
      <c r="M29" s="13"/>
      <c r="N29" s="24">
        <f t="shared" si="6"/>
        <v>2200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15" t="s">
        <v>35</v>
      </c>
      <c r="B30" s="11">
        <v>150.0</v>
      </c>
      <c r="C30" s="11">
        <v>150.0</v>
      </c>
      <c r="D30" s="11">
        <v>150.0</v>
      </c>
      <c r="E30" s="11">
        <v>150.0</v>
      </c>
      <c r="F30" s="11">
        <v>150.0</v>
      </c>
      <c r="G30" s="11">
        <v>150.0</v>
      </c>
      <c r="H30" s="11">
        <v>150.0</v>
      </c>
      <c r="I30" s="11">
        <v>150.0</v>
      </c>
      <c r="J30" s="11">
        <v>150.0</v>
      </c>
      <c r="K30" s="11">
        <v>150.0</v>
      </c>
      <c r="L30" s="11">
        <v>150.0</v>
      </c>
      <c r="M30" s="13"/>
      <c r="N30" s="24">
        <f t="shared" si="6"/>
        <v>1650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6" t="s">
        <v>36</v>
      </c>
      <c r="B31" s="13"/>
      <c r="C31" s="11">
        <v>3000.0</v>
      </c>
      <c r="D31" s="13"/>
      <c r="E31" s="13"/>
      <c r="F31" s="11">
        <v>3000.0</v>
      </c>
      <c r="G31" s="13"/>
      <c r="H31" s="13"/>
      <c r="I31" s="11">
        <v>3000.0</v>
      </c>
      <c r="J31" s="13"/>
      <c r="K31" s="13"/>
      <c r="L31" s="13"/>
      <c r="M31" s="13"/>
      <c r="N31" s="24">
        <f t="shared" si="6"/>
        <v>9000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15" t="s">
        <v>37</v>
      </c>
      <c r="B32" s="13"/>
      <c r="C32" s="13"/>
      <c r="D32" s="11">
        <v>1500.0</v>
      </c>
      <c r="E32" s="13"/>
      <c r="F32" s="13"/>
      <c r="G32" s="11">
        <v>1500.0</v>
      </c>
      <c r="H32" s="13"/>
      <c r="I32" s="13"/>
      <c r="J32" s="13"/>
      <c r="K32" s="11">
        <v>1500.0</v>
      </c>
      <c r="L32" s="13"/>
      <c r="M32" s="13"/>
      <c r="N32" s="24">
        <f t="shared" si="6"/>
        <v>4500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15" t="s">
        <v>38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24">
        <f t="shared" si="6"/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16" t="s">
        <v>39</v>
      </c>
      <c r="B34" s="21">
        <f t="shared" ref="B34:M34" si="8">SUM(B20:B33)</f>
        <v>16440.3907</v>
      </c>
      <c r="C34" s="21">
        <f t="shared" si="8"/>
        <v>13912.9807</v>
      </c>
      <c r="D34" s="21">
        <f t="shared" si="8"/>
        <v>11611.5162</v>
      </c>
      <c r="E34" s="21">
        <f t="shared" si="8"/>
        <v>9535.339</v>
      </c>
      <c r="F34" s="21">
        <f t="shared" si="8"/>
        <v>16337.0788</v>
      </c>
      <c r="G34" s="21">
        <f t="shared" si="8"/>
        <v>16537.1853</v>
      </c>
      <c r="H34" s="21">
        <f t="shared" si="8"/>
        <v>15956.9595</v>
      </c>
      <c r="I34" s="21">
        <f t="shared" si="8"/>
        <v>18817.5167</v>
      </c>
      <c r="J34" s="21">
        <f t="shared" si="8"/>
        <v>18005.6059</v>
      </c>
      <c r="K34" s="21">
        <f t="shared" si="8"/>
        <v>16422.9587</v>
      </c>
      <c r="L34" s="21">
        <f t="shared" si="8"/>
        <v>6288.1212</v>
      </c>
      <c r="M34" s="21">
        <f t="shared" si="8"/>
        <v>0</v>
      </c>
      <c r="N34" s="26">
        <f t="shared" si="6"/>
        <v>159865.6527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6"/>
      <c r="B35" s="6"/>
      <c r="C35" s="6"/>
      <c r="D35" s="6"/>
      <c r="E35" s="27"/>
      <c r="F35" s="27"/>
      <c r="G35" s="27"/>
      <c r="H35" s="27"/>
      <c r="I35" s="27"/>
      <c r="J35" s="6"/>
      <c r="K35" s="6"/>
      <c r="L35" s="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8" t="s">
        <v>40</v>
      </c>
      <c r="B36" s="9" t="s">
        <v>1</v>
      </c>
      <c r="C36" s="9" t="s">
        <v>2</v>
      </c>
      <c r="D36" s="9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8" t="s">
        <v>9</v>
      </c>
      <c r="K36" s="8" t="s">
        <v>10</v>
      </c>
      <c r="L36" s="8" t="s">
        <v>11</v>
      </c>
      <c r="M36" s="8" t="s">
        <v>12</v>
      </c>
      <c r="N36" s="28" t="s">
        <v>41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16" t="s">
        <v>42</v>
      </c>
      <c r="B37" s="29">
        <f t="shared" ref="B37:M37" si="9">MINUS(B16,B34)</f>
        <v>10299.33263</v>
      </c>
      <c r="C37" s="29">
        <f t="shared" si="9"/>
        <v>1603.439603</v>
      </c>
      <c r="D37" s="29">
        <f t="shared" si="9"/>
        <v>681.3147091</v>
      </c>
      <c r="E37" s="29">
        <f t="shared" si="9"/>
        <v>4434.930697</v>
      </c>
      <c r="F37" s="29">
        <f t="shared" si="9"/>
        <v>3788.590291</v>
      </c>
      <c r="G37" s="29">
        <f t="shared" si="9"/>
        <v>7494.685306</v>
      </c>
      <c r="H37" s="29">
        <f t="shared" si="9"/>
        <v>9873.1905</v>
      </c>
      <c r="I37" s="29">
        <f t="shared" si="9"/>
        <v>7502.0733</v>
      </c>
      <c r="J37" s="29">
        <f t="shared" si="9"/>
        <v>8443.369555</v>
      </c>
      <c r="K37" s="29">
        <f t="shared" si="9"/>
        <v>5029.273724</v>
      </c>
      <c r="L37" s="29">
        <f t="shared" si="9"/>
        <v>1770.967285</v>
      </c>
      <c r="M37" s="29">
        <f t="shared" si="9"/>
        <v>0</v>
      </c>
      <c r="N37" s="30">
        <f>SUM(B37:M37)</f>
        <v>60921.1676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2" t="s">
        <v>43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2" t="s">
        <v>26</v>
      </c>
      <c r="B41" s="33">
        <f>SUM(N21)</f>
        <v>49398.62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7"/>
      <c r="N41" s="2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 t="s">
        <v>44</v>
      </c>
      <c r="B42" s="33">
        <f>SUM(N20)</f>
        <v>63328.91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7"/>
      <c r="N42" s="7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34"/>
      <c r="C43" s="2"/>
      <c r="D43" s="2"/>
      <c r="E43" s="2"/>
      <c r="F43" s="2"/>
      <c r="G43" s="2"/>
      <c r="H43" s="2"/>
      <c r="I43" s="2"/>
      <c r="J43" s="2"/>
      <c r="K43" s="2"/>
      <c r="L43" s="2"/>
      <c r="M43" s="7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3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7"/>
      <c r="B45" s="3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"/>
      <c r="B46" s="3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27"/>
      <c r="B51" s="3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7"/>
      <c r="B52" s="3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6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7"/>
      <c r="B54" s="3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7"/>
      <c r="B55" s="3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</sheetData>
  <mergeCells count="1">
    <mergeCell ref="A40:B40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2024.0</v>
      </c>
      <c r="C3" s="7">
        <v>2024.0</v>
      </c>
      <c r="D3" s="7">
        <v>2024.0</v>
      </c>
      <c r="E3" s="7">
        <v>2024.0</v>
      </c>
      <c r="F3" s="7">
        <v>2024.0</v>
      </c>
      <c r="G3" s="7">
        <v>2024.0</v>
      </c>
      <c r="H3" s="7">
        <v>2024.0</v>
      </c>
      <c r="I3" s="7">
        <v>2024.0</v>
      </c>
      <c r="J3" s="7">
        <v>2024.0</v>
      </c>
      <c r="K3" s="7">
        <v>2024.0</v>
      </c>
      <c r="L3" s="7">
        <v>2024.0</v>
      </c>
      <c r="M3" s="7">
        <v>2024.0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0</v>
      </c>
      <c r="B4" s="9" t="s">
        <v>1</v>
      </c>
      <c r="C4" s="9" t="s">
        <v>2</v>
      </c>
      <c r="D4" s="9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10" t="s">
        <v>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14</v>
      </c>
      <c r="B5" s="11">
        <v>40896.4</v>
      </c>
      <c r="C5" s="19">
        <v>33001.69</v>
      </c>
      <c r="D5" s="11">
        <v>18286.9</v>
      </c>
      <c r="E5" s="19">
        <v>43925.14</v>
      </c>
      <c r="F5" s="19">
        <v>85252.79</v>
      </c>
      <c r="G5" s="40">
        <v>85526.45</v>
      </c>
      <c r="H5" s="40">
        <v>61442.61</v>
      </c>
      <c r="I5" s="41">
        <v>87166.03</v>
      </c>
      <c r="J5" s="19">
        <v>74474.43</v>
      </c>
      <c r="K5" s="40">
        <v>64431.19</v>
      </c>
      <c r="L5" s="40">
        <v>112040.75</v>
      </c>
      <c r="M5" s="40">
        <v>165198.71</v>
      </c>
      <c r="N5" s="14">
        <f t="shared" ref="N5:N9" si="1">SUM(B5:M5)</f>
        <v>871643.09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6" t="s">
        <v>15</v>
      </c>
      <c r="B6" s="11">
        <v>15600.81</v>
      </c>
      <c r="C6" s="19">
        <v>11417.92</v>
      </c>
      <c r="D6" s="11">
        <v>6686.39</v>
      </c>
      <c r="E6" s="19">
        <v>18487.64</v>
      </c>
      <c r="F6" s="19">
        <v>34886.82</v>
      </c>
      <c r="G6" s="40">
        <v>35081.73</v>
      </c>
      <c r="H6" s="40">
        <v>25798.25</v>
      </c>
      <c r="I6" s="41">
        <v>36408.84</v>
      </c>
      <c r="J6" s="19">
        <v>31516.23</v>
      </c>
      <c r="K6" s="40">
        <v>28381.34</v>
      </c>
      <c r="L6" s="40">
        <v>47906.27</v>
      </c>
      <c r="M6" s="40">
        <v>66306.77</v>
      </c>
      <c r="N6" s="14">
        <f t="shared" si="1"/>
        <v>358479.01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6" t="s">
        <v>16</v>
      </c>
      <c r="B7" s="11">
        <v>1863.0</v>
      </c>
      <c r="C7" s="19">
        <v>1026.91</v>
      </c>
      <c r="D7" s="11">
        <v>343.7</v>
      </c>
      <c r="E7" s="19">
        <v>372.52</v>
      </c>
      <c r="F7" s="11">
        <v>430.75</v>
      </c>
      <c r="G7" s="19">
        <v>1747.37</v>
      </c>
      <c r="H7" s="40">
        <v>1077.02</v>
      </c>
      <c r="I7" s="40">
        <v>174.34</v>
      </c>
      <c r="J7" s="41">
        <v>364.09</v>
      </c>
      <c r="K7" s="19">
        <v>719.45</v>
      </c>
      <c r="L7" s="40">
        <v>1160.12</v>
      </c>
      <c r="M7" s="40">
        <v>1625.88</v>
      </c>
      <c r="N7" s="14">
        <f t="shared" si="1"/>
        <v>10905.15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5" t="s">
        <v>17</v>
      </c>
      <c r="B8" s="11">
        <v>0.0</v>
      </c>
      <c r="C8" s="11">
        <v>0.0</v>
      </c>
      <c r="D8" s="11">
        <v>0.0</v>
      </c>
      <c r="E8" s="11">
        <v>0.0</v>
      </c>
      <c r="F8" s="11">
        <v>0.0</v>
      </c>
      <c r="G8" s="11">
        <v>0.0</v>
      </c>
      <c r="H8" s="11">
        <v>0.0</v>
      </c>
      <c r="I8" s="11">
        <v>0.0</v>
      </c>
      <c r="J8" s="11">
        <v>0.0</v>
      </c>
      <c r="K8" s="11">
        <v>0.0</v>
      </c>
      <c r="L8" s="11">
        <v>0.0</v>
      </c>
      <c r="M8" s="11">
        <v>0.0</v>
      </c>
      <c r="N8" s="14">
        <f t="shared" si="1"/>
        <v>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15" t="s">
        <v>18</v>
      </c>
      <c r="B9" s="11">
        <v>747.19</v>
      </c>
      <c r="C9" s="11">
        <v>592.54</v>
      </c>
      <c r="D9" s="11">
        <v>503.33</v>
      </c>
      <c r="E9" s="11">
        <v>880.82</v>
      </c>
      <c r="F9" s="11">
        <v>841.74</v>
      </c>
      <c r="G9" s="11">
        <v>572.69</v>
      </c>
      <c r="H9" s="11">
        <v>563.06</v>
      </c>
      <c r="I9" s="11">
        <v>632.3</v>
      </c>
      <c r="J9" s="11">
        <v>634.24</v>
      </c>
      <c r="K9" s="11">
        <v>577.96</v>
      </c>
      <c r="L9" s="11">
        <v>1022.3</v>
      </c>
      <c r="M9" s="11">
        <v>979.11</v>
      </c>
      <c r="N9" s="14">
        <f t="shared" si="1"/>
        <v>8547.28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16" t="s">
        <v>19</v>
      </c>
      <c r="B10" s="17">
        <f t="shared" ref="B10:M10" si="2">B5-B6-B7-B8+B9</f>
        <v>24179.78</v>
      </c>
      <c r="C10" s="17">
        <f t="shared" si="2"/>
        <v>21149.4</v>
      </c>
      <c r="D10" s="17">
        <f t="shared" si="2"/>
        <v>11760.14</v>
      </c>
      <c r="E10" s="17">
        <f t="shared" si="2"/>
        <v>25945.8</v>
      </c>
      <c r="F10" s="17">
        <f t="shared" si="2"/>
        <v>50776.96</v>
      </c>
      <c r="G10" s="17">
        <f t="shared" si="2"/>
        <v>49270.04</v>
      </c>
      <c r="H10" s="17">
        <f t="shared" si="2"/>
        <v>35130.4</v>
      </c>
      <c r="I10" s="17">
        <f t="shared" si="2"/>
        <v>51215.15</v>
      </c>
      <c r="J10" s="17">
        <f t="shared" si="2"/>
        <v>43228.35</v>
      </c>
      <c r="K10" s="17">
        <f t="shared" si="2"/>
        <v>35908.36</v>
      </c>
      <c r="L10" s="17">
        <f t="shared" si="2"/>
        <v>63996.66</v>
      </c>
      <c r="M10" s="17">
        <f t="shared" si="2"/>
        <v>98245.17</v>
      </c>
      <c r="N10" s="18">
        <f>N5-N6-N7-N8-N9</f>
        <v>493711.65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3"/>
      <c r="O11" s="3"/>
      <c r="P11" s="3"/>
      <c r="Q11" s="3"/>
      <c r="R11" s="3"/>
      <c r="S11" s="7"/>
      <c r="T11" s="3"/>
      <c r="U11" s="3"/>
      <c r="V11" s="3"/>
      <c r="W11" s="3"/>
      <c r="X11" s="3"/>
      <c r="Y11" s="3"/>
      <c r="Z11" s="3"/>
    </row>
    <row r="12" ht="15.75" customHeight="1">
      <c r="A12" s="2"/>
      <c r="B12" s="7">
        <v>2024.0</v>
      </c>
      <c r="C12" s="7">
        <v>2024.0</v>
      </c>
      <c r="D12" s="7">
        <v>2024.0</v>
      </c>
      <c r="E12" s="7">
        <v>2024.0</v>
      </c>
      <c r="F12" s="7">
        <v>2024.0</v>
      </c>
      <c r="G12" s="7">
        <v>2024.0</v>
      </c>
      <c r="H12" s="7">
        <v>2024.0</v>
      </c>
      <c r="I12" s="7">
        <v>2024.0</v>
      </c>
      <c r="J12" s="7">
        <v>2024.0</v>
      </c>
      <c r="K12" s="7">
        <v>2024.0</v>
      </c>
      <c r="L12" s="7">
        <v>2024.0</v>
      </c>
      <c r="M12" s="7">
        <v>2024.0</v>
      </c>
      <c r="N12" s="3"/>
      <c r="O12" s="3"/>
      <c r="P12" s="3"/>
      <c r="Q12" s="3"/>
      <c r="R12" s="7"/>
      <c r="S12" s="7"/>
      <c r="T12" s="3"/>
      <c r="U12" s="3"/>
      <c r="V12" s="3"/>
      <c r="W12" s="3"/>
      <c r="X12" s="3"/>
      <c r="Y12" s="3"/>
      <c r="Z12" s="3"/>
    </row>
    <row r="13" ht="15.75" customHeight="1">
      <c r="A13" s="8" t="s">
        <v>20</v>
      </c>
      <c r="B13" s="9" t="s">
        <v>1</v>
      </c>
      <c r="C13" s="9" t="s">
        <v>2</v>
      </c>
      <c r="D13" s="9" t="s">
        <v>3</v>
      </c>
      <c r="E13" s="8" t="s">
        <v>4</v>
      </c>
      <c r="F13" s="8" t="s">
        <v>5</v>
      </c>
      <c r="G13" s="8" t="s">
        <v>6</v>
      </c>
      <c r="H13" s="8" t="s">
        <v>7</v>
      </c>
      <c r="I13" s="8" t="s">
        <v>8</v>
      </c>
      <c r="J13" s="8" t="s">
        <v>9</v>
      </c>
      <c r="K13" s="8" t="s">
        <v>10</v>
      </c>
      <c r="L13" s="8" t="s">
        <v>11</v>
      </c>
      <c r="M13" s="8" t="s">
        <v>12</v>
      </c>
      <c r="N13" s="10" t="s">
        <v>13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15" t="s">
        <v>45</v>
      </c>
      <c r="B14" s="19">
        <f t="shared" ref="B14:M14" si="3">B10/99*22</f>
        <v>5373.284444</v>
      </c>
      <c r="C14" s="19">
        <f t="shared" si="3"/>
        <v>4699.866667</v>
      </c>
      <c r="D14" s="19">
        <f t="shared" si="3"/>
        <v>2613.364444</v>
      </c>
      <c r="E14" s="19">
        <f t="shared" si="3"/>
        <v>5765.733333</v>
      </c>
      <c r="F14" s="19">
        <f t="shared" si="3"/>
        <v>11283.76889</v>
      </c>
      <c r="G14" s="19">
        <f t="shared" si="3"/>
        <v>10948.89778</v>
      </c>
      <c r="H14" s="19">
        <f t="shared" si="3"/>
        <v>7806.755556</v>
      </c>
      <c r="I14" s="19">
        <f t="shared" si="3"/>
        <v>11381.14444</v>
      </c>
      <c r="J14" s="19">
        <f t="shared" si="3"/>
        <v>9606.3</v>
      </c>
      <c r="K14" s="19">
        <f t="shared" si="3"/>
        <v>7979.635556</v>
      </c>
      <c r="L14" s="19">
        <f t="shared" si="3"/>
        <v>14221.48</v>
      </c>
      <c r="M14" s="19">
        <f t="shared" si="3"/>
        <v>21832.26</v>
      </c>
      <c r="N14" s="20">
        <f t="shared" ref="N14:N16" si="5">SUM(B14:M14)</f>
        <v>113512.4911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15" t="s">
        <v>22</v>
      </c>
      <c r="B15" s="19">
        <f t="shared" ref="B15:M15" si="4">B10/99*8</f>
        <v>1953.921616</v>
      </c>
      <c r="C15" s="19">
        <f t="shared" si="4"/>
        <v>1709.042424</v>
      </c>
      <c r="D15" s="19">
        <f t="shared" si="4"/>
        <v>950.3143434</v>
      </c>
      <c r="E15" s="19">
        <f t="shared" si="4"/>
        <v>2096.630303</v>
      </c>
      <c r="F15" s="19">
        <f t="shared" si="4"/>
        <v>4103.188687</v>
      </c>
      <c r="G15" s="19">
        <f t="shared" si="4"/>
        <v>3981.417374</v>
      </c>
      <c r="H15" s="19">
        <f t="shared" si="4"/>
        <v>2838.820202</v>
      </c>
      <c r="I15" s="19">
        <f t="shared" si="4"/>
        <v>4138.59798</v>
      </c>
      <c r="J15" s="19">
        <f t="shared" si="4"/>
        <v>3493.2</v>
      </c>
      <c r="K15" s="19">
        <f t="shared" si="4"/>
        <v>2901.685657</v>
      </c>
      <c r="L15" s="19">
        <f t="shared" si="4"/>
        <v>5171.447273</v>
      </c>
      <c r="M15" s="19">
        <f t="shared" si="4"/>
        <v>7939.003636</v>
      </c>
      <c r="N15" s="20">
        <f t="shared" si="5"/>
        <v>41277.26949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16" t="s">
        <v>23</v>
      </c>
      <c r="B16" s="21">
        <f t="shared" ref="B16:M16" si="6">B10-(B14+B15)</f>
        <v>16852.57394</v>
      </c>
      <c r="C16" s="21">
        <f t="shared" si="6"/>
        <v>14740.49091</v>
      </c>
      <c r="D16" s="21">
        <f t="shared" si="6"/>
        <v>8196.461212</v>
      </c>
      <c r="E16" s="21">
        <f t="shared" si="6"/>
        <v>18083.43636</v>
      </c>
      <c r="F16" s="21">
        <f t="shared" si="6"/>
        <v>35390.00242</v>
      </c>
      <c r="G16" s="21">
        <f t="shared" si="6"/>
        <v>34339.72485</v>
      </c>
      <c r="H16" s="21">
        <f t="shared" si="6"/>
        <v>24484.82424</v>
      </c>
      <c r="I16" s="21">
        <f t="shared" si="6"/>
        <v>35695.40758</v>
      </c>
      <c r="J16" s="21">
        <f t="shared" si="6"/>
        <v>30128.85</v>
      </c>
      <c r="K16" s="21">
        <f t="shared" si="6"/>
        <v>25027.03879</v>
      </c>
      <c r="L16" s="21">
        <f t="shared" si="6"/>
        <v>44603.73273</v>
      </c>
      <c r="M16" s="21">
        <f t="shared" si="6"/>
        <v>68473.90636</v>
      </c>
      <c r="N16" s="22">
        <f t="shared" si="5"/>
        <v>356016.4494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7"/>
      <c r="K17" s="7"/>
      <c r="L17" s="7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2"/>
      <c r="B18" s="7">
        <v>2024.0</v>
      </c>
      <c r="C18" s="7">
        <v>2024.0</v>
      </c>
      <c r="D18" s="7">
        <v>2024.0</v>
      </c>
      <c r="E18" s="7">
        <v>2024.0</v>
      </c>
      <c r="F18" s="7">
        <v>2024.0</v>
      </c>
      <c r="G18" s="7">
        <v>2024.0</v>
      </c>
      <c r="H18" s="7">
        <v>2024.0</v>
      </c>
      <c r="I18" s="7">
        <v>2024.0</v>
      </c>
      <c r="J18" s="7">
        <v>2024.0</v>
      </c>
      <c r="K18" s="7">
        <v>2024.0</v>
      </c>
      <c r="L18" s="7">
        <v>2024.0</v>
      </c>
      <c r="M18" s="7">
        <v>2024.0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8" t="s">
        <v>24</v>
      </c>
      <c r="B19" s="9" t="s">
        <v>1</v>
      </c>
      <c r="C19" s="9" t="s">
        <v>2</v>
      </c>
      <c r="D19" s="9" t="s">
        <v>3</v>
      </c>
      <c r="E19" s="8" t="s">
        <v>4</v>
      </c>
      <c r="F19" s="8" t="s">
        <v>5</v>
      </c>
      <c r="G19" s="8" t="s">
        <v>6</v>
      </c>
      <c r="H19" s="8" t="s">
        <v>7</v>
      </c>
      <c r="I19" s="8" t="s">
        <v>8</v>
      </c>
      <c r="J19" s="8" t="s">
        <v>9</v>
      </c>
      <c r="K19" s="8" t="s">
        <v>10</v>
      </c>
      <c r="L19" s="8" t="s">
        <v>11</v>
      </c>
      <c r="M19" s="8" t="s">
        <v>12</v>
      </c>
      <c r="N19" s="10" t="s">
        <v>13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5" t="s">
        <v>25</v>
      </c>
      <c r="B20" s="11">
        <v>4335.95</v>
      </c>
      <c r="C20" s="11">
        <v>3748.47</v>
      </c>
      <c r="D20" s="11">
        <v>1215.31</v>
      </c>
      <c r="E20" s="11">
        <v>1511.06</v>
      </c>
      <c r="F20" s="11">
        <v>4607.69</v>
      </c>
      <c r="G20" s="11">
        <v>5441.64</v>
      </c>
      <c r="H20" s="11">
        <v>5199.75</v>
      </c>
      <c r="I20" s="11">
        <v>6992.47</v>
      </c>
      <c r="J20" s="11">
        <v>6684.75</v>
      </c>
      <c r="K20" s="11">
        <v>5825.21</v>
      </c>
      <c r="L20" s="11">
        <v>10375.84</v>
      </c>
      <c r="M20" s="11">
        <v>17262.58</v>
      </c>
      <c r="N20" s="24">
        <f t="shared" ref="N20:N32" si="7">SUM(B20:M20)</f>
        <v>73200.72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6" t="s">
        <v>26</v>
      </c>
      <c r="B21" s="11">
        <v>2651.12</v>
      </c>
      <c r="C21" s="11">
        <v>2855.44</v>
      </c>
      <c r="D21" s="11">
        <v>4392.29</v>
      </c>
      <c r="E21" s="11">
        <v>5329.81</v>
      </c>
      <c r="F21" s="11">
        <v>12335.02</v>
      </c>
      <c r="G21" s="11">
        <v>11194.82</v>
      </c>
      <c r="H21" s="11">
        <v>7458.06</v>
      </c>
      <c r="I21" s="11">
        <v>8051.24</v>
      </c>
      <c r="J21" s="11">
        <v>8301.45</v>
      </c>
      <c r="K21" s="11">
        <v>5739.83</v>
      </c>
      <c r="L21" s="11">
        <v>12829.52</v>
      </c>
      <c r="M21" s="11">
        <v>18377.94</v>
      </c>
      <c r="N21" s="24">
        <f t="shared" si="7"/>
        <v>99516.54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5" t="s">
        <v>27</v>
      </c>
      <c r="B22" s="11">
        <f t="shared" ref="B22:M22" si="8">B10*0.03</f>
        <v>725.3934</v>
      </c>
      <c r="C22" s="11">
        <f t="shared" si="8"/>
        <v>634.482</v>
      </c>
      <c r="D22" s="11">
        <f t="shared" si="8"/>
        <v>352.8042</v>
      </c>
      <c r="E22" s="11">
        <f t="shared" si="8"/>
        <v>778.374</v>
      </c>
      <c r="F22" s="11">
        <f t="shared" si="8"/>
        <v>1523.3088</v>
      </c>
      <c r="G22" s="11">
        <f t="shared" si="8"/>
        <v>1478.1012</v>
      </c>
      <c r="H22" s="11">
        <f t="shared" si="8"/>
        <v>1053.912</v>
      </c>
      <c r="I22" s="11">
        <f t="shared" si="8"/>
        <v>1536.4545</v>
      </c>
      <c r="J22" s="11">
        <f t="shared" si="8"/>
        <v>1296.8505</v>
      </c>
      <c r="K22" s="11">
        <f t="shared" si="8"/>
        <v>1077.2508</v>
      </c>
      <c r="L22" s="11">
        <f t="shared" si="8"/>
        <v>1919.8998</v>
      </c>
      <c r="M22" s="11">
        <f t="shared" si="8"/>
        <v>2947.3551</v>
      </c>
      <c r="N22" s="24">
        <f t="shared" si="7"/>
        <v>15324.1863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6" t="s">
        <v>46</v>
      </c>
      <c r="B23" s="11">
        <v>200.0</v>
      </c>
      <c r="C23" s="11">
        <v>200.0</v>
      </c>
      <c r="D23" s="11">
        <v>200.0</v>
      </c>
      <c r="E23" s="11">
        <v>200.0</v>
      </c>
      <c r="F23" s="11">
        <v>200.0</v>
      </c>
      <c r="G23" s="11">
        <v>200.0</v>
      </c>
      <c r="H23" s="11">
        <v>200.0</v>
      </c>
      <c r="I23" s="11">
        <v>200.0</v>
      </c>
      <c r="J23" s="11">
        <v>200.0</v>
      </c>
      <c r="K23" s="11">
        <v>200.0</v>
      </c>
      <c r="L23" s="11">
        <v>200.0</v>
      </c>
      <c r="M23" s="11">
        <v>200.0</v>
      </c>
      <c r="N23" s="24">
        <f t="shared" si="7"/>
        <v>2400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5" t="s">
        <v>28</v>
      </c>
      <c r="B24" s="11">
        <v>150.61</v>
      </c>
      <c r="C24" s="11">
        <v>168.49</v>
      </c>
      <c r="D24" s="11">
        <v>155.26</v>
      </c>
      <c r="E24" s="11">
        <v>156.52</v>
      </c>
      <c r="F24" s="11">
        <v>274.58</v>
      </c>
      <c r="G24" s="11">
        <v>256.16</v>
      </c>
      <c r="H24" s="11">
        <v>294.57</v>
      </c>
      <c r="I24" s="11">
        <v>548.59</v>
      </c>
      <c r="J24" s="11">
        <v>271.97</v>
      </c>
      <c r="K24" s="11">
        <v>251.26</v>
      </c>
      <c r="L24" s="11">
        <v>297.26</v>
      </c>
      <c r="M24" s="41">
        <v>386.7</v>
      </c>
      <c r="N24" s="24">
        <f t="shared" si="7"/>
        <v>3211.97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6" t="s">
        <v>29</v>
      </c>
      <c r="B25" s="11">
        <v>300.0</v>
      </c>
      <c r="C25" s="11">
        <v>300.0</v>
      </c>
      <c r="D25" s="11">
        <v>300.0</v>
      </c>
      <c r="E25" s="11">
        <v>300.0</v>
      </c>
      <c r="F25" s="11">
        <v>300.0</v>
      </c>
      <c r="G25" s="11">
        <v>300.0</v>
      </c>
      <c r="H25" s="11">
        <v>300.0</v>
      </c>
      <c r="I25" s="11">
        <v>300.0</v>
      </c>
      <c r="J25" s="11">
        <v>300.0</v>
      </c>
      <c r="K25" s="11">
        <v>300.0</v>
      </c>
      <c r="L25" s="11">
        <v>300.0</v>
      </c>
      <c r="M25" s="11">
        <v>300.0</v>
      </c>
      <c r="N25" s="24">
        <f t="shared" si="7"/>
        <v>3600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5" t="s">
        <v>30</v>
      </c>
      <c r="B26" s="11">
        <v>500.0</v>
      </c>
      <c r="C26" s="11">
        <v>500.0</v>
      </c>
      <c r="D26" s="11">
        <v>500.0</v>
      </c>
      <c r="E26" s="11">
        <v>500.0</v>
      </c>
      <c r="F26" s="11">
        <v>500.0</v>
      </c>
      <c r="G26" s="11">
        <v>500.0</v>
      </c>
      <c r="H26" s="11">
        <v>500.0</v>
      </c>
      <c r="I26" s="11">
        <v>500.0</v>
      </c>
      <c r="J26" s="11">
        <v>500.0</v>
      </c>
      <c r="K26" s="11">
        <v>500.0</v>
      </c>
      <c r="L26" s="11">
        <v>500.0</v>
      </c>
      <c r="M26" s="11">
        <v>500.0</v>
      </c>
      <c r="N26" s="24">
        <f t="shared" si="7"/>
        <v>6000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5" t="s">
        <v>47</v>
      </c>
      <c r="B27" s="11">
        <v>200.0</v>
      </c>
      <c r="C27" s="11">
        <v>200.0</v>
      </c>
      <c r="D27" s="11">
        <v>200.0</v>
      </c>
      <c r="E27" s="11">
        <v>200.0</v>
      </c>
      <c r="F27" s="11">
        <v>200.0</v>
      </c>
      <c r="G27" s="11">
        <v>200.0</v>
      </c>
      <c r="H27" s="11">
        <v>200.0</v>
      </c>
      <c r="I27" s="11">
        <v>200.0</v>
      </c>
      <c r="J27" s="11">
        <v>200.0</v>
      </c>
      <c r="K27" s="11">
        <v>200.0</v>
      </c>
      <c r="L27" s="11">
        <v>200.0</v>
      </c>
      <c r="M27" s="11">
        <v>200.0</v>
      </c>
      <c r="N27" s="24">
        <f t="shared" si="7"/>
        <v>2400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5" t="s">
        <v>48</v>
      </c>
      <c r="B28" s="11">
        <v>300.0</v>
      </c>
      <c r="C28" s="11">
        <v>300.0</v>
      </c>
      <c r="D28" s="11">
        <v>300.0</v>
      </c>
      <c r="E28" s="11">
        <v>300.0</v>
      </c>
      <c r="F28" s="11">
        <v>300.0</v>
      </c>
      <c r="G28" s="11">
        <v>300.0</v>
      </c>
      <c r="H28" s="11">
        <v>300.0</v>
      </c>
      <c r="I28" s="11">
        <v>300.0</v>
      </c>
      <c r="J28" s="11">
        <v>300.0</v>
      </c>
      <c r="K28" s="11">
        <v>300.0</v>
      </c>
      <c r="L28" s="11">
        <v>300.0</v>
      </c>
      <c r="M28" s="11">
        <v>300.0</v>
      </c>
      <c r="N28" s="24">
        <f t="shared" si="7"/>
        <v>3600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15" t="s">
        <v>33</v>
      </c>
      <c r="B29" s="11">
        <v>350.0</v>
      </c>
      <c r="C29" s="11">
        <v>350.0</v>
      </c>
      <c r="D29" s="11">
        <v>350.0</v>
      </c>
      <c r="E29" s="11">
        <v>350.0</v>
      </c>
      <c r="F29" s="11">
        <v>350.0</v>
      </c>
      <c r="G29" s="11">
        <v>350.0</v>
      </c>
      <c r="H29" s="11">
        <v>350.0</v>
      </c>
      <c r="I29" s="11">
        <v>350.0</v>
      </c>
      <c r="J29" s="11">
        <v>350.0</v>
      </c>
      <c r="K29" s="11">
        <v>350.0</v>
      </c>
      <c r="L29" s="11">
        <v>350.0</v>
      </c>
      <c r="M29" s="11">
        <v>350.0</v>
      </c>
      <c r="N29" s="24">
        <f t="shared" si="7"/>
        <v>4200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6" t="s">
        <v>49</v>
      </c>
      <c r="B30" s="11">
        <v>200.0</v>
      </c>
      <c r="C30" s="11">
        <v>200.0</v>
      </c>
      <c r="D30" s="11">
        <v>200.0</v>
      </c>
      <c r="E30" s="11">
        <v>200.0</v>
      </c>
      <c r="F30" s="11">
        <v>200.0</v>
      </c>
      <c r="G30" s="11">
        <v>200.0</v>
      </c>
      <c r="H30" s="11">
        <v>200.0</v>
      </c>
      <c r="I30" s="11">
        <v>200.0</v>
      </c>
      <c r="J30" s="11">
        <v>200.0</v>
      </c>
      <c r="K30" s="11">
        <v>200.0</v>
      </c>
      <c r="L30" s="11">
        <v>200.0</v>
      </c>
      <c r="M30" s="11">
        <v>200.0</v>
      </c>
      <c r="N30" s="24">
        <f t="shared" si="7"/>
        <v>2400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15" t="s">
        <v>35</v>
      </c>
      <c r="B31" s="11">
        <v>150.0</v>
      </c>
      <c r="C31" s="11">
        <v>150.0</v>
      </c>
      <c r="D31" s="11">
        <v>150.0</v>
      </c>
      <c r="E31" s="11">
        <v>150.0</v>
      </c>
      <c r="F31" s="11">
        <v>150.0</v>
      </c>
      <c r="G31" s="11">
        <v>150.0</v>
      </c>
      <c r="H31" s="11">
        <v>150.0</v>
      </c>
      <c r="I31" s="11">
        <v>150.0</v>
      </c>
      <c r="J31" s="11">
        <v>150.0</v>
      </c>
      <c r="K31" s="11">
        <v>150.0</v>
      </c>
      <c r="L31" s="11">
        <v>150.0</v>
      </c>
      <c r="M31" s="11">
        <v>150.0</v>
      </c>
      <c r="N31" s="24">
        <f t="shared" si="7"/>
        <v>1800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15" t="s">
        <v>50</v>
      </c>
      <c r="B32" s="13"/>
      <c r="C32" s="11">
        <v>300.0</v>
      </c>
      <c r="D32" s="13"/>
      <c r="E32" s="11">
        <v>300.0</v>
      </c>
      <c r="F32" s="13"/>
      <c r="G32" s="11">
        <v>300.0</v>
      </c>
      <c r="H32" s="13"/>
      <c r="I32" s="11">
        <v>300.0</v>
      </c>
      <c r="J32" s="13"/>
      <c r="K32" s="13"/>
      <c r="L32" s="13"/>
      <c r="M32" s="13"/>
      <c r="N32" s="24">
        <f t="shared" si="7"/>
        <v>1200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15" t="s">
        <v>51</v>
      </c>
      <c r="B33" s="13"/>
      <c r="C33" s="13"/>
      <c r="D33" s="11">
        <v>3000.0</v>
      </c>
      <c r="E33" s="13"/>
      <c r="F33" s="13"/>
      <c r="G33" s="11">
        <v>3000.0</v>
      </c>
      <c r="H33" s="13"/>
      <c r="I33" s="13"/>
      <c r="J33" s="13"/>
      <c r="K33" s="11">
        <v>3000.0</v>
      </c>
      <c r="L33" s="13"/>
      <c r="M33" s="13"/>
      <c r="N33" s="24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15" t="s">
        <v>37</v>
      </c>
      <c r="B34" s="13"/>
      <c r="C34" s="11">
        <v>1500.0</v>
      </c>
      <c r="D34" s="13"/>
      <c r="E34" s="13"/>
      <c r="F34" s="13"/>
      <c r="G34" s="13"/>
      <c r="H34" s="13"/>
      <c r="I34" s="11">
        <v>1500.0</v>
      </c>
      <c r="J34" s="13"/>
      <c r="K34" s="13"/>
      <c r="L34" s="13"/>
      <c r="M34" s="13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15" t="s">
        <v>38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2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16" t="s">
        <v>39</v>
      </c>
      <c r="B36" s="21">
        <f t="shared" ref="B36:M36" si="9">SUM(B20:B35)</f>
        <v>10063.0734</v>
      </c>
      <c r="C36" s="21">
        <f t="shared" si="9"/>
        <v>11406.882</v>
      </c>
      <c r="D36" s="21">
        <f t="shared" si="9"/>
        <v>11315.6642</v>
      </c>
      <c r="E36" s="21">
        <f t="shared" si="9"/>
        <v>10275.764</v>
      </c>
      <c r="F36" s="21">
        <f t="shared" si="9"/>
        <v>20940.5988</v>
      </c>
      <c r="G36" s="21">
        <f t="shared" si="9"/>
        <v>23870.7212</v>
      </c>
      <c r="H36" s="21">
        <f t="shared" si="9"/>
        <v>16206.292</v>
      </c>
      <c r="I36" s="21">
        <f t="shared" si="9"/>
        <v>21128.7545</v>
      </c>
      <c r="J36" s="21">
        <f t="shared" si="9"/>
        <v>18755.0205</v>
      </c>
      <c r="K36" s="21">
        <f t="shared" si="9"/>
        <v>18093.5508</v>
      </c>
      <c r="L36" s="21">
        <f t="shared" si="9"/>
        <v>27622.5198</v>
      </c>
      <c r="M36" s="21">
        <f t="shared" si="9"/>
        <v>41174.5751</v>
      </c>
      <c r="N36" s="26">
        <f>SUM(B36:M36)</f>
        <v>230853.4163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6"/>
      <c r="B37" s="6"/>
      <c r="C37" s="6"/>
      <c r="D37" s="6"/>
      <c r="E37" s="27"/>
      <c r="F37" s="27"/>
      <c r="G37" s="27"/>
      <c r="H37" s="27"/>
      <c r="I37" s="27"/>
      <c r="J37" s="6"/>
      <c r="K37" s="6"/>
      <c r="L37" s="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8" t="s">
        <v>40</v>
      </c>
      <c r="B38" s="9" t="s">
        <v>1</v>
      </c>
      <c r="C38" s="9" t="s">
        <v>2</v>
      </c>
      <c r="D38" s="9" t="s">
        <v>3</v>
      </c>
      <c r="E38" s="8" t="s">
        <v>4</v>
      </c>
      <c r="F38" s="8" t="s">
        <v>5</v>
      </c>
      <c r="G38" s="8" t="s">
        <v>6</v>
      </c>
      <c r="H38" s="8" t="s">
        <v>7</v>
      </c>
      <c r="I38" s="8" t="s">
        <v>8</v>
      </c>
      <c r="J38" s="8" t="s">
        <v>9</v>
      </c>
      <c r="K38" s="8" t="s">
        <v>10</v>
      </c>
      <c r="L38" s="8" t="s">
        <v>11</v>
      </c>
      <c r="M38" s="8" t="s">
        <v>12</v>
      </c>
      <c r="N38" s="28" t="s">
        <v>41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16" t="s">
        <v>42</v>
      </c>
      <c r="B39" s="29">
        <f t="shared" ref="B39:M39" si="10">MINUS(B16,B36)</f>
        <v>6789.500539</v>
      </c>
      <c r="C39" s="29">
        <f t="shared" si="10"/>
        <v>3333.608909</v>
      </c>
      <c r="D39" s="29">
        <f t="shared" si="10"/>
        <v>-3119.202988</v>
      </c>
      <c r="E39" s="29">
        <f t="shared" si="10"/>
        <v>7807.672364</v>
      </c>
      <c r="F39" s="29">
        <f t="shared" si="10"/>
        <v>14449.40362</v>
      </c>
      <c r="G39" s="29">
        <f t="shared" si="10"/>
        <v>10469.00365</v>
      </c>
      <c r="H39" s="29">
        <f t="shared" si="10"/>
        <v>8278.532242</v>
      </c>
      <c r="I39" s="29">
        <f t="shared" si="10"/>
        <v>14566.65308</v>
      </c>
      <c r="J39" s="29">
        <f t="shared" si="10"/>
        <v>11373.8295</v>
      </c>
      <c r="K39" s="29">
        <f t="shared" si="10"/>
        <v>6933.487988</v>
      </c>
      <c r="L39" s="29">
        <f t="shared" si="10"/>
        <v>16981.21293</v>
      </c>
      <c r="M39" s="29">
        <f t="shared" si="10"/>
        <v>27299.33126</v>
      </c>
      <c r="N39" s="30">
        <f>SUM(B39:M39)</f>
        <v>125163.0331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2" t="s">
        <v>43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 t="s">
        <v>26</v>
      </c>
      <c r="B43" s="33">
        <f>SUM(N21)</f>
        <v>99516.54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7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 t="s">
        <v>44</v>
      </c>
      <c r="B44" s="33">
        <f>SUM(N20)</f>
        <v>73200.72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7"/>
      <c r="N44" s="7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34"/>
      <c r="C45" s="2"/>
      <c r="D45" s="2"/>
      <c r="E45" s="2"/>
      <c r="F45" s="2"/>
      <c r="G45" s="2"/>
      <c r="H45" s="2"/>
      <c r="I45" s="2"/>
      <c r="J45" s="2"/>
      <c r="K45" s="2"/>
      <c r="L45" s="2"/>
      <c r="M45" s="7"/>
      <c r="N45" s="2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"/>
      <c r="B46" s="3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7"/>
      <c r="B47" s="3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2"/>
      <c r="B48" s="3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2"/>
      <c r="B49" s="3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7"/>
      <c r="B53" s="35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7"/>
      <c r="B54" s="3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6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7"/>
      <c r="B56" s="38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7"/>
      <c r="B57" s="39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mergeCells count="1">
    <mergeCell ref="A42:B42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2023.0</v>
      </c>
      <c r="C3" s="7">
        <v>2023.0</v>
      </c>
      <c r="D3" s="7">
        <v>2023.0</v>
      </c>
      <c r="E3" s="7">
        <v>2023.0</v>
      </c>
      <c r="F3" s="7">
        <v>2023.0</v>
      </c>
      <c r="G3" s="7">
        <v>2023.0</v>
      </c>
      <c r="H3" s="7">
        <v>2023.0</v>
      </c>
      <c r="I3" s="7">
        <v>2023.0</v>
      </c>
      <c r="J3" s="7">
        <v>2023.0</v>
      </c>
      <c r="K3" s="7">
        <v>2023.0</v>
      </c>
      <c r="L3" s="7">
        <v>2023.0</v>
      </c>
      <c r="M3" s="7">
        <v>2023.0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0</v>
      </c>
      <c r="B4" s="9" t="s">
        <v>1</v>
      </c>
      <c r="C4" s="9" t="s">
        <v>2</v>
      </c>
      <c r="D4" s="9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10" t="s">
        <v>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14</v>
      </c>
      <c r="B5" s="13"/>
      <c r="C5" s="25"/>
      <c r="D5" s="13"/>
      <c r="E5" s="25"/>
      <c r="F5" s="25"/>
      <c r="G5" s="42"/>
      <c r="H5" s="40">
        <v>2017.6</v>
      </c>
      <c r="I5" s="41">
        <v>36748.51</v>
      </c>
      <c r="J5" s="19">
        <v>55804.3</v>
      </c>
      <c r="K5" s="40">
        <v>54958.9</v>
      </c>
      <c r="L5" s="40">
        <v>68082.73</v>
      </c>
      <c r="M5" s="40">
        <v>108358.0</v>
      </c>
      <c r="N5" s="14">
        <f t="shared" ref="N5:N10" si="1">SUM(B5:M5)</f>
        <v>325970.04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5" t="s">
        <v>15</v>
      </c>
      <c r="B6" s="13"/>
      <c r="C6" s="25"/>
      <c r="D6" s="13"/>
      <c r="E6" s="25"/>
      <c r="F6" s="25"/>
      <c r="G6" s="42"/>
      <c r="H6" s="40">
        <v>348.89</v>
      </c>
      <c r="I6" s="41">
        <v>16651.95</v>
      </c>
      <c r="J6" s="19">
        <v>19480.29</v>
      </c>
      <c r="K6" s="40">
        <v>13542.72</v>
      </c>
      <c r="L6" s="40">
        <v>21387.63</v>
      </c>
      <c r="M6" s="40">
        <v>39962.66</v>
      </c>
      <c r="N6" s="14">
        <f t="shared" si="1"/>
        <v>111374.14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5" t="s">
        <v>16</v>
      </c>
      <c r="B7" s="13"/>
      <c r="C7" s="25"/>
      <c r="D7" s="13"/>
      <c r="E7" s="25"/>
      <c r="F7" s="13"/>
      <c r="G7" s="25"/>
      <c r="H7" s="11">
        <v>74.5</v>
      </c>
      <c r="I7" s="40">
        <v>329.69</v>
      </c>
      <c r="J7" s="41">
        <v>360.57</v>
      </c>
      <c r="K7" s="19">
        <v>624.72</v>
      </c>
      <c r="L7" s="40">
        <v>1265.32</v>
      </c>
      <c r="M7" s="40">
        <v>3570.83</v>
      </c>
      <c r="N7" s="14">
        <f t="shared" si="1"/>
        <v>6225.63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5" t="s">
        <v>17</v>
      </c>
      <c r="B8" s="13"/>
      <c r="C8" s="13"/>
      <c r="D8" s="13"/>
      <c r="E8" s="13"/>
      <c r="F8" s="13"/>
      <c r="G8" s="13"/>
      <c r="H8" s="11">
        <v>0.0</v>
      </c>
      <c r="I8" s="11">
        <v>0.0</v>
      </c>
      <c r="J8" s="11">
        <v>0.0</v>
      </c>
      <c r="K8" s="11">
        <v>0.0</v>
      </c>
      <c r="L8" s="11">
        <v>0.0</v>
      </c>
      <c r="M8" s="11">
        <v>0.0</v>
      </c>
      <c r="N8" s="14">
        <f t="shared" si="1"/>
        <v>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15" t="s">
        <v>18</v>
      </c>
      <c r="B9" s="13"/>
      <c r="C9" s="13"/>
      <c r="D9" s="13"/>
      <c r="E9" s="13"/>
      <c r="F9" s="13"/>
      <c r="G9" s="13"/>
      <c r="H9" s="11">
        <v>0.0</v>
      </c>
      <c r="I9" s="11">
        <v>0.0</v>
      </c>
      <c r="J9" s="11">
        <v>0.0</v>
      </c>
      <c r="K9" s="11">
        <v>0.0</v>
      </c>
      <c r="L9" s="11">
        <v>165.9</v>
      </c>
      <c r="M9" s="11">
        <v>1411.97</v>
      </c>
      <c r="N9" s="14">
        <f t="shared" si="1"/>
        <v>1577.87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16" t="s">
        <v>19</v>
      </c>
      <c r="B10" s="17">
        <f t="shared" ref="B10:G10" si="2">B5-B6-B7</f>
        <v>0</v>
      </c>
      <c r="C10" s="17">
        <f t="shared" si="2"/>
        <v>0</v>
      </c>
      <c r="D10" s="17">
        <f t="shared" si="2"/>
        <v>0</v>
      </c>
      <c r="E10" s="17">
        <f t="shared" si="2"/>
        <v>0</v>
      </c>
      <c r="F10" s="17">
        <f t="shared" si="2"/>
        <v>0</v>
      </c>
      <c r="G10" s="17">
        <f t="shared" si="2"/>
        <v>0</v>
      </c>
      <c r="H10" s="17">
        <f t="shared" ref="H10:M10" si="3">H5-H6-H7-H8+H9</f>
        <v>1594.21</v>
      </c>
      <c r="I10" s="17">
        <f t="shared" si="3"/>
        <v>19766.87</v>
      </c>
      <c r="J10" s="17">
        <f t="shared" si="3"/>
        <v>35963.44</v>
      </c>
      <c r="K10" s="17">
        <f t="shared" si="3"/>
        <v>40791.46</v>
      </c>
      <c r="L10" s="17">
        <f t="shared" si="3"/>
        <v>45595.68</v>
      </c>
      <c r="M10" s="17">
        <f t="shared" si="3"/>
        <v>66236.48</v>
      </c>
      <c r="N10" s="18">
        <f t="shared" si="1"/>
        <v>209948.14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3"/>
      <c r="O11" s="3"/>
      <c r="P11" s="3"/>
      <c r="Q11" s="3"/>
      <c r="R11" s="3"/>
      <c r="S11" s="7"/>
      <c r="T11" s="3"/>
      <c r="U11" s="3"/>
      <c r="V11" s="3"/>
      <c r="W11" s="3"/>
      <c r="X11" s="3"/>
      <c r="Y11" s="3"/>
      <c r="Z11" s="3"/>
    </row>
    <row r="12" ht="15.75" customHeight="1">
      <c r="A12" s="2"/>
      <c r="B12" s="7">
        <v>2023.0</v>
      </c>
      <c r="C12" s="7">
        <v>2023.0</v>
      </c>
      <c r="D12" s="7">
        <v>2023.0</v>
      </c>
      <c r="E12" s="7">
        <v>2023.0</v>
      </c>
      <c r="F12" s="7">
        <v>2023.0</v>
      </c>
      <c r="G12" s="7">
        <v>2023.0</v>
      </c>
      <c r="H12" s="7">
        <v>2023.0</v>
      </c>
      <c r="I12" s="7">
        <v>2023.0</v>
      </c>
      <c r="J12" s="7">
        <v>2023.0</v>
      </c>
      <c r="K12" s="7">
        <v>2023.0</v>
      </c>
      <c r="L12" s="7">
        <v>2023.0</v>
      </c>
      <c r="M12" s="7">
        <v>2023.0</v>
      </c>
      <c r="N12" s="3"/>
      <c r="O12" s="3"/>
      <c r="P12" s="3"/>
      <c r="Q12" s="3"/>
      <c r="R12" s="7"/>
      <c r="S12" s="7"/>
      <c r="T12" s="3"/>
      <c r="U12" s="3"/>
      <c r="V12" s="3"/>
      <c r="W12" s="3"/>
      <c r="X12" s="3"/>
      <c r="Y12" s="3"/>
      <c r="Z12" s="3"/>
    </row>
    <row r="13" ht="15.75" customHeight="1">
      <c r="A13" s="8" t="s">
        <v>20</v>
      </c>
      <c r="B13" s="9" t="s">
        <v>1</v>
      </c>
      <c r="C13" s="9" t="s">
        <v>2</v>
      </c>
      <c r="D13" s="9" t="s">
        <v>3</v>
      </c>
      <c r="E13" s="8" t="s">
        <v>4</v>
      </c>
      <c r="F13" s="8" t="s">
        <v>5</v>
      </c>
      <c r="G13" s="8" t="s">
        <v>6</v>
      </c>
      <c r="H13" s="8" t="s">
        <v>7</v>
      </c>
      <c r="I13" s="8" t="s">
        <v>8</v>
      </c>
      <c r="J13" s="8" t="s">
        <v>9</v>
      </c>
      <c r="K13" s="8" t="s">
        <v>10</v>
      </c>
      <c r="L13" s="8" t="s">
        <v>11</v>
      </c>
      <c r="M13" s="8" t="s">
        <v>12</v>
      </c>
      <c r="N13" s="10" t="s">
        <v>13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15" t="s">
        <v>22</v>
      </c>
      <c r="B14" s="25"/>
      <c r="C14" s="25"/>
      <c r="D14" s="25"/>
      <c r="E14" s="25"/>
      <c r="F14" s="25"/>
      <c r="G14" s="25"/>
      <c r="H14" s="43">
        <f t="shared" ref="H14:M14" si="4">H10/99*8</f>
        <v>128.8250505</v>
      </c>
      <c r="I14" s="43">
        <f t="shared" si="4"/>
        <v>1597.322828</v>
      </c>
      <c r="J14" s="43">
        <f t="shared" si="4"/>
        <v>2906.136566</v>
      </c>
      <c r="K14" s="43">
        <f t="shared" si="4"/>
        <v>3296.279596</v>
      </c>
      <c r="L14" s="43">
        <f t="shared" si="4"/>
        <v>3684.499394</v>
      </c>
      <c r="M14" s="43">
        <f t="shared" si="4"/>
        <v>5352.442828</v>
      </c>
      <c r="N14" s="20">
        <f t="shared" ref="N14:N16" si="6">SUM(B14:M14)</f>
        <v>16965.50626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15" t="s">
        <v>52</v>
      </c>
      <c r="B15" s="25"/>
      <c r="C15" s="25"/>
      <c r="D15" s="25"/>
      <c r="E15" s="25"/>
      <c r="F15" s="25"/>
      <c r="G15" s="25"/>
      <c r="H15" s="43">
        <f t="shared" ref="H15:M15" si="5">H10/99*22</f>
        <v>354.2688889</v>
      </c>
      <c r="I15" s="43">
        <f t="shared" si="5"/>
        <v>4392.637778</v>
      </c>
      <c r="J15" s="43">
        <f t="shared" si="5"/>
        <v>7991.875556</v>
      </c>
      <c r="K15" s="43">
        <f t="shared" si="5"/>
        <v>9064.768889</v>
      </c>
      <c r="L15" s="43">
        <f t="shared" si="5"/>
        <v>10132.37333</v>
      </c>
      <c r="M15" s="43">
        <f t="shared" si="5"/>
        <v>14719.21778</v>
      </c>
      <c r="N15" s="20">
        <f t="shared" si="6"/>
        <v>46655.14222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16" t="s">
        <v>23</v>
      </c>
      <c r="B16" s="21">
        <f t="shared" ref="B16:M16" si="7">B10-(B14+B15)</f>
        <v>0</v>
      </c>
      <c r="C16" s="21">
        <f t="shared" si="7"/>
        <v>0</v>
      </c>
      <c r="D16" s="21">
        <f t="shared" si="7"/>
        <v>0</v>
      </c>
      <c r="E16" s="21">
        <f t="shared" si="7"/>
        <v>0</v>
      </c>
      <c r="F16" s="21">
        <f t="shared" si="7"/>
        <v>0</v>
      </c>
      <c r="G16" s="21">
        <f t="shared" si="7"/>
        <v>0</v>
      </c>
      <c r="H16" s="21">
        <f t="shared" si="7"/>
        <v>1111.116061</v>
      </c>
      <c r="I16" s="21">
        <f t="shared" si="7"/>
        <v>13776.90939</v>
      </c>
      <c r="J16" s="21">
        <f t="shared" si="7"/>
        <v>25065.42788</v>
      </c>
      <c r="K16" s="21">
        <f t="shared" si="7"/>
        <v>28430.41152</v>
      </c>
      <c r="L16" s="21">
        <f t="shared" si="7"/>
        <v>31778.80727</v>
      </c>
      <c r="M16" s="21">
        <f t="shared" si="7"/>
        <v>46164.81939</v>
      </c>
      <c r="N16" s="22">
        <f t="shared" si="6"/>
        <v>146327.4915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7"/>
      <c r="K17" s="7"/>
      <c r="L17" s="7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2"/>
      <c r="B18" s="7">
        <v>2023.0</v>
      </c>
      <c r="C18" s="7">
        <v>2023.0</v>
      </c>
      <c r="D18" s="7">
        <v>2023.0</v>
      </c>
      <c r="E18" s="7">
        <v>2023.0</v>
      </c>
      <c r="F18" s="7">
        <v>2023.0</v>
      </c>
      <c r="G18" s="7">
        <v>2023.0</v>
      </c>
      <c r="H18" s="7">
        <v>2023.0</v>
      </c>
      <c r="I18" s="7">
        <v>2023.0</v>
      </c>
      <c r="J18" s="7">
        <v>2023.0</v>
      </c>
      <c r="K18" s="7">
        <v>2023.0</v>
      </c>
      <c r="L18" s="7">
        <v>2023.0</v>
      </c>
      <c r="M18" s="7">
        <v>2023.0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8" t="s">
        <v>24</v>
      </c>
      <c r="B19" s="9" t="s">
        <v>1</v>
      </c>
      <c r="C19" s="9" t="s">
        <v>2</v>
      </c>
      <c r="D19" s="9" t="s">
        <v>3</v>
      </c>
      <c r="E19" s="8" t="s">
        <v>4</v>
      </c>
      <c r="F19" s="8" t="s">
        <v>5</v>
      </c>
      <c r="G19" s="8" t="s">
        <v>6</v>
      </c>
      <c r="H19" s="8" t="s">
        <v>7</v>
      </c>
      <c r="I19" s="8" t="s">
        <v>8</v>
      </c>
      <c r="J19" s="8" t="s">
        <v>9</v>
      </c>
      <c r="K19" s="8" t="s">
        <v>10</v>
      </c>
      <c r="L19" s="8" t="s">
        <v>11</v>
      </c>
      <c r="M19" s="8" t="s">
        <v>12</v>
      </c>
      <c r="N19" s="10" t="s">
        <v>13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44" t="s">
        <v>25</v>
      </c>
      <c r="B20" s="13"/>
      <c r="C20" s="13"/>
      <c r="D20" s="13"/>
      <c r="E20" s="13"/>
      <c r="F20" s="13"/>
      <c r="G20" s="13"/>
      <c r="H20" s="13"/>
      <c r="I20" s="45"/>
      <c r="J20" s="11">
        <v>817.43</v>
      </c>
      <c r="K20" s="11">
        <v>1506.23</v>
      </c>
      <c r="L20" s="11">
        <v>2611.73</v>
      </c>
      <c r="M20" s="11">
        <v>8260.94</v>
      </c>
      <c r="N20" s="24">
        <f t="shared" ref="N20:N33" si="8">SUM(B20:M20)</f>
        <v>13196.33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6" t="s">
        <v>26</v>
      </c>
      <c r="B21" s="13"/>
      <c r="C21" s="13"/>
      <c r="D21" s="13"/>
      <c r="E21" s="13"/>
      <c r="F21" s="13"/>
      <c r="G21" s="13"/>
      <c r="H21" s="11">
        <v>1066.91</v>
      </c>
      <c r="I21" s="11">
        <v>8237.95</v>
      </c>
      <c r="J21" s="11">
        <v>16499.86</v>
      </c>
      <c r="K21" s="11">
        <v>19737.71</v>
      </c>
      <c r="L21" s="11">
        <v>9870.87</v>
      </c>
      <c r="M21" s="11">
        <v>6496.46</v>
      </c>
      <c r="N21" s="24">
        <f t="shared" si="8"/>
        <v>61909.76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5" t="s">
        <v>27</v>
      </c>
      <c r="B22" s="13"/>
      <c r="C22" s="13"/>
      <c r="D22" s="13"/>
      <c r="E22" s="13"/>
      <c r="F22" s="13"/>
      <c r="G22" s="13"/>
      <c r="H22" s="11">
        <f t="shared" ref="H22:M22" si="9">H10*0.03</f>
        <v>47.8263</v>
      </c>
      <c r="I22" s="11">
        <f t="shared" si="9"/>
        <v>593.0061</v>
      </c>
      <c r="J22" s="11">
        <f t="shared" si="9"/>
        <v>1078.9032</v>
      </c>
      <c r="K22" s="11">
        <f t="shared" si="9"/>
        <v>1223.7438</v>
      </c>
      <c r="L22" s="11">
        <f t="shared" si="9"/>
        <v>1367.8704</v>
      </c>
      <c r="M22" s="11">
        <f t="shared" si="9"/>
        <v>1987.0944</v>
      </c>
      <c r="N22" s="24">
        <f t="shared" si="8"/>
        <v>6298.4442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6" t="s">
        <v>28</v>
      </c>
      <c r="B23" s="13"/>
      <c r="C23" s="13"/>
      <c r="D23" s="13"/>
      <c r="E23" s="13"/>
      <c r="F23" s="13"/>
      <c r="G23" s="13"/>
      <c r="H23" s="11">
        <v>20.53</v>
      </c>
      <c r="I23" s="11">
        <v>14.78</v>
      </c>
      <c r="J23" s="11">
        <v>86.68</v>
      </c>
      <c r="K23" s="11">
        <v>329.95</v>
      </c>
      <c r="L23" s="11">
        <v>357.0</v>
      </c>
      <c r="M23" s="41">
        <v>213.28</v>
      </c>
      <c r="N23" s="24">
        <f t="shared" si="8"/>
        <v>1022.22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5" t="s">
        <v>29</v>
      </c>
      <c r="B24" s="13"/>
      <c r="C24" s="13"/>
      <c r="D24" s="13"/>
      <c r="E24" s="13"/>
      <c r="F24" s="13"/>
      <c r="G24" s="13"/>
      <c r="H24" s="11">
        <v>50.0</v>
      </c>
      <c r="I24" s="11">
        <v>100.0</v>
      </c>
      <c r="J24" s="11">
        <v>200.0</v>
      </c>
      <c r="K24" s="11">
        <v>300.0</v>
      </c>
      <c r="L24" s="11">
        <v>300.0</v>
      </c>
      <c r="M24" s="11">
        <v>300.0</v>
      </c>
      <c r="N24" s="24">
        <f t="shared" si="8"/>
        <v>1250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6" t="s">
        <v>30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1">
        <v>500.0</v>
      </c>
      <c r="M25" s="11">
        <v>500.0</v>
      </c>
      <c r="N25" s="24">
        <f t="shared" si="8"/>
        <v>1000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5" t="s">
        <v>47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1">
        <v>200.0</v>
      </c>
      <c r="M26" s="11">
        <v>200.0</v>
      </c>
      <c r="N26" s="24">
        <f t="shared" si="8"/>
        <v>400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5" t="s">
        <v>33</v>
      </c>
      <c r="B27" s="13"/>
      <c r="C27" s="13"/>
      <c r="D27" s="13"/>
      <c r="E27" s="13"/>
      <c r="F27" s="13"/>
      <c r="G27" s="13"/>
      <c r="H27" s="13"/>
      <c r="I27" s="13"/>
      <c r="J27" s="13"/>
      <c r="K27" s="11">
        <v>350.0</v>
      </c>
      <c r="L27" s="11">
        <v>350.0</v>
      </c>
      <c r="M27" s="11">
        <v>350.0</v>
      </c>
      <c r="N27" s="24">
        <f t="shared" si="8"/>
        <v>1050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5" t="s">
        <v>49</v>
      </c>
      <c r="B28" s="13"/>
      <c r="C28" s="13"/>
      <c r="D28" s="13"/>
      <c r="E28" s="13"/>
      <c r="F28" s="13"/>
      <c r="G28" s="13"/>
      <c r="H28" s="11">
        <v>200.0</v>
      </c>
      <c r="I28" s="11">
        <v>200.0</v>
      </c>
      <c r="J28" s="11">
        <v>200.0</v>
      </c>
      <c r="K28" s="11">
        <v>200.0</v>
      </c>
      <c r="L28" s="11">
        <v>200.0</v>
      </c>
      <c r="M28" s="11">
        <v>200.0</v>
      </c>
      <c r="N28" s="24">
        <f t="shared" si="8"/>
        <v>1200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15" t="s">
        <v>35</v>
      </c>
      <c r="B29" s="13"/>
      <c r="C29" s="13"/>
      <c r="D29" s="13"/>
      <c r="E29" s="13"/>
      <c r="F29" s="13"/>
      <c r="G29" s="13"/>
      <c r="H29" s="11">
        <v>150.0</v>
      </c>
      <c r="I29" s="11">
        <v>150.0</v>
      </c>
      <c r="J29" s="11">
        <v>150.0</v>
      </c>
      <c r="K29" s="11">
        <v>150.0</v>
      </c>
      <c r="L29" s="11">
        <v>150.0</v>
      </c>
      <c r="M29" s="11">
        <v>150.0</v>
      </c>
      <c r="N29" s="24">
        <f t="shared" si="8"/>
        <v>900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6" t="s">
        <v>37</v>
      </c>
      <c r="B30" s="13"/>
      <c r="C30" s="13"/>
      <c r="D30" s="13"/>
      <c r="E30" s="13"/>
      <c r="F30" s="13"/>
      <c r="G30" s="13"/>
      <c r="H30" s="13"/>
      <c r="I30" s="13"/>
      <c r="J30" s="11">
        <v>5000.0</v>
      </c>
      <c r="K30" s="13"/>
      <c r="L30" s="13"/>
      <c r="M30" s="13"/>
      <c r="N30" s="24">
        <f t="shared" si="8"/>
        <v>5000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15" t="s">
        <v>53</v>
      </c>
      <c r="B31" s="13"/>
      <c r="C31" s="13"/>
      <c r="D31" s="13"/>
      <c r="E31" s="13"/>
      <c r="F31" s="13"/>
      <c r="G31" s="13"/>
      <c r="H31" s="13"/>
      <c r="I31" s="13"/>
      <c r="J31" s="13"/>
      <c r="K31" s="11">
        <v>3000.0</v>
      </c>
      <c r="L31" s="11">
        <v>3000.0</v>
      </c>
      <c r="M31" s="13"/>
      <c r="N31" s="24">
        <f t="shared" si="8"/>
        <v>6000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15" t="s">
        <v>38</v>
      </c>
      <c r="B32" s="13"/>
      <c r="C32" s="13"/>
      <c r="D32" s="13"/>
      <c r="E32" s="13"/>
      <c r="F32" s="13"/>
      <c r="G32" s="13"/>
      <c r="H32" s="45"/>
      <c r="I32" s="45"/>
      <c r="J32" s="45"/>
      <c r="K32" s="45"/>
      <c r="L32" s="45"/>
      <c r="M32" s="45"/>
      <c r="N32" s="24">
        <f t="shared" si="8"/>
        <v>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16" t="s">
        <v>39</v>
      </c>
      <c r="B33" s="21">
        <f t="shared" ref="B33:M33" si="10">SUM(B20:B32)</f>
        <v>0</v>
      </c>
      <c r="C33" s="21">
        <f t="shared" si="10"/>
        <v>0</v>
      </c>
      <c r="D33" s="21">
        <f t="shared" si="10"/>
        <v>0</v>
      </c>
      <c r="E33" s="21">
        <f t="shared" si="10"/>
        <v>0</v>
      </c>
      <c r="F33" s="21">
        <f t="shared" si="10"/>
        <v>0</v>
      </c>
      <c r="G33" s="21">
        <f t="shared" si="10"/>
        <v>0</v>
      </c>
      <c r="H33" s="21">
        <f t="shared" si="10"/>
        <v>1535.2663</v>
      </c>
      <c r="I33" s="21">
        <f t="shared" si="10"/>
        <v>9295.7361</v>
      </c>
      <c r="J33" s="21">
        <f t="shared" si="10"/>
        <v>24032.8732</v>
      </c>
      <c r="K33" s="21">
        <f t="shared" si="10"/>
        <v>26797.6338</v>
      </c>
      <c r="L33" s="21">
        <f t="shared" si="10"/>
        <v>18907.4704</v>
      </c>
      <c r="M33" s="21">
        <f t="shared" si="10"/>
        <v>18657.7744</v>
      </c>
      <c r="N33" s="26">
        <f t="shared" si="8"/>
        <v>99226.7542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6"/>
      <c r="B34" s="6"/>
      <c r="C34" s="6"/>
      <c r="D34" s="6"/>
      <c r="E34" s="27"/>
      <c r="F34" s="27"/>
      <c r="G34" s="27"/>
      <c r="H34" s="27"/>
      <c r="I34" s="27"/>
      <c r="J34" s="6"/>
      <c r="K34" s="6"/>
      <c r="L34" s="2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8" t="s">
        <v>40</v>
      </c>
      <c r="B35" s="9" t="s">
        <v>1</v>
      </c>
      <c r="C35" s="9" t="s">
        <v>2</v>
      </c>
      <c r="D35" s="9" t="s">
        <v>3</v>
      </c>
      <c r="E35" s="8" t="s">
        <v>4</v>
      </c>
      <c r="F35" s="8" t="s">
        <v>5</v>
      </c>
      <c r="G35" s="8" t="s">
        <v>6</v>
      </c>
      <c r="H35" s="8" t="s">
        <v>7</v>
      </c>
      <c r="I35" s="8" t="s">
        <v>8</v>
      </c>
      <c r="J35" s="8" t="s">
        <v>9</v>
      </c>
      <c r="K35" s="8" t="s">
        <v>10</v>
      </c>
      <c r="L35" s="8" t="s">
        <v>11</v>
      </c>
      <c r="M35" s="8" t="s">
        <v>12</v>
      </c>
      <c r="N35" s="28" t="s">
        <v>41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16" t="s">
        <v>42</v>
      </c>
      <c r="B36" s="29">
        <f t="shared" ref="B36:M36" si="11">MINUS(B16,B33)</f>
        <v>0</v>
      </c>
      <c r="C36" s="29">
        <f t="shared" si="11"/>
        <v>0</v>
      </c>
      <c r="D36" s="29">
        <f t="shared" si="11"/>
        <v>0</v>
      </c>
      <c r="E36" s="29">
        <f t="shared" si="11"/>
        <v>0</v>
      </c>
      <c r="F36" s="29">
        <f t="shared" si="11"/>
        <v>0</v>
      </c>
      <c r="G36" s="29">
        <f t="shared" si="11"/>
        <v>0</v>
      </c>
      <c r="H36" s="29">
        <f t="shared" si="11"/>
        <v>-424.1502394</v>
      </c>
      <c r="I36" s="29">
        <f t="shared" si="11"/>
        <v>4481.173294</v>
      </c>
      <c r="J36" s="29">
        <f t="shared" si="11"/>
        <v>1032.554679</v>
      </c>
      <c r="K36" s="29">
        <f t="shared" si="11"/>
        <v>1632.777715</v>
      </c>
      <c r="L36" s="29">
        <f t="shared" si="11"/>
        <v>12871.33687</v>
      </c>
      <c r="M36" s="29">
        <f t="shared" si="11"/>
        <v>27507.04499</v>
      </c>
      <c r="N36" s="30">
        <f>SUM(B36:M36)</f>
        <v>47100.73732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2" t="s">
        <v>43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" t="s">
        <v>26</v>
      </c>
      <c r="B40" s="33">
        <f t="shared" ref="B40:B41" si="12">SUM(N20)</f>
        <v>13196.33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7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2" t="s">
        <v>44</v>
      </c>
      <c r="B41" s="33">
        <f t="shared" si="12"/>
        <v>61909.76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7"/>
      <c r="N41" s="7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/>
      <c r="B42" s="34"/>
      <c r="C42" s="2"/>
      <c r="D42" s="2"/>
      <c r="E42" s="2"/>
      <c r="F42" s="2"/>
      <c r="G42" s="2"/>
      <c r="H42" s="2"/>
      <c r="I42" s="2"/>
      <c r="J42" s="2"/>
      <c r="K42" s="2"/>
      <c r="L42" s="2"/>
      <c r="M42" s="7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3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7"/>
      <c r="B44" s="3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4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27"/>
      <c r="B50" s="3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27"/>
      <c r="B51" s="3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6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7"/>
      <c r="B53" s="38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7"/>
      <c r="B54" s="3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</sheetData>
  <mergeCells count="1">
    <mergeCell ref="A39:B39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