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sd\Documents\Shaydra Personal\Links\Monthly Reports\"/>
    </mc:Choice>
  </mc:AlternateContent>
  <xr:revisionPtr revIDLastSave="0" documentId="13_ncr:1_{CD690889-31D5-433B-AA5D-8B1DA709A235}" xr6:coauthVersionLast="45" xr6:coauthVersionMax="45" xr10:uidLastSave="{00000000-0000-0000-0000-000000000000}"/>
  <bookViews>
    <workbookView xWindow="165" yWindow="45" windowWidth="18960" windowHeight="10515" xr2:uid="{D5A44B93-6420-422B-AD45-1BA96BA51EA3}"/>
  </bookViews>
  <sheets>
    <sheet name="Operating" sheetId="2" r:id="rId1"/>
    <sheet name="Regular Restricted" sheetId="3" r:id="rId2"/>
    <sheet name="Special Restricted" sheetId="4" r:id="rId3"/>
    <sheet name="Operating Budget" sheetId="5" r:id="rId4"/>
    <sheet name="Program Budget" sheetId="6" r:id="rId5"/>
    <sheet name="Scholarships" sheetId="7" r:id="rId6"/>
  </sheets>
  <definedNames>
    <definedName name="_xlnm.Print_Area" localSheetId="0">Operating!$A$1:$E$42</definedName>
    <definedName name="_xlnm.Print_Area" localSheetId="3">'Operating Budget'!$A$1:$S$49</definedName>
    <definedName name="_xlnm.Print_Area" localSheetId="4">'Program Budget'!$A$1:$T$15</definedName>
    <definedName name="_xlnm.Print_Area" localSheetId="1">'Regular Restricted'!$A$1:$E$23</definedName>
    <definedName name="_xlnm.Print_Area" localSheetId="5">Scholarships!$A$1:$L$17</definedName>
    <definedName name="_xlnm.Print_Area" localSheetId="2">'Special Restricted'!$A$1:$E$23</definedName>
    <definedName name="_xlnm.Print_Titles" localSheetId="0">Operating!$1:$5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A48" i="5" l="1"/>
  <c r="K26" i="5"/>
  <c r="A45" i="5"/>
  <c r="A8" i="3" l="1"/>
  <c r="A8" i="4" s="1"/>
  <c r="E27" i="2"/>
  <c r="M17" i="7" l="1"/>
  <c r="L11" i="7" l="1"/>
  <c r="L17" i="7" s="1"/>
  <c r="K11" i="7"/>
  <c r="K17" i="7" s="1"/>
  <c r="J11" i="7"/>
  <c r="J17" i="7" s="1"/>
  <c r="I11" i="7"/>
  <c r="H11" i="7"/>
  <c r="H17" i="7" s="1"/>
  <c r="G11" i="7"/>
  <c r="G17" i="7" s="1"/>
  <c r="I17" i="7" l="1"/>
  <c r="R23" i="5"/>
  <c r="S23" i="5" s="1"/>
  <c r="E40" i="2"/>
  <c r="Q15" i="6"/>
  <c r="N15" i="6"/>
  <c r="M15" i="6"/>
  <c r="L15" i="6"/>
  <c r="K15" i="6"/>
  <c r="J15" i="6"/>
  <c r="I15" i="6"/>
  <c r="H15" i="6"/>
  <c r="G15" i="6"/>
  <c r="E15" i="6"/>
  <c r="S13" i="6"/>
  <c r="T13" i="6" s="1"/>
  <c r="S12" i="6"/>
  <c r="T12" i="6" s="1"/>
  <c r="P15" i="6"/>
  <c r="O15" i="6"/>
  <c r="S10" i="6"/>
  <c r="T10" i="6" s="1"/>
  <c r="S9" i="6"/>
  <c r="T9" i="6" s="1"/>
  <c r="S8" i="6"/>
  <c r="T8" i="6" s="1"/>
  <c r="S7" i="6"/>
  <c r="T7" i="6" s="1"/>
  <c r="S6" i="6"/>
  <c r="E8" i="5"/>
  <c r="E10" i="5" s="1"/>
  <c r="P41" i="5"/>
  <c r="N41" i="5"/>
  <c r="M41" i="5"/>
  <c r="L41" i="5"/>
  <c r="J41" i="5"/>
  <c r="I41" i="5"/>
  <c r="H41" i="5"/>
  <c r="G41" i="5"/>
  <c r="F41" i="5"/>
  <c r="E41" i="5"/>
  <c r="R39" i="5"/>
  <c r="S39" i="5" s="1"/>
  <c r="R38" i="5"/>
  <c r="S38" i="5" s="1"/>
  <c r="K41" i="5"/>
  <c r="R36" i="5"/>
  <c r="S36" i="5" s="1"/>
  <c r="R35" i="5"/>
  <c r="S35" i="5" s="1"/>
  <c r="R34" i="5"/>
  <c r="S34" i="5" s="1"/>
  <c r="R33" i="5"/>
  <c r="S33" i="5" s="1"/>
  <c r="R32" i="5"/>
  <c r="S32" i="5" s="1"/>
  <c r="R31" i="5"/>
  <c r="S31" i="5" s="1"/>
  <c r="R30" i="5"/>
  <c r="S30" i="5" s="1"/>
  <c r="R29" i="5"/>
  <c r="S29" i="5" s="1"/>
  <c r="R28" i="5"/>
  <c r="S28" i="5" s="1"/>
  <c r="R27" i="5"/>
  <c r="S27" i="5" s="1"/>
  <c r="O41" i="5"/>
  <c r="R26" i="5"/>
  <c r="S26" i="5" s="1"/>
  <c r="R25" i="5"/>
  <c r="S25" i="5" s="1"/>
  <c r="R24" i="5"/>
  <c r="S24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S14" i="5" s="1"/>
  <c r="Q10" i="5"/>
  <c r="P10" i="5"/>
  <c r="O10" i="5"/>
  <c r="N10" i="5"/>
  <c r="M10" i="5"/>
  <c r="L10" i="5"/>
  <c r="K10" i="5"/>
  <c r="J10" i="5"/>
  <c r="I10" i="5"/>
  <c r="H10" i="5"/>
  <c r="G10" i="5"/>
  <c r="F10" i="5"/>
  <c r="R9" i="5"/>
  <c r="S9" i="5" s="1"/>
  <c r="R8" i="5"/>
  <c r="E101" i="4"/>
  <c r="E100" i="4"/>
  <c r="E99" i="4"/>
  <c r="E92" i="4"/>
  <c r="E81" i="4"/>
  <c r="E70" i="4"/>
  <c r="E55" i="4"/>
  <c r="E21" i="4"/>
  <c r="E13" i="4"/>
  <c r="E100" i="3"/>
  <c r="E99" i="3"/>
  <c r="E98" i="3"/>
  <c r="E91" i="3"/>
  <c r="E80" i="3"/>
  <c r="E69" i="3"/>
  <c r="E54" i="3"/>
  <c r="E21" i="3"/>
  <c r="E13" i="3"/>
  <c r="E14" i="3" s="1"/>
  <c r="E14" i="2"/>
  <c r="E28" i="2" s="1"/>
  <c r="E102" i="4" l="1"/>
  <c r="E82" i="4"/>
  <c r="E93" i="4" s="1"/>
  <c r="T6" i="6"/>
  <c r="R15" i="6"/>
  <c r="S11" i="6"/>
  <c r="R10" i="5"/>
  <c r="S10" i="5"/>
  <c r="R37" i="5"/>
  <c r="Q41" i="5"/>
  <c r="E14" i="4"/>
  <c r="E22" i="4" s="1"/>
  <c r="E101" i="3"/>
  <c r="E81" i="3"/>
  <c r="E92" i="3" s="1"/>
  <c r="E22" i="3"/>
  <c r="S37" i="5" l="1"/>
  <c r="S41" i="5" s="1"/>
  <c r="E30" i="2" s="1"/>
  <c r="E31" i="2" s="1"/>
  <c r="T11" i="6"/>
  <c r="T15" i="6" s="1"/>
  <c r="U11" i="6"/>
  <c r="S15" i="6"/>
  <c r="R41" i="5"/>
  <c r="E48" i="4"/>
  <c r="E50" i="4" s="1"/>
  <c r="E51" i="4" s="1"/>
  <c r="E94" i="4" s="1"/>
  <c r="E42" i="2" l="1"/>
  <c r="E47" i="3"/>
  <c r="E49" i="3" s="1"/>
  <c r="E50" i="3" s="1"/>
  <c r="E93" i="3" s="1"/>
  <c r="E66" i="2" l="1"/>
  <c r="E112" i="2"/>
  <c r="E111" i="2"/>
  <c r="E110" i="2"/>
  <c r="E81" i="2"/>
  <c r="E92" i="2"/>
  <c r="E93" i="2" l="1"/>
  <c r="E113" i="2"/>
  <c r="E103" i="2" l="1"/>
  <c r="E104" i="2" s="1"/>
  <c r="E59" i="2" l="1"/>
  <c r="E61" i="2" s="1"/>
  <c r="E62" i="2" l="1"/>
  <c r="E105" i="2" s="1"/>
</calcChain>
</file>

<file path=xl/sharedStrings.xml><?xml version="1.0" encoding="utf-8"?>
<sst xmlns="http://schemas.openxmlformats.org/spreadsheetml/2006/main" count="374" uniqueCount="172">
  <si>
    <t>Treasurer's Report</t>
  </si>
  <si>
    <t>Columbia MD Chapter of The Links. Incorporated</t>
  </si>
  <si>
    <t>Interest - General Checking Account</t>
  </si>
  <si>
    <t>Total Income for Period</t>
  </si>
  <si>
    <t>Transfers</t>
  </si>
  <si>
    <t>Total Income and Transfer</t>
  </si>
  <si>
    <t>Total Brought Forward, Income and Transfer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</si>
  <si>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</si>
  <si>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</si>
  <si>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</si>
  <si>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</si>
  <si>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</si>
  <si>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</si>
  <si>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</si>
  <si>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</si>
  <si>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</si>
  <si>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</si>
  <si>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</si>
  <si>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</si>
  <si>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</si>
  <si>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</si>
  <si>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</si>
  <si>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</si>
  <si>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</si>
  <si>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</si>
  <si>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</si>
  <si>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</si>
  <si>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</si>
  <si>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Marketing</t>
  </si>
  <si>
    <t>Friendship Activity</t>
  </si>
  <si>
    <t>Conferences or Programming</t>
  </si>
  <si>
    <t>Expenditures-Restricted Funds</t>
  </si>
  <si>
    <t>Arts Facet</t>
  </si>
  <si>
    <t>Health and Human Services Facet</t>
  </si>
  <si>
    <t>International Trends Facet</t>
  </si>
  <si>
    <t>National Trends Facet</t>
  </si>
  <si>
    <t>Peabody Donation</t>
  </si>
  <si>
    <t>Peabody Concert Expenses</t>
  </si>
  <si>
    <t>Services to Youth Facet</t>
  </si>
  <si>
    <t>Scholarships</t>
  </si>
  <si>
    <t>Total Restricted Expenditures</t>
  </si>
  <si>
    <t>Total Expenditures-Restricted and Unrestricted</t>
  </si>
  <si>
    <t>Balance, General Checking Account, April 30, 2020</t>
  </si>
  <si>
    <t>Summary of All Accounts</t>
  </si>
  <si>
    <t>*Fundraiser Account</t>
  </si>
  <si>
    <t>Total All Accounts</t>
  </si>
  <si>
    <t>Other Events</t>
  </si>
  <si>
    <t>Chapter Meeting Expense</t>
  </si>
  <si>
    <t>General Checking Account - Operating</t>
  </si>
  <si>
    <t>Accounting QuickBooks/annual</t>
  </si>
  <si>
    <t>*General Checking Account - Regular Restricted</t>
  </si>
  <si>
    <t xml:space="preserve">*Our annual chapter assessment totaling $39,750 was deposited into our </t>
  </si>
  <si>
    <t>Fundraiser Account and should have been deposited into our Regular Restricted</t>
  </si>
  <si>
    <t>Account. The balances reflect the transfer which will occur in FY21.</t>
  </si>
  <si>
    <t>National and Foundation Dues</t>
  </si>
  <si>
    <t>Expenditures-Unrestricted Funds</t>
  </si>
  <si>
    <t>Total Unrestricted Expenditures</t>
  </si>
  <si>
    <t>Unrestricted  - Operations</t>
  </si>
  <si>
    <t>Monthly Financial Report</t>
  </si>
  <si>
    <t>Operating Account</t>
  </si>
  <si>
    <t>Income</t>
  </si>
  <si>
    <t xml:space="preserve">  Deposits</t>
  </si>
  <si>
    <t>Total</t>
  </si>
  <si>
    <t>Total Deposits and Interest</t>
  </si>
  <si>
    <t>M&amp;T Bank</t>
  </si>
  <si>
    <t>Income/Receipts</t>
  </si>
  <si>
    <t>Total Income/Receipts</t>
  </si>
  <si>
    <t>Expenditures</t>
  </si>
  <si>
    <t>Date</t>
  </si>
  <si>
    <t>Check #</t>
  </si>
  <si>
    <t>Payee</t>
  </si>
  <si>
    <t>Amount</t>
  </si>
  <si>
    <t>Purpose</t>
  </si>
  <si>
    <t>Service Charge</t>
  </si>
  <si>
    <t>Total Expenditures</t>
  </si>
  <si>
    <t>Ending Book Balance</t>
  </si>
  <si>
    <t>Budget</t>
  </si>
  <si>
    <t>Operating Overage</t>
  </si>
  <si>
    <t>Regular Restricted  - Programs</t>
  </si>
  <si>
    <t>Regular Restricted Account</t>
  </si>
  <si>
    <t>Special Restricted  - Fundraising</t>
  </si>
  <si>
    <t>Special Restricted Account</t>
  </si>
  <si>
    <t>Operating (Unrestricted Account)</t>
  </si>
  <si>
    <t>Dec 2020</t>
  </si>
  <si>
    <t>Remaining Against Budget</t>
  </si>
  <si>
    <t>Expenses</t>
  </si>
  <si>
    <t>Accounting Quickbooks/annual</t>
  </si>
  <si>
    <t>Final</t>
  </si>
  <si>
    <t>Total costs applied to Overage</t>
  </si>
  <si>
    <t>Hostess Fees @ $0 - Chapter Meeting Expenses</t>
  </si>
  <si>
    <t>$0 chapter meetings</t>
  </si>
  <si>
    <t>May 2020</t>
  </si>
  <si>
    <t>June 2020</t>
  </si>
  <si>
    <t>July 2020</t>
  </si>
  <si>
    <t>Aug 2020</t>
  </si>
  <si>
    <t>Sept 2020</t>
  </si>
  <si>
    <t>Oct 2020</t>
  </si>
  <si>
    <t>Nov 2020</t>
  </si>
  <si>
    <t>Jan 2021</t>
  </si>
  <si>
    <t>Feb 2021</t>
  </si>
  <si>
    <t>Mar 2021</t>
  </si>
  <si>
    <t>April 2021</t>
  </si>
  <si>
    <t>Chapter Dues @ $375 (53 members)</t>
  </si>
  <si>
    <t>Finance Committee</t>
  </si>
  <si>
    <t>FY 2021 Remaining Budget Balance</t>
  </si>
  <si>
    <t>Programming-Restricted</t>
  </si>
  <si>
    <t>Scholarships (this fiscal year*)</t>
  </si>
  <si>
    <t>Services toYouth Facet</t>
  </si>
  <si>
    <t>2020-2021 Final Budget</t>
  </si>
  <si>
    <t>The Chapter approved the following items to be applied to the overage</t>
  </si>
  <si>
    <t>Unapplied Overage</t>
  </si>
  <si>
    <t>Friendship  $2100</t>
  </si>
  <si>
    <t>45th Anniversary $4500</t>
  </si>
  <si>
    <t>Ads    $1250</t>
  </si>
  <si>
    <t>Hostess Fee $10,600  1 time  2020-2021</t>
  </si>
  <si>
    <t>Conference and assembly     $1000.00*</t>
  </si>
  <si>
    <t>National /Area Leadership Support   $2000*</t>
  </si>
  <si>
    <t>Columbia MD Chapter of the Links, Inc.</t>
  </si>
  <si>
    <t>Scholarship Schedule</t>
  </si>
  <si>
    <t>Award Date</t>
  </si>
  <si>
    <t>Student School Year</t>
  </si>
  <si>
    <t>Year 4 of 4</t>
  </si>
  <si>
    <t>HBCU Scholarship</t>
  </si>
  <si>
    <t>2017 - Award Recipient</t>
  </si>
  <si>
    <t>K.Purdue</t>
  </si>
  <si>
    <t>2017 - 2021</t>
  </si>
  <si>
    <t>2018- Award Recipient</t>
  </si>
  <si>
    <t>Year 2 of 4</t>
  </si>
  <si>
    <t>K. Alli</t>
  </si>
  <si>
    <t>4/2018</t>
  </si>
  <si>
    <t>2018 - 2022</t>
  </si>
  <si>
    <t>2019 Award Recipient</t>
  </si>
  <si>
    <t>Year 1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</si>
  <si>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</si>
  <si>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</si>
  <si>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</si>
  <si>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</si>
  <si>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</si>
  <si>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</si>
  <si>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</si>
  <si>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J. Martar</t>
  </si>
  <si>
    <t>4/2020</t>
  </si>
  <si>
    <t>2020 - 2024</t>
  </si>
  <si>
    <t>A. Diggs</t>
  </si>
  <si>
    <t>Total End of FY20</t>
  </si>
  <si>
    <t>Columbia MD Chapter of The Links, Inc.</t>
  </si>
  <si>
    <t>Links Fiscal Year</t>
  </si>
  <si>
    <t>New Awards</t>
  </si>
  <si>
    <t>5/1/18-4/30/19</t>
  </si>
  <si>
    <t>5/1/19-4/30/20</t>
  </si>
  <si>
    <t>5/1/20-4/30/21</t>
  </si>
  <si>
    <t>5/1/21-4/30/22</t>
  </si>
  <si>
    <t>5/1/22-4/30/23</t>
  </si>
  <si>
    <t>Year 3 of 4</t>
  </si>
  <si>
    <t>Current obligation</t>
  </si>
  <si>
    <t>Balance Brought Forward, September 30, 2020</t>
  </si>
  <si>
    <t>October 1, 2020 - October 31, 2020</t>
  </si>
  <si>
    <t>Svchg100820</t>
  </si>
  <si>
    <t>Deidre C. Johnson</t>
  </si>
  <si>
    <t>Germaine Bodls Leftridge</t>
  </si>
  <si>
    <t>Myra J. Smith</t>
  </si>
  <si>
    <t>Community Action Council</t>
  </si>
  <si>
    <t>HCPSS/Bright Minds Foundation</t>
  </si>
  <si>
    <t>Charsoft Consulting</t>
  </si>
  <si>
    <t>Zoom Pro Plan account</t>
  </si>
  <si>
    <t>Alumna Links Pop-up gift mugs</t>
  </si>
  <si>
    <t>Alumna Links Pop-up gift bags</t>
  </si>
  <si>
    <t>Donation food HoCo Food Bank</t>
  </si>
  <si>
    <t>Donation for Chromebooks</t>
  </si>
  <si>
    <t>Web hosting 2020-2021</t>
  </si>
  <si>
    <t>Remaining Balance from Charitable contributions Community Action Council</t>
  </si>
  <si>
    <t>1/2 of Alumna Pop-up gift mugs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</si>
</sst>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"/>
    <numFmt numFmtId="167" formatCode="&quot;$&quot;0.00"/>
    <numFmt numFmtId="168" formatCode="m/d/yy"/>
    <numFmt numFmtId="169" formatCode="&quot;$&quot;#,##0.00&quot; &quot;;\(&quot;$&quot;#,##0.00\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2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43" fontId="1" fillId="0" borderId="0" xfId="0" applyNumberFormat="1" applyFont="1" applyFill="1"/>
    <xf numFmtId="43" fontId="1" fillId="0" borderId="0" xfId="0" applyNumberFormat="1" applyFont="1" applyFill="1" applyBorder="1"/>
    <xf numFmtId="44" fontId="1" fillId="0" borderId="0" xfId="0" applyNumberFormat="1" applyFont="1" applyFill="1"/>
    <xf numFmtId="44" fontId="2" fillId="0" borderId="0" xfId="0" applyNumberFormat="1" applyFont="1" applyFill="1"/>
    <xf numFmtId="14" fontId="1" fillId="0" borderId="0" xfId="0" applyNumberFormat="1" applyFont="1"/>
    <xf numFmtId="0" fontId="5" fillId="0" borderId="0" xfId="0" applyFont="1" applyFill="1"/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/>
    <xf numFmtId="43" fontId="5" fillId="0" borderId="0" xfId="0" applyNumberFormat="1" applyFont="1" applyFill="1"/>
    <xf numFmtId="43" fontId="5" fillId="0" borderId="2" xfId="0" applyNumberFormat="1" applyFont="1" applyFill="1" applyBorder="1"/>
    <xf numFmtId="0" fontId="6" fillId="0" borderId="0" xfId="0" applyFont="1" applyFill="1"/>
    <xf numFmtId="44" fontId="6" fillId="0" borderId="0" xfId="0" applyNumberFormat="1" applyFont="1" applyFill="1"/>
    <xf numFmtId="49" fontId="5" fillId="0" borderId="0" xfId="0" applyNumberFormat="1" applyFont="1" applyFill="1"/>
    <xf numFmtId="43" fontId="5" fillId="0" borderId="0" xfId="0" applyNumberFormat="1" applyFont="1" applyFill="1" applyBorder="1"/>
    <xf numFmtId="49" fontId="6" fillId="0" borderId="0" xfId="0" applyNumberFormat="1" applyFont="1" applyFill="1"/>
    <xf numFmtId="44" fontId="5" fillId="0" borderId="0" xfId="0" applyNumberFormat="1" applyFont="1" applyFill="1"/>
    <xf numFmtId="43" fontId="6" fillId="0" borderId="2" xfId="0" applyNumberFormat="1" applyFont="1" applyFill="1" applyBorder="1"/>
    <xf numFmtId="43" fontId="6" fillId="0" borderId="3" xfId="0" applyNumberFormat="1" applyFont="1" applyFill="1" applyBorder="1"/>
    <xf numFmtId="43" fontId="5" fillId="0" borderId="3" xfId="0" applyNumberFormat="1" applyFont="1" applyFill="1" applyBorder="1"/>
    <xf numFmtId="14" fontId="5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43" fontId="2" fillId="0" borderId="4" xfId="0" applyNumberFormat="1" applyFont="1" applyFill="1" applyBorder="1"/>
    <xf numFmtId="43" fontId="5" fillId="0" borderId="0" xfId="0" applyNumberFormat="1" applyFont="1" applyFill="1" applyBorder="1" applyAlignment="1">
      <alignment vertical="center"/>
    </xf>
    <xf numFmtId="44" fontId="2" fillId="0" borderId="5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44" fontId="2" fillId="0" borderId="4" xfId="0" applyNumberFormat="1" applyFont="1" applyFill="1" applyBorder="1"/>
    <xf numFmtId="49" fontId="9" fillId="0" borderId="0" xfId="0" applyNumberFormat="1" applyFont="1"/>
    <xf numFmtId="0" fontId="10" fillId="0" borderId="0" xfId="0" applyFont="1"/>
    <xf numFmtId="164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/>
    <xf numFmtId="43" fontId="9" fillId="0" borderId="0" xfId="0" applyNumberFormat="1" applyFont="1" applyAlignment="1">
      <alignment horizontal="center"/>
    </xf>
    <xf numFmtId="0" fontId="12" fillId="0" borderId="0" xfId="0" applyFont="1"/>
    <xf numFmtId="44" fontId="9" fillId="0" borderId="11" xfId="0" applyNumberFormat="1" applyFont="1" applyBorder="1"/>
    <xf numFmtId="43" fontId="9" fillId="0" borderId="0" xfId="0" applyNumberFormat="1" applyFont="1"/>
    <xf numFmtId="4" fontId="1" fillId="0" borderId="0" xfId="0" applyNumberFormat="1" applyFont="1"/>
    <xf numFmtId="43" fontId="1" fillId="2" borderId="0" xfId="0" applyNumberFormat="1" applyFont="1" applyFill="1"/>
    <xf numFmtId="43" fontId="10" fillId="2" borderId="0" xfId="0" applyNumberFormat="1" applyFont="1" applyFill="1"/>
    <xf numFmtId="43" fontId="1" fillId="0" borderId="5" xfId="0" applyNumberFormat="1" applyFont="1" applyBorder="1"/>
    <xf numFmtId="164" fontId="9" fillId="0" borderId="10" xfId="0" quotePrefix="1" applyNumberFormat="1" applyFont="1" applyBorder="1" applyAlignment="1">
      <alignment horizontal="center" wrapText="1"/>
    </xf>
    <xf numFmtId="44" fontId="5" fillId="0" borderId="0" xfId="0" applyNumberFormat="1" applyFont="1" applyFill="1" applyBorder="1" applyAlignment="1">
      <alignment vertical="center"/>
    </xf>
    <xf numFmtId="44" fontId="5" fillId="0" borderId="6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44" fontId="9" fillId="0" borderId="12" xfId="0" applyNumberFormat="1" applyFont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/>
    <xf numFmtId="168" fontId="12" fillId="0" borderId="0" xfId="0" applyNumberFormat="1" applyFont="1"/>
    <xf numFmtId="0" fontId="6" fillId="0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3" fontId="5" fillId="0" borderId="4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right" vertical="center" wrapText="1"/>
    </xf>
    <xf numFmtId="44" fontId="5" fillId="0" borderId="6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43" fontId="13" fillId="0" borderId="0" xfId="0" applyNumberFormat="1" applyFont="1"/>
    <xf numFmtId="43" fontId="15" fillId="0" borderId="0" xfId="0" applyNumberFormat="1" applyFont="1"/>
    <xf numFmtId="49" fontId="14" fillId="0" borderId="0" xfId="0" applyNumberFormat="1" applyFont="1"/>
    <xf numFmtId="43" fontId="13" fillId="0" borderId="6" xfId="0" applyNumberFormat="1" applyFont="1" applyBorder="1"/>
    <xf numFmtId="165" fontId="14" fillId="0" borderId="0" xfId="0" applyNumberFormat="1" applyFont="1"/>
    <xf numFmtId="44" fontId="2" fillId="0" borderId="13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1" fillId="0" borderId="0" xfId="0" applyNumberFormat="1" applyFont="1" applyFill="1" applyBorder="1"/>
    <xf numFmtId="44" fontId="5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11" fillId="0" borderId="8" xfId="0" applyFont="1" applyBorder="1"/>
    <xf numFmtId="0" fontId="11" fillId="0" borderId="9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5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Border="1"/>
    <xf numFmtId="0" fontId="1" fillId="0" borderId="0" xfId="0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338A-0B1F-4007-BD02-9CC7BBEF8A26}">
  <dimension ref="A1:G117"/>
  <sheetViews>
    <sheetView tabSelected="1" zoomScaleNormal="100" workbookViewId="0">
      <pane ySplit="5" topLeftCell="A6" activePane="bottomLeft" state="frozen"/>
      <selection pane="bottomLeft" sqref="A1:E1"/>
    </sheetView>
  </sheetViews>
  <sheetFormatPr defaultRowHeight="12.75" x14ac:dyDescent="0.2"/>
  <cols>
    <col min="1" max="1" width="14.140625" style="3" customWidth="1"/>
    <col min="2" max="2" width="12.42578125" style="3" customWidth="1"/>
    <col min="3" max="3" width="26.28515625" style="3" customWidth="1"/>
    <col min="4" max="4" width="28.7109375" style="3" customWidth="1"/>
    <col min="5" max="5" width="14.5703125" style="6" customWidth="1"/>
    <col min="6" max="6" width="11.28515625" style="3" customWidth="1"/>
    <col min="7" max="7" width="11" style="3" bestFit="1" customWidth="1"/>
    <col min="8" max="16384" width="9.140625" style="3"/>
  </cols>
  <sheetData>
    <row r="1" spans="1:7" s="5" customFormat="1" ht="15.75" x14ac:dyDescent="0.25">
      <c r="A1" s="86" t="s">
        <v>0</v>
      </c>
      <c r="B1" s="86"/>
      <c r="C1" s="86"/>
      <c r="D1" s="86"/>
      <c r="E1" s="86"/>
    </row>
    <row r="2" spans="1:7" s="5" customFormat="1" ht="15.75" x14ac:dyDescent="0.25">
      <c r="A2" s="86" t="s">
        <v>1</v>
      </c>
      <c r="B2" s="86"/>
      <c r="C2" s="86"/>
      <c r="D2" s="86"/>
      <c r="E2" s="86"/>
    </row>
    <row r="3" spans="1:7" s="5" customFormat="1" ht="15.75" x14ac:dyDescent="0.25">
      <c r="A3" s="86" t="s">
        <v>57</v>
      </c>
      <c r="B3" s="86"/>
      <c r="C3" s="86"/>
      <c r="D3" s="86"/>
      <c r="E3" s="86"/>
    </row>
    <row r="4" spans="1:7" s="5" customFormat="1" ht="15.75" x14ac:dyDescent="0.25">
      <c r="A4" s="86" t="s">
        <v>58</v>
      </c>
      <c r="B4" s="86"/>
      <c r="C4" s="86"/>
      <c r="D4" s="86"/>
      <c r="E4" s="86"/>
    </row>
    <row r="5" spans="1:7" s="5" customFormat="1" ht="15.75" x14ac:dyDescent="0.25">
      <c r="A5" s="86" t="s">
        <v>156</v>
      </c>
      <c r="B5" s="86"/>
      <c r="C5" s="86"/>
      <c r="D5" s="86"/>
      <c r="E5" s="86"/>
    </row>
    <row r="7" spans="1:7" x14ac:dyDescent="0.2">
      <c r="A7" s="4" t="s">
        <v>59</v>
      </c>
    </row>
    <row r="8" spans="1:7" x14ac:dyDescent="0.2">
      <c r="A8" s="4" t="s">
        <v>155</v>
      </c>
      <c r="B8" s="4"/>
      <c r="C8" s="4"/>
      <c r="D8" s="4"/>
      <c r="E8" s="8">
        <v>59165.760000000002</v>
      </c>
    </row>
    <row r="9" spans="1:7" x14ac:dyDescent="0.2">
      <c r="A9" s="4" t="s">
        <v>65</v>
      </c>
      <c r="B9" s="4"/>
      <c r="C9" s="4"/>
      <c r="D9" s="4"/>
    </row>
    <row r="10" spans="1:7" x14ac:dyDescent="0.2">
      <c r="A10" s="3" t="s">
        <v>61</v>
      </c>
      <c r="C10" s="10"/>
      <c r="D10" s="10"/>
    </row>
    <row r="11" spans="1:7" x14ac:dyDescent="0.2">
      <c r="A11" s="10">
        <v>44135</v>
      </c>
      <c r="C11" s="10"/>
      <c r="D11" s="10"/>
      <c r="E11" s="6">
        <v>0</v>
      </c>
    </row>
    <row r="12" spans="1:7" x14ac:dyDescent="0.2">
      <c r="G12" s="2"/>
    </row>
    <row r="13" spans="1:7" x14ac:dyDescent="0.2">
      <c r="A13" s="4" t="s">
        <v>63</v>
      </c>
      <c r="E13" s="29"/>
      <c r="G13" s="2"/>
    </row>
    <row r="14" spans="1:7" x14ac:dyDescent="0.2">
      <c r="A14" s="4" t="s">
        <v>66</v>
      </c>
      <c r="E14" s="34">
        <f>SUBTOTAL(9,E8:E13)</f>
        <v>59165.760000000002</v>
      </c>
      <c r="G14" s="2"/>
    </row>
    <row r="15" spans="1:7" x14ac:dyDescent="0.2">
      <c r="A15" s="4"/>
      <c r="E15" s="9"/>
      <c r="G15" s="2"/>
    </row>
    <row r="16" spans="1:7" x14ac:dyDescent="0.2">
      <c r="A16" s="4" t="s">
        <v>67</v>
      </c>
      <c r="E16" s="6">
        <v>0</v>
      </c>
    </row>
    <row r="17" spans="1:7" x14ac:dyDescent="0.2">
      <c r="A17" s="81"/>
      <c r="B17" s="81"/>
      <c r="C17" s="81"/>
      <c r="D17" s="81"/>
      <c r="E17" s="7"/>
    </row>
    <row r="18" spans="1:7" s="4" customFormat="1" ht="15" x14ac:dyDescent="0.35">
      <c r="A18" s="82" t="s">
        <v>68</v>
      </c>
      <c r="B18" s="82" t="s">
        <v>69</v>
      </c>
      <c r="C18" s="82" t="s">
        <v>70</v>
      </c>
      <c r="D18" s="82" t="s">
        <v>72</v>
      </c>
      <c r="E18" s="80" t="s">
        <v>71</v>
      </c>
    </row>
    <row r="19" spans="1:7" s="11" customFormat="1" x14ac:dyDescent="0.2">
      <c r="A19" s="27">
        <v>44112</v>
      </c>
      <c r="B19" s="32" t="s">
        <v>157</v>
      </c>
      <c r="C19" s="32" t="s">
        <v>64</v>
      </c>
      <c r="D19" s="32" t="s">
        <v>73</v>
      </c>
      <c r="E19" s="30">
        <v>-6</v>
      </c>
    </row>
    <row r="20" spans="1:7" s="11" customFormat="1" x14ac:dyDescent="0.2">
      <c r="A20" s="27">
        <v>44129</v>
      </c>
      <c r="B20" s="32">
        <v>2818</v>
      </c>
      <c r="C20" s="32" t="s">
        <v>162</v>
      </c>
      <c r="D20" s="32" t="s">
        <v>168</v>
      </c>
      <c r="E20" s="30">
        <v>-475</v>
      </c>
    </row>
    <row r="21" spans="1:7" s="11" customFormat="1" x14ac:dyDescent="0.2">
      <c r="A21" s="27">
        <v>44129</v>
      </c>
      <c r="B21" s="32">
        <v>2820</v>
      </c>
      <c r="C21" s="32" t="s">
        <v>161</v>
      </c>
      <c r="D21" s="32" t="s">
        <v>167</v>
      </c>
      <c r="E21" s="30">
        <v>-475</v>
      </c>
      <c r="G21" s="16"/>
    </row>
    <row r="22" spans="1:7" s="11" customFormat="1" x14ac:dyDescent="0.2">
      <c r="A22" s="27">
        <v>44129</v>
      </c>
      <c r="B22" s="32">
        <v>2821</v>
      </c>
      <c r="C22" s="32" t="s">
        <v>160</v>
      </c>
      <c r="D22" s="32" t="s">
        <v>166</v>
      </c>
      <c r="E22" s="30">
        <v>-151.94999999999999</v>
      </c>
    </row>
    <row r="23" spans="1:7" s="11" customFormat="1" x14ac:dyDescent="0.2">
      <c r="A23" s="27">
        <v>44129</v>
      </c>
      <c r="B23" s="32">
        <v>2822</v>
      </c>
      <c r="C23" s="32" t="s">
        <v>159</v>
      </c>
      <c r="D23" s="32" t="s">
        <v>165</v>
      </c>
      <c r="E23" s="30">
        <v>-483</v>
      </c>
    </row>
    <row r="24" spans="1:7" s="11" customFormat="1" x14ac:dyDescent="0.2">
      <c r="A24" s="27">
        <v>44129</v>
      </c>
      <c r="B24" s="32">
        <v>2823</v>
      </c>
      <c r="C24" s="32" t="s">
        <v>158</v>
      </c>
      <c r="D24" s="32" t="s">
        <v>164</v>
      </c>
      <c r="E24" s="30">
        <v>-149.9</v>
      </c>
    </row>
    <row r="25" spans="1:7" s="11" customFormat="1" x14ac:dyDescent="0.2">
      <c r="A25" s="27">
        <v>44129</v>
      </c>
      <c r="B25" s="32">
        <v>2824</v>
      </c>
      <c r="C25" s="32" t="s">
        <v>163</v>
      </c>
      <c r="D25" s="32" t="s">
        <v>169</v>
      </c>
      <c r="E25" s="30">
        <v>-500</v>
      </c>
    </row>
    <row r="26" spans="1:7" s="11" customFormat="1" x14ac:dyDescent="0.2">
      <c r="A26" s="27"/>
      <c r="B26" s="32"/>
      <c r="C26" s="32"/>
      <c r="D26" s="32"/>
      <c r="E26" s="30"/>
    </row>
    <row r="27" spans="1:7" s="11" customFormat="1" x14ac:dyDescent="0.2">
      <c r="A27" s="28" t="s">
        <v>74</v>
      </c>
      <c r="B27" s="13"/>
      <c r="C27" s="13"/>
      <c r="D27" s="13"/>
      <c r="E27" s="29">
        <f>SUBTOTAL(9,E19:E26)</f>
        <v>-2240.8500000000004</v>
      </c>
    </row>
    <row r="28" spans="1:7" s="11" customFormat="1" ht="13.5" thickBot="1" x14ac:dyDescent="0.25">
      <c r="A28" s="28" t="s">
        <v>75</v>
      </c>
      <c r="B28" s="13"/>
      <c r="C28" s="13"/>
      <c r="D28" s="13"/>
      <c r="E28" s="79">
        <f>SUBTOTAL(9,E8:E27)</f>
        <v>56924.91</v>
      </c>
      <c r="F28" s="23"/>
    </row>
    <row r="29" spans="1:7" s="11" customFormat="1" ht="13.5" thickTop="1" x14ac:dyDescent="0.2">
      <c r="A29" s="12"/>
      <c r="B29" s="13"/>
      <c r="C29" s="13"/>
      <c r="D29" s="13"/>
      <c r="E29" s="51"/>
    </row>
    <row r="30" spans="1:7" s="11" customFormat="1" x14ac:dyDescent="0.2">
      <c r="A30" s="27" t="s">
        <v>104</v>
      </c>
      <c r="B30" s="13"/>
      <c r="C30" s="13"/>
      <c r="D30" s="13"/>
      <c r="E30" s="51">
        <f>+'Operating Budget'!S41</f>
        <v>17567.650000000001</v>
      </c>
    </row>
    <row r="31" spans="1:7" s="33" customFormat="1" ht="13.5" thickBot="1" x14ac:dyDescent="0.25">
      <c r="A31" s="27" t="s">
        <v>77</v>
      </c>
      <c r="B31" s="32"/>
      <c r="C31" s="32"/>
      <c r="D31" s="32"/>
      <c r="E31" s="52">
        <f>+E28-E30</f>
        <v>39357.26</v>
      </c>
      <c r="G31" s="85"/>
    </row>
    <row r="32" spans="1:7" s="11" customFormat="1" x14ac:dyDescent="0.2">
      <c r="A32" s="12"/>
      <c r="B32" s="13"/>
      <c r="C32" s="13"/>
      <c r="D32" s="13"/>
      <c r="E32" s="51"/>
    </row>
    <row r="33" spans="1:5" s="11" customFormat="1" x14ac:dyDescent="0.2">
      <c r="A33" s="62" t="s">
        <v>109</v>
      </c>
      <c r="B33" s="13"/>
      <c r="C33" s="13"/>
      <c r="D33" s="13"/>
      <c r="E33" s="51"/>
    </row>
    <row r="34" spans="1:5" s="11" customFormat="1" x14ac:dyDescent="0.2">
      <c r="A34" s="67" t="s">
        <v>111</v>
      </c>
      <c r="B34" s="13"/>
      <c r="C34" s="13"/>
      <c r="D34" s="13"/>
      <c r="E34" s="30">
        <f>2100-241.5</f>
        <v>1858.5</v>
      </c>
    </row>
    <row r="35" spans="1:5" s="11" customFormat="1" x14ac:dyDescent="0.2">
      <c r="A35" s="67" t="s">
        <v>112</v>
      </c>
      <c r="B35" s="13"/>
      <c r="C35" s="13"/>
      <c r="D35" s="13"/>
      <c r="E35" s="30">
        <v>4500</v>
      </c>
    </row>
    <row r="36" spans="1:5" s="11" customFormat="1" x14ac:dyDescent="0.2">
      <c r="A36" s="67" t="s">
        <v>113</v>
      </c>
      <c r="B36" s="13"/>
      <c r="C36" s="13"/>
      <c r="D36" s="13"/>
      <c r="E36" s="30">
        <v>1250</v>
      </c>
    </row>
    <row r="37" spans="1:5" s="11" customFormat="1" x14ac:dyDescent="0.2">
      <c r="A37" s="67" t="s">
        <v>114</v>
      </c>
      <c r="B37" s="13"/>
      <c r="C37" s="13"/>
      <c r="D37" s="13"/>
      <c r="E37" s="30">
        <v>10600</v>
      </c>
    </row>
    <row r="38" spans="1:5" s="11" customFormat="1" x14ac:dyDescent="0.2">
      <c r="A38" s="67" t="s">
        <v>115</v>
      </c>
      <c r="B38" s="13"/>
      <c r="C38" s="13"/>
      <c r="D38" s="13"/>
      <c r="E38" s="30">
        <v>1000</v>
      </c>
    </row>
    <row r="39" spans="1:5" s="11" customFormat="1" x14ac:dyDescent="0.2">
      <c r="A39" s="67" t="s">
        <v>116</v>
      </c>
      <c r="B39" s="13"/>
      <c r="C39" s="13"/>
      <c r="D39" s="13"/>
      <c r="E39" s="30">
        <v>2000</v>
      </c>
    </row>
    <row r="40" spans="1:5" s="11" customFormat="1" x14ac:dyDescent="0.2">
      <c r="A40" s="67"/>
      <c r="B40" s="13"/>
      <c r="C40" s="13"/>
      <c r="D40" s="13"/>
      <c r="E40" s="64">
        <f>SUM(E34:E39)</f>
        <v>21208.5</v>
      </c>
    </row>
    <row r="41" spans="1:5" s="11" customFormat="1" x14ac:dyDescent="0.2">
      <c r="A41" s="12"/>
      <c r="B41" s="13"/>
      <c r="C41" s="13"/>
      <c r="D41" s="13"/>
      <c r="E41" s="14"/>
    </row>
    <row r="42" spans="1:5" s="11" customFormat="1" ht="13.5" thickBot="1" x14ac:dyDescent="0.25">
      <c r="A42" s="63" t="s">
        <v>110</v>
      </c>
      <c r="B42" s="13"/>
      <c r="C42" s="13"/>
      <c r="D42" s="13"/>
      <c r="E42" s="66">
        <f>+E31-E40</f>
        <v>18148.760000000002</v>
      </c>
    </row>
    <row r="43" spans="1:5" s="11" customFormat="1" x14ac:dyDescent="0.2">
      <c r="A43" s="12"/>
      <c r="B43" s="13"/>
      <c r="C43" s="13"/>
      <c r="D43" s="13"/>
      <c r="E43" s="14"/>
    </row>
    <row r="44" spans="1:5" s="11" customFormat="1" x14ac:dyDescent="0.2">
      <c r="A44" s="12"/>
      <c r="B44" s="13"/>
      <c r="C44" s="13"/>
      <c r="D44" s="13"/>
      <c r="E44" s="14"/>
    </row>
    <row r="45" spans="1:5" s="11" customFormat="1" x14ac:dyDescent="0.2">
      <c r="A45" s="12"/>
      <c r="B45" s="13"/>
      <c r="C45" s="13"/>
      <c r="D45" s="13"/>
      <c r="E45" s="14"/>
    </row>
    <row r="46" spans="1:5" s="11" customFormat="1" x14ac:dyDescent="0.2">
      <c r="A46" s="12"/>
      <c r="B46" s="13"/>
      <c r="C46" s="13"/>
      <c r="D46" s="13"/>
      <c r="E46" s="14"/>
    </row>
    <row r="47" spans="1:5" s="11" customFormat="1" x14ac:dyDescent="0.2">
      <c r="A47" s="12"/>
      <c r="B47" s="13"/>
      <c r="C47" s="13"/>
      <c r="D47" s="13"/>
      <c r="E47" s="14"/>
    </row>
    <row r="48" spans="1:5" s="11" customFormat="1" x14ac:dyDescent="0.2">
      <c r="A48" s="12"/>
      <c r="B48" s="13"/>
      <c r="C48" s="13"/>
      <c r="D48" s="13"/>
      <c r="E48" s="14"/>
    </row>
    <row r="49" spans="1:6" s="11" customFormat="1" x14ac:dyDescent="0.2">
      <c r="A49" s="12"/>
      <c r="B49" s="13"/>
      <c r="C49" s="13"/>
      <c r="D49" s="13"/>
      <c r="E49" s="14"/>
    </row>
    <row r="50" spans="1:6" s="11" customFormat="1" x14ac:dyDescent="0.2">
      <c r="A50" s="12"/>
      <c r="B50" s="13"/>
      <c r="C50" s="13"/>
      <c r="D50" s="13"/>
      <c r="E50" s="14"/>
    </row>
    <row r="51" spans="1:6" s="11" customFormat="1" x14ac:dyDescent="0.2">
      <c r="A51" s="12"/>
      <c r="B51" s="13"/>
      <c r="C51" s="13"/>
      <c r="D51" s="13"/>
      <c r="E51" s="14"/>
    </row>
    <row r="52" spans="1:6" s="11" customFormat="1" x14ac:dyDescent="0.2">
      <c r="A52" s="12"/>
      <c r="B52" s="13"/>
      <c r="C52" s="13"/>
      <c r="D52" s="13"/>
      <c r="E52" s="14"/>
    </row>
    <row r="53" spans="1:6" s="11" customFormat="1" x14ac:dyDescent="0.2">
      <c r="A53" s="12"/>
      <c r="B53" s="13"/>
      <c r="C53" s="13"/>
      <c r="D53" s="13"/>
      <c r="E53" s="14"/>
    </row>
    <row r="54" spans="1:6" s="11" customFormat="1" x14ac:dyDescent="0.2">
      <c r="A54" s="12"/>
      <c r="B54" s="13"/>
      <c r="C54" s="13"/>
      <c r="D54" s="13"/>
      <c r="E54" s="14"/>
    </row>
    <row r="55" spans="1:6" s="11" customFormat="1" x14ac:dyDescent="0.2">
      <c r="A55" s="12"/>
      <c r="B55" s="13"/>
      <c r="C55" s="13"/>
      <c r="D55" s="13"/>
      <c r="E55" s="14"/>
    </row>
    <row r="56" spans="1:6" s="11" customFormat="1" x14ac:dyDescent="0.2">
      <c r="A56" s="12"/>
      <c r="B56" s="13"/>
      <c r="C56" s="13"/>
      <c r="D56" s="13"/>
      <c r="E56" s="14"/>
    </row>
    <row r="57" spans="1:6" s="11" customFormat="1" x14ac:dyDescent="0.2">
      <c r="A57" s="12"/>
      <c r="B57" s="13"/>
      <c r="C57" s="13"/>
      <c r="D57" s="13"/>
      <c r="E57" s="14"/>
    </row>
    <row r="58" spans="1:6" s="11" customFormat="1" ht="13.5" thickBot="1" x14ac:dyDescent="0.25">
      <c r="A58" s="11" t="s">
        <v>2</v>
      </c>
      <c r="E58" s="15"/>
    </row>
    <row r="59" spans="1:6" s="11" customFormat="1" x14ac:dyDescent="0.2">
      <c r="A59" s="11" t="s">
        <v>3</v>
      </c>
      <c r="E59" s="16">
        <f>SUM(E10:E58)</f>
        <v>229099.64</v>
      </c>
    </row>
    <row r="60" spans="1:6" s="11" customFormat="1" ht="13.5" thickBot="1" x14ac:dyDescent="0.25">
      <c r="A60" s="11" t="s">
        <v>4</v>
      </c>
      <c r="E60" s="15">
        <v>0</v>
      </c>
    </row>
    <row r="61" spans="1:6" s="11" customFormat="1" ht="13.5" thickBot="1" x14ac:dyDescent="0.25">
      <c r="A61" s="11" t="s">
        <v>5</v>
      </c>
      <c r="E61" s="17">
        <f>+E60+E59</f>
        <v>229099.64</v>
      </c>
      <c r="F61" s="16"/>
    </row>
    <row r="62" spans="1:6" s="11" customFormat="1" x14ac:dyDescent="0.2">
      <c r="A62" s="18" t="s">
        <v>6</v>
      </c>
      <c r="B62" s="18"/>
      <c r="C62" s="18"/>
      <c r="D62" s="18"/>
      <c r="E62" s="19">
        <f>+E61+E8</f>
        <v>288265.40000000002</v>
      </c>
    </row>
    <row r="63" spans="1:6" s="11" customFormat="1" ht="9.75" customHeight="1" x14ac:dyDescent="0.2">
      <c r="E63" s="16"/>
    </row>
    <row r="64" spans="1:6" s="11" customFormat="1" x14ac:dyDescent="0.2">
      <c r="A64" s="18" t="s">
        <v>55</v>
      </c>
      <c r="E64" s="16"/>
    </row>
    <row r="65" spans="1:5" s="11" customFormat="1" x14ac:dyDescent="0.2">
      <c r="A65" s="11" t="s">
        <v>47</v>
      </c>
      <c r="E65" s="16">
        <v>7001.24</v>
      </c>
    </row>
    <row r="66" spans="1:5" s="11" customFormat="1" x14ac:dyDescent="0.2">
      <c r="A66" s="11" t="s">
        <v>54</v>
      </c>
      <c r="E66" s="16">
        <f>10800+4590</f>
        <v>15390</v>
      </c>
    </row>
    <row r="67" spans="1:5" s="11" customFormat="1" x14ac:dyDescent="0.2">
      <c r="A67" s="20" t="s">
        <v>7</v>
      </c>
      <c r="E67" s="16">
        <v>0</v>
      </c>
    </row>
    <row r="68" spans="1:5" s="11" customFormat="1" x14ac:dyDescent="0.2">
      <c r="A68" s="20" t="s">
        <v>8</v>
      </c>
      <c r="E68" s="16">
        <v>0</v>
      </c>
    </row>
    <row r="69" spans="1:5" s="11" customFormat="1" x14ac:dyDescent="0.2">
      <c r="A69" s="20" t="s">
        <v>9</v>
      </c>
      <c r="E69" s="16">
        <v>550</v>
      </c>
    </row>
    <row r="70" spans="1:5" s="11" customFormat="1" x14ac:dyDescent="0.2">
      <c r="A70" s="20" t="s">
        <v>10</v>
      </c>
      <c r="E70" s="16">
        <v>100</v>
      </c>
    </row>
    <row r="71" spans="1:5" s="11" customFormat="1" x14ac:dyDescent="0.2">
      <c r="A71" s="20" t="s">
        <v>11</v>
      </c>
      <c r="E71" s="16">
        <v>50</v>
      </c>
    </row>
    <row r="72" spans="1:5" s="11" customFormat="1" x14ac:dyDescent="0.2">
      <c r="A72" s="20" t="s">
        <v>12</v>
      </c>
      <c r="E72" s="16">
        <v>92</v>
      </c>
    </row>
    <row r="73" spans="1:5" s="11" customFormat="1" x14ac:dyDescent="0.2">
      <c r="A73" s="20" t="s">
        <v>13</v>
      </c>
      <c r="E73" s="16">
        <v>440</v>
      </c>
    </row>
    <row r="74" spans="1:5" s="11" customFormat="1" x14ac:dyDescent="0.2">
      <c r="A74" s="20" t="s">
        <v>14</v>
      </c>
      <c r="E74" s="16">
        <v>550</v>
      </c>
    </row>
    <row r="75" spans="1:5" s="11" customFormat="1" x14ac:dyDescent="0.2">
      <c r="A75" s="20" t="s">
        <v>15</v>
      </c>
      <c r="E75" s="16">
        <v>5500</v>
      </c>
    </row>
    <row r="76" spans="1:5" s="11" customFormat="1" x14ac:dyDescent="0.2">
      <c r="A76" s="20" t="s">
        <v>16</v>
      </c>
      <c r="E76" s="16">
        <v>0</v>
      </c>
    </row>
    <row r="77" spans="1:5" s="11" customFormat="1" x14ac:dyDescent="0.2">
      <c r="A77" s="20" t="s">
        <v>17</v>
      </c>
      <c r="E77" s="16">
        <v>271.29000000000002</v>
      </c>
    </row>
    <row r="78" spans="1:5" s="11" customFormat="1" x14ac:dyDescent="0.2">
      <c r="A78" s="20" t="s">
        <v>18</v>
      </c>
      <c r="E78" s="16">
        <v>222.4</v>
      </c>
    </row>
    <row r="79" spans="1:5" s="11" customFormat="1" x14ac:dyDescent="0.2">
      <c r="A79" s="20" t="s">
        <v>19</v>
      </c>
      <c r="E79" s="16">
        <v>168</v>
      </c>
    </row>
    <row r="80" spans="1:5" s="11" customFormat="1" x14ac:dyDescent="0.2">
      <c r="A80" s="20" t="s">
        <v>20</v>
      </c>
      <c r="E80" s="16">
        <v>945.37</v>
      </c>
    </row>
    <row r="81" spans="1:5" s="11" customFormat="1" x14ac:dyDescent="0.2">
      <c r="A81" s="20" t="s">
        <v>21</v>
      </c>
      <c r="E81" s="16">
        <f>293.5+55</f>
        <v>348.5</v>
      </c>
    </row>
    <row r="82" spans="1:5" s="11" customFormat="1" x14ac:dyDescent="0.2">
      <c r="A82" s="20" t="s">
        <v>22</v>
      </c>
      <c r="E82" s="16">
        <v>38.15</v>
      </c>
    </row>
    <row r="83" spans="1:5" s="11" customFormat="1" x14ac:dyDescent="0.2">
      <c r="A83" s="20" t="s">
        <v>23</v>
      </c>
      <c r="E83" s="16">
        <v>959.71</v>
      </c>
    </row>
    <row r="84" spans="1:5" s="11" customFormat="1" x14ac:dyDescent="0.2">
      <c r="A84" s="20" t="s">
        <v>24</v>
      </c>
      <c r="E84" s="16">
        <v>12.1</v>
      </c>
    </row>
    <row r="85" spans="1:5" s="11" customFormat="1" x14ac:dyDescent="0.2">
      <c r="A85" s="20" t="s">
        <v>25</v>
      </c>
      <c r="E85" s="16">
        <v>8.4700000000000006</v>
      </c>
    </row>
    <row r="86" spans="1:5" s="11" customFormat="1" x14ac:dyDescent="0.2">
      <c r="A86" s="20" t="s">
        <v>26</v>
      </c>
      <c r="E86" s="16">
        <v>0</v>
      </c>
    </row>
    <row r="87" spans="1:5" s="11" customFormat="1" x14ac:dyDescent="0.2">
      <c r="A87" s="20" t="s">
        <v>27</v>
      </c>
      <c r="E87" s="16">
        <v>0</v>
      </c>
    </row>
    <row r="88" spans="1:5" s="11" customFormat="1" x14ac:dyDescent="0.2">
      <c r="A88" s="20" t="s">
        <v>49</v>
      </c>
      <c r="E88" s="16">
        <v>755</v>
      </c>
    </row>
    <row r="89" spans="1:5" s="11" customFormat="1" x14ac:dyDescent="0.2">
      <c r="A89" s="20" t="s">
        <v>29</v>
      </c>
      <c r="E89" s="16">
        <v>2158.1800000000003</v>
      </c>
    </row>
    <row r="90" spans="1:5" s="11" customFormat="1" x14ac:dyDescent="0.2">
      <c r="A90" s="20" t="s">
        <v>30</v>
      </c>
      <c r="E90" s="16">
        <v>0</v>
      </c>
    </row>
    <row r="91" spans="1:5" s="11" customFormat="1" x14ac:dyDescent="0.2">
      <c r="A91" s="20" t="s">
        <v>28</v>
      </c>
      <c r="E91" s="21">
        <v>180.98</v>
      </c>
    </row>
    <row r="92" spans="1:5" s="11" customFormat="1" ht="13.5" thickBot="1" x14ac:dyDescent="0.25">
      <c r="A92" s="20" t="s">
        <v>46</v>
      </c>
      <c r="E92" s="15">
        <f>6243.08-180.98-55</f>
        <v>6007.1</v>
      </c>
    </row>
    <row r="93" spans="1:5" s="11" customFormat="1" x14ac:dyDescent="0.2">
      <c r="A93" s="22" t="s">
        <v>56</v>
      </c>
      <c r="E93" s="23">
        <f>SUM(E65:E92)</f>
        <v>41748.49</v>
      </c>
    </row>
    <row r="94" spans="1:5" s="11" customFormat="1" x14ac:dyDescent="0.2">
      <c r="A94" s="22" t="s">
        <v>31</v>
      </c>
      <c r="E94" s="16"/>
    </row>
    <row r="95" spans="1:5" s="11" customFormat="1" x14ac:dyDescent="0.2">
      <c r="A95" s="20" t="s">
        <v>32</v>
      </c>
      <c r="E95" s="16">
        <v>919.12</v>
      </c>
    </row>
    <row r="96" spans="1:5" s="11" customFormat="1" x14ac:dyDescent="0.2">
      <c r="A96" s="20" t="s">
        <v>33</v>
      </c>
      <c r="E96" s="16">
        <v>2568.91</v>
      </c>
    </row>
    <row r="97" spans="1:7" s="11" customFormat="1" x14ac:dyDescent="0.2">
      <c r="A97" s="20" t="s">
        <v>34</v>
      </c>
      <c r="E97" s="16">
        <v>3900</v>
      </c>
    </row>
    <row r="98" spans="1:7" s="11" customFormat="1" x14ac:dyDescent="0.2">
      <c r="A98" s="20" t="s">
        <v>35</v>
      </c>
      <c r="E98" s="16">
        <v>950</v>
      </c>
    </row>
    <row r="99" spans="1:7" s="11" customFormat="1" x14ac:dyDescent="0.2">
      <c r="A99" s="20" t="s">
        <v>36</v>
      </c>
      <c r="E99" s="16">
        <v>2500</v>
      </c>
    </row>
    <row r="100" spans="1:7" s="11" customFormat="1" x14ac:dyDescent="0.2">
      <c r="A100" s="20" t="s">
        <v>37</v>
      </c>
      <c r="E100" s="16">
        <v>5732.09</v>
      </c>
    </row>
    <row r="101" spans="1:7" s="11" customFormat="1" x14ac:dyDescent="0.2">
      <c r="A101" s="20" t="s">
        <v>39</v>
      </c>
      <c r="E101" s="16">
        <v>15995</v>
      </c>
    </row>
    <row r="102" spans="1:7" s="11" customFormat="1" ht="13.5" thickBot="1" x14ac:dyDescent="0.25">
      <c r="A102" s="20" t="s">
        <v>38</v>
      </c>
      <c r="E102" s="15">
        <v>6855</v>
      </c>
    </row>
    <row r="103" spans="1:7" s="11" customFormat="1" ht="13.5" thickBot="1" x14ac:dyDescent="0.25">
      <c r="A103" s="22" t="s">
        <v>40</v>
      </c>
      <c r="B103" s="18"/>
      <c r="C103" s="18"/>
      <c r="D103" s="18"/>
      <c r="E103" s="24">
        <f>SUM(E95:E102)</f>
        <v>39420.119999999995</v>
      </c>
    </row>
    <row r="104" spans="1:7" s="11" customFormat="1" ht="13.5" thickBot="1" x14ac:dyDescent="0.25">
      <c r="A104" s="22" t="s">
        <v>41</v>
      </c>
      <c r="B104" s="18"/>
      <c r="C104" s="18"/>
      <c r="D104" s="18"/>
      <c r="E104" s="24">
        <f>+E103+E93</f>
        <v>81168.609999999986</v>
      </c>
    </row>
    <row r="105" spans="1:7" s="11" customFormat="1" ht="13.5" thickBot="1" x14ac:dyDescent="0.25">
      <c r="A105" s="22" t="s">
        <v>42</v>
      </c>
      <c r="B105" s="18"/>
      <c r="C105" s="18"/>
      <c r="D105" s="18"/>
      <c r="E105" s="25">
        <f>+E62-E104</f>
        <v>207096.79000000004</v>
      </c>
    </row>
    <row r="106" spans="1:7" s="11" customFormat="1" ht="13.5" thickTop="1" x14ac:dyDescent="0.2">
      <c r="E106" s="16"/>
    </row>
    <row r="107" spans="1:7" s="11" customFormat="1" x14ac:dyDescent="0.2">
      <c r="E107" s="16"/>
    </row>
    <row r="108" spans="1:7" s="11" customFormat="1" x14ac:dyDescent="0.2">
      <c r="A108" s="87" t="s">
        <v>43</v>
      </c>
      <c r="B108" s="87"/>
      <c r="C108" s="87"/>
      <c r="D108" s="87"/>
      <c r="E108" s="87"/>
    </row>
    <row r="109" spans="1:7" s="11" customFormat="1" x14ac:dyDescent="0.2">
      <c r="E109" s="16"/>
    </row>
    <row r="110" spans="1:7" s="11" customFormat="1" x14ac:dyDescent="0.2">
      <c r="A110" s="11" t="s">
        <v>48</v>
      </c>
      <c r="E110" s="16">
        <f>56578.91</f>
        <v>56578.91</v>
      </c>
      <c r="F110" s="16"/>
    </row>
    <row r="111" spans="1:7" s="11" customFormat="1" x14ac:dyDescent="0.2">
      <c r="A111" s="11" t="s">
        <v>50</v>
      </c>
      <c r="E111" s="16">
        <f>22911.5+39750</f>
        <v>62661.5</v>
      </c>
      <c r="F111" s="16"/>
      <c r="G111" s="16"/>
    </row>
    <row r="112" spans="1:7" s="11" customFormat="1" ht="13.5" thickBot="1" x14ac:dyDescent="0.25">
      <c r="A112" s="11" t="s">
        <v>44</v>
      </c>
      <c r="E112" s="15">
        <f>43714.07-39750</f>
        <v>3964.0699999999997</v>
      </c>
      <c r="F112" s="16"/>
    </row>
    <row r="113" spans="1:5" s="11" customFormat="1" ht="13.5" thickBot="1" x14ac:dyDescent="0.25">
      <c r="A113" s="11" t="s">
        <v>45</v>
      </c>
      <c r="E113" s="26">
        <f>SUM(E110:E112)</f>
        <v>123204.48000000001</v>
      </c>
    </row>
    <row r="114" spans="1:5" s="11" customFormat="1" ht="13.5" thickTop="1" x14ac:dyDescent="0.2">
      <c r="E114" s="16"/>
    </row>
    <row r="115" spans="1:5" x14ac:dyDescent="0.2">
      <c r="A115" s="3" t="s">
        <v>51</v>
      </c>
    </row>
    <row r="116" spans="1:5" x14ac:dyDescent="0.2">
      <c r="A116" s="3" t="s">
        <v>52</v>
      </c>
    </row>
    <row r="117" spans="1:5" x14ac:dyDescent="0.2">
      <c r="A117" s="3" t="s">
        <v>53</v>
      </c>
    </row>
  </sheetData>
  <mergeCells count="6">
    <mergeCell ref="A1:E1"/>
    <mergeCell ref="A2:E2"/>
    <mergeCell ref="A4:E4"/>
    <mergeCell ref="A5:E5"/>
    <mergeCell ref="A108:E108"/>
    <mergeCell ref="A3:E3"/>
  </mergeCells>
  <pageMargins left="1.2" right="0.7" top="0.75" bottom="0.75" header="0.3" footer="0.3"/>
  <pageSetup scale="78" orientation="portrait" r:id="rId1"/>
  <rowBreaks count="1" manualBreakCount="1">
    <brk id="10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6EED-2F6D-49DD-9E32-CE7BBDAEB7DA}">
  <dimension ref="A1:G105"/>
  <sheetViews>
    <sheetView workbookViewId="0">
      <pane ySplit="5" topLeftCell="A6" activePane="bottomLeft" state="frozen"/>
      <selection pane="bottomLeft" activeCell="E26" sqref="E26"/>
    </sheetView>
  </sheetViews>
  <sheetFormatPr defaultRowHeight="12.75" x14ac:dyDescent="0.2"/>
  <cols>
    <col min="1" max="1" width="14.28515625" style="3" customWidth="1"/>
    <col min="2" max="2" width="11.7109375" style="3" customWidth="1"/>
    <col min="3" max="3" width="22.140625" style="3" customWidth="1"/>
    <col min="4" max="4" width="25.42578125" style="3" customWidth="1"/>
    <col min="5" max="5" width="14.5703125" style="6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75" x14ac:dyDescent="0.25">
      <c r="A1" s="86" t="s">
        <v>0</v>
      </c>
      <c r="B1" s="86"/>
      <c r="C1" s="86"/>
      <c r="D1" s="86"/>
      <c r="E1" s="86"/>
    </row>
    <row r="2" spans="1:7" s="5" customFormat="1" ht="15.75" x14ac:dyDescent="0.25">
      <c r="A2" s="86" t="s">
        <v>1</v>
      </c>
      <c r="B2" s="86"/>
      <c r="C2" s="86"/>
      <c r="D2" s="86"/>
      <c r="E2" s="86"/>
    </row>
    <row r="3" spans="1:7" s="5" customFormat="1" ht="15.75" x14ac:dyDescent="0.25">
      <c r="A3" s="86" t="s">
        <v>78</v>
      </c>
      <c r="B3" s="86"/>
      <c r="C3" s="86"/>
      <c r="D3" s="86"/>
      <c r="E3" s="86"/>
    </row>
    <row r="4" spans="1:7" s="5" customFormat="1" ht="15.75" x14ac:dyDescent="0.25">
      <c r="A4" s="86" t="s">
        <v>58</v>
      </c>
      <c r="B4" s="86"/>
      <c r="C4" s="86"/>
      <c r="D4" s="86"/>
      <c r="E4" s="86"/>
    </row>
    <row r="5" spans="1:7" s="5" customFormat="1" ht="15.75" x14ac:dyDescent="0.25">
      <c r="A5" s="86" t="s">
        <v>156</v>
      </c>
      <c r="B5" s="86"/>
      <c r="C5" s="86"/>
      <c r="D5" s="86"/>
      <c r="E5" s="86"/>
    </row>
    <row r="7" spans="1:7" x14ac:dyDescent="0.2">
      <c r="A7" s="4" t="s">
        <v>79</v>
      </c>
    </row>
    <row r="8" spans="1:7" x14ac:dyDescent="0.2">
      <c r="A8" s="4" t="str">
        <f>Operating!A8</f>
        <v>Balance Brought Forward, September 30, 2020</v>
      </c>
      <c r="B8" s="4"/>
      <c r="C8" s="4"/>
      <c r="D8" s="4"/>
      <c r="E8" s="8">
        <v>47661.5</v>
      </c>
    </row>
    <row r="9" spans="1:7" x14ac:dyDescent="0.2">
      <c r="A9" s="4" t="s">
        <v>65</v>
      </c>
      <c r="B9" s="4"/>
      <c r="C9" s="4"/>
      <c r="D9" s="4"/>
    </row>
    <row r="10" spans="1:7" x14ac:dyDescent="0.2">
      <c r="A10" s="4" t="s">
        <v>61</v>
      </c>
      <c r="D10" s="10"/>
      <c r="G10" s="2"/>
    </row>
    <row r="11" spans="1:7" x14ac:dyDescent="0.2">
      <c r="A11" s="10">
        <v>44135</v>
      </c>
      <c r="C11" s="10"/>
      <c r="D11" s="10"/>
      <c r="E11" s="6">
        <v>0</v>
      </c>
      <c r="G11" s="2"/>
    </row>
    <row r="12" spans="1:7" x14ac:dyDescent="0.2">
      <c r="G12" s="2"/>
    </row>
    <row r="13" spans="1:7" x14ac:dyDescent="0.2">
      <c r="A13" s="4" t="s">
        <v>63</v>
      </c>
      <c r="E13" s="29">
        <f>SUBTOTAL(9,E10:E12)</f>
        <v>0</v>
      </c>
      <c r="G13" s="2"/>
    </row>
    <row r="14" spans="1:7" x14ac:dyDescent="0.2">
      <c r="A14" s="4" t="s">
        <v>66</v>
      </c>
      <c r="E14" s="34">
        <f>SUBTOTAL(9,E8:E13)</f>
        <v>47661.5</v>
      </c>
      <c r="G14" s="2"/>
    </row>
    <row r="15" spans="1:7" x14ac:dyDescent="0.2">
      <c r="A15" s="4"/>
      <c r="E15" s="9"/>
      <c r="G15" s="2"/>
    </row>
    <row r="16" spans="1:7" x14ac:dyDescent="0.2">
      <c r="A16" s="4" t="s">
        <v>67</v>
      </c>
      <c r="E16" s="6">
        <v>0</v>
      </c>
    </row>
    <row r="17" spans="1:7" x14ac:dyDescent="0.2">
      <c r="A17" s="81"/>
      <c r="B17" s="81"/>
      <c r="C17" s="81"/>
      <c r="D17" s="81"/>
      <c r="E17" s="7"/>
    </row>
    <row r="18" spans="1:7" s="4" customFormat="1" ht="15" x14ac:dyDescent="0.35">
      <c r="A18" s="82" t="s">
        <v>68</v>
      </c>
      <c r="B18" s="82" t="s">
        <v>69</v>
      </c>
      <c r="C18" s="82" t="s">
        <v>70</v>
      </c>
      <c r="D18" s="82" t="s">
        <v>72</v>
      </c>
      <c r="E18" s="80" t="s">
        <v>71</v>
      </c>
    </row>
    <row r="19" spans="1:7" s="11" customFormat="1" x14ac:dyDescent="0.2">
      <c r="A19" s="27">
        <v>44135</v>
      </c>
      <c r="B19" s="32"/>
      <c r="C19" s="10"/>
      <c r="D19" s="10"/>
      <c r="E19" s="30">
        <v>0</v>
      </c>
    </row>
    <row r="20" spans="1:7" s="11" customFormat="1" x14ac:dyDescent="0.2">
      <c r="A20" s="27"/>
      <c r="B20" s="32"/>
      <c r="C20" s="32"/>
      <c r="D20" s="32"/>
      <c r="E20" s="30"/>
    </row>
    <row r="21" spans="1:7" s="11" customFormat="1" x14ac:dyDescent="0.2">
      <c r="A21" s="28" t="s">
        <v>74</v>
      </c>
      <c r="B21" s="13"/>
      <c r="C21" s="13"/>
      <c r="D21" s="13"/>
      <c r="E21" s="29">
        <f>SUBTOTAL(9,E19:E20)</f>
        <v>0</v>
      </c>
    </row>
    <row r="22" spans="1:7" s="11" customFormat="1" ht="13.5" thickBot="1" x14ac:dyDescent="0.25">
      <c r="A22" s="28" t="s">
        <v>75</v>
      </c>
      <c r="B22" s="13"/>
      <c r="C22" s="13"/>
      <c r="D22" s="13"/>
      <c r="E22" s="79">
        <f>SUBTOTAL(9,E8:E21)</f>
        <v>47661.5</v>
      </c>
      <c r="F22" s="23"/>
      <c r="G22" s="23"/>
    </row>
    <row r="23" spans="1:7" s="11" customFormat="1" ht="13.5" thickTop="1" x14ac:dyDescent="0.2">
      <c r="A23" s="12"/>
      <c r="B23" s="13"/>
      <c r="C23" s="13"/>
      <c r="D23" s="13"/>
      <c r="E23" s="30"/>
    </row>
    <row r="24" spans="1:7" s="11" customFormat="1" x14ac:dyDescent="0.2">
      <c r="A24" s="12"/>
      <c r="B24" s="13"/>
      <c r="C24" s="13"/>
      <c r="D24" s="13"/>
      <c r="E24" s="95"/>
    </row>
    <row r="25" spans="1:7" s="11" customFormat="1" x14ac:dyDescent="0.2">
      <c r="A25" s="12"/>
      <c r="B25" s="13"/>
      <c r="C25" s="13"/>
      <c r="D25" s="13"/>
      <c r="E25" s="65"/>
    </row>
    <row r="26" spans="1:7" s="11" customFormat="1" x14ac:dyDescent="0.2">
      <c r="A26" s="12"/>
      <c r="B26" s="13"/>
      <c r="C26" s="13"/>
      <c r="D26" s="13"/>
      <c r="E26" s="95"/>
    </row>
    <row r="27" spans="1:7" s="11" customFormat="1" x14ac:dyDescent="0.2">
      <c r="A27" s="12"/>
      <c r="B27" s="13"/>
      <c r="C27" s="13"/>
      <c r="D27" s="13"/>
      <c r="E27" s="14"/>
    </row>
    <row r="28" spans="1:7" s="11" customFormat="1" x14ac:dyDescent="0.2">
      <c r="A28" s="12"/>
      <c r="B28" s="13"/>
      <c r="C28" s="13"/>
      <c r="D28" s="13"/>
      <c r="E28" s="14"/>
    </row>
    <row r="29" spans="1:7" s="11" customFormat="1" x14ac:dyDescent="0.2">
      <c r="A29" s="12"/>
      <c r="B29" s="13"/>
      <c r="C29" s="13"/>
      <c r="D29" s="13"/>
      <c r="E29" s="14"/>
    </row>
    <row r="30" spans="1:7" s="11" customFormat="1" x14ac:dyDescent="0.2">
      <c r="A30" s="12"/>
      <c r="B30" s="13"/>
      <c r="C30" s="13"/>
      <c r="D30" s="13"/>
      <c r="E30" s="14"/>
    </row>
    <row r="31" spans="1:7" s="11" customFormat="1" x14ac:dyDescent="0.2">
      <c r="A31" s="12"/>
      <c r="B31" s="13"/>
      <c r="C31" s="13"/>
      <c r="D31" s="13"/>
      <c r="E31" s="14"/>
    </row>
    <row r="32" spans="1:7" s="11" customFormat="1" x14ac:dyDescent="0.2">
      <c r="A32" s="12"/>
      <c r="B32" s="13"/>
      <c r="C32" s="13"/>
      <c r="D32" s="13"/>
      <c r="E32" s="14"/>
    </row>
    <row r="33" spans="1:5" s="11" customFormat="1" x14ac:dyDescent="0.2">
      <c r="A33" s="12"/>
      <c r="B33" s="13"/>
      <c r="C33" s="13"/>
      <c r="D33" s="13"/>
      <c r="E33" s="14"/>
    </row>
    <row r="34" spans="1:5" s="11" customFormat="1" x14ac:dyDescent="0.2">
      <c r="A34" s="12"/>
      <c r="B34" s="13"/>
      <c r="C34" s="13"/>
      <c r="D34" s="13"/>
      <c r="E34" s="14"/>
    </row>
    <row r="35" spans="1:5" s="11" customFormat="1" x14ac:dyDescent="0.2">
      <c r="A35" s="12"/>
      <c r="B35" s="13"/>
      <c r="C35" s="13"/>
      <c r="D35" s="13"/>
      <c r="E35" s="14"/>
    </row>
    <row r="36" spans="1:5" s="11" customFormat="1" x14ac:dyDescent="0.2">
      <c r="A36" s="12"/>
      <c r="B36" s="13"/>
      <c r="C36" s="13"/>
      <c r="D36" s="13"/>
      <c r="E36" s="14"/>
    </row>
    <row r="37" spans="1:5" s="11" customFormat="1" x14ac:dyDescent="0.2">
      <c r="A37" s="12"/>
      <c r="B37" s="13"/>
      <c r="C37" s="13"/>
      <c r="D37" s="13"/>
      <c r="E37" s="14"/>
    </row>
    <row r="38" spans="1:5" s="11" customFormat="1" x14ac:dyDescent="0.2">
      <c r="A38" s="12"/>
      <c r="B38" s="13"/>
      <c r="C38" s="13"/>
      <c r="D38" s="13"/>
      <c r="E38" s="14"/>
    </row>
    <row r="39" spans="1:5" s="11" customFormat="1" x14ac:dyDescent="0.2">
      <c r="A39" s="12"/>
      <c r="B39" s="13"/>
      <c r="C39" s="13"/>
      <c r="D39" s="13"/>
      <c r="E39" s="14"/>
    </row>
    <row r="40" spans="1:5" s="11" customFormat="1" x14ac:dyDescent="0.2">
      <c r="A40" s="12"/>
      <c r="B40" s="13"/>
      <c r="C40" s="13"/>
      <c r="D40" s="13"/>
      <c r="E40" s="14"/>
    </row>
    <row r="41" spans="1:5" s="11" customFormat="1" x14ac:dyDescent="0.2">
      <c r="A41" s="12"/>
      <c r="B41" s="13"/>
      <c r="C41" s="13"/>
      <c r="D41" s="13"/>
      <c r="E41" s="14"/>
    </row>
    <row r="42" spans="1:5" s="11" customFormat="1" x14ac:dyDescent="0.2">
      <c r="A42" s="12"/>
      <c r="B42" s="13"/>
      <c r="C42" s="13"/>
      <c r="D42" s="13"/>
      <c r="E42" s="14"/>
    </row>
    <row r="43" spans="1:5" s="11" customFormat="1" x14ac:dyDescent="0.2">
      <c r="A43" s="12"/>
      <c r="B43" s="13"/>
      <c r="C43" s="13"/>
      <c r="D43" s="13"/>
      <c r="E43" s="14"/>
    </row>
    <row r="44" spans="1:5" s="11" customFormat="1" x14ac:dyDescent="0.2">
      <c r="A44" s="12"/>
      <c r="B44" s="13"/>
      <c r="C44" s="13"/>
      <c r="D44" s="13"/>
      <c r="E44" s="14"/>
    </row>
    <row r="45" spans="1:5" s="11" customFormat="1" x14ac:dyDescent="0.2">
      <c r="A45" s="12"/>
      <c r="B45" s="13"/>
      <c r="C45" s="13"/>
      <c r="D45" s="13"/>
      <c r="E45" s="14"/>
    </row>
    <row r="46" spans="1:5" s="11" customFormat="1" ht="13.5" thickBot="1" x14ac:dyDescent="0.25">
      <c r="A46" s="11" t="s">
        <v>2</v>
      </c>
      <c r="E46" s="15"/>
    </row>
    <row r="47" spans="1:5" s="11" customFormat="1" x14ac:dyDescent="0.2">
      <c r="A47" s="11" t="s">
        <v>3</v>
      </c>
      <c r="E47" s="16">
        <f>SUM(E10:E46)</f>
        <v>95323</v>
      </c>
    </row>
    <row r="48" spans="1:5" s="11" customFormat="1" ht="13.5" thickBot="1" x14ac:dyDescent="0.25">
      <c r="A48" s="11" t="s">
        <v>4</v>
      </c>
      <c r="E48" s="15">
        <v>0</v>
      </c>
    </row>
    <row r="49" spans="1:6" s="11" customFormat="1" ht="13.5" thickBot="1" x14ac:dyDescent="0.25">
      <c r="A49" s="11" t="s">
        <v>5</v>
      </c>
      <c r="E49" s="17">
        <f>+E48+E47</f>
        <v>95323</v>
      </c>
      <c r="F49" s="16"/>
    </row>
    <row r="50" spans="1:6" s="11" customFormat="1" x14ac:dyDescent="0.2">
      <c r="A50" s="18" t="s">
        <v>6</v>
      </c>
      <c r="B50" s="18"/>
      <c r="C50" s="18"/>
      <c r="D50" s="18"/>
      <c r="E50" s="19">
        <f>+E49+E8</f>
        <v>142984.5</v>
      </c>
    </row>
    <row r="51" spans="1:6" s="11" customFormat="1" ht="9.75" customHeight="1" x14ac:dyDescent="0.2">
      <c r="E51" s="16"/>
    </row>
    <row r="52" spans="1:6" s="11" customFormat="1" x14ac:dyDescent="0.2">
      <c r="A52" s="18" t="s">
        <v>55</v>
      </c>
      <c r="E52" s="16"/>
    </row>
    <row r="53" spans="1:6" s="11" customFormat="1" x14ac:dyDescent="0.2">
      <c r="A53" s="11" t="s">
        <v>47</v>
      </c>
      <c r="E53" s="16">
        <v>7001.24</v>
      </c>
    </row>
    <row r="54" spans="1:6" s="11" customFormat="1" x14ac:dyDescent="0.2">
      <c r="A54" s="11" t="s">
        <v>54</v>
      </c>
      <c r="E54" s="16">
        <f>10800+4590</f>
        <v>15390</v>
      </c>
    </row>
    <row r="55" spans="1:6" s="11" customFormat="1" x14ac:dyDescent="0.2">
      <c r="A55" s="20" t="s">
        <v>7</v>
      </c>
      <c r="E55" s="16">
        <v>0</v>
      </c>
    </row>
    <row r="56" spans="1:6" s="11" customFormat="1" x14ac:dyDescent="0.2">
      <c r="A56" s="20" t="s">
        <v>8</v>
      </c>
      <c r="E56" s="16">
        <v>0</v>
      </c>
    </row>
    <row r="57" spans="1:6" s="11" customFormat="1" x14ac:dyDescent="0.2">
      <c r="A57" s="20" t="s">
        <v>9</v>
      </c>
      <c r="E57" s="16">
        <v>550</v>
      </c>
    </row>
    <row r="58" spans="1:6" s="11" customFormat="1" x14ac:dyDescent="0.2">
      <c r="A58" s="20" t="s">
        <v>10</v>
      </c>
      <c r="E58" s="16">
        <v>100</v>
      </c>
    </row>
    <row r="59" spans="1:6" s="11" customFormat="1" x14ac:dyDescent="0.2">
      <c r="A59" s="20" t="s">
        <v>11</v>
      </c>
      <c r="E59" s="16">
        <v>50</v>
      </c>
    </row>
    <row r="60" spans="1:6" s="11" customFormat="1" x14ac:dyDescent="0.2">
      <c r="A60" s="20" t="s">
        <v>12</v>
      </c>
      <c r="E60" s="16">
        <v>92</v>
      </c>
    </row>
    <row r="61" spans="1:6" s="11" customFormat="1" x14ac:dyDescent="0.2">
      <c r="A61" s="20" t="s">
        <v>13</v>
      </c>
      <c r="E61" s="16">
        <v>440</v>
      </c>
    </row>
    <row r="62" spans="1:6" s="11" customFormat="1" x14ac:dyDescent="0.2">
      <c r="A62" s="20" t="s">
        <v>14</v>
      </c>
      <c r="E62" s="16">
        <v>550</v>
      </c>
    </row>
    <row r="63" spans="1:6" s="11" customFormat="1" x14ac:dyDescent="0.2">
      <c r="A63" s="20" t="s">
        <v>15</v>
      </c>
      <c r="E63" s="16">
        <v>5500</v>
      </c>
    </row>
    <row r="64" spans="1:6" s="11" customFormat="1" x14ac:dyDescent="0.2">
      <c r="A64" s="20" t="s">
        <v>16</v>
      </c>
      <c r="E64" s="16">
        <v>0</v>
      </c>
    </row>
    <row r="65" spans="1:5" s="11" customFormat="1" x14ac:dyDescent="0.2">
      <c r="A65" s="20" t="s">
        <v>17</v>
      </c>
      <c r="E65" s="16">
        <v>271.29000000000002</v>
      </c>
    </row>
    <row r="66" spans="1:5" s="11" customFormat="1" x14ac:dyDescent="0.2">
      <c r="A66" s="20" t="s">
        <v>18</v>
      </c>
      <c r="E66" s="16">
        <v>222.4</v>
      </c>
    </row>
    <row r="67" spans="1:5" s="11" customFormat="1" x14ac:dyDescent="0.2">
      <c r="A67" s="20" t="s">
        <v>19</v>
      </c>
      <c r="E67" s="16">
        <v>168</v>
      </c>
    </row>
    <row r="68" spans="1:5" s="11" customFormat="1" x14ac:dyDescent="0.2">
      <c r="A68" s="20" t="s">
        <v>20</v>
      </c>
      <c r="E68" s="16">
        <v>945.37</v>
      </c>
    </row>
    <row r="69" spans="1:5" s="11" customFormat="1" x14ac:dyDescent="0.2">
      <c r="A69" s="20" t="s">
        <v>21</v>
      </c>
      <c r="E69" s="16">
        <f>293.5+55</f>
        <v>348.5</v>
      </c>
    </row>
    <row r="70" spans="1:5" s="11" customFormat="1" x14ac:dyDescent="0.2">
      <c r="A70" s="20" t="s">
        <v>22</v>
      </c>
      <c r="E70" s="16">
        <v>38.15</v>
      </c>
    </row>
    <row r="71" spans="1:5" s="11" customFormat="1" x14ac:dyDescent="0.2">
      <c r="A71" s="20" t="s">
        <v>23</v>
      </c>
      <c r="E71" s="16">
        <v>959.71</v>
      </c>
    </row>
    <row r="72" spans="1:5" s="11" customFormat="1" x14ac:dyDescent="0.2">
      <c r="A72" s="20" t="s">
        <v>24</v>
      </c>
      <c r="E72" s="16">
        <v>12.1</v>
      </c>
    </row>
    <row r="73" spans="1:5" s="11" customFormat="1" x14ac:dyDescent="0.2">
      <c r="A73" s="20" t="s">
        <v>25</v>
      </c>
      <c r="E73" s="16">
        <v>8.4700000000000006</v>
      </c>
    </row>
    <row r="74" spans="1:5" s="11" customFormat="1" x14ac:dyDescent="0.2">
      <c r="A74" s="20" t="s">
        <v>26</v>
      </c>
      <c r="E74" s="16">
        <v>0</v>
      </c>
    </row>
    <row r="75" spans="1:5" s="11" customFormat="1" x14ac:dyDescent="0.2">
      <c r="A75" s="20" t="s">
        <v>27</v>
      </c>
      <c r="E75" s="16">
        <v>0</v>
      </c>
    </row>
    <row r="76" spans="1:5" s="11" customFormat="1" x14ac:dyDescent="0.2">
      <c r="A76" s="20" t="s">
        <v>49</v>
      </c>
      <c r="E76" s="16">
        <v>755</v>
      </c>
    </row>
    <row r="77" spans="1:5" s="11" customFormat="1" x14ac:dyDescent="0.2">
      <c r="A77" s="20" t="s">
        <v>29</v>
      </c>
      <c r="E77" s="16">
        <v>2158.1800000000003</v>
      </c>
    </row>
    <row r="78" spans="1:5" s="11" customFormat="1" x14ac:dyDescent="0.2">
      <c r="A78" s="20" t="s">
        <v>30</v>
      </c>
      <c r="E78" s="16">
        <v>0</v>
      </c>
    </row>
    <row r="79" spans="1:5" s="11" customFormat="1" x14ac:dyDescent="0.2">
      <c r="A79" s="20" t="s">
        <v>28</v>
      </c>
      <c r="E79" s="21">
        <v>180.98</v>
      </c>
    </row>
    <row r="80" spans="1:5" s="11" customFormat="1" ht="13.5" thickBot="1" x14ac:dyDescent="0.25">
      <c r="A80" s="20" t="s">
        <v>46</v>
      </c>
      <c r="E80" s="15">
        <f>6243.08-180.98-55</f>
        <v>6007.1</v>
      </c>
    </row>
    <row r="81" spans="1:5" s="11" customFormat="1" x14ac:dyDescent="0.2">
      <c r="A81" s="22" t="s">
        <v>56</v>
      </c>
      <c r="E81" s="23">
        <f>SUM(E53:E80)</f>
        <v>41748.49</v>
      </c>
    </row>
    <row r="82" spans="1:5" s="11" customFormat="1" x14ac:dyDescent="0.2">
      <c r="A82" s="22" t="s">
        <v>31</v>
      </c>
      <c r="E82" s="16"/>
    </row>
    <row r="83" spans="1:5" s="11" customFormat="1" x14ac:dyDescent="0.2">
      <c r="A83" s="20" t="s">
        <v>32</v>
      </c>
      <c r="E83" s="16">
        <v>919.12</v>
      </c>
    </row>
    <row r="84" spans="1:5" s="11" customFormat="1" x14ac:dyDescent="0.2">
      <c r="A84" s="20" t="s">
        <v>33</v>
      </c>
      <c r="E84" s="16">
        <v>2568.91</v>
      </c>
    </row>
    <row r="85" spans="1:5" s="11" customFormat="1" x14ac:dyDescent="0.2">
      <c r="A85" s="20" t="s">
        <v>34</v>
      </c>
      <c r="E85" s="16">
        <v>3900</v>
      </c>
    </row>
    <row r="86" spans="1:5" s="11" customFormat="1" x14ac:dyDescent="0.2">
      <c r="A86" s="20" t="s">
        <v>35</v>
      </c>
      <c r="E86" s="16">
        <v>950</v>
      </c>
    </row>
    <row r="87" spans="1:5" s="11" customFormat="1" x14ac:dyDescent="0.2">
      <c r="A87" s="20" t="s">
        <v>36</v>
      </c>
      <c r="E87" s="16">
        <v>2500</v>
      </c>
    </row>
    <row r="88" spans="1:5" s="11" customFormat="1" x14ac:dyDescent="0.2">
      <c r="A88" s="20" t="s">
        <v>37</v>
      </c>
      <c r="E88" s="16">
        <v>5732.09</v>
      </c>
    </row>
    <row r="89" spans="1:5" s="11" customFormat="1" x14ac:dyDescent="0.2">
      <c r="A89" s="20" t="s">
        <v>39</v>
      </c>
      <c r="E89" s="16">
        <v>15995</v>
      </c>
    </row>
    <row r="90" spans="1:5" s="11" customFormat="1" ht="13.5" thickBot="1" x14ac:dyDescent="0.25">
      <c r="A90" s="20" t="s">
        <v>38</v>
      </c>
      <c r="E90" s="15">
        <v>6855</v>
      </c>
    </row>
    <row r="91" spans="1:5" s="11" customFormat="1" ht="13.5" thickBot="1" x14ac:dyDescent="0.25">
      <c r="A91" s="22" t="s">
        <v>40</v>
      </c>
      <c r="B91" s="18"/>
      <c r="C91" s="18"/>
      <c r="D91" s="18"/>
      <c r="E91" s="24">
        <f>SUM(E83:E90)</f>
        <v>39420.119999999995</v>
      </c>
    </row>
    <row r="92" spans="1:5" s="11" customFormat="1" ht="13.5" thickBot="1" x14ac:dyDescent="0.25">
      <c r="A92" s="22" t="s">
        <v>41</v>
      </c>
      <c r="B92" s="18"/>
      <c r="C92" s="18"/>
      <c r="D92" s="18"/>
      <c r="E92" s="24">
        <f>+E91+E81</f>
        <v>81168.609999999986</v>
      </c>
    </row>
    <row r="93" spans="1:5" s="11" customFormat="1" ht="13.5" thickBot="1" x14ac:dyDescent="0.25">
      <c r="A93" s="22" t="s">
        <v>42</v>
      </c>
      <c r="B93" s="18"/>
      <c r="C93" s="18"/>
      <c r="D93" s="18"/>
      <c r="E93" s="25">
        <f>+E50-E92</f>
        <v>61815.890000000014</v>
      </c>
    </row>
    <row r="94" spans="1:5" s="11" customFormat="1" ht="13.5" thickTop="1" x14ac:dyDescent="0.2">
      <c r="E94" s="16"/>
    </row>
    <row r="95" spans="1:5" s="11" customFormat="1" x14ac:dyDescent="0.2">
      <c r="E95" s="16"/>
    </row>
    <row r="96" spans="1:5" s="11" customFormat="1" x14ac:dyDescent="0.2">
      <c r="A96" s="87" t="s">
        <v>43</v>
      </c>
      <c r="B96" s="87"/>
      <c r="C96" s="87"/>
      <c r="D96" s="87"/>
      <c r="E96" s="87"/>
    </row>
    <row r="97" spans="1:7" s="11" customFormat="1" x14ac:dyDescent="0.2">
      <c r="E97" s="16"/>
    </row>
    <row r="98" spans="1:7" s="11" customFormat="1" x14ac:dyDescent="0.2">
      <c r="A98" s="11" t="s">
        <v>48</v>
      </c>
      <c r="E98" s="16">
        <f>56578.91</f>
        <v>56578.91</v>
      </c>
      <c r="F98" s="16"/>
    </row>
    <row r="99" spans="1:7" s="11" customFormat="1" x14ac:dyDescent="0.2">
      <c r="A99" s="11" t="s">
        <v>50</v>
      </c>
      <c r="E99" s="16">
        <f>22911.5+39750</f>
        <v>62661.5</v>
      </c>
      <c r="F99" s="16"/>
      <c r="G99" s="16"/>
    </row>
    <row r="100" spans="1:7" s="11" customFormat="1" ht="13.5" thickBot="1" x14ac:dyDescent="0.25">
      <c r="A100" s="11" t="s">
        <v>44</v>
      </c>
      <c r="E100" s="15">
        <f>43714.07-39750</f>
        <v>3964.0699999999997</v>
      </c>
      <c r="F100" s="16"/>
    </row>
    <row r="101" spans="1:7" s="11" customFormat="1" ht="13.5" thickBot="1" x14ac:dyDescent="0.25">
      <c r="A101" s="11" t="s">
        <v>45</v>
      </c>
      <c r="E101" s="26">
        <f>SUM(E98:E100)</f>
        <v>123204.48000000001</v>
      </c>
    </row>
    <row r="102" spans="1:7" s="11" customFormat="1" ht="13.5" thickTop="1" x14ac:dyDescent="0.2">
      <c r="E102" s="16"/>
    </row>
    <row r="103" spans="1:7" x14ac:dyDescent="0.2">
      <c r="A103" s="3" t="s">
        <v>51</v>
      </c>
    </row>
    <row r="104" spans="1:7" x14ac:dyDescent="0.2">
      <c r="A104" s="3" t="s">
        <v>52</v>
      </c>
    </row>
    <row r="105" spans="1:7" x14ac:dyDescent="0.2">
      <c r="A105" s="3" t="s">
        <v>53</v>
      </c>
    </row>
  </sheetData>
  <mergeCells count="6">
    <mergeCell ref="A96:E9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D6B5-A98F-47A9-9E1C-946D695929F3}">
  <dimension ref="A1:G106"/>
  <sheetViews>
    <sheetView workbookViewId="0">
      <selection activeCell="E10" sqref="E10"/>
    </sheetView>
  </sheetViews>
  <sheetFormatPr defaultRowHeight="12.75" x14ac:dyDescent="0.2"/>
  <cols>
    <col min="1" max="1" width="14.28515625" style="3" customWidth="1"/>
    <col min="2" max="2" width="11.7109375" style="3" customWidth="1"/>
    <col min="3" max="3" width="22.140625" style="3" customWidth="1"/>
    <col min="4" max="4" width="25.42578125" style="3" customWidth="1"/>
    <col min="5" max="5" width="14.5703125" style="6" customWidth="1"/>
    <col min="6" max="6" width="11.28515625" style="3" customWidth="1"/>
    <col min="7" max="7" width="10.5703125" style="3" bestFit="1" customWidth="1"/>
    <col min="8" max="16384" width="9.140625" style="3"/>
  </cols>
  <sheetData>
    <row r="1" spans="1:7" s="5" customFormat="1" ht="15.75" x14ac:dyDescent="0.25">
      <c r="A1" s="86" t="s">
        <v>0</v>
      </c>
      <c r="B1" s="86"/>
      <c r="C1" s="86"/>
      <c r="D1" s="86"/>
      <c r="E1" s="86"/>
    </row>
    <row r="2" spans="1:7" s="5" customFormat="1" ht="15.75" x14ac:dyDescent="0.25">
      <c r="A2" s="86" t="s">
        <v>1</v>
      </c>
      <c r="B2" s="86"/>
      <c r="C2" s="86"/>
      <c r="D2" s="86"/>
      <c r="E2" s="86"/>
    </row>
    <row r="3" spans="1:7" s="5" customFormat="1" ht="15.75" x14ac:dyDescent="0.25">
      <c r="A3" s="86" t="s">
        <v>80</v>
      </c>
      <c r="B3" s="86"/>
      <c r="C3" s="86"/>
      <c r="D3" s="86"/>
      <c r="E3" s="86"/>
    </row>
    <row r="4" spans="1:7" s="5" customFormat="1" ht="15.75" x14ac:dyDescent="0.25">
      <c r="A4" s="86" t="s">
        <v>58</v>
      </c>
      <c r="B4" s="86"/>
      <c r="C4" s="86"/>
      <c r="D4" s="86"/>
      <c r="E4" s="86"/>
    </row>
    <row r="5" spans="1:7" s="5" customFormat="1" ht="15.75" x14ac:dyDescent="0.25">
      <c r="A5" s="86" t="s">
        <v>156</v>
      </c>
      <c r="B5" s="86"/>
      <c r="C5" s="86"/>
      <c r="D5" s="86"/>
      <c r="E5" s="86"/>
    </row>
    <row r="7" spans="1:7" x14ac:dyDescent="0.2">
      <c r="A7" s="4" t="s">
        <v>81</v>
      </c>
    </row>
    <row r="8" spans="1:7" x14ac:dyDescent="0.2">
      <c r="A8" s="4" t="str">
        <f>+'Regular Restricted'!A8</f>
        <v>Balance Brought Forward, September 30, 2020</v>
      </c>
      <c r="B8" s="4"/>
      <c r="C8" s="4"/>
      <c r="D8" s="4"/>
      <c r="E8" s="8">
        <v>11464.07</v>
      </c>
    </row>
    <row r="9" spans="1:7" x14ac:dyDescent="0.2">
      <c r="A9" s="4" t="s">
        <v>65</v>
      </c>
      <c r="B9" s="4"/>
      <c r="C9" s="4"/>
      <c r="D9" s="4"/>
    </row>
    <row r="10" spans="1:7" x14ac:dyDescent="0.2">
      <c r="A10" s="4" t="s">
        <v>61</v>
      </c>
      <c r="C10" s="10"/>
      <c r="D10" s="10"/>
      <c r="G10" s="2"/>
    </row>
    <row r="11" spans="1:7" x14ac:dyDescent="0.2">
      <c r="A11" s="10">
        <v>44135</v>
      </c>
      <c r="C11" s="10"/>
      <c r="D11" s="10"/>
      <c r="E11" s="6">
        <v>0</v>
      </c>
      <c r="G11" s="2"/>
    </row>
    <row r="12" spans="1:7" x14ac:dyDescent="0.2">
      <c r="A12" s="10"/>
      <c r="C12" s="10"/>
      <c r="D12" s="10"/>
      <c r="G12" s="2"/>
    </row>
    <row r="13" spans="1:7" x14ac:dyDescent="0.2">
      <c r="A13" s="4" t="s">
        <v>63</v>
      </c>
      <c r="E13" s="29">
        <f>SUBTOTAL(9,E10:E11)</f>
        <v>0</v>
      </c>
      <c r="G13" s="2"/>
    </row>
    <row r="14" spans="1:7" x14ac:dyDescent="0.2">
      <c r="A14" s="4" t="s">
        <v>66</v>
      </c>
      <c r="E14" s="34">
        <f>SUBTOTAL(9,E8:E13)</f>
        <v>11464.07</v>
      </c>
      <c r="G14" s="2"/>
    </row>
    <row r="15" spans="1:7" x14ac:dyDescent="0.2">
      <c r="A15" s="4"/>
      <c r="E15" s="9"/>
      <c r="G15" s="2"/>
    </row>
    <row r="16" spans="1:7" x14ac:dyDescent="0.2">
      <c r="A16" s="83" t="s">
        <v>67</v>
      </c>
      <c r="B16" s="81"/>
      <c r="C16" s="81"/>
      <c r="D16" s="81"/>
      <c r="E16" s="7">
        <v>0</v>
      </c>
    </row>
    <row r="17" spans="1:5" x14ac:dyDescent="0.2">
      <c r="A17" s="81"/>
      <c r="B17" s="81"/>
      <c r="C17" s="81"/>
      <c r="D17" s="81"/>
      <c r="E17" s="7"/>
    </row>
    <row r="18" spans="1:5" s="4" customFormat="1" ht="15" x14ac:dyDescent="0.35">
      <c r="A18" s="82" t="s">
        <v>68</v>
      </c>
      <c r="B18" s="82" t="s">
        <v>69</v>
      </c>
      <c r="C18" s="82" t="s">
        <v>70</v>
      </c>
      <c r="D18" s="82" t="s">
        <v>72</v>
      </c>
      <c r="E18" s="80" t="s">
        <v>71</v>
      </c>
    </row>
    <row r="19" spans="1:5" s="11" customFormat="1" x14ac:dyDescent="0.2">
      <c r="A19" s="27">
        <v>44135</v>
      </c>
      <c r="B19" s="32"/>
      <c r="C19" s="10"/>
      <c r="D19" s="10"/>
      <c r="E19" s="30">
        <v>0</v>
      </c>
    </row>
    <row r="20" spans="1:5" s="11" customFormat="1" x14ac:dyDescent="0.2">
      <c r="A20" s="84"/>
      <c r="B20" s="32"/>
      <c r="C20" s="32"/>
      <c r="D20" s="32"/>
      <c r="E20" s="30"/>
    </row>
    <row r="21" spans="1:5" s="11" customFormat="1" x14ac:dyDescent="0.2">
      <c r="A21" s="28" t="s">
        <v>74</v>
      </c>
      <c r="B21" s="13"/>
      <c r="C21" s="13"/>
      <c r="D21" s="13"/>
      <c r="E21" s="29">
        <f>SUBTOTAL(9,E19:E19)</f>
        <v>0</v>
      </c>
    </row>
    <row r="22" spans="1:5" s="11" customFormat="1" ht="13.5" thickBot="1" x14ac:dyDescent="0.25">
      <c r="A22" s="28" t="s">
        <v>75</v>
      </c>
      <c r="B22" s="13"/>
      <c r="C22" s="13"/>
      <c r="D22" s="13"/>
      <c r="E22" s="31">
        <f>SUBTOTAL(9,E8:E21)</f>
        <v>11464.07</v>
      </c>
    </row>
    <row r="23" spans="1:5" s="11" customFormat="1" ht="13.5" thickTop="1" x14ac:dyDescent="0.2">
      <c r="A23" s="12"/>
      <c r="B23" s="13"/>
      <c r="C23" s="13"/>
      <c r="D23" s="13"/>
      <c r="E23" s="30"/>
    </row>
    <row r="24" spans="1:5" s="11" customFormat="1" x14ac:dyDescent="0.2">
      <c r="A24" s="12"/>
      <c r="B24" s="13"/>
      <c r="C24" s="13"/>
      <c r="D24" s="13"/>
      <c r="E24" s="14"/>
    </row>
    <row r="25" spans="1:5" s="11" customFormat="1" x14ac:dyDescent="0.2">
      <c r="A25" s="12"/>
      <c r="B25" s="13"/>
      <c r="C25" s="13"/>
      <c r="D25" s="13"/>
      <c r="E25" s="14"/>
    </row>
    <row r="26" spans="1:5" s="11" customFormat="1" x14ac:dyDescent="0.2">
      <c r="A26" s="12"/>
      <c r="B26" s="13"/>
      <c r="C26" s="13"/>
      <c r="D26" s="13"/>
      <c r="E26" s="14"/>
    </row>
    <row r="27" spans="1:5" s="11" customFormat="1" x14ac:dyDescent="0.2">
      <c r="A27" s="12"/>
      <c r="B27" s="13"/>
      <c r="C27" s="13"/>
      <c r="D27" s="13"/>
      <c r="E27" s="14"/>
    </row>
    <row r="28" spans="1:5" s="11" customFormat="1" x14ac:dyDescent="0.2">
      <c r="A28" s="12"/>
      <c r="B28" s="13"/>
      <c r="C28" s="13"/>
      <c r="D28" s="13"/>
      <c r="E28" s="14"/>
    </row>
    <row r="29" spans="1:5" s="11" customFormat="1" x14ac:dyDescent="0.2">
      <c r="A29" s="12"/>
      <c r="B29" s="13"/>
      <c r="C29" s="13"/>
      <c r="D29" s="13"/>
      <c r="E29" s="14"/>
    </row>
    <row r="30" spans="1:5" s="11" customFormat="1" x14ac:dyDescent="0.2">
      <c r="A30" s="12"/>
      <c r="B30" s="13"/>
      <c r="C30" s="13"/>
      <c r="D30" s="13"/>
      <c r="E30" s="14"/>
    </row>
    <row r="31" spans="1:5" s="11" customFormat="1" x14ac:dyDescent="0.2">
      <c r="A31" s="12"/>
      <c r="B31" s="13"/>
      <c r="C31" s="13"/>
      <c r="D31" s="13"/>
      <c r="E31" s="14"/>
    </row>
    <row r="32" spans="1:5" s="11" customFormat="1" x14ac:dyDescent="0.2">
      <c r="A32" s="12"/>
      <c r="B32" s="13"/>
      <c r="C32" s="13"/>
      <c r="D32" s="13"/>
      <c r="E32" s="14"/>
    </row>
    <row r="33" spans="1:5" s="11" customFormat="1" x14ac:dyDescent="0.2">
      <c r="A33" s="12"/>
      <c r="B33" s="13"/>
      <c r="C33" s="13"/>
      <c r="D33" s="13"/>
      <c r="E33" s="14"/>
    </row>
    <row r="34" spans="1:5" s="11" customFormat="1" x14ac:dyDescent="0.2">
      <c r="A34" s="12"/>
      <c r="B34" s="13"/>
      <c r="C34" s="13"/>
      <c r="D34" s="13"/>
      <c r="E34" s="14"/>
    </row>
    <row r="35" spans="1:5" s="11" customFormat="1" x14ac:dyDescent="0.2">
      <c r="A35" s="12"/>
      <c r="B35" s="13"/>
      <c r="C35" s="13"/>
      <c r="D35" s="13"/>
      <c r="E35" s="14"/>
    </row>
    <row r="36" spans="1:5" s="11" customFormat="1" x14ac:dyDescent="0.2">
      <c r="A36" s="12"/>
      <c r="B36" s="13"/>
      <c r="C36" s="13"/>
      <c r="D36" s="13"/>
      <c r="E36" s="14"/>
    </row>
    <row r="37" spans="1:5" s="11" customFormat="1" x14ac:dyDescent="0.2">
      <c r="A37" s="12"/>
      <c r="B37" s="13"/>
      <c r="C37" s="13"/>
      <c r="D37" s="13"/>
      <c r="E37" s="14"/>
    </row>
    <row r="38" spans="1:5" s="11" customFormat="1" x14ac:dyDescent="0.2">
      <c r="A38" s="12"/>
      <c r="B38" s="13"/>
      <c r="C38" s="13"/>
      <c r="D38" s="13"/>
      <c r="E38" s="14"/>
    </row>
    <row r="39" spans="1:5" s="11" customFormat="1" x14ac:dyDescent="0.2">
      <c r="A39" s="12"/>
      <c r="B39" s="13"/>
      <c r="C39" s="13"/>
      <c r="D39" s="13"/>
      <c r="E39" s="14"/>
    </row>
    <row r="40" spans="1:5" s="11" customFormat="1" x14ac:dyDescent="0.2">
      <c r="A40" s="12"/>
      <c r="B40" s="13"/>
      <c r="C40" s="13"/>
      <c r="D40" s="13"/>
      <c r="E40" s="14"/>
    </row>
    <row r="41" spans="1:5" s="11" customFormat="1" x14ac:dyDescent="0.2">
      <c r="A41" s="12"/>
      <c r="B41" s="13"/>
      <c r="C41" s="13"/>
      <c r="D41" s="13"/>
      <c r="E41" s="14"/>
    </row>
    <row r="42" spans="1:5" s="11" customFormat="1" x14ac:dyDescent="0.2">
      <c r="A42" s="12"/>
      <c r="B42" s="13"/>
      <c r="C42" s="13"/>
      <c r="D42" s="13"/>
      <c r="E42" s="14"/>
    </row>
    <row r="43" spans="1:5" s="11" customFormat="1" x14ac:dyDescent="0.2">
      <c r="A43" s="12"/>
      <c r="B43" s="13"/>
      <c r="C43" s="13"/>
      <c r="D43" s="13"/>
      <c r="E43" s="14"/>
    </row>
    <row r="44" spans="1:5" s="11" customFormat="1" x14ac:dyDescent="0.2">
      <c r="A44" s="12"/>
      <c r="B44" s="13"/>
      <c r="C44" s="13"/>
      <c r="D44" s="13"/>
      <c r="E44" s="14"/>
    </row>
    <row r="45" spans="1:5" s="11" customFormat="1" x14ac:dyDescent="0.2">
      <c r="A45" s="12"/>
      <c r="B45" s="13"/>
      <c r="C45" s="13"/>
      <c r="D45" s="13"/>
      <c r="E45" s="14"/>
    </row>
    <row r="46" spans="1:5" s="11" customFormat="1" x14ac:dyDescent="0.2">
      <c r="A46" s="12"/>
      <c r="B46" s="13"/>
      <c r="C46" s="13"/>
      <c r="D46" s="13"/>
      <c r="E46" s="14"/>
    </row>
    <row r="47" spans="1:5" s="11" customFormat="1" ht="13.5" thickBot="1" x14ac:dyDescent="0.25">
      <c r="A47" s="11" t="s">
        <v>2</v>
      </c>
      <c r="E47" s="15"/>
    </row>
    <row r="48" spans="1:5" s="11" customFormat="1" x14ac:dyDescent="0.2">
      <c r="A48" s="11" t="s">
        <v>3</v>
      </c>
      <c r="E48" s="16">
        <f>SUM(E10:E47)</f>
        <v>22928.14</v>
      </c>
    </row>
    <row r="49" spans="1:6" s="11" customFormat="1" ht="13.5" thickBot="1" x14ac:dyDescent="0.25">
      <c r="A49" s="11" t="s">
        <v>4</v>
      </c>
      <c r="E49" s="15">
        <v>0</v>
      </c>
    </row>
    <row r="50" spans="1:6" s="11" customFormat="1" ht="13.5" thickBot="1" x14ac:dyDescent="0.25">
      <c r="A50" s="11" t="s">
        <v>5</v>
      </c>
      <c r="E50" s="17">
        <f>+E49+E48</f>
        <v>22928.14</v>
      </c>
      <c r="F50" s="16"/>
    </row>
    <row r="51" spans="1:6" s="11" customFormat="1" x14ac:dyDescent="0.2">
      <c r="A51" s="18" t="s">
        <v>6</v>
      </c>
      <c r="B51" s="18"/>
      <c r="C51" s="18"/>
      <c r="D51" s="18"/>
      <c r="E51" s="19">
        <f>+E50+E8</f>
        <v>34392.21</v>
      </c>
    </row>
    <row r="52" spans="1:6" s="11" customFormat="1" ht="9.75" customHeight="1" x14ac:dyDescent="0.2">
      <c r="E52" s="16"/>
    </row>
    <row r="53" spans="1:6" s="11" customFormat="1" x14ac:dyDescent="0.2">
      <c r="A53" s="18" t="s">
        <v>55</v>
      </c>
      <c r="E53" s="16"/>
    </row>
    <row r="54" spans="1:6" s="11" customFormat="1" x14ac:dyDescent="0.2">
      <c r="A54" s="11" t="s">
        <v>47</v>
      </c>
      <c r="E54" s="16">
        <v>7001.24</v>
      </c>
    </row>
    <row r="55" spans="1:6" s="11" customFormat="1" x14ac:dyDescent="0.2">
      <c r="A55" s="11" t="s">
        <v>54</v>
      </c>
      <c r="E55" s="16">
        <f>10800+4590</f>
        <v>15390</v>
      </c>
    </row>
    <row r="56" spans="1:6" s="11" customFormat="1" x14ac:dyDescent="0.2">
      <c r="A56" s="20" t="s">
        <v>7</v>
      </c>
      <c r="E56" s="16">
        <v>0</v>
      </c>
    </row>
    <row r="57" spans="1:6" s="11" customFormat="1" x14ac:dyDescent="0.2">
      <c r="A57" s="20" t="s">
        <v>8</v>
      </c>
      <c r="E57" s="16">
        <v>0</v>
      </c>
    </row>
    <row r="58" spans="1:6" s="11" customFormat="1" x14ac:dyDescent="0.2">
      <c r="A58" s="20" t="s">
        <v>9</v>
      </c>
      <c r="E58" s="16">
        <v>550</v>
      </c>
    </row>
    <row r="59" spans="1:6" s="11" customFormat="1" x14ac:dyDescent="0.2">
      <c r="A59" s="20" t="s">
        <v>10</v>
      </c>
      <c r="E59" s="16">
        <v>100</v>
      </c>
    </row>
    <row r="60" spans="1:6" s="11" customFormat="1" x14ac:dyDescent="0.2">
      <c r="A60" s="20" t="s">
        <v>11</v>
      </c>
      <c r="E60" s="16">
        <v>50</v>
      </c>
    </row>
    <row r="61" spans="1:6" s="11" customFormat="1" x14ac:dyDescent="0.2">
      <c r="A61" s="20" t="s">
        <v>12</v>
      </c>
      <c r="E61" s="16">
        <v>92</v>
      </c>
    </row>
    <row r="62" spans="1:6" s="11" customFormat="1" x14ac:dyDescent="0.2">
      <c r="A62" s="20" t="s">
        <v>13</v>
      </c>
      <c r="E62" s="16">
        <v>440</v>
      </c>
    </row>
    <row r="63" spans="1:6" s="11" customFormat="1" x14ac:dyDescent="0.2">
      <c r="A63" s="20" t="s">
        <v>14</v>
      </c>
      <c r="E63" s="16">
        <v>550</v>
      </c>
    </row>
    <row r="64" spans="1:6" s="11" customFormat="1" x14ac:dyDescent="0.2">
      <c r="A64" s="20" t="s">
        <v>15</v>
      </c>
      <c r="E64" s="16">
        <v>5500</v>
      </c>
    </row>
    <row r="65" spans="1:5" s="11" customFormat="1" x14ac:dyDescent="0.2">
      <c r="A65" s="20" t="s">
        <v>16</v>
      </c>
      <c r="E65" s="16">
        <v>0</v>
      </c>
    </row>
    <row r="66" spans="1:5" s="11" customFormat="1" x14ac:dyDescent="0.2">
      <c r="A66" s="20" t="s">
        <v>17</v>
      </c>
      <c r="E66" s="16">
        <v>271.29000000000002</v>
      </c>
    </row>
    <row r="67" spans="1:5" s="11" customFormat="1" x14ac:dyDescent="0.2">
      <c r="A67" s="20" t="s">
        <v>18</v>
      </c>
      <c r="E67" s="16">
        <v>222.4</v>
      </c>
    </row>
    <row r="68" spans="1:5" s="11" customFormat="1" x14ac:dyDescent="0.2">
      <c r="A68" s="20" t="s">
        <v>19</v>
      </c>
      <c r="E68" s="16">
        <v>168</v>
      </c>
    </row>
    <row r="69" spans="1:5" s="11" customFormat="1" x14ac:dyDescent="0.2">
      <c r="A69" s="20" t="s">
        <v>20</v>
      </c>
      <c r="E69" s="16">
        <v>945.37</v>
      </c>
    </row>
    <row r="70" spans="1:5" s="11" customFormat="1" x14ac:dyDescent="0.2">
      <c r="A70" s="20" t="s">
        <v>21</v>
      </c>
      <c r="E70" s="16">
        <f>293.5+55</f>
        <v>348.5</v>
      </c>
    </row>
    <row r="71" spans="1:5" s="11" customFormat="1" x14ac:dyDescent="0.2">
      <c r="A71" s="20" t="s">
        <v>22</v>
      </c>
      <c r="E71" s="16">
        <v>38.15</v>
      </c>
    </row>
    <row r="72" spans="1:5" s="11" customFormat="1" x14ac:dyDescent="0.2">
      <c r="A72" s="20" t="s">
        <v>23</v>
      </c>
      <c r="E72" s="16">
        <v>959.71</v>
      </c>
    </row>
    <row r="73" spans="1:5" s="11" customFormat="1" x14ac:dyDescent="0.2">
      <c r="A73" s="20" t="s">
        <v>24</v>
      </c>
      <c r="E73" s="16">
        <v>12.1</v>
      </c>
    </row>
    <row r="74" spans="1:5" s="11" customFormat="1" x14ac:dyDescent="0.2">
      <c r="A74" s="20" t="s">
        <v>25</v>
      </c>
      <c r="E74" s="16">
        <v>8.4700000000000006</v>
      </c>
    </row>
    <row r="75" spans="1:5" s="11" customFormat="1" x14ac:dyDescent="0.2">
      <c r="A75" s="20" t="s">
        <v>26</v>
      </c>
      <c r="E75" s="16">
        <v>0</v>
      </c>
    </row>
    <row r="76" spans="1:5" s="11" customFormat="1" x14ac:dyDescent="0.2">
      <c r="A76" s="20" t="s">
        <v>27</v>
      </c>
      <c r="E76" s="16">
        <v>0</v>
      </c>
    </row>
    <row r="77" spans="1:5" s="11" customFormat="1" x14ac:dyDescent="0.2">
      <c r="A77" s="20" t="s">
        <v>49</v>
      </c>
      <c r="E77" s="16">
        <v>755</v>
      </c>
    </row>
    <row r="78" spans="1:5" s="11" customFormat="1" x14ac:dyDescent="0.2">
      <c r="A78" s="20" t="s">
        <v>29</v>
      </c>
      <c r="E78" s="16">
        <v>2158.1800000000003</v>
      </c>
    </row>
    <row r="79" spans="1:5" s="11" customFormat="1" x14ac:dyDescent="0.2">
      <c r="A79" s="20" t="s">
        <v>30</v>
      </c>
      <c r="E79" s="16">
        <v>0</v>
      </c>
    </row>
    <row r="80" spans="1:5" s="11" customFormat="1" x14ac:dyDescent="0.2">
      <c r="A80" s="20" t="s">
        <v>28</v>
      </c>
      <c r="E80" s="21">
        <v>180.98</v>
      </c>
    </row>
    <row r="81" spans="1:5" s="11" customFormat="1" ht="13.5" thickBot="1" x14ac:dyDescent="0.25">
      <c r="A81" s="20" t="s">
        <v>46</v>
      </c>
      <c r="E81" s="15">
        <f>6243.08-180.98-55</f>
        <v>6007.1</v>
      </c>
    </row>
    <row r="82" spans="1:5" s="11" customFormat="1" x14ac:dyDescent="0.2">
      <c r="A82" s="22" t="s">
        <v>56</v>
      </c>
      <c r="E82" s="23">
        <f>SUM(E54:E81)</f>
        <v>41748.49</v>
      </c>
    </row>
    <row r="83" spans="1:5" s="11" customFormat="1" x14ac:dyDescent="0.2">
      <c r="A83" s="22" t="s">
        <v>31</v>
      </c>
      <c r="E83" s="16"/>
    </row>
    <row r="84" spans="1:5" s="11" customFormat="1" x14ac:dyDescent="0.2">
      <c r="A84" s="20" t="s">
        <v>32</v>
      </c>
      <c r="E84" s="16">
        <v>919.12</v>
      </c>
    </row>
    <row r="85" spans="1:5" s="11" customFormat="1" x14ac:dyDescent="0.2">
      <c r="A85" s="20" t="s">
        <v>33</v>
      </c>
      <c r="E85" s="16">
        <v>2568.91</v>
      </c>
    </row>
    <row r="86" spans="1:5" s="11" customFormat="1" x14ac:dyDescent="0.2">
      <c r="A86" s="20" t="s">
        <v>34</v>
      </c>
      <c r="E86" s="16">
        <v>3900</v>
      </c>
    </row>
    <row r="87" spans="1:5" s="11" customFormat="1" x14ac:dyDescent="0.2">
      <c r="A87" s="20" t="s">
        <v>35</v>
      </c>
      <c r="E87" s="16">
        <v>950</v>
      </c>
    </row>
    <row r="88" spans="1:5" s="11" customFormat="1" x14ac:dyDescent="0.2">
      <c r="A88" s="20" t="s">
        <v>36</v>
      </c>
      <c r="E88" s="16">
        <v>2500</v>
      </c>
    </row>
    <row r="89" spans="1:5" s="11" customFormat="1" x14ac:dyDescent="0.2">
      <c r="A89" s="20" t="s">
        <v>37</v>
      </c>
      <c r="E89" s="16">
        <v>5732.09</v>
      </c>
    </row>
    <row r="90" spans="1:5" s="11" customFormat="1" x14ac:dyDescent="0.2">
      <c r="A90" s="20" t="s">
        <v>39</v>
      </c>
      <c r="E90" s="16">
        <v>15995</v>
      </c>
    </row>
    <row r="91" spans="1:5" s="11" customFormat="1" ht="13.5" thickBot="1" x14ac:dyDescent="0.25">
      <c r="A91" s="20" t="s">
        <v>38</v>
      </c>
      <c r="E91" s="15">
        <v>6855</v>
      </c>
    </row>
    <row r="92" spans="1:5" s="11" customFormat="1" ht="13.5" thickBot="1" x14ac:dyDescent="0.25">
      <c r="A92" s="22" t="s">
        <v>40</v>
      </c>
      <c r="B92" s="18"/>
      <c r="C92" s="18"/>
      <c r="D92" s="18"/>
      <c r="E92" s="24">
        <f>SUM(E84:E91)</f>
        <v>39420.119999999995</v>
      </c>
    </row>
    <row r="93" spans="1:5" s="11" customFormat="1" ht="13.5" thickBot="1" x14ac:dyDescent="0.25">
      <c r="A93" s="22" t="s">
        <v>41</v>
      </c>
      <c r="B93" s="18"/>
      <c r="C93" s="18"/>
      <c r="D93" s="18"/>
      <c r="E93" s="24">
        <f>+E92+E82</f>
        <v>81168.609999999986</v>
      </c>
    </row>
    <row r="94" spans="1:5" s="11" customFormat="1" ht="13.5" thickBot="1" x14ac:dyDescent="0.25">
      <c r="A94" s="22" t="s">
        <v>42</v>
      </c>
      <c r="B94" s="18"/>
      <c r="C94" s="18"/>
      <c r="D94" s="18"/>
      <c r="E94" s="25">
        <f>+E51-E93</f>
        <v>-46776.399999999987</v>
      </c>
    </row>
    <row r="95" spans="1:5" s="11" customFormat="1" ht="13.5" thickTop="1" x14ac:dyDescent="0.2">
      <c r="E95" s="16"/>
    </row>
    <row r="96" spans="1:5" s="11" customFormat="1" x14ac:dyDescent="0.2">
      <c r="E96" s="16"/>
    </row>
    <row r="97" spans="1:7" s="11" customFormat="1" x14ac:dyDescent="0.2">
      <c r="A97" s="87" t="s">
        <v>43</v>
      </c>
      <c r="B97" s="87"/>
      <c r="C97" s="87"/>
      <c r="D97" s="87"/>
      <c r="E97" s="87"/>
    </row>
    <row r="98" spans="1:7" s="11" customFormat="1" x14ac:dyDescent="0.2">
      <c r="E98" s="16"/>
    </row>
    <row r="99" spans="1:7" s="11" customFormat="1" x14ac:dyDescent="0.2">
      <c r="A99" s="11" t="s">
        <v>48</v>
      </c>
      <c r="E99" s="16">
        <f>56578.91</f>
        <v>56578.91</v>
      </c>
      <c r="F99" s="16"/>
    </row>
    <row r="100" spans="1:7" s="11" customFormat="1" x14ac:dyDescent="0.2">
      <c r="A100" s="11" t="s">
        <v>50</v>
      </c>
      <c r="E100" s="16">
        <f>22911.5+39750</f>
        <v>62661.5</v>
      </c>
      <c r="F100" s="16"/>
      <c r="G100" s="16"/>
    </row>
    <row r="101" spans="1:7" s="11" customFormat="1" ht="13.5" thickBot="1" x14ac:dyDescent="0.25">
      <c r="A101" s="11" t="s">
        <v>44</v>
      </c>
      <c r="E101" s="15">
        <f>43714.07-39750</f>
        <v>3964.0699999999997</v>
      </c>
      <c r="F101" s="16"/>
    </row>
    <row r="102" spans="1:7" s="11" customFormat="1" ht="13.5" thickBot="1" x14ac:dyDescent="0.25">
      <c r="A102" s="11" t="s">
        <v>45</v>
      </c>
      <c r="E102" s="26">
        <f>SUM(E99:E101)</f>
        <v>123204.48000000001</v>
      </c>
    </row>
    <row r="103" spans="1:7" s="11" customFormat="1" ht="13.5" thickTop="1" x14ac:dyDescent="0.2">
      <c r="E103" s="16"/>
    </row>
    <row r="104" spans="1:7" x14ac:dyDescent="0.2">
      <c r="A104" s="3" t="s">
        <v>51</v>
      </c>
    </row>
    <row r="105" spans="1:7" x14ac:dyDescent="0.2">
      <c r="A105" s="3" t="s">
        <v>52</v>
      </c>
    </row>
    <row r="106" spans="1:7" x14ac:dyDescent="0.2">
      <c r="A106" s="3" t="s">
        <v>53</v>
      </c>
    </row>
  </sheetData>
  <mergeCells count="6">
    <mergeCell ref="A97:E97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364A-50FF-4C3A-A0F5-CE8BA430E624}">
  <sheetPr>
    <pageSetUpPr fitToPage="1"/>
  </sheetPr>
  <dimension ref="A1:AB981"/>
  <sheetViews>
    <sheetView zoomScale="85" zoomScaleNormal="85" workbookViewId="0">
      <pane xSplit="5" ySplit="4" topLeftCell="F29" activePane="bottomRight" state="frozen"/>
      <selection pane="topRight" activeCell="F1" sqref="F1"/>
      <selection pane="bottomLeft" activeCell="A11" sqref="A11"/>
      <selection pane="bottomRight" activeCell="A45" sqref="A45"/>
    </sheetView>
  </sheetViews>
  <sheetFormatPr defaultColWidth="14.42578125" defaultRowHeight="12.75" x14ac:dyDescent="0.2"/>
  <cols>
    <col min="1" max="1" width="11" style="3" customWidth="1"/>
    <col min="2" max="3" width="9.85546875" style="3" customWidth="1"/>
    <col min="4" max="4" width="14.140625" style="3" customWidth="1"/>
    <col min="5" max="5" width="16" style="3" customWidth="1"/>
    <col min="6" max="19" width="14.7109375" style="3" customWidth="1"/>
    <col min="20" max="25" width="8.85546875" style="3" customWidth="1"/>
    <col min="26" max="16384" width="14.42578125" style="3"/>
  </cols>
  <sheetData>
    <row r="1" spans="1:28" ht="12.75" customHeight="1" x14ac:dyDescent="0.2">
      <c r="A1" s="91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8" ht="12.75" customHeight="1" x14ac:dyDescent="0.2">
      <c r="A2" s="91" t="s">
        <v>108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8" ht="12.75" customHeight="1" x14ac:dyDescent="0.2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8" ht="25.5" x14ac:dyDescent="0.2">
      <c r="A4" s="88" t="s">
        <v>76</v>
      </c>
      <c r="B4" s="89"/>
      <c r="C4" s="89"/>
      <c r="D4" s="89"/>
      <c r="E4" s="90"/>
      <c r="F4" s="50" t="s">
        <v>91</v>
      </c>
      <c r="G4" s="50" t="s">
        <v>92</v>
      </c>
      <c r="H4" s="50" t="s">
        <v>93</v>
      </c>
      <c r="I4" s="50" t="s">
        <v>94</v>
      </c>
      <c r="J4" s="50" t="s">
        <v>95</v>
      </c>
      <c r="K4" s="50" t="s">
        <v>96</v>
      </c>
      <c r="L4" s="50" t="s">
        <v>97</v>
      </c>
      <c r="M4" s="50" t="s">
        <v>83</v>
      </c>
      <c r="N4" s="50" t="s">
        <v>98</v>
      </c>
      <c r="O4" s="50" t="s">
        <v>99</v>
      </c>
      <c r="P4" s="50" t="s">
        <v>100</v>
      </c>
      <c r="Q4" s="50" t="s">
        <v>101</v>
      </c>
      <c r="R4" s="38" t="s">
        <v>62</v>
      </c>
      <c r="S4" s="38" t="s">
        <v>84</v>
      </c>
      <c r="T4" s="39"/>
      <c r="U4" s="39"/>
      <c r="V4" s="39"/>
      <c r="W4" s="39"/>
      <c r="X4" s="39"/>
      <c r="Y4" s="39"/>
      <c r="Z4" s="39"/>
      <c r="AA4" s="39"/>
      <c r="AB4" s="39"/>
    </row>
    <row r="5" spans="1:28" ht="12.75" customHeight="1" x14ac:dyDescent="0.2">
      <c r="E5" s="40"/>
    </row>
    <row r="6" spans="1:28" ht="12.75" customHeight="1" x14ac:dyDescent="0.2">
      <c r="A6" s="41" t="s">
        <v>60</v>
      </c>
      <c r="E6" s="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43"/>
      <c r="E7" s="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 x14ac:dyDescent="0.2">
      <c r="A8" s="1" t="s">
        <v>102</v>
      </c>
      <c r="E8" s="2">
        <f>375*53</f>
        <v>19875</v>
      </c>
      <c r="F8" s="2">
        <v>0</v>
      </c>
      <c r="G8" s="2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9" si="0">SUM(F8:Q8)</f>
        <v>0</v>
      </c>
      <c r="S8" s="2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 x14ac:dyDescent="0.2">
      <c r="A9" s="1" t="s">
        <v>89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  <c r="S9" s="2">
        <f t="shared" ref="S9" si="1">+E9-R9</f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thickBot="1" x14ac:dyDescent="0.25">
      <c r="B10" s="1" t="s">
        <v>90</v>
      </c>
      <c r="E10" s="44">
        <f>SUBTOTAL(9,E8:E9)</f>
        <v>19875</v>
      </c>
      <c r="F10" s="44">
        <f>SUBTOTAL(9,F8:F9)</f>
        <v>0</v>
      </c>
      <c r="G10" s="44">
        <f t="shared" ref="G10:S10" si="2">SUBTOTAL(9,G8:G9)</f>
        <v>0</v>
      </c>
      <c r="H10" s="44">
        <f t="shared" si="2"/>
        <v>0</v>
      </c>
      <c r="I10" s="44">
        <f t="shared" si="2"/>
        <v>0</v>
      </c>
      <c r="J10" s="44">
        <f t="shared" si="2"/>
        <v>0</v>
      </c>
      <c r="K10" s="44">
        <f t="shared" si="2"/>
        <v>0</v>
      </c>
      <c r="L10" s="44">
        <f t="shared" si="2"/>
        <v>0</v>
      </c>
      <c r="M10" s="44">
        <f t="shared" si="2"/>
        <v>0</v>
      </c>
      <c r="N10" s="44">
        <f t="shared" si="2"/>
        <v>0</v>
      </c>
      <c r="O10" s="44">
        <f t="shared" si="2"/>
        <v>0</v>
      </c>
      <c r="P10" s="44">
        <f t="shared" si="2"/>
        <v>0</v>
      </c>
      <c r="Q10" s="44">
        <f t="shared" si="2"/>
        <v>0</v>
      </c>
      <c r="R10" s="44">
        <f t="shared" si="2"/>
        <v>0</v>
      </c>
      <c r="S10" s="44">
        <f t="shared" si="2"/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 x14ac:dyDescent="0.2">
      <c r="E11" s="4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2">
      <c r="A12" s="41" t="s">
        <v>85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2">
      <c r="A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2">
      <c r="A14" s="1" t="s">
        <v>7</v>
      </c>
      <c r="E14" s="2">
        <v>2000</v>
      </c>
      <c r="F14" s="2">
        <v>0</v>
      </c>
      <c r="G14" s="2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f t="shared" ref="R14:R39" si="3">SUM(F14:Q14)</f>
        <v>0</v>
      </c>
      <c r="S14" s="2">
        <f t="shared" ref="S14:S39" si="4">+E14-R14</f>
        <v>2000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 x14ac:dyDescent="0.2">
      <c r="A15" s="1" t="s">
        <v>8</v>
      </c>
      <c r="E15" s="2">
        <v>2000</v>
      </c>
      <c r="F15" s="2">
        <v>0</v>
      </c>
      <c r="G15" s="2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f t="shared" si="3"/>
        <v>0</v>
      </c>
      <c r="S15" s="2">
        <f t="shared" si="4"/>
        <v>2000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 x14ac:dyDescent="0.2">
      <c r="A16" s="1" t="s">
        <v>9</v>
      </c>
      <c r="E16" s="2">
        <v>500</v>
      </c>
      <c r="F16" s="2">
        <v>0</v>
      </c>
      <c r="G16" s="2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f t="shared" si="3"/>
        <v>0</v>
      </c>
      <c r="S16" s="2">
        <f t="shared" si="4"/>
        <v>500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customHeight="1" x14ac:dyDescent="0.2">
      <c r="A17" s="1" t="s">
        <v>10</v>
      </c>
      <c r="E17" s="2">
        <v>100</v>
      </c>
      <c r="F17" s="2">
        <v>0</v>
      </c>
      <c r="G17" s="2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f t="shared" si="3"/>
        <v>0</v>
      </c>
      <c r="S17" s="2">
        <f t="shared" si="4"/>
        <v>100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customHeight="1" x14ac:dyDescent="0.2">
      <c r="A18" s="1" t="s">
        <v>11</v>
      </c>
      <c r="E18" s="2">
        <v>200</v>
      </c>
      <c r="F18" s="2">
        <v>0</v>
      </c>
      <c r="G18" s="2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 t="shared" si="3"/>
        <v>0</v>
      </c>
      <c r="S18" s="2">
        <f t="shared" si="4"/>
        <v>200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2">
      <c r="A19" s="1" t="s">
        <v>12</v>
      </c>
      <c r="E19" s="2">
        <v>100</v>
      </c>
      <c r="F19" s="2">
        <v>6</v>
      </c>
      <c r="G19" s="2">
        <v>6</v>
      </c>
      <c r="H19" s="2">
        <v>6</v>
      </c>
      <c r="I19" s="2">
        <v>6</v>
      </c>
      <c r="J19" s="2">
        <v>6</v>
      </c>
      <c r="K19" s="2">
        <v>6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f t="shared" si="3"/>
        <v>36</v>
      </c>
      <c r="S19" s="2">
        <f t="shared" si="4"/>
        <v>64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customHeight="1" x14ac:dyDescent="0.2">
      <c r="A20" s="1" t="s">
        <v>13</v>
      </c>
      <c r="E20" s="2">
        <v>440</v>
      </c>
      <c r="F20" s="2">
        <v>0</v>
      </c>
      <c r="G20" s="2">
        <v>0</v>
      </c>
      <c r="H20" s="2">
        <v>0</v>
      </c>
      <c r="I20" s="2">
        <v>0</v>
      </c>
      <c r="J20" s="2">
        <v>440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f t="shared" si="3"/>
        <v>440</v>
      </c>
      <c r="S20" s="2">
        <f t="shared" si="4"/>
        <v>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 x14ac:dyDescent="0.2">
      <c r="A21" s="1" t="s">
        <v>14</v>
      </c>
      <c r="E21" s="2">
        <v>500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500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f t="shared" si="3"/>
        <v>500</v>
      </c>
      <c r="S21" s="2">
        <f t="shared" si="4"/>
        <v>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customHeight="1" x14ac:dyDescent="0.2">
      <c r="A22" s="1" t="s">
        <v>15</v>
      </c>
      <c r="E22" s="2">
        <v>6000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f t="shared" si="3"/>
        <v>0</v>
      </c>
      <c r="S22" s="2">
        <f t="shared" si="4"/>
        <v>6000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customHeight="1" x14ac:dyDescent="0.2">
      <c r="A23" s="1" t="s">
        <v>103</v>
      </c>
      <c r="E23" s="2">
        <v>35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f t="shared" si="3"/>
        <v>0</v>
      </c>
      <c r="S23" s="2">
        <f t="shared" si="4"/>
        <v>35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customHeight="1" x14ac:dyDescent="0.2">
      <c r="A24" s="1" t="s">
        <v>16</v>
      </c>
      <c r="E24" s="2">
        <v>100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f t="shared" si="3"/>
        <v>0</v>
      </c>
      <c r="S24" s="2">
        <f t="shared" si="4"/>
        <v>100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customHeight="1" x14ac:dyDescent="0.2">
      <c r="A25" s="1" t="s">
        <v>17</v>
      </c>
      <c r="E25" s="2">
        <v>500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f t="shared" si="3"/>
        <v>0</v>
      </c>
      <c r="S25" s="2">
        <f t="shared" si="4"/>
        <v>500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customHeight="1" x14ac:dyDescent="0.2">
      <c r="A26" s="1" t="s">
        <v>18</v>
      </c>
      <c r="E26" s="2">
        <v>1000</v>
      </c>
      <c r="F26" s="2">
        <v>288</v>
      </c>
      <c r="G26" s="2">
        <v>0</v>
      </c>
      <c r="H26" s="2">
        <v>0</v>
      </c>
      <c r="I26" s="2">
        <v>0</v>
      </c>
      <c r="J26" s="2">
        <v>0</v>
      </c>
      <c r="K26" s="2">
        <f>151.95+(483/2)</f>
        <v>393.45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f t="shared" si="3"/>
        <v>681.45</v>
      </c>
      <c r="S26" s="2">
        <f t="shared" si="4"/>
        <v>318.54999999999995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 x14ac:dyDescent="0.2">
      <c r="A27" s="1" t="s">
        <v>19</v>
      </c>
      <c r="E27" s="2">
        <v>150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f t="shared" si="3"/>
        <v>0</v>
      </c>
      <c r="S27" s="2">
        <f t="shared" si="4"/>
        <v>150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customHeight="1" x14ac:dyDescent="0.2">
      <c r="A28" s="1" t="s">
        <v>20</v>
      </c>
      <c r="E28" s="2">
        <v>750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500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f t="shared" si="3"/>
        <v>500</v>
      </c>
      <c r="S28" s="2">
        <f t="shared" si="4"/>
        <v>250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customHeight="1" x14ac:dyDescent="0.2">
      <c r="A29" s="1" t="s">
        <v>21</v>
      </c>
      <c r="E29" s="2">
        <v>750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f t="shared" si="3"/>
        <v>0</v>
      </c>
      <c r="S29" s="2">
        <f t="shared" si="4"/>
        <v>750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customHeight="1" x14ac:dyDescent="0.2">
      <c r="A30" s="1" t="s">
        <v>22</v>
      </c>
      <c r="E30" s="2">
        <v>200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f t="shared" si="3"/>
        <v>0</v>
      </c>
      <c r="S30" s="2">
        <f t="shared" si="4"/>
        <v>200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customHeight="1" x14ac:dyDescent="0.2">
      <c r="A31" s="1" t="s">
        <v>23</v>
      </c>
      <c r="E31" s="2">
        <v>1000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f t="shared" si="3"/>
        <v>0</v>
      </c>
      <c r="S31" s="2">
        <f t="shared" si="4"/>
        <v>1000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customHeight="1" x14ac:dyDescent="0.2">
      <c r="A32" s="1" t="s">
        <v>24</v>
      </c>
      <c r="E32" s="2">
        <v>100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f t="shared" si="3"/>
        <v>0</v>
      </c>
      <c r="S32" s="2">
        <f t="shared" si="4"/>
        <v>100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customHeight="1" x14ac:dyDescent="0.2">
      <c r="A33" s="1" t="s">
        <v>25</v>
      </c>
      <c r="E33" s="2">
        <v>650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f t="shared" si="3"/>
        <v>0</v>
      </c>
      <c r="S33" s="2">
        <f t="shared" si="4"/>
        <v>650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customHeight="1" x14ac:dyDescent="0.2">
      <c r="A34" s="1" t="s">
        <v>26</v>
      </c>
      <c r="E34" s="2">
        <v>100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f t="shared" si="3"/>
        <v>0</v>
      </c>
      <c r="S34" s="2">
        <f t="shared" si="4"/>
        <v>100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customHeight="1" x14ac:dyDescent="0.2">
      <c r="A35" s="1" t="s">
        <v>27</v>
      </c>
      <c r="E35" s="2">
        <v>400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149.9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f t="shared" si="3"/>
        <v>149.9</v>
      </c>
      <c r="S35" s="2">
        <f t="shared" si="4"/>
        <v>250.1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3.5" customHeight="1" x14ac:dyDescent="0.2">
      <c r="A36" s="1" t="s">
        <v>86</v>
      </c>
      <c r="E36" s="2">
        <v>800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f t="shared" si="3"/>
        <v>0</v>
      </c>
      <c r="S36" s="2">
        <f t="shared" si="4"/>
        <v>800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3.5" customHeight="1" x14ac:dyDescent="0.2">
      <c r="A37" s="1" t="s">
        <v>29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f t="shared" si="3"/>
        <v>0</v>
      </c>
      <c r="S37" s="2">
        <f t="shared" si="4"/>
        <v>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 x14ac:dyDescent="0.2">
      <c r="A38" s="1" t="s">
        <v>30</v>
      </c>
      <c r="E38" s="2">
        <v>1000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f t="shared" si="3"/>
        <v>0</v>
      </c>
      <c r="S38" s="2">
        <f t="shared" si="4"/>
        <v>1000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2" customHeight="1" x14ac:dyDescent="0.2">
      <c r="A39" s="1" t="s">
        <v>28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f t="shared" si="3"/>
        <v>0</v>
      </c>
      <c r="S39" s="2">
        <f t="shared" si="4"/>
        <v>500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customHeight="1" x14ac:dyDescent="0.2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customHeight="1" thickBot="1" x14ac:dyDescent="0.25">
      <c r="A41" s="35" t="s">
        <v>87</v>
      </c>
      <c r="E41" s="44">
        <f>SUBTOTAL(9,E14:E40)</f>
        <v>19875</v>
      </c>
      <c r="F41" s="44">
        <f t="shared" ref="F41:S41" si="5">SUBTOTAL(9,F14:F40)</f>
        <v>294</v>
      </c>
      <c r="G41" s="44">
        <f t="shared" si="5"/>
        <v>6</v>
      </c>
      <c r="H41" s="44">
        <f t="shared" si="5"/>
        <v>6</v>
      </c>
      <c r="I41" s="44">
        <f t="shared" si="5"/>
        <v>6</v>
      </c>
      <c r="J41" s="44">
        <f t="shared" si="5"/>
        <v>446</v>
      </c>
      <c r="K41" s="44">
        <f t="shared" si="5"/>
        <v>1549.3500000000001</v>
      </c>
      <c r="L41" s="44">
        <f t="shared" si="5"/>
        <v>0</v>
      </c>
      <c r="M41" s="44">
        <f t="shared" si="5"/>
        <v>0</v>
      </c>
      <c r="N41" s="44">
        <f t="shared" si="5"/>
        <v>0</v>
      </c>
      <c r="O41" s="44">
        <f t="shared" si="5"/>
        <v>0</v>
      </c>
      <c r="P41" s="44">
        <f t="shared" si="5"/>
        <v>0</v>
      </c>
      <c r="Q41" s="44">
        <f t="shared" si="5"/>
        <v>0</v>
      </c>
      <c r="R41" s="44">
        <f t="shared" si="5"/>
        <v>2307.35</v>
      </c>
      <c r="S41" s="44">
        <f t="shared" si="5"/>
        <v>17567.650000000001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15" customHeight="1" x14ac:dyDescent="0.2">
      <c r="A42" s="43"/>
      <c r="B42" s="43"/>
      <c r="C42" s="43"/>
      <c r="D42" s="43"/>
      <c r="E42" s="45"/>
      <c r="F42" s="45"/>
      <c r="G42" s="4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D43" s="4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47" t="s">
        <v>88</v>
      </c>
      <c r="B44" s="48"/>
      <c r="C44" s="47"/>
      <c r="E44" s="2"/>
      <c r="F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2">
        <f>475+475-500</f>
        <v>450</v>
      </c>
      <c r="B45" s="3" t="s">
        <v>170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2">
        <v>241.5</v>
      </c>
      <c r="B46" s="3" t="s">
        <v>171</v>
      </c>
      <c r="E46" s="2"/>
      <c r="F46" s="9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10"/>
      <c r="E47" s="2"/>
      <c r="F47" s="9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thickBot="1" x14ac:dyDescent="0.25">
      <c r="A48" s="49">
        <f>+A46+A45</f>
        <v>691.5</v>
      </c>
      <c r="F48" s="96"/>
    </row>
    <row r="49" spans="1:6" ht="15.75" customHeight="1" thickTop="1" x14ac:dyDescent="0.2">
      <c r="A49" s="10"/>
      <c r="F49" s="96"/>
    </row>
    <row r="50" spans="1:6" ht="15.75" customHeight="1" x14ac:dyDescent="0.2">
      <c r="A50" s="10"/>
      <c r="F50" s="96"/>
    </row>
    <row r="51" spans="1:6" ht="15.75" customHeight="1" x14ac:dyDescent="0.2">
      <c r="F51" s="96"/>
    </row>
    <row r="52" spans="1:6" ht="15.75" customHeight="1" x14ac:dyDescent="0.2">
      <c r="F52" s="96"/>
    </row>
    <row r="53" spans="1:6" ht="15.75" customHeight="1" x14ac:dyDescent="0.2">
      <c r="F53" s="97"/>
    </row>
    <row r="54" spans="1:6" ht="15.75" customHeight="1" x14ac:dyDescent="0.2"/>
    <row r="55" spans="1:6" ht="15.75" customHeight="1" x14ac:dyDescent="0.2"/>
    <row r="56" spans="1:6" ht="15.75" customHeight="1" x14ac:dyDescent="0.2"/>
    <row r="57" spans="1:6" ht="15.75" customHeight="1" x14ac:dyDescent="0.2"/>
    <row r="58" spans="1:6" ht="15.75" customHeight="1" x14ac:dyDescent="0.2"/>
    <row r="59" spans="1:6" ht="15.75" customHeight="1" x14ac:dyDescent="0.2"/>
    <row r="60" spans="1:6" ht="15.75" customHeight="1" x14ac:dyDescent="0.2"/>
    <row r="61" spans="1:6" ht="15.75" customHeight="1" x14ac:dyDescent="0.2"/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mergeCells count="4">
    <mergeCell ref="A4:E4"/>
    <mergeCell ref="A1:S1"/>
    <mergeCell ref="A2:S2"/>
    <mergeCell ref="A3:S3"/>
  </mergeCells>
  <conditionalFormatting sqref="E40">
    <cfRule type="cellIs" dxfId="1" priority="1" stopIfTrue="1" operator="lessThan">
      <formula>0</formula>
    </cfRule>
  </conditionalFormatting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27A1-17E1-44BB-AE1C-5E8636FCD2BC}">
  <sheetPr>
    <pageSetUpPr fitToPage="1"/>
  </sheetPr>
  <dimension ref="A1:U1000"/>
  <sheetViews>
    <sheetView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G18" sqref="G18"/>
    </sheetView>
  </sheetViews>
  <sheetFormatPr defaultColWidth="14.42578125" defaultRowHeight="12.75" x14ac:dyDescent="0.2"/>
  <cols>
    <col min="1" max="1" width="8.85546875" style="3" customWidth="1"/>
    <col min="2" max="2" width="13.85546875" style="3" customWidth="1"/>
    <col min="3" max="3" width="11.85546875" style="3" customWidth="1"/>
    <col min="4" max="4" width="11.28515625" style="3" customWidth="1"/>
    <col min="5" max="5" width="16" style="3" customWidth="1"/>
    <col min="6" max="6" width="7.42578125" style="3" customWidth="1"/>
    <col min="7" max="20" width="14.7109375" style="3" customWidth="1"/>
    <col min="21" max="27" width="8.85546875" style="3" customWidth="1"/>
    <col min="28" max="16384" width="14.42578125" style="3"/>
  </cols>
  <sheetData>
    <row r="1" spans="1:21" ht="15.75" customHeight="1" x14ac:dyDescent="0.2">
      <c r="A1" s="92" t="s">
        <v>117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1" ht="15.75" customHeight="1" x14ac:dyDescent="0.2">
      <c r="A2" s="91" t="s">
        <v>108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1" ht="15.75" customHeight="1" x14ac:dyDescent="0.2">
      <c r="A3" s="91" t="s">
        <v>105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1" ht="25.5" x14ac:dyDescent="0.2">
      <c r="E4" s="40" t="s">
        <v>76</v>
      </c>
      <c r="G4" s="50" t="s">
        <v>91</v>
      </c>
      <c r="H4" s="50" t="s">
        <v>92</v>
      </c>
      <c r="I4" s="50" t="s">
        <v>93</v>
      </c>
      <c r="J4" s="50" t="s">
        <v>94</v>
      </c>
      <c r="K4" s="50" t="s">
        <v>95</v>
      </c>
      <c r="L4" s="50" t="s">
        <v>96</v>
      </c>
      <c r="M4" s="50" t="s">
        <v>97</v>
      </c>
      <c r="N4" s="50" t="s">
        <v>83</v>
      </c>
      <c r="O4" s="50" t="s">
        <v>98</v>
      </c>
      <c r="P4" s="50" t="s">
        <v>99</v>
      </c>
      <c r="Q4" s="50" t="s">
        <v>100</v>
      </c>
      <c r="R4" s="50" t="s">
        <v>101</v>
      </c>
      <c r="S4" s="37" t="s">
        <v>62</v>
      </c>
      <c r="T4" s="38" t="s">
        <v>84</v>
      </c>
    </row>
    <row r="5" spans="1:21" ht="15" customHeight="1" x14ac:dyDescent="0.2">
      <c r="E5" s="40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4"/>
      <c r="T5" s="54"/>
    </row>
    <row r="6" spans="1:21" ht="15" customHeight="1" x14ac:dyDescent="0.2">
      <c r="A6" s="1" t="s">
        <v>32</v>
      </c>
      <c r="E6" s="2">
        <v>2500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 t="shared" ref="S6:S13" si="0">SUM(G6:R6)</f>
        <v>0</v>
      </c>
      <c r="T6" s="2">
        <f t="shared" ref="T6:T13" si="1">+E6-S6</f>
        <v>2500</v>
      </c>
    </row>
    <row r="7" spans="1:21" ht="15" customHeight="1" x14ac:dyDescent="0.2">
      <c r="A7" s="1" t="s">
        <v>33</v>
      </c>
      <c r="E7" s="2">
        <v>2750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 t="shared" si="0"/>
        <v>0</v>
      </c>
      <c r="T7" s="2">
        <f t="shared" si="1"/>
        <v>2750</v>
      </c>
    </row>
    <row r="8" spans="1:21" ht="15" customHeight="1" x14ac:dyDescent="0.2">
      <c r="A8" s="1" t="s">
        <v>34</v>
      </c>
      <c r="E8" s="2">
        <v>2000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f t="shared" si="0"/>
        <v>0</v>
      </c>
      <c r="T8" s="2">
        <f t="shared" si="1"/>
        <v>2000</v>
      </c>
    </row>
    <row r="9" spans="1:21" ht="15" customHeight="1" x14ac:dyDescent="0.2">
      <c r="A9" s="1" t="s">
        <v>35</v>
      </c>
      <c r="E9" s="2">
        <v>950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0</v>
      </c>
      <c r="T9" s="2">
        <f t="shared" si="1"/>
        <v>950</v>
      </c>
    </row>
    <row r="10" spans="1:21" ht="15" customHeight="1" x14ac:dyDescent="0.2">
      <c r="A10" s="1" t="s">
        <v>36</v>
      </c>
      <c r="E10" s="2">
        <v>1000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f t="shared" si="0"/>
        <v>0</v>
      </c>
      <c r="T10" s="2">
        <f t="shared" si="1"/>
        <v>1000</v>
      </c>
    </row>
    <row r="11" spans="1:21" ht="15" customHeight="1" x14ac:dyDescent="0.2">
      <c r="A11" s="1" t="s">
        <v>37</v>
      </c>
      <c r="E11" s="2">
        <v>8800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0</v>
      </c>
      <c r="T11" s="2">
        <f t="shared" si="1"/>
        <v>8800</v>
      </c>
      <c r="U11" s="2">
        <f>+S11+S10</f>
        <v>0</v>
      </c>
    </row>
    <row r="12" spans="1:21" ht="15" customHeight="1" x14ac:dyDescent="0.2">
      <c r="A12" s="1" t="s">
        <v>106</v>
      </c>
      <c r="E12" s="55">
        <v>15000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f t="shared" si="1"/>
        <v>15000</v>
      </c>
      <c r="U12" s="36"/>
    </row>
    <row r="13" spans="1:21" ht="15" customHeight="1" x14ac:dyDescent="0.2">
      <c r="A13" s="1" t="s">
        <v>107</v>
      </c>
      <c r="E13" s="2">
        <v>6750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0</v>
      </c>
      <c r="T13" s="2">
        <f t="shared" si="1"/>
        <v>6750</v>
      </c>
    </row>
    <row r="14" spans="1:21" ht="15" customHeight="1" thickBot="1" x14ac:dyDescent="0.25">
      <c r="A14" s="1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5" customHeight="1" thickBot="1" x14ac:dyDescent="0.25">
      <c r="E15" s="56">
        <f>SUM(E6:E13)</f>
        <v>39750</v>
      </c>
      <c r="G15" s="56">
        <f t="shared" ref="G15:T15" si="2">SUM(G6:G13)</f>
        <v>0</v>
      </c>
      <c r="H15" s="56">
        <f t="shared" si="2"/>
        <v>0</v>
      </c>
      <c r="I15" s="56">
        <f t="shared" si="2"/>
        <v>0</v>
      </c>
      <c r="J15" s="56">
        <f t="shared" si="2"/>
        <v>0</v>
      </c>
      <c r="K15" s="56">
        <f t="shared" si="2"/>
        <v>0</v>
      </c>
      <c r="L15" s="56">
        <f t="shared" si="2"/>
        <v>0</v>
      </c>
      <c r="M15" s="56">
        <f t="shared" si="2"/>
        <v>0</v>
      </c>
      <c r="N15" s="56">
        <f t="shared" si="2"/>
        <v>0</v>
      </c>
      <c r="O15" s="56">
        <f t="shared" si="2"/>
        <v>0</v>
      </c>
      <c r="P15" s="56">
        <f t="shared" si="2"/>
        <v>0</v>
      </c>
      <c r="Q15" s="56">
        <f t="shared" si="2"/>
        <v>0</v>
      </c>
      <c r="R15" s="56">
        <f t="shared" si="2"/>
        <v>0</v>
      </c>
      <c r="S15" s="56">
        <f t="shared" si="2"/>
        <v>0</v>
      </c>
      <c r="T15" s="56">
        <f t="shared" si="2"/>
        <v>39750</v>
      </c>
    </row>
    <row r="16" spans="1:21" ht="15" customHeight="1" thickTop="1" x14ac:dyDescent="0.2"/>
    <row r="17" spans="1:19" ht="15" customHeight="1" x14ac:dyDescent="0.2">
      <c r="S17" s="36"/>
    </row>
    <row r="18" spans="1:19" ht="15" customHeight="1" x14ac:dyDescent="0.2">
      <c r="B18" s="1"/>
      <c r="C18" s="57"/>
      <c r="S18" s="2"/>
    </row>
    <row r="19" spans="1:19" ht="15" customHeight="1" x14ac:dyDescent="0.2">
      <c r="A19" s="1"/>
      <c r="C19" s="46"/>
      <c r="D19" s="58"/>
      <c r="E19" s="2"/>
    </row>
    <row r="20" spans="1:19" ht="15" customHeight="1" x14ac:dyDescent="0.2">
      <c r="A20" s="1"/>
      <c r="C20" s="46"/>
      <c r="D20" s="58"/>
      <c r="E20" s="59"/>
    </row>
    <row r="21" spans="1:19" ht="15" customHeight="1" x14ac:dyDescent="0.2">
      <c r="A21" s="41"/>
      <c r="C21" s="46"/>
      <c r="D21" s="60"/>
    </row>
    <row r="22" spans="1:19" ht="15" customHeight="1" x14ac:dyDescent="0.2">
      <c r="A22" s="61"/>
      <c r="C22" s="46"/>
    </row>
    <row r="23" spans="1:19" ht="15" customHeight="1" x14ac:dyDescent="0.2">
      <c r="D23" s="46"/>
    </row>
    <row r="24" spans="1:19" ht="15" customHeight="1" x14ac:dyDescent="0.2"/>
    <row r="25" spans="1:19" ht="15" customHeight="1" x14ac:dyDescent="0.2">
      <c r="D25" s="46"/>
    </row>
    <row r="26" spans="1:19" ht="15" customHeight="1" x14ac:dyDescent="0.2"/>
    <row r="27" spans="1:19" ht="15" customHeight="1" x14ac:dyDescent="0.2"/>
    <row r="28" spans="1:19" ht="15" customHeight="1" x14ac:dyDescent="0.2"/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3">
    <mergeCell ref="A1:T1"/>
    <mergeCell ref="A2:T2"/>
    <mergeCell ref="A3:T3"/>
  </mergeCells>
  <pageMargins left="0.7" right="0.7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F9-BB54-4004-8D18-555743906200}">
  <sheetPr>
    <pageSetUpPr fitToPage="1"/>
  </sheetPr>
  <dimension ref="A1:O19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12" sqref="J12"/>
    </sheetView>
  </sheetViews>
  <sheetFormatPr defaultRowHeight="12.75" x14ac:dyDescent="0.2"/>
  <cols>
    <col min="1" max="1" width="18.85546875" style="3" customWidth="1"/>
    <col min="2" max="2" width="18.5703125" style="3" customWidth="1"/>
    <col min="3" max="3" width="12" style="3" customWidth="1"/>
    <col min="4" max="4" width="17.5703125" style="3" customWidth="1"/>
    <col min="5" max="13" width="11.7109375" style="3" customWidth="1"/>
    <col min="14" max="14" width="10" style="3" bestFit="1" customWidth="1"/>
    <col min="15" max="16384" width="9.140625" style="3"/>
  </cols>
  <sheetData>
    <row r="1" spans="1:15" x14ac:dyDescent="0.2">
      <c r="A1" s="94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5" x14ac:dyDescent="0.2">
      <c r="A2" s="94" t="s">
        <v>118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5" x14ac:dyDescent="0.2">
      <c r="A3" s="4"/>
    </row>
    <row r="4" spans="1:15" ht="13.5" thickBot="1" x14ac:dyDescent="0.25">
      <c r="A4" s="4"/>
      <c r="G4" s="93" t="s">
        <v>146</v>
      </c>
      <c r="H4" s="93"/>
      <c r="I4" s="93"/>
      <c r="J4" s="93"/>
      <c r="K4" s="93"/>
      <c r="L4" s="93"/>
    </row>
    <row r="5" spans="1:15" ht="25.5" x14ac:dyDescent="0.2">
      <c r="A5" s="4"/>
      <c r="B5" s="68"/>
      <c r="C5" s="68"/>
      <c r="D5" s="68"/>
      <c r="E5" s="69" t="s">
        <v>119</v>
      </c>
      <c r="F5" s="69" t="s">
        <v>120</v>
      </c>
      <c r="G5" s="70" t="s">
        <v>148</v>
      </c>
      <c r="H5" s="70" t="s">
        <v>149</v>
      </c>
      <c r="I5" s="70" t="s">
        <v>150</v>
      </c>
      <c r="J5" s="70" t="s">
        <v>151</v>
      </c>
      <c r="K5" s="70" t="s">
        <v>152</v>
      </c>
      <c r="L5" s="70" t="s">
        <v>152</v>
      </c>
      <c r="M5" s="68"/>
      <c r="N5" s="68"/>
      <c r="O5" s="68"/>
    </row>
    <row r="6" spans="1:15" x14ac:dyDescent="0.2">
      <c r="A6" s="71" t="s">
        <v>123</v>
      </c>
      <c r="B6" s="71" t="s">
        <v>121</v>
      </c>
      <c r="C6" s="71" t="s">
        <v>124</v>
      </c>
      <c r="D6" s="71" t="s">
        <v>122</v>
      </c>
      <c r="E6" s="72"/>
      <c r="F6" s="73" t="s">
        <v>125</v>
      </c>
      <c r="G6" s="2">
        <v>0</v>
      </c>
      <c r="H6" s="74">
        <v>2500</v>
      </c>
      <c r="I6" s="74">
        <v>0</v>
      </c>
      <c r="J6" s="74">
        <v>0</v>
      </c>
      <c r="K6" s="74"/>
      <c r="L6" s="74">
        <v>0</v>
      </c>
      <c r="M6" s="74"/>
      <c r="N6" s="68"/>
      <c r="O6" s="68"/>
    </row>
    <row r="7" spans="1:15" x14ac:dyDescent="0.2">
      <c r="A7" s="71" t="s">
        <v>126</v>
      </c>
      <c r="B7" s="71" t="s">
        <v>153</v>
      </c>
      <c r="C7" s="71" t="s">
        <v>128</v>
      </c>
      <c r="D7" s="71" t="s">
        <v>122</v>
      </c>
      <c r="E7" s="72" t="s">
        <v>129</v>
      </c>
      <c r="F7" s="73" t="s">
        <v>130</v>
      </c>
      <c r="G7" s="2">
        <v>0</v>
      </c>
      <c r="H7" s="74">
        <v>2500</v>
      </c>
      <c r="I7" s="74">
        <v>2500</v>
      </c>
      <c r="J7" s="74">
        <v>0</v>
      </c>
      <c r="K7" s="74">
        <v>0</v>
      </c>
      <c r="L7" s="74">
        <v>0</v>
      </c>
      <c r="M7" s="74"/>
      <c r="N7" s="68"/>
      <c r="O7" s="68"/>
    </row>
    <row r="8" spans="1:15" x14ac:dyDescent="0.2">
      <c r="A8" s="71" t="s">
        <v>131</v>
      </c>
      <c r="B8" s="71" t="s">
        <v>127</v>
      </c>
      <c r="C8" s="71" t="s">
        <v>133</v>
      </c>
      <c r="D8" s="71" t="s">
        <v>134</v>
      </c>
      <c r="E8" s="72" t="s">
        <v>135</v>
      </c>
      <c r="F8" s="73" t="s">
        <v>136</v>
      </c>
      <c r="G8" s="74">
        <v>0</v>
      </c>
      <c r="H8" s="74">
        <v>2500</v>
      </c>
      <c r="I8" s="74">
        <v>2500</v>
      </c>
      <c r="J8" s="74">
        <v>2500</v>
      </c>
      <c r="K8" s="74">
        <v>0</v>
      </c>
      <c r="L8" s="74">
        <v>0</v>
      </c>
      <c r="M8" s="74"/>
      <c r="N8" s="68"/>
      <c r="O8" s="68"/>
    </row>
    <row r="9" spans="1:15" x14ac:dyDescent="0.2">
      <c r="A9" s="71" t="s">
        <v>131</v>
      </c>
      <c r="B9" s="71" t="s">
        <v>127</v>
      </c>
      <c r="C9" s="71" t="s">
        <v>137</v>
      </c>
      <c r="D9" s="71" t="s">
        <v>122</v>
      </c>
      <c r="E9" s="72" t="s">
        <v>135</v>
      </c>
      <c r="F9" s="73" t="s">
        <v>136</v>
      </c>
      <c r="G9" s="74">
        <v>0</v>
      </c>
      <c r="H9" s="74">
        <v>2500</v>
      </c>
      <c r="I9" s="74">
        <v>2500</v>
      </c>
      <c r="J9" s="74">
        <v>2500</v>
      </c>
      <c r="K9" s="74">
        <v>0</v>
      </c>
      <c r="L9" s="74">
        <v>0</v>
      </c>
      <c r="M9" s="74"/>
      <c r="N9" s="68"/>
      <c r="O9" s="68"/>
    </row>
    <row r="10" spans="1:15" x14ac:dyDescent="0.2">
      <c r="A10" s="71"/>
      <c r="B10" s="71"/>
      <c r="C10" s="71"/>
      <c r="D10" s="71"/>
      <c r="E10" s="72"/>
      <c r="F10" s="73"/>
      <c r="G10" s="2"/>
      <c r="H10" s="74"/>
      <c r="I10" s="74"/>
      <c r="J10" s="75"/>
      <c r="K10" s="75"/>
      <c r="L10" s="75"/>
      <c r="M10" s="74"/>
      <c r="N10" s="68"/>
      <c r="O10" s="68"/>
    </row>
    <row r="11" spans="1:15" ht="13.5" thickBot="1" x14ac:dyDescent="0.25">
      <c r="A11" s="76" t="s">
        <v>138</v>
      </c>
      <c r="B11" s="71"/>
      <c r="C11" s="71"/>
      <c r="D11" s="71"/>
      <c r="E11" s="72"/>
      <c r="F11" s="73"/>
      <c r="G11" s="77">
        <f t="shared" ref="G11:L11" si="0">SUM(G6:G10)</f>
        <v>0</v>
      </c>
      <c r="H11" s="77">
        <f t="shared" si="0"/>
        <v>10000</v>
      </c>
      <c r="I11" s="77">
        <f t="shared" si="0"/>
        <v>7500</v>
      </c>
      <c r="J11" s="77">
        <f t="shared" si="0"/>
        <v>5000</v>
      </c>
      <c r="K11" s="77">
        <f t="shared" si="0"/>
        <v>0</v>
      </c>
      <c r="L11" s="77">
        <f t="shared" si="0"/>
        <v>0</v>
      </c>
      <c r="M11" s="74"/>
      <c r="N11" s="74"/>
      <c r="O11" s="68"/>
    </row>
    <row r="12" spans="1:15" x14ac:dyDescent="0.2">
      <c r="A12" s="71"/>
      <c r="B12" s="71"/>
      <c r="C12" s="71"/>
      <c r="D12" s="71"/>
      <c r="E12" s="72"/>
      <c r="F12" s="73"/>
      <c r="G12" s="2"/>
      <c r="H12" s="74"/>
      <c r="I12" s="74"/>
      <c r="J12" s="75"/>
      <c r="K12" s="75"/>
      <c r="L12" s="75"/>
      <c r="M12" s="74"/>
      <c r="N12" s="74"/>
      <c r="O12" s="68"/>
    </row>
    <row r="13" spans="1:15" x14ac:dyDescent="0.2">
      <c r="A13" s="71" t="s">
        <v>139</v>
      </c>
      <c r="B13" s="71" t="s">
        <v>132</v>
      </c>
      <c r="C13" s="71" t="s">
        <v>140</v>
      </c>
      <c r="D13" s="71" t="s">
        <v>134</v>
      </c>
      <c r="E13" s="72" t="s">
        <v>141</v>
      </c>
      <c r="F13" s="73" t="s">
        <v>142</v>
      </c>
      <c r="G13" s="74"/>
      <c r="H13" s="74">
        <v>2500</v>
      </c>
      <c r="I13" s="74">
        <v>2500</v>
      </c>
      <c r="J13" s="74">
        <v>2500</v>
      </c>
      <c r="K13" s="74">
        <v>2500</v>
      </c>
      <c r="L13" s="74">
        <v>0</v>
      </c>
      <c r="M13" s="74"/>
      <c r="N13" s="68"/>
      <c r="O13" s="68"/>
    </row>
    <row r="14" spans="1:15" x14ac:dyDescent="0.2">
      <c r="A14" s="71" t="s">
        <v>139</v>
      </c>
      <c r="B14" s="71" t="s">
        <v>132</v>
      </c>
      <c r="C14" s="71" t="s">
        <v>143</v>
      </c>
      <c r="D14" s="71" t="s">
        <v>122</v>
      </c>
      <c r="E14" s="72" t="s">
        <v>141</v>
      </c>
      <c r="F14" s="73" t="s">
        <v>142</v>
      </c>
      <c r="G14" s="74"/>
      <c r="H14" s="74">
        <v>2500</v>
      </c>
      <c r="I14" s="74">
        <v>2500</v>
      </c>
      <c r="J14" s="74">
        <v>2500</v>
      </c>
      <c r="K14" s="74">
        <v>2500</v>
      </c>
      <c r="L14" s="74">
        <v>0</v>
      </c>
      <c r="M14" s="74"/>
      <c r="N14" s="74"/>
      <c r="O14" s="68"/>
    </row>
    <row r="15" spans="1:15" x14ac:dyDescent="0.2">
      <c r="A15" s="71"/>
      <c r="B15" s="71"/>
      <c r="C15" s="71"/>
      <c r="D15" s="71"/>
      <c r="E15" s="71"/>
      <c r="F15" s="73"/>
      <c r="G15" s="74"/>
      <c r="H15" s="74"/>
      <c r="I15" s="75"/>
      <c r="J15" s="75"/>
      <c r="K15" s="74"/>
      <c r="L15" s="74"/>
      <c r="M15" s="74"/>
      <c r="N15" s="68"/>
      <c r="O15" s="68"/>
    </row>
    <row r="16" spans="1:15" x14ac:dyDescent="0.2">
      <c r="A16" s="71"/>
      <c r="B16" s="71"/>
      <c r="C16" s="71"/>
      <c r="D16" s="71"/>
      <c r="E16" s="71"/>
      <c r="F16" s="73"/>
      <c r="G16" s="74"/>
      <c r="H16" s="74"/>
      <c r="I16" s="75"/>
      <c r="J16" s="75"/>
      <c r="K16" s="74"/>
      <c r="L16" s="74"/>
      <c r="M16" s="74"/>
      <c r="N16" s="68"/>
      <c r="O16" s="68"/>
    </row>
    <row r="17" spans="1:14" ht="13.5" thickBot="1" x14ac:dyDescent="0.25">
      <c r="A17" s="76" t="s">
        <v>144</v>
      </c>
      <c r="B17" s="68"/>
      <c r="C17" s="68"/>
      <c r="D17" s="68"/>
      <c r="E17" s="68"/>
      <c r="F17" s="78"/>
      <c r="G17" s="77">
        <f>SUM(G6:G15)</f>
        <v>0</v>
      </c>
      <c r="H17" s="77">
        <f>SUM(H11:H16)</f>
        <v>15000</v>
      </c>
      <c r="I17" s="77">
        <f>SUM(I11:I16)</f>
        <v>12500</v>
      </c>
      <c r="J17" s="77">
        <f>SUM(J11:J16)</f>
        <v>10000</v>
      </c>
      <c r="K17" s="77">
        <f>SUM(K11:K16)</f>
        <v>5000</v>
      </c>
      <c r="L17" s="77">
        <f>SUM(L11:L16)</f>
        <v>0</v>
      </c>
      <c r="M17" s="2">
        <f>+K17+J17+I17</f>
        <v>27500</v>
      </c>
      <c r="N17" s="3" t="s">
        <v>154</v>
      </c>
    </row>
    <row r="19" spans="1:14" x14ac:dyDescent="0.2">
      <c r="A19" s="3" t="s">
        <v>147</v>
      </c>
      <c r="I19" s="2"/>
      <c r="N19" s="2"/>
    </row>
  </sheetData>
  <mergeCells count="3">
    <mergeCell ref="G4:L4"/>
    <mergeCell ref="A1:L1"/>
    <mergeCell ref="A2:L2"/>
  </mergeCells>
  <conditionalFormatting sqref="F6:F16">
    <cfRule type="cellIs" dxfId="0" priority="2" stopIfTrue="1" operator="lessThan">
      <formula>0</formula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Operating</vt:lpstr>
      <vt:lpstr>Regular Restricted</vt:lpstr>
      <vt:lpstr>Special Restricted</vt:lpstr>
      <vt:lpstr>Operating Budget</vt:lpstr>
      <vt:lpstr>Program Budget</vt:lpstr>
      <vt:lpstr>Scholarships</vt:lpstr>
      <vt:lpstr>Operating!Print_Area</vt:lpstr>
      <vt:lpstr>'Operating Budget'!Print_Area</vt:lpstr>
      <vt:lpstr>'Program Budget'!Print_Area</vt:lpstr>
      <vt:lpstr>'Regular Restricted'!Print_Area</vt:lpstr>
      <vt:lpstr>Scholarships!Print_Area</vt:lpstr>
      <vt:lpstr>'Special Restricted'!Print_Area</vt:lpstr>
      <vt:lpstr>Operating!Print_Titles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stisd</dc:creator>
  <cp:lastModifiedBy>stisd</cp:lastModifiedBy>
  <cp:lastPrinted>2020-11-02T04:45:01Z</cp:lastPrinted>
  <dcterms:created xsi:type="dcterms:W3CDTF">2020-09-02T20:41:47Z</dcterms:created>
  <dcterms:modified xsi:type="dcterms:W3CDTF">2020-11-02T04:46:14Z</dcterms:modified>
</cp:coreProperties>
</file>