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"/>
    </mc:Choice>
  </mc:AlternateContent>
  <xr:revisionPtr revIDLastSave="477" documentId="8_{43C7D59A-4952-448F-A1E3-DECB293CF5AD}" xr6:coauthVersionLast="47" xr6:coauthVersionMax="47" xr10:uidLastSave="{302BE637-E5C6-404B-A161-08D84502EDD9}"/>
  <bookViews>
    <workbookView xWindow="0" yWindow="0" windowWidth="23040" windowHeight="12240" xr2:uid="{44416913-94B3-4E5B-9769-A02CA1DBE763}"/>
  </bookViews>
  <sheets>
    <sheet name="Operating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51" i="1"/>
  <c r="E8" i="1"/>
  <c r="E7" i="1"/>
  <c r="E9" i="1" s="1"/>
  <c r="E11" i="1" s="1"/>
  <c r="D6" i="1"/>
  <c r="B5" i="1"/>
  <c r="D5" i="1"/>
  <c r="D51" i="1"/>
  <c r="D8" i="1"/>
  <c r="D7" i="1"/>
  <c r="C5" i="1"/>
  <c r="L23" i="1"/>
  <c r="L21" i="1"/>
  <c r="L20" i="1"/>
  <c r="C51" i="1"/>
  <c r="C7" i="1"/>
  <c r="C6" i="1"/>
  <c r="B6" i="1"/>
  <c r="B7" i="1"/>
  <c r="H5" i="1"/>
  <c r="H9" i="1"/>
  <c r="H11" i="1" s="1"/>
  <c r="B51" i="1"/>
  <c r="H46" i="1"/>
  <c r="H30" i="1"/>
  <c r="H17" i="1"/>
  <c r="H16" i="1"/>
  <c r="H15" i="1"/>
  <c r="H44" i="1"/>
  <c r="H51" i="1" s="1"/>
  <c r="C9" i="1" l="1"/>
  <c r="C11" i="1" s="1"/>
  <c r="C52" i="1" s="1"/>
  <c r="D9" i="1"/>
  <c r="D11" i="1" s="1"/>
  <c r="D52" i="1" s="1"/>
  <c r="B9" i="1"/>
  <c r="B11" i="1" s="1"/>
  <c r="E52" i="1"/>
  <c r="B52" i="1"/>
  <c r="H52" i="1"/>
  <c r="P11" i="1" l="1"/>
  <c r="G49" i="1" l="1"/>
  <c r="G56" i="1"/>
  <c r="G18" i="1"/>
  <c r="G48" i="1"/>
  <c r="G45" i="1"/>
  <c r="G46" i="1"/>
  <c r="G10" i="1" l="1"/>
  <c r="G6" i="1" l="1"/>
  <c r="F9" i="1" l="1"/>
  <c r="F11" i="1" s="1"/>
  <c r="G25" i="1"/>
  <c r="G17" i="1"/>
  <c r="G5" i="1"/>
  <c r="K6" i="1"/>
  <c r="K11" i="1" s="1"/>
  <c r="G44" i="1"/>
  <c r="G43" i="1"/>
  <c r="G42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3" i="1"/>
  <c r="G22" i="1"/>
  <c r="G21" i="1"/>
  <c r="G20" i="1"/>
  <c r="G19" i="1"/>
  <c r="G16" i="1"/>
  <c r="G15" i="1"/>
  <c r="F51" i="1"/>
  <c r="G9" i="1" l="1"/>
  <c r="G11" i="1" s="1"/>
  <c r="G51" i="1"/>
  <c r="F52" i="1"/>
  <c r="I51" i="1" l="1"/>
  <c r="G52" i="1"/>
</calcChain>
</file>

<file path=xl/sharedStrings.xml><?xml version="1.0" encoding="utf-8"?>
<sst xmlns="http://schemas.openxmlformats.org/spreadsheetml/2006/main" count="91" uniqueCount="90">
  <si>
    <t>Columbia MD Chapter of The Links, Inc.</t>
  </si>
  <si>
    <t>Budget - FY2026</t>
  </si>
  <si>
    <t>Operating (Unrestricted Account)</t>
  </si>
  <si>
    <t>Income</t>
  </si>
  <si>
    <t>FY2026</t>
  </si>
  <si>
    <t>FY26 Budget After Chapter Meeting</t>
  </si>
  <si>
    <t>FY26 After Jan 30th Call Meeting</t>
  </si>
  <si>
    <t>FY26 After the Executive C0mmittee Meeting</t>
  </si>
  <si>
    <t>Horizon Foundation Grant (FY2024)</t>
  </si>
  <si>
    <t>FY2025 Final Budget</t>
  </si>
  <si>
    <t>FY2025 Budget</t>
  </si>
  <si>
    <t>Notes</t>
  </si>
  <si>
    <t>Dues @( 827x44); after chapter meeting ($979 x 44); after call meeting ($873x44); after Feb exec meeting ($832x44)</t>
  </si>
  <si>
    <t>For FY25 the dues were $580 and 54 members</t>
  </si>
  <si>
    <t>National</t>
  </si>
  <si>
    <t>(FY26) Due by January 31</t>
  </si>
  <si>
    <t>(FY25)Due by January 31</t>
  </si>
  <si>
    <t>Hostess Fees @100 (44 members); after call meeting $181 (44 members); after quote from HCC $251; After February Exec Meeting ($67); After update from HCC Facilities Manager ($124)</t>
  </si>
  <si>
    <t>Foundation</t>
  </si>
  <si>
    <t>(FY25) Due by January 31</t>
  </si>
  <si>
    <t>50th anniversary Assessment @119 (44 members)</t>
  </si>
  <si>
    <t>50th anniversary; collected $5,400 from FY25 at $100 x 54 members</t>
  </si>
  <si>
    <t>Dues and Hostess Fees (832+124+46)</t>
  </si>
  <si>
    <t>(FY26) Due by February 8</t>
  </si>
  <si>
    <t>(FY25) Due by March 31</t>
  </si>
  <si>
    <t>Assessment to Support National/Eastern Area Initiatives ($45.45 for 44 members)</t>
  </si>
  <si>
    <t>Total Receipts</t>
  </si>
  <si>
    <t>50th Anniversary Celebration</t>
  </si>
  <si>
    <t>(FY26) Due By March 31</t>
  </si>
  <si>
    <t>(FY25) Due by June 30</t>
  </si>
  <si>
    <t>Retained Funds from FY'25</t>
  </si>
  <si>
    <t>FY25 Anniversary Assessment</t>
  </si>
  <si>
    <t>Program Assessment FY26</t>
  </si>
  <si>
    <t>(FY26) Due by August 31</t>
  </si>
  <si>
    <t>(FY25) Due by August 31</t>
  </si>
  <si>
    <t>Total Funds Available for FY'26</t>
  </si>
  <si>
    <t>Expenses</t>
  </si>
  <si>
    <t>Delegate National Assembly/Area Conference</t>
  </si>
  <si>
    <t>Increase as a result of an actual estimate based on actual flight and room costs, per diem was also added</t>
  </si>
  <si>
    <t>Alternate Delegate National Assembly/Area Conference</t>
  </si>
  <si>
    <t>Increased as a result fo an actual estiamte based on actual flight and room costs, per diem was also added</t>
  </si>
  <si>
    <t>Ads</t>
  </si>
  <si>
    <t>African American Community Roundtable</t>
  </si>
  <si>
    <t>Archives</t>
  </si>
  <si>
    <t>Includes 12 months of storage space rental</t>
  </si>
  <si>
    <t>Bank Fees</t>
  </si>
  <si>
    <t>Bonding Fee</t>
  </si>
  <si>
    <t>Charitable Contributions</t>
  </si>
  <si>
    <t>giving  $250 to 5 organizations, HHC, HCLS and JHHCMC, AACR, and Columbia Community Cares</t>
  </si>
  <si>
    <t>External Auditor</t>
  </si>
  <si>
    <t>National/Eastern Area Support</t>
  </si>
  <si>
    <t>Finance Committee</t>
  </si>
  <si>
    <t>Heir-O-Links</t>
  </si>
  <si>
    <t>Included in the Hospitality Budget</t>
  </si>
  <si>
    <t>Hospitality</t>
  </si>
  <si>
    <t>supports standing rules duties</t>
  </si>
  <si>
    <t>Membership Committee</t>
  </si>
  <si>
    <t>Post Office Box</t>
  </si>
  <si>
    <t>President's Operating Expenses</t>
  </si>
  <si>
    <t>Printing and Postage</t>
  </si>
  <si>
    <t>Protocol and Rituals</t>
  </si>
  <si>
    <t>Columbia Chapter Retreat</t>
  </si>
  <si>
    <t>Executive Committee retreat $1200 and Chapter retreat $3150</t>
  </si>
  <si>
    <t>Scholarship Committee</t>
  </si>
  <si>
    <t>Supplies- Printed Receipts</t>
  </si>
  <si>
    <t>For the finanical secretary</t>
  </si>
  <si>
    <t>Strategic Planning</t>
  </si>
  <si>
    <t>Technology</t>
  </si>
  <si>
    <t>website refresh performed in Fy25</t>
  </si>
  <si>
    <t>Requested $3,000 for website refresh</t>
  </si>
  <si>
    <t>Accounting QuickBooks/annual</t>
  </si>
  <si>
    <t>Friendship Activity</t>
  </si>
  <si>
    <t>Marketing</t>
  </si>
  <si>
    <t>Mailchimp (not sure whose budget this needs to go in)</t>
  </si>
  <si>
    <t>Chapter Website</t>
  </si>
  <si>
    <t>included in the IT Budget</t>
  </si>
  <si>
    <t>Conference and Assembly</t>
  </si>
  <si>
    <t>Included in teh National Conference line</t>
  </si>
  <si>
    <t>Hostess Costs - Monthly Meetings</t>
  </si>
  <si>
    <t>National Mandates</t>
  </si>
  <si>
    <t>should be handles via our Facet and programming; should be in those budget in FY26</t>
  </si>
  <si>
    <t>Storage Unit - Archives</t>
  </si>
  <si>
    <t xml:space="preserve">In the archives Budget - see archives budget </t>
  </si>
  <si>
    <t xml:space="preserve"> 50th Anniversary</t>
  </si>
  <si>
    <t>$5400 from Fy25 and added in FY26 assessment</t>
  </si>
  <si>
    <t>Program Committee</t>
  </si>
  <si>
    <t>Total Expenses</t>
  </si>
  <si>
    <t>Net Surplus/(Deficit)</t>
  </si>
  <si>
    <t>Special Assessment</t>
  </si>
  <si>
    <t>50th Anniversary Celebration ($100*54)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</si>
</sst>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43" fontId="2" fillId="0" borderId="0" xfId="0" applyNumberFormat="1" applyFont="1"/>
    <xf numFmtId="43" fontId="2" fillId="0" borderId="7" xfId="0" applyNumberFormat="1" applyFont="1" applyBorder="1"/>
    <xf numFmtId="44" fontId="3" fillId="0" borderId="8" xfId="0" applyNumberFormat="1" applyFont="1" applyBorder="1"/>
    <xf numFmtId="44" fontId="2" fillId="0" borderId="5" xfId="0" applyNumberFormat="1" applyFont="1" applyBorder="1"/>
    <xf numFmtId="43" fontId="2" fillId="0" borderId="9" xfId="0" applyNumberFormat="1" applyFont="1" applyBorder="1"/>
    <xf numFmtId="43" fontId="2" fillId="2" borderId="0" xfId="0" applyNumberFormat="1" applyFont="1" applyFill="1"/>
    <xf numFmtId="43" fontId="2" fillId="2" borderId="7" xfId="0" applyNumberFormat="1" applyFont="1" applyFill="1" applyBorder="1"/>
    <xf numFmtId="44" fontId="3" fillId="2" borderId="8" xfId="0" applyNumberFormat="1" applyFont="1" applyFill="1" applyBorder="1"/>
    <xf numFmtId="44" fontId="2" fillId="0" borderId="0" xfId="0" applyNumberFormat="1" applyFont="1"/>
    <xf numFmtId="10" fontId="6" fillId="0" borderId="0" xfId="0" applyNumberFormat="1" applyFont="1"/>
    <xf numFmtId="43" fontId="3" fillId="0" borderId="5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43" fontId="3" fillId="2" borderId="15" xfId="0" applyNumberFormat="1" applyFont="1" applyFill="1" applyBorder="1" applyAlignment="1">
      <alignment horizontal="center"/>
    </xf>
    <xf numFmtId="43" fontId="7" fillId="0" borderId="0" xfId="0" applyNumberFormat="1" applyFont="1"/>
    <xf numFmtId="44" fontId="1" fillId="0" borderId="10" xfId="0" applyNumberFormat="1" applyFont="1" applyBorder="1"/>
    <xf numFmtId="3" fontId="2" fillId="0" borderId="0" xfId="0" applyNumberFormat="1" applyFont="1"/>
    <xf numFmtId="43" fontId="3" fillId="2" borderId="15" xfId="0" applyNumberFormat="1" applyFont="1" applyFill="1" applyBorder="1" applyAlignment="1">
      <alignment horizontal="center" wrapText="1"/>
    </xf>
    <xf numFmtId="43" fontId="2" fillId="0" borderId="0" xfId="0" applyNumberFormat="1" applyFont="1" applyAlignment="1">
      <alignment wrapText="1"/>
    </xf>
    <xf numFmtId="44" fontId="2" fillId="0" borderId="5" xfId="0" applyNumberFormat="1" applyFont="1" applyBorder="1" applyAlignment="1">
      <alignment wrapText="1"/>
    </xf>
    <xf numFmtId="43" fontId="2" fillId="0" borderId="9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44" fontId="2" fillId="0" borderId="0" xfId="0" applyNumberFormat="1" applyFont="1" applyAlignment="1">
      <alignment wrapText="1"/>
    </xf>
    <xf numFmtId="43" fontId="8" fillId="0" borderId="0" xfId="0" applyNumberFormat="1" applyFont="1"/>
    <xf numFmtId="0" fontId="3" fillId="0" borderId="14" xfId="0" applyFont="1" applyBorder="1" applyAlignment="1">
      <alignment wrapText="1"/>
    </xf>
    <xf numFmtId="49" fontId="4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49" fontId="2" fillId="0" borderId="2" xfId="0" applyNumberFormat="1" applyFont="1" applyBorder="1" applyAlignment="1">
      <alignment wrapText="1"/>
    </xf>
    <xf numFmtId="49" fontId="5" fillId="0" borderId="2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4" xfId="0" applyFont="1" applyBorder="1" applyAlignment="1">
      <alignment wrapText="1"/>
    </xf>
    <xf numFmtId="49" fontId="9" fillId="0" borderId="2" xfId="0" applyNumberFormat="1" applyFont="1" applyBorder="1" applyAlignment="1">
      <alignment wrapText="1"/>
    </xf>
    <xf numFmtId="43" fontId="5" fillId="0" borderId="0" xfId="0" applyNumberFormat="1" applyFont="1"/>
    <xf numFmtId="49" fontId="1" fillId="0" borderId="1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3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2A9B0-A1DC-4EC2-98AB-D4E21E927C15}">
  <dimension ref="A1:P970"/>
  <sheetViews>
    <sheetView tabSelected="1" zoomScale="125" zoomScaleNormal="125" workbookViewId="0">
      <pane xSplit="1" ySplit="4" topLeftCell="B5" activePane="bottomRight" state="frozen"/>
      <selection pane="bottomRight" activeCell="G44" sqref="G44"/>
      <selection pane="bottomLeft" activeCell="A6" sqref="A6"/>
      <selection pane="topRight" activeCell="B1" sqref="B1"/>
    </sheetView>
  </sheetViews>
  <sheetFormatPr defaultColWidth="14.42578125" defaultRowHeight="12.75"/>
  <cols>
    <col min="1" max="1" width="47.28515625" style="25" customWidth="1"/>
    <col min="2" max="2" width="14.7109375" style="1" customWidth="1"/>
    <col min="3" max="5" width="14.7109375" style="25" customWidth="1"/>
    <col min="6" max="8" width="14.7109375" style="1" customWidth="1"/>
    <col min="9" max="9" width="86" style="1" customWidth="1"/>
    <col min="10" max="10" width="8.85546875" style="1" customWidth="1"/>
    <col min="11" max="12" width="14.42578125" style="1"/>
    <col min="13" max="13" width="15.28515625" style="1" customWidth="1"/>
    <col min="14" max="14" width="22" style="1" customWidth="1"/>
    <col min="15" max="16384" width="14.42578125" style="1"/>
  </cols>
  <sheetData>
    <row r="1" spans="1:16" ht="12.75" customHeight="1">
      <c r="A1" s="40" t="s">
        <v>0</v>
      </c>
      <c r="B1" s="41"/>
      <c r="C1" s="41"/>
      <c r="D1" s="41"/>
      <c r="E1" s="41"/>
      <c r="F1" s="41"/>
      <c r="G1" s="41"/>
      <c r="H1" s="42"/>
    </row>
    <row r="2" spans="1:16" ht="12.75" customHeight="1">
      <c r="A2" s="43" t="s">
        <v>1</v>
      </c>
      <c r="B2" s="44"/>
      <c r="C2" s="44"/>
      <c r="D2" s="44"/>
      <c r="E2" s="44"/>
      <c r="F2" s="44"/>
      <c r="G2" s="44"/>
      <c r="H2" s="45"/>
    </row>
    <row r="3" spans="1:16" ht="12.75" customHeight="1">
      <c r="A3" s="46" t="s">
        <v>2</v>
      </c>
      <c r="B3" s="47"/>
      <c r="C3" s="47"/>
      <c r="D3" s="47"/>
      <c r="E3" s="47"/>
      <c r="F3" s="47"/>
      <c r="G3" s="47"/>
      <c r="H3" s="48"/>
    </row>
    <row r="4" spans="1:16" ht="53.25">
      <c r="A4" s="28" t="s">
        <v>3</v>
      </c>
      <c r="B4" s="17" t="s">
        <v>4</v>
      </c>
      <c r="C4" s="21" t="s">
        <v>5</v>
      </c>
      <c r="D4" s="21" t="s">
        <v>6</v>
      </c>
      <c r="E4" s="21" t="s">
        <v>7</v>
      </c>
      <c r="F4" s="14" t="s">
        <v>8</v>
      </c>
      <c r="G4" s="15" t="s">
        <v>9</v>
      </c>
      <c r="H4" s="16" t="s">
        <v>10</v>
      </c>
      <c r="I4" s="13" t="s">
        <v>11</v>
      </c>
    </row>
    <row r="5" spans="1:16" ht="26.25" customHeight="1">
      <c r="A5" s="29" t="s">
        <v>12</v>
      </c>
      <c r="B5" s="2">
        <f>+L19*M19</f>
        <v>36388</v>
      </c>
      <c r="C5" s="27">
        <f>+L24*M24</f>
        <v>43066.759999999995</v>
      </c>
      <c r="D5" s="27">
        <f>+L14*M14</f>
        <v>38412</v>
      </c>
      <c r="E5" s="27">
        <f>+L27*M27</f>
        <v>36608</v>
      </c>
      <c r="F5" s="2"/>
      <c r="G5" s="7">
        <f>+B5+F5</f>
        <v>36388</v>
      </c>
      <c r="H5" s="2">
        <f>+L17*M17</f>
        <v>31320</v>
      </c>
      <c r="I5" s="2" t="s">
        <v>13</v>
      </c>
      <c r="K5" s="2">
        <v>220</v>
      </c>
      <c r="L5" s="1" t="s">
        <v>14</v>
      </c>
      <c r="N5" s="1" t="s">
        <v>15</v>
      </c>
      <c r="O5" s="1" t="s">
        <v>16</v>
      </c>
    </row>
    <row r="6" spans="1:16" ht="42.75" customHeight="1">
      <c r="A6" s="38" t="s">
        <v>17</v>
      </c>
      <c r="B6" s="27">
        <f>+L13*M13</f>
        <v>4400</v>
      </c>
      <c r="C6" s="27">
        <f>+L13*M13</f>
        <v>4400</v>
      </c>
      <c r="D6" s="27">
        <f>+L25*M25</f>
        <v>11044</v>
      </c>
      <c r="E6" s="27">
        <f>+L28*M28</f>
        <v>5456</v>
      </c>
      <c r="F6" s="2"/>
      <c r="G6" s="7">
        <f>+B6+F6</f>
        <v>4400</v>
      </c>
      <c r="H6" s="2"/>
      <c r="I6" s="2"/>
      <c r="K6" s="2">
        <f>85+20</f>
        <v>105</v>
      </c>
      <c r="L6" s="1" t="s">
        <v>18</v>
      </c>
      <c r="M6" s="2"/>
      <c r="N6" s="1" t="s">
        <v>15</v>
      </c>
      <c r="O6" s="1" t="s">
        <v>19</v>
      </c>
    </row>
    <row r="7" spans="1:16" ht="20.25" customHeight="1">
      <c r="A7" s="29" t="s">
        <v>20</v>
      </c>
      <c r="B7" s="2">
        <f>+L15*M15</f>
        <v>5243.04</v>
      </c>
      <c r="C7" s="2">
        <f>+L15*M15</f>
        <v>5243.04</v>
      </c>
      <c r="D7" s="2">
        <f>+L15*M15</f>
        <v>5243.04</v>
      </c>
      <c r="E7" s="2">
        <f>L15*M15</f>
        <v>5243.04</v>
      </c>
      <c r="F7" s="2"/>
      <c r="G7" s="7"/>
      <c r="H7" s="2"/>
      <c r="I7" s="1" t="s">
        <v>21</v>
      </c>
      <c r="K7" s="2">
        <v>1002</v>
      </c>
      <c r="L7" s="1" t="s">
        <v>22</v>
      </c>
      <c r="N7" s="1" t="s">
        <v>23</v>
      </c>
      <c r="O7" s="1" t="s">
        <v>24</v>
      </c>
    </row>
    <row r="8" spans="1:16" ht="28.5" customHeight="1">
      <c r="A8" s="38" t="s">
        <v>25</v>
      </c>
      <c r="B8" s="2"/>
      <c r="C8" s="2"/>
      <c r="D8" s="27">
        <f>+L16*M16</f>
        <v>1999.8000000000002</v>
      </c>
      <c r="E8" s="27">
        <f>+L16*M16</f>
        <v>1999.8000000000002</v>
      </c>
      <c r="F8" s="2"/>
      <c r="G8" s="7"/>
      <c r="H8" s="2"/>
      <c r="K8" s="2"/>
    </row>
    <row r="9" spans="1:16" ht="12.75" customHeight="1">
      <c r="A9" s="30" t="s">
        <v>26</v>
      </c>
      <c r="B9" s="3">
        <f>SUM(B5:B8)</f>
        <v>46031.040000000001</v>
      </c>
      <c r="C9" s="3">
        <f>SUM(C5:C8)</f>
        <v>52709.799999999996</v>
      </c>
      <c r="D9" s="3">
        <f>SUM(D5:D8)</f>
        <v>56698.840000000004</v>
      </c>
      <c r="E9" s="3">
        <f>SUM(E5:E8)</f>
        <v>49306.840000000004</v>
      </c>
      <c r="F9" s="3">
        <f>SUM(F5:F6)</f>
        <v>0</v>
      </c>
      <c r="G9" s="8">
        <f>SUM(G5:G6)</f>
        <v>40788</v>
      </c>
      <c r="H9" s="3">
        <f>SUM(H5:H7)</f>
        <v>31320</v>
      </c>
      <c r="K9" s="2">
        <v>119</v>
      </c>
      <c r="L9" s="1" t="s">
        <v>27</v>
      </c>
      <c r="N9" s="1" t="s">
        <v>28</v>
      </c>
      <c r="O9" s="1" t="s">
        <v>29</v>
      </c>
    </row>
    <row r="10" spans="1:16" ht="12.75" customHeight="1">
      <c r="A10" s="31" t="s">
        <v>30</v>
      </c>
      <c r="B10" s="2">
        <v>5400</v>
      </c>
      <c r="C10" s="2">
        <v>5400</v>
      </c>
      <c r="D10" s="2">
        <v>5400</v>
      </c>
      <c r="E10" s="2">
        <v>5400</v>
      </c>
      <c r="F10" s="2">
        <v>0</v>
      </c>
      <c r="G10" s="7">
        <f>+B10+F10</f>
        <v>5400</v>
      </c>
      <c r="H10" s="2"/>
      <c r="I10" s="1" t="s">
        <v>31</v>
      </c>
      <c r="K10" s="2">
        <v>1033</v>
      </c>
      <c r="L10" s="1" t="s">
        <v>32</v>
      </c>
      <c r="N10" s="1" t="s">
        <v>33</v>
      </c>
      <c r="O10" s="1" t="s">
        <v>34</v>
      </c>
    </row>
    <row r="11" spans="1:16" ht="12.75" customHeight="1">
      <c r="A11" s="30" t="s">
        <v>35</v>
      </c>
      <c r="B11" s="4">
        <f>+B10+B9</f>
        <v>51431.040000000001</v>
      </c>
      <c r="C11" s="4">
        <f>+C10+C9</f>
        <v>58109.799999999996</v>
      </c>
      <c r="D11" s="4">
        <f>+D9+D10</f>
        <v>62098.840000000004</v>
      </c>
      <c r="E11" s="4">
        <f>+E9+E10</f>
        <v>54706.840000000004</v>
      </c>
      <c r="F11" s="4">
        <f>+F10+F9</f>
        <v>0</v>
      </c>
      <c r="G11" s="9">
        <f>+G10+G9</f>
        <v>46188</v>
      </c>
      <c r="H11" s="4">
        <f>+H9+H10</f>
        <v>31320</v>
      </c>
      <c r="K11" s="12">
        <f>SUM(K5:K10)</f>
        <v>2479</v>
      </c>
      <c r="P11" s="1">
        <f>1750*54</f>
        <v>94500</v>
      </c>
    </row>
    <row r="12" spans="1:16" ht="12.75" customHeight="1">
      <c r="A12" s="32"/>
      <c r="B12" s="2"/>
      <c r="C12" s="22"/>
      <c r="D12" s="22"/>
      <c r="E12" s="22"/>
      <c r="F12" s="2"/>
      <c r="G12" s="7"/>
      <c r="H12" s="2"/>
      <c r="L12" s="1">
        <v>181</v>
      </c>
      <c r="M12" s="1">
        <v>44</v>
      </c>
    </row>
    <row r="13" spans="1:16" ht="12.75" customHeight="1">
      <c r="A13" s="32"/>
      <c r="B13" s="2"/>
      <c r="C13" s="22"/>
      <c r="D13" s="22"/>
      <c r="E13" s="22"/>
      <c r="F13" s="2"/>
      <c r="G13" s="7"/>
      <c r="H13" s="2"/>
      <c r="L13" s="1">
        <v>100</v>
      </c>
      <c r="M13" s="1">
        <v>44</v>
      </c>
    </row>
    <row r="14" spans="1:16" ht="12.75" customHeight="1">
      <c r="A14" s="33" t="s">
        <v>36</v>
      </c>
      <c r="B14" s="2"/>
      <c r="C14" s="22"/>
      <c r="D14" s="22"/>
      <c r="E14" s="22"/>
      <c r="F14" s="2"/>
      <c r="G14" s="7"/>
      <c r="H14" s="2"/>
      <c r="J14" s="2"/>
      <c r="L14" s="20">
        <v>873</v>
      </c>
      <c r="M14" s="1">
        <v>44</v>
      </c>
    </row>
    <row r="15" spans="1:16" ht="12.75" customHeight="1">
      <c r="A15" s="34" t="s">
        <v>37</v>
      </c>
      <c r="B15" s="2">
        <v>3159</v>
      </c>
      <c r="C15" s="2">
        <v>3159</v>
      </c>
      <c r="D15" s="2">
        <v>3159</v>
      </c>
      <c r="E15" s="2">
        <v>3159</v>
      </c>
      <c r="F15" s="2">
        <v>0</v>
      </c>
      <c r="G15" s="2">
        <f t="shared" ref="G15:G49" si="0">+B15+F15</f>
        <v>3159</v>
      </c>
      <c r="H15" s="2">
        <f>2500+55</f>
        <v>2555</v>
      </c>
      <c r="I15" s="2" t="s">
        <v>38</v>
      </c>
      <c r="J15" s="2"/>
      <c r="K15" s="2"/>
      <c r="L15" s="1">
        <v>119.16</v>
      </c>
      <c r="M15" s="2">
        <v>44</v>
      </c>
      <c r="N15" s="2"/>
    </row>
    <row r="16" spans="1:16" ht="12.75" customHeight="1">
      <c r="A16" s="34" t="s">
        <v>39</v>
      </c>
      <c r="B16" s="2">
        <v>3159</v>
      </c>
      <c r="C16" s="2">
        <v>3159</v>
      </c>
      <c r="D16" s="2">
        <v>3159</v>
      </c>
      <c r="E16" s="2">
        <v>3159</v>
      </c>
      <c r="F16" s="2">
        <v>0</v>
      </c>
      <c r="G16" s="2">
        <f t="shared" si="0"/>
        <v>3159</v>
      </c>
      <c r="H16" s="2">
        <f>2500+55</f>
        <v>2555</v>
      </c>
      <c r="I16" s="2" t="s">
        <v>40</v>
      </c>
      <c r="J16" s="2"/>
      <c r="K16" s="2"/>
      <c r="L16" s="2">
        <v>45.45</v>
      </c>
      <c r="M16" s="2">
        <v>44</v>
      </c>
      <c r="N16" s="2"/>
    </row>
    <row r="17" spans="1:14" ht="12.75" customHeight="1">
      <c r="A17" s="34" t="s">
        <v>41</v>
      </c>
      <c r="B17" s="2">
        <v>1000</v>
      </c>
      <c r="C17" s="2">
        <v>1000</v>
      </c>
      <c r="D17" s="2">
        <v>1000</v>
      </c>
      <c r="E17" s="2">
        <v>1000</v>
      </c>
      <c r="F17" s="2"/>
      <c r="G17" s="2">
        <f t="shared" si="0"/>
        <v>1000</v>
      </c>
      <c r="H17" s="2">
        <f>350*2+300</f>
        <v>1000</v>
      </c>
      <c r="I17" s="2"/>
      <c r="J17" s="2"/>
      <c r="K17" s="2"/>
      <c r="L17" s="2">
        <v>580</v>
      </c>
      <c r="M17" s="2">
        <v>54</v>
      </c>
      <c r="N17" s="2"/>
    </row>
    <row r="18" spans="1:14" ht="12.75" customHeight="1">
      <c r="A18" s="34" t="s">
        <v>42</v>
      </c>
      <c r="B18" s="2">
        <v>100</v>
      </c>
      <c r="C18" s="2">
        <v>100</v>
      </c>
      <c r="D18" s="2">
        <v>100</v>
      </c>
      <c r="E18" s="2">
        <v>100</v>
      </c>
      <c r="F18" s="2">
        <v>0</v>
      </c>
      <c r="G18" s="2">
        <f t="shared" si="0"/>
        <v>100</v>
      </c>
      <c r="H18" s="2">
        <v>100</v>
      </c>
      <c r="I18" s="2"/>
      <c r="J18" s="2"/>
      <c r="K18" s="2"/>
      <c r="L18" s="2">
        <v>100</v>
      </c>
      <c r="M18" s="2">
        <v>54</v>
      </c>
      <c r="N18" s="2"/>
    </row>
    <row r="19" spans="1:14" ht="12.75" customHeight="1">
      <c r="A19" s="34" t="s">
        <v>43</v>
      </c>
      <c r="B19" s="2">
        <v>2700</v>
      </c>
      <c r="C19" s="2">
        <v>2700</v>
      </c>
      <c r="D19" s="2">
        <v>2700</v>
      </c>
      <c r="E19" s="2">
        <v>2700</v>
      </c>
      <c r="F19" s="2">
        <v>0</v>
      </c>
      <c r="G19" s="2">
        <f t="shared" si="0"/>
        <v>2700</v>
      </c>
      <c r="H19" s="2">
        <v>200</v>
      </c>
      <c r="I19" s="2" t="s">
        <v>44</v>
      </c>
      <c r="J19" s="2"/>
      <c r="K19" s="2"/>
      <c r="L19" s="2">
        <v>827</v>
      </c>
      <c r="M19" s="2">
        <v>44</v>
      </c>
      <c r="N19" s="2"/>
    </row>
    <row r="20" spans="1:14" ht="12.75" customHeight="1">
      <c r="A20" s="34" t="s">
        <v>45</v>
      </c>
      <c r="B20" s="2">
        <v>100</v>
      </c>
      <c r="C20" s="2">
        <v>100</v>
      </c>
      <c r="D20" s="2">
        <v>100</v>
      </c>
      <c r="E20" s="2">
        <v>100</v>
      </c>
      <c r="F20" s="2">
        <v>0</v>
      </c>
      <c r="G20" s="2">
        <f t="shared" si="0"/>
        <v>100</v>
      </c>
      <c r="H20" s="2">
        <v>80</v>
      </c>
      <c r="I20" s="2"/>
      <c r="J20" s="2"/>
      <c r="K20" s="2"/>
      <c r="L20" s="2">
        <f>6700/44</f>
        <v>152.27272727272728</v>
      </c>
      <c r="M20" s="2"/>
      <c r="N20" s="2"/>
    </row>
    <row r="21" spans="1:14" ht="12.75" customHeight="1">
      <c r="A21" s="34" t="s">
        <v>46</v>
      </c>
      <c r="B21" s="2">
        <v>440</v>
      </c>
      <c r="C21" s="2">
        <v>440</v>
      </c>
      <c r="D21" s="2">
        <v>440</v>
      </c>
      <c r="E21" s="2">
        <v>440</v>
      </c>
      <c r="F21" s="2">
        <v>0</v>
      </c>
      <c r="G21" s="2">
        <f t="shared" si="0"/>
        <v>440</v>
      </c>
      <c r="H21" s="2">
        <v>440</v>
      </c>
      <c r="I21" s="2"/>
      <c r="J21" s="2"/>
      <c r="K21" s="2"/>
      <c r="L21" s="2">
        <f>1079*44</f>
        <v>47476</v>
      </c>
      <c r="M21" s="2"/>
      <c r="N21" s="2"/>
    </row>
    <row r="22" spans="1:14" ht="12.75" customHeight="1">
      <c r="A22" s="34" t="s">
        <v>47</v>
      </c>
      <c r="B22" s="2">
        <v>1250</v>
      </c>
      <c r="C22" s="2">
        <v>1250</v>
      </c>
      <c r="D22" s="2">
        <v>1250</v>
      </c>
      <c r="E22" s="2">
        <v>1250</v>
      </c>
      <c r="F22" s="2">
        <v>0</v>
      </c>
      <c r="G22" s="2">
        <f t="shared" si="0"/>
        <v>1250</v>
      </c>
      <c r="H22" s="2">
        <v>500</v>
      </c>
      <c r="I22" s="2" t="s">
        <v>48</v>
      </c>
      <c r="J22" s="2"/>
      <c r="K22" s="2"/>
      <c r="L22" s="2"/>
      <c r="M22" s="2"/>
      <c r="N22" s="2"/>
    </row>
    <row r="23" spans="1:14" ht="12.75" customHeight="1">
      <c r="A23" s="34" t="s">
        <v>49</v>
      </c>
      <c r="B23" s="2">
        <v>6500</v>
      </c>
      <c r="C23" s="2">
        <v>6500</v>
      </c>
      <c r="D23" s="2">
        <v>6500</v>
      </c>
      <c r="E23" s="2">
        <v>6500</v>
      </c>
      <c r="F23" s="2">
        <v>0</v>
      </c>
      <c r="G23" s="2">
        <f t="shared" si="0"/>
        <v>6500</v>
      </c>
      <c r="H23" s="2">
        <v>6000</v>
      </c>
      <c r="I23" s="2"/>
      <c r="J23" s="2"/>
      <c r="K23" s="2"/>
      <c r="L23" s="2">
        <f>1198*44</f>
        <v>52712</v>
      </c>
      <c r="M23" s="2"/>
      <c r="N23" s="2"/>
    </row>
    <row r="24" spans="1:14" ht="12.75" customHeight="1">
      <c r="A24" s="34" t="s">
        <v>50</v>
      </c>
      <c r="B24" s="2">
        <v>0</v>
      </c>
      <c r="C24" s="27">
        <v>6700</v>
      </c>
      <c r="D24" s="27">
        <v>2000</v>
      </c>
      <c r="E24" s="39">
        <v>2000</v>
      </c>
      <c r="F24" s="2"/>
      <c r="G24" s="2">
        <v>0</v>
      </c>
      <c r="H24" s="2"/>
      <c r="I24" s="2"/>
      <c r="J24" s="2"/>
      <c r="K24" s="2"/>
      <c r="L24" s="2">
        <v>978.79</v>
      </c>
      <c r="M24" s="2">
        <v>44</v>
      </c>
      <c r="N24" s="2"/>
    </row>
    <row r="25" spans="1:14" ht="12.75" customHeight="1">
      <c r="A25" s="34" t="s">
        <v>51</v>
      </c>
      <c r="B25" s="2">
        <v>100</v>
      </c>
      <c r="C25" s="2">
        <v>100</v>
      </c>
      <c r="D25" s="2">
        <v>100</v>
      </c>
      <c r="E25" s="2">
        <v>100</v>
      </c>
      <c r="F25" s="2">
        <v>0</v>
      </c>
      <c r="G25" s="2">
        <f t="shared" si="0"/>
        <v>100</v>
      </c>
      <c r="H25" s="2">
        <v>200</v>
      </c>
      <c r="I25" s="2"/>
      <c r="J25" s="2"/>
      <c r="K25" s="2"/>
      <c r="L25" s="2">
        <v>251</v>
      </c>
      <c r="M25" s="2">
        <v>44</v>
      </c>
      <c r="N25" s="2"/>
    </row>
    <row r="26" spans="1:14" ht="12.75" customHeight="1">
      <c r="A26" s="34" t="s">
        <v>52</v>
      </c>
      <c r="B26" s="2">
        <v>0</v>
      </c>
      <c r="C26" s="2">
        <v>0</v>
      </c>
      <c r="D26" s="2"/>
      <c r="E26" s="2"/>
      <c r="F26" s="2">
        <v>0</v>
      </c>
      <c r="G26" s="2">
        <f t="shared" si="0"/>
        <v>0</v>
      </c>
      <c r="H26" s="2">
        <v>100</v>
      </c>
      <c r="I26" s="2" t="s">
        <v>53</v>
      </c>
      <c r="J26" s="2"/>
      <c r="K26" s="2"/>
      <c r="L26" s="2">
        <v>67</v>
      </c>
      <c r="M26" s="2">
        <v>44</v>
      </c>
      <c r="N26" s="2"/>
    </row>
    <row r="27" spans="1:14" ht="12.75" customHeight="1">
      <c r="A27" s="34" t="s">
        <v>54</v>
      </c>
      <c r="B27" s="2">
        <v>1450</v>
      </c>
      <c r="C27" s="2">
        <v>1450</v>
      </c>
      <c r="D27" s="2">
        <v>1450</v>
      </c>
      <c r="E27" s="2">
        <v>1450</v>
      </c>
      <c r="F27" s="2">
        <v>0</v>
      </c>
      <c r="G27" s="2">
        <f t="shared" si="0"/>
        <v>1450</v>
      </c>
      <c r="H27" s="2">
        <v>500</v>
      </c>
      <c r="I27" s="2" t="s">
        <v>55</v>
      </c>
      <c r="J27" s="2"/>
      <c r="K27" s="2"/>
      <c r="L27" s="2">
        <v>832</v>
      </c>
      <c r="M27" s="2">
        <v>44</v>
      </c>
      <c r="N27" s="2"/>
    </row>
    <row r="28" spans="1:14" ht="12.75" customHeight="1">
      <c r="A28" s="34" t="s">
        <v>56</v>
      </c>
      <c r="B28" s="2">
        <v>2420</v>
      </c>
      <c r="C28" s="2">
        <v>2420</v>
      </c>
      <c r="D28" s="2">
        <v>2420</v>
      </c>
      <c r="E28" s="2">
        <v>2420</v>
      </c>
      <c r="F28" s="2">
        <v>0</v>
      </c>
      <c r="G28" s="2">
        <f t="shared" si="0"/>
        <v>2420</v>
      </c>
      <c r="H28" s="2">
        <v>1500</v>
      </c>
      <c r="I28" s="2"/>
      <c r="J28" s="2"/>
      <c r="K28" s="2"/>
      <c r="L28" s="2">
        <v>124</v>
      </c>
      <c r="M28" s="2">
        <v>44</v>
      </c>
      <c r="N28" s="2"/>
    </row>
    <row r="29" spans="1:14" ht="12.75" customHeight="1">
      <c r="A29" s="34" t="s">
        <v>57</v>
      </c>
      <c r="B29" s="2">
        <v>300</v>
      </c>
      <c r="C29" s="2">
        <v>300</v>
      </c>
      <c r="D29" s="2">
        <v>300</v>
      </c>
      <c r="E29" s="2">
        <v>300</v>
      </c>
      <c r="F29" s="2">
        <v>0</v>
      </c>
      <c r="G29" s="2">
        <f t="shared" si="0"/>
        <v>300</v>
      </c>
      <c r="H29" s="2">
        <v>250</v>
      </c>
      <c r="I29" s="2"/>
      <c r="J29" s="2"/>
      <c r="K29" s="2"/>
      <c r="L29" s="2"/>
      <c r="M29" s="2"/>
      <c r="N29" s="2"/>
    </row>
    <row r="30" spans="1:14" ht="12.75" customHeight="1">
      <c r="A30" s="34" t="s">
        <v>58</v>
      </c>
      <c r="B30" s="2">
        <v>700</v>
      </c>
      <c r="C30" s="2">
        <v>700</v>
      </c>
      <c r="D30" s="2">
        <v>700</v>
      </c>
      <c r="E30" s="2">
        <v>700</v>
      </c>
      <c r="F30" s="2">
        <v>0</v>
      </c>
      <c r="G30" s="2">
        <f t="shared" si="0"/>
        <v>700</v>
      </c>
      <c r="H30" s="2">
        <f>2000-1300</f>
        <v>700</v>
      </c>
      <c r="I30" s="2"/>
      <c r="J30" s="2"/>
      <c r="K30" s="2"/>
      <c r="L30" s="2"/>
      <c r="M30" s="2"/>
      <c r="N30" s="2"/>
    </row>
    <row r="31" spans="1:14" ht="12.75" customHeight="1">
      <c r="A31" s="34" t="s">
        <v>59</v>
      </c>
      <c r="B31" s="2">
        <v>150</v>
      </c>
      <c r="C31" s="2">
        <v>150</v>
      </c>
      <c r="D31" s="2">
        <v>150</v>
      </c>
      <c r="E31" s="2">
        <v>150</v>
      </c>
      <c r="F31" s="2">
        <v>0</v>
      </c>
      <c r="G31" s="2">
        <f t="shared" si="0"/>
        <v>150</v>
      </c>
      <c r="H31" s="2">
        <v>250</v>
      </c>
      <c r="I31" s="2"/>
      <c r="J31" s="2"/>
      <c r="K31" s="2"/>
      <c r="L31" s="2"/>
      <c r="M31" s="2"/>
      <c r="N31" s="2"/>
    </row>
    <row r="32" spans="1:14" ht="12.75" customHeight="1">
      <c r="A32" s="34" t="s">
        <v>60</v>
      </c>
      <c r="B32" s="2">
        <v>230</v>
      </c>
      <c r="C32" s="2">
        <v>230</v>
      </c>
      <c r="D32" s="2">
        <v>230</v>
      </c>
      <c r="E32" s="2">
        <v>230</v>
      </c>
      <c r="F32" s="2">
        <v>0</v>
      </c>
      <c r="G32" s="2">
        <f t="shared" si="0"/>
        <v>230</v>
      </c>
      <c r="H32" s="2">
        <v>200</v>
      </c>
      <c r="I32" s="2"/>
      <c r="J32" s="2"/>
      <c r="K32" s="2"/>
      <c r="L32" s="2"/>
      <c r="M32" s="2"/>
      <c r="N32" s="2"/>
    </row>
    <row r="33" spans="1:14" ht="12.75" customHeight="1">
      <c r="A33" s="34" t="s">
        <v>61</v>
      </c>
      <c r="B33" s="2">
        <v>4350</v>
      </c>
      <c r="C33" s="2">
        <v>4350</v>
      </c>
      <c r="D33" s="2">
        <v>4350</v>
      </c>
      <c r="E33" s="2">
        <v>4350</v>
      </c>
      <c r="F33" s="2">
        <v>0</v>
      </c>
      <c r="G33" s="2">
        <f t="shared" si="0"/>
        <v>4350</v>
      </c>
      <c r="H33" s="2">
        <v>1000</v>
      </c>
      <c r="I33" s="2" t="s">
        <v>62</v>
      </c>
      <c r="J33" s="2"/>
      <c r="K33" s="2"/>
      <c r="L33" s="2"/>
      <c r="M33" s="2"/>
      <c r="N33" s="2"/>
    </row>
    <row r="34" spans="1:14" ht="12.75" customHeight="1">
      <c r="A34" s="34" t="s">
        <v>63</v>
      </c>
      <c r="B34" s="2">
        <v>100</v>
      </c>
      <c r="C34" s="2">
        <v>100</v>
      </c>
      <c r="D34" s="2">
        <v>100</v>
      </c>
      <c r="E34" s="2">
        <v>100</v>
      </c>
      <c r="F34" s="2">
        <v>0</v>
      </c>
      <c r="G34" s="2">
        <f t="shared" si="0"/>
        <v>100</v>
      </c>
      <c r="H34" s="2">
        <v>100</v>
      </c>
      <c r="I34" s="2"/>
      <c r="J34" s="2"/>
      <c r="K34" s="2"/>
      <c r="L34" s="2"/>
      <c r="M34" s="2"/>
      <c r="N34" s="2"/>
    </row>
    <row r="35" spans="1:14" ht="12.75" customHeight="1">
      <c r="A35" s="34" t="s">
        <v>64</v>
      </c>
      <c r="B35" s="2">
        <v>100</v>
      </c>
      <c r="C35" s="2">
        <v>100</v>
      </c>
      <c r="D35" s="2">
        <v>100</v>
      </c>
      <c r="E35" s="2">
        <v>100</v>
      </c>
      <c r="F35" s="2">
        <v>0</v>
      </c>
      <c r="G35" s="2">
        <f t="shared" si="0"/>
        <v>100</v>
      </c>
      <c r="H35" s="2">
        <v>500</v>
      </c>
      <c r="I35" s="2" t="s">
        <v>65</v>
      </c>
      <c r="J35" s="2"/>
      <c r="K35" s="2"/>
      <c r="L35" s="2"/>
      <c r="M35" s="2"/>
      <c r="N35" s="2"/>
    </row>
    <row r="36" spans="1:14" ht="12.75" customHeight="1">
      <c r="A36" s="34" t="s">
        <v>66</v>
      </c>
      <c r="B36" s="2">
        <v>100</v>
      </c>
      <c r="C36" s="2">
        <v>100</v>
      </c>
      <c r="D36" s="2">
        <v>100</v>
      </c>
      <c r="E36" s="2">
        <v>100</v>
      </c>
      <c r="F36" s="2">
        <v>0</v>
      </c>
      <c r="G36" s="2">
        <f t="shared" si="0"/>
        <v>100</v>
      </c>
      <c r="H36" s="2">
        <v>100</v>
      </c>
      <c r="I36" s="2"/>
      <c r="J36" s="2"/>
      <c r="K36" s="2"/>
      <c r="L36" s="2"/>
      <c r="M36" s="2"/>
      <c r="N36" s="2"/>
    </row>
    <row r="37" spans="1:14" ht="12.75" customHeight="1">
      <c r="A37" s="34" t="s">
        <v>67</v>
      </c>
      <c r="B37" s="2">
        <v>1324</v>
      </c>
      <c r="C37" s="2">
        <v>1324</v>
      </c>
      <c r="D37" s="2">
        <v>1324</v>
      </c>
      <c r="E37" s="2">
        <v>1324</v>
      </c>
      <c r="F37" s="2">
        <v>0</v>
      </c>
      <c r="G37" s="2">
        <f t="shared" si="0"/>
        <v>1324</v>
      </c>
      <c r="H37" s="2">
        <v>6800</v>
      </c>
      <c r="I37" s="2" t="s">
        <v>68</v>
      </c>
      <c r="J37" s="2"/>
      <c r="K37" s="2"/>
      <c r="L37" s="2"/>
      <c r="M37" s="2" t="s">
        <v>69</v>
      </c>
      <c r="N37" s="2"/>
    </row>
    <row r="38" spans="1:14" ht="13.5" customHeight="1">
      <c r="A38" s="34" t="s">
        <v>70</v>
      </c>
      <c r="B38" s="2">
        <v>800</v>
      </c>
      <c r="C38" s="2">
        <v>800</v>
      </c>
      <c r="D38" s="2">
        <v>800</v>
      </c>
      <c r="E38" s="2">
        <v>800</v>
      </c>
      <c r="F38" s="2">
        <v>0</v>
      </c>
      <c r="G38" s="2">
        <f t="shared" si="0"/>
        <v>800</v>
      </c>
      <c r="H38" s="2">
        <v>800</v>
      </c>
      <c r="I38" s="2"/>
      <c r="J38" s="2"/>
      <c r="K38" s="2"/>
      <c r="L38" s="2"/>
      <c r="M38" s="2"/>
      <c r="N38" s="2"/>
    </row>
    <row r="39" spans="1:14" ht="13.5" customHeight="1">
      <c r="A39" s="34" t="s">
        <v>71</v>
      </c>
      <c r="B39" s="2">
        <v>2350</v>
      </c>
      <c r="C39" s="2">
        <v>2350</v>
      </c>
      <c r="D39" s="2">
        <v>2350</v>
      </c>
      <c r="E39" s="2">
        <v>2350</v>
      </c>
      <c r="F39" s="2">
        <v>0</v>
      </c>
      <c r="G39" s="2">
        <f t="shared" si="0"/>
        <v>2350</v>
      </c>
      <c r="H39" s="2">
        <v>2100</v>
      </c>
      <c r="I39" s="2"/>
      <c r="J39" s="2"/>
      <c r="K39" s="18"/>
      <c r="L39" s="2"/>
      <c r="M39" s="2"/>
      <c r="N39" s="2"/>
    </row>
    <row r="40" spans="1:14" ht="12" customHeight="1">
      <c r="A40" s="34" t="s">
        <v>72</v>
      </c>
      <c r="B40" s="2">
        <v>3150</v>
      </c>
      <c r="C40" s="2">
        <v>3150</v>
      </c>
      <c r="D40" s="2">
        <v>3150</v>
      </c>
      <c r="E40" s="2">
        <v>3150</v>
      </c>
      <c r="F40" s="2">
        <v>0</v>
      </c>
      <c r="G40" s="2">
        <f t="shared" si="0"/>
        <v>3150</v>
      </c>
      <c r="H40" s="2">
        <v>500</v>
      </c>
      <c r="I40" s="2"/>
      <c r="J40" s="2"/>
      <c r="K40" s="2"/>
      <c r="L40" s="2"/>
      <c r="M40" s="2"/>
      <c r="N40" s="2"/>
    </row>
    <row r="41" spans="1:14" ht="12" customHeight="1">
      <c r="A41" s="34" t="s">
        <v>73</v>
      </c>
      <c r="B41" s="2"/>
      <c r="C41" s="2"/>
      <c r="D41" s="2"/>
      <c r="E41" s="27">
        <v>240</v>
      </c>
      <c r="F41" s="2"/>
      <c r="G41" s="2"/>
      <c r="H41" s="2"/>
      <c r="I41" s="2"/>
      <c r="J41" s="2"/>
      <c r="K41" s="2"/>
      <c r="L41" s="2"/>
      <c r="M41" s="2"/>
      <c r="N41" s="2"/>
    </row>
    <row r="42" spans="1:14" ht="12" customHeight="1">
      <c r="A42" s="34" t="s">
        <v>74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  <c r="G42" s="2">
        <f t="shared" si="0"/>
        <v>0</v>
      </c>
      <c r="H42" s="2">
        <v>500</v>
      </c>
      <c r="I42" s="2" t="s">
        <v>75</v>
      </c>
      <c r="J42" s="2"/>
      <c r="K42" s="2"/>
      <c r="L42" s="2"/>
      <c r="M42" s="2"/>
      <c r="N42" s="2"/>
    </row>
    <row r="43" spans="1:14" ht="12" customHeight="1">
      <c r="A43" s="34" t="s">
        <v>76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f t="shared" si="0"/>
        <v>0</v>
      </c>
      <c r="H43" s="2">
        <v>1000</v>
      </c>
      <c r="I43" s="2" t="s">
        <v>77</v>
      </c>
      <c r="J43" s="2"/>
      <c r="K43" s="2"/>
      <c r="L43" s="2"/>
      <c r="M43" s="2"/>
      <c r="N43" s="2"/>
    </row>
    <row r="44" spans="1:14" ht="12" customHeight="1">
      <c r="A44" s="34" t="s">
        <v>78</v>
      </c>
      <c r="B44" s="2">
        <v>4400</v>
      </c>
      <c r="C44" s="27">
        <v>4400</v>
      </c>
      <c r="D44" s="27">
        <v>11033</v>
      </c>
      <c r="E44" s="27">
        <v>5440</v>
      </c>
      <c r="F44" s="2">
        <v>0</v>
      </c>
      <c r="G44" s="2">
        <f t="shared" si="0"/>
        <v>4400</v>
      </c>
      <c r="H44" s="2">
        <f>H6</f>
        <v>0</v>
      </c>
      <c r="I44" s="2"/>
      <c r="J44" s="2"/>
      <c r="K44" s="2"/>
      <c r="L44" s="2"/>
      <c r="M44" s="2"/>
      <c r="N44" s="2"/>
    </row>
    <row r="45" spans="1:14" ht="12" customHeight="1">
      <c r="A45" s="34" t="s">
        <v>79</v>
      </c>
      <c r="B45" s="2">
        <v>0</v>
      </c>
      <c r="C45" s="2">
        <v>0</v>
      </c>
      <c r="D45" s="2"/>
      <c r="E45" s="2"/>
      <c r="F45" s="2"/>
      <c r="G45" s="2">
        <f t="shared" si="0"/>
        <v>0</v>
      </c>
      <c r="H45" s="2">
        <v>2500</v>
      </c>
      <c r="I45" s="2" t="s">
        <v>80</v>
      </c>
      <c r="J45" s="2"/>
      <c r="K45" s="2"/>
      <c r="L45" s="2"/>
      <c r="M45" s="2"/>
      <c r="N45" s="2"/>
    </row>
    <row r="46" spans="1:14" ht="12" customHeight="1">
      <c r="A46" s="34" t="s">
        <v>81</v>
      </c>
      <c r="B46" s="2">
        <v>0</v>
      </c>
      <c r="C46" s="2">
        <v>0</v>
      </c>
      <c r="D46" s="2"/>
      <c r="E46" s="2"/>
      <c r="F46" s="2"/>
      <c r="G46" s="2">
        <f t="shared" si="0"/>
        <v>0</v>
      </c>
      <c r="H46" s="2">
        <f>95*12</f>
        <v>1140</v>
      </c>
      <c r="I46" s="2" t="s">
        <v>82</v>
      </c>
      <c r="J46" s="2"/>
      <c r="K46" s="2"/>
      <c r="L46" s="2"/>
      <c r="M46" s="2"/>
      <c r="N46" s="2"/>
    </row>
    <row r="47" spans="1:14" ht="12" customHeight="1">
      <c r="A47" s="34" t="s">
        <v>83</v>
      </c>
      <c r="B47" s="2">
        <v>10627</v>
      </c>
      <c r="C47" s="2">
        <v>10627</v>
      </c>
      <c r="D47" s="2">
        <v>10627</v>
      </c>
      <c r="E47" s="2">
        <v>10627</v>
      </c>
      <c r="F47" s="2"/>
      <c r="G47" s="2"/>
      <c r="H47" s="2">
        <v>0</v>
      </c>
      <c r="I47" s="2" t="s">
        <v>84</v>
      </c>
      <c r="J47" s="2"/>
      <c r="K47" s="2"/>
      <c r="L47" s="2"/>
      <c r="M47" s="2"/>
      <c r="N47" s="2"/>
    </row>
    <row r="48" spans="1:14" ht="12" customHeight="1">
      <c r="A48" s="34" t="s">
        <v>85</v>
      </c>
      <c r="B48" s="2">
        <v>350</v>
      </c>
      <c r="C48" s="22">
        <v>350</v>
      </c>
      <c r="D48" s="22">
        <v>350</v>
      </c>
      <c r="E48" s="22">
        <v>350</v>
      </c>
      <c r="F48" s="2"/>
      <c r="G48" s="2">
        <f t="shared" si="0"/>
        <v>350</v>
      </c>
      <c r="H48" s="2">
        <v>350</v>
      </c>
      <c r="I48" s="2"/>
      <c r="J48" s="2"/>
      <c r="K48" s="2"/>
      <c r="L48" s="2"/>
      <c r="M48" s="2"/>
      <c r="N48" s="2"/>
    </row>
    <row r="49" spans="1:14" ht="12" customHeight="1">
      <c r="A49" s="34"/>
      <c r="B49" s="2"/>
      <c r="C49" s="22"/>
      <c r="D49" s="22"/>
      <c r="E49" s="22"/>
      <c r="F49" s="2"/>
      <c r="G49" s="2">
        <f t="shared" si="0"/>
        <v>0</v>
      </c>
      <c r="H49" s="2">
        <v>0</v>
      </c>
      <c r="I49" s="2"/>
      <c r="J49" s="2"/>
      <c r="K49" s="2"/>
      <c r="L49" s="2"/>
      <c r="M49" s="2"/>
      <c r="N49" s="2"/>
    </row>
    <row r="50" spans="1:14" ht="12.75" customHeight="1">
      <c r="A50" s="32"/>
      <c r="B50" s="2"/>
      <c r="C50" s="22"/>
      <c r="D50" s="22"/>
      <c r="E50" s="22"/>
      <c r="F50" s="2"/>
      <c r="G50" s="2"/>
      <c r="H50" s="2"/>
      <c r="I50" s="2"/>
      <c r="J50" s="2"/>
      <c r="K50" s="2"/>
      <c r="L50" s="2"/>
      <c r="M50" s="2"/>
      <c r="N50" s="2"/>
    </row>
    <row r="51" spans="1:14" ht="12.75" customHeight="1">
      <c r="A51" s="35" t="s">
        <v>86</v>
      </c>
      <c r="B51" s="19">
        <f>SUBTOTAL(9,B15:B50)</f>
        <v>51409</v>
      </c>
      <c r="C51" s="19">
        <f>SUBTOTAL(9,C15:C50)</f>
        <v>58109</v>
      </c>
      <c r="D51" s="19">
        <f>SUM(D15:D50)</f>
        <v>60042</v>
      </c>
      <c r="E51" s="19">
        <f>SUM(E15:E50)</f>
        <v>54689</v>
      </c>
      <c r="F51" s="19">
        <f>SUBTOTAL(9,F15:F50)</f>
        <v>0</v>
      </c>
      <c r="G51" s="19">
        <f>SUBTOTAL(9,G15:G50)</f>
        <v>40782</v>
      </c>
      <c r="H51" s="19">
        <f>SUBTOTAL(9,H15:H50)</f>
        <v>34520</v>
      </c>
      <c r="I51" s="11">
        <f>(G51-H51)/H51</f>
        <v>0.18140208574739281</v>
      </c>
      <c r="J51" s="2"/>
      <c r="K51" s="2"/>
      <c r="L51" s="2"/>
      <c r="M51" s="2"/>
      <c r="N51" s="2"/>
    </row>
    <row r="52" spans="1:14" ht="15" customHeight="1">
      <c r="A52" s="36" t="s">
        <v>87</v>
      </c>
      <c r="B52" s="5">
        <f>+B11-B51</f>
        <v>22.040000000000873</v>
      </c>
      <c r="C52" s="23">
        <f>+C11-C51</f>
        <v>0.79999999999563443</v>
      </c>
      <c r="D52" s="23">
        <f>+D11-D51</f>
        <v>2056.8400000000038</v>
      </c>
      <c r="E52" s="23">
        <f>+E11-E51</f>
        <v>17.840000000003783</v>
      </c>
      <c r="F52" s="5">
        <f>+F11-F51</f>
        <v>0</v>
      </c>
      <c r="G52" s="5">
        <f>+G11-G51</f>
        <v>5406</v>
      </c>
      <c r="H52" s="5">
        <f>+H11-H51</f>
        <v>-3200</v>
      </c>
      <c r="I52" s="2"/>
      <c r="J52" s="2"/>
      <c r="K52" s="2"/>
      <c r="L52" s="2"/>
      <c r="M52" s="2"/>
      <c r="N52" s="2"/>
    </row>
    <row r="53" spans="1:14" ht="15" customHeight="1">
      <c r="A53" s="37"/>
      <c r="B53" s="6"/>
      <c r="C53" s="24"/>
      <c r="D53" s="24"/>
      <c r="E53" s="24"/>
      <c r="F53" s="6"/>
      <c r="G53" s="6"/>
      <c r="H53" s="6"/>
      <c r="I53" s="2"/>
      <c r="J53" s="2"/>
      <c r="K53" s="2"/>
      <c r="L53" s="2"/>
      <c r="M53" s="2"/>
      <c r="N53" s="2"/>
    </row>
    <row r="54" spans="1:14" ht="15.75" customHeight="1"/>
    <row r="55" spans="1:14" ht="15.75" customHeight="1">
      <c r="A55" s="25" t="s">
        <v>88</v>
      </c>
    </row>
    <row r="56" spans="1:14" ht="12" customHeight="1">
      <c r="A56" s="34" t="s">
        <v>89</v>
      </c>
      <c r="B56" s="2"/>
      <c r="C56" s="22"/>
      <c r="D56" s="22"/>
      <c r="E56" s="22"/>
      <c r="F56" s="2"/>
      <c r="G56" s="2">
        <f>+B56+F56</f>
        <v>0</v>
      </c>
      <c r="H56" s="2">
        <v>0</v>
      </c>
      <c r="I56" s="2"/>
      <c r="J56" s="2"/>
      <c r="K56" s="2"/>
      <c r="L56" s="2"/>
      <c r="M56" s="2"/>
      <c r="N56" s="2"/>
    </row>
    <row r="57" spans="1:14" ht="15.75" customHeight="1">
      <c r="B57" s="10"/>
      <c r="C57" s="26"/>
      <c r="D57" s="26"/>
      <c r="E57" s="26"/>
      <c r="G57" s="10"/>
    </row>
    <row r="58" spans="1:14" ht="15.75" customHeight="1">
      <c r="B58" s="10"/>
      <c r="C58" s="26"/>
      <c r="D58" s="26"/>
      <c r="E58" s="26"/>
    </row>
    <row r="59" spans="1:14" ht="15.75" customHeight="1">
      <c r="B59" s="10"/>
      <c r="C59" s="26"/>
      <c r="D59" s="26"/>
      <c r="E59" s="26"/>
    </row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</sheetData>
  <mergeCells count="3">
    <mergeCell ref="A1:H1"/>
    <mergeCell ref="A2:H2"/>
    <mergeCell ref="A3:H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27DD94F15EF4697CD5FDCE9EF8360" ma:contentTypeVersion="10" ma:contentTypeDescription="Create a new document." ma:contentTypeScope="" ma:versionID="aea6f563135d4cd3e823fed2decf1c13">
  <xsd:schema xmlns:xsd="http://www.w3.org/2001/XMLSchema" xmlns:xs="http://www.w3.org/2001/XMLSchema" xmlns:p="http://schemas.microsoft.com/office/2006/metadata/properties" xmlns:ns2="960e52ba-84a1-448d-bb6d-827475fdc38d" xmlns:ns3="1d0a8e35-7604-45dd-aa1f-b904d1d178e3" targetNamespace="http://schemas.microsoft.com/office/2006/metadata/properties" ma:root="true" ma:fieldsID="d12c66574f33025eba8cb20a0d7bdd32" ns2:_="" ns3:_="">
    <xsd:import namespace="960e52ba-84a1-448d-bb6d-827475fdc38d"/>
    <xsd:import namespace="1d0a8e35-7604-45dd-aa1f-b904d1d178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0e52ba-84a1-448d-bb6d-827475fdc3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a8e35-7604-45dd-aa1f-b904d1d178e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0AE52D-8C8A-480A-9E6B-680C7B790DB8}"/>
</file>

<file path=customXml/itemProps2.xml><?xml version="1.0" encoding="utf-8"?>
<ds:datastoreItem xmlns:ds="http://schemas.openxmlformats.org/officeDocument/2006/customXml" ds:itemID="{74C4C990-C185-45B9-A157-BD844E618C90}"/>
</file>

<file path=customXml/itemProps3.xml><?xml version="1.0" encoding="utf-8"?>
<ds:datastoreItem xmlns:ds="http://schemas.openxmlformats.org/officeDocument/2006/customXml" ds:itemID="{CCC84D62-78A6-4181-8AC9-95E8527F8A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stisd</dc:creator>
  <cp:keywords/>
  <dc:description/>
  <cp:lastModifiedBy>Guest User</cp:lastModifiedBy>
  <cp:revision/>
  <dcterms:created xsi:type="dcterms:W3CDTF">2021-03-13T02:33:49Z</dcterms:created>
  <dcterms:modified xsi:type="dcterms:W3CDTF">2025-02-08T00:17:40Z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0x010100C9727DD94F15EF4697CD5FDCE9EF8360</vt:lpwstr>
  </property>
</Properties>
</file>