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ebc69705d607082/Documents/Links FY27 Budget/Working Documents/"/>
    </mc:Choice>
  </mc:AlternateContent>
  <xr:revisionPtr revIDLastSave="7" documentId="8_{FA7A4EE6-1B8F-498D-85E1-9C2142B321DA}" xr6:coauthVersionLast="47" xr6:coauthVersionMax="47" xr10:uidLastSave="{18A130A8-2B82-4ECD-8D4A-686B0AA44E67}"/>
  <bookViews>
    <workbookView xWindow="-108" yWindow="-108" windowWidth="23256" windowHeight="12456" xr2:uid="{E505ADB6-2D98-4FC5-AD24-543A48099661}"/>
  </bookViews>
  <sheets>
    <sheet name="FY27 Operating Budge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H17" i="1"/>
  <c r="H19" i="1" s="1"/>
  <c r="I19" i="1"/>
  <c r="J20" i="1" s="1"/>
  <c r="D6" i="1"/>
  <c r="D5" i="1"/>
  <c r="D53" i="1"/>
  <c r="I18" i="1"/>
  <c r="D51" i="1"/>
  <c r="I5" i="1"/>
  <c r="L5" i="1"/>
  <c r="L7" i="1" s="1"/>
  <c r="I6" i="1"/>
  <c r="L6" i="1"/>
  <c r="H7" i="1"/>
  <c r="I9" i="1"/>
  <c r="I10" i="1"/>
  <c r="I11" i="1"/>
  <c r="I12" i="1"/>
  <c r="H18" i="1"/>
  <c r="C51" i="1"/>
  <c r="G2" i="1"/>
  <c r="D49" i="1"/>
  <c r="D12" i="1" l="1"/>
  <c r="C12" i="1"/>
  <c r="H59" i="1" l="1"/>
  <c r="G59" i="1"/>
  <c r="G54" i="1" l="1"/>
  <c r="I54" i="1" s="1"/>
  <c r="H52" i="1" l="1"/>
  <c r="C49" i="1"/>
  <c r="O5" i="1" l="1"/>
  <c r="O7" i="1" s="1"/>
  <c r="O6" i="1"/>
  <c r="I23" i="1" l="1"/>
  <c r="B49" i="1"/>
  <c r="E49" i="1" l="1"/>
  <c r="L40" i="1"/>
  <c r="I16" i="1"/>
  <c r="E12" i="1"/>
  <c r="I40" i="1"/>
  <c r="B11" i="1"/>
  <c r="B6" i="1"/>
  <c r="B5" i="1"/>
  <c r="G51" i="1"/>
  <c r="H51" i="1" s="1"/>
  <c r="B12" i="1" l="1"/>
</calcChain>
</file>

<file path=xl/sharedStrings.xml><?xml version="1.0" encoding="utf-8"?>
<sst xmlns="http://schemas.openxmlformats.org/spreadsheetml/2006/main" count="64" uniqueCount="59">
  <si>
    <t>Income</t>
  </si>
  <si>
    <t>Expenses</t>
  </si>
  <si>
    <t>National Dues</t>
  </si>
  <si>
    <t>Ads</t>
  </si>
  <si>
    <t>African American Community Roundtable</t>
  </si>
  <si>
    <t>Archives</t>
  </si>
  <si>
    <t>Bank Fees</t>
  </si>
  <si>
    <t>Bonding Fee</t>
  </si>
  <si>
    <t>Charitable Contributions</t>
  </si>
  <si>
    <t>National Eastern Area Support</t>
  </si>
  <si>
    <t>Finance Committee</t>
  </si>
  <si>
    <t>Hospitality</t>
  </si>
  <si>
    <t>Membership Committee</t>
  </si>
  <si>
    <t>Post Office Box</t>
  </si>
  <si>
    <t>Printing and Postage</t>
  </si>
  <si>
    <t>Protocol and Rituals</t>
  </si>
  <si>
    <t>Scholarship Committee</t>
  </si>
  <si>
    <t>Supplies- Printed Receipts</t>
  </si>
  <si>
    <t>Strategic Planning</t>
  </si>
  <si>
    <t>Technology</t>
  </si>
  <si>
    <t>Program Committee</t>
  </si>
  <si>
    <t>National Mandates</t>
  </si>
  <si>
    <t>Final</t>
  </si>
  <si>
    <t>Ethics and Standards</t>
  </si>
  <si>
    <t>Bylaws</t>
  </si>
  <si>
    <t>Marketing and Communications</t>
  </si>
  <si>
    <t>New Member Dues (carry over from what was left after intake fees were paid)</t>
  </si>
  <si>
    <t>Miscellaneous (Reception for EA Direccgtore/New National VP)</t>
  </si>
  <si>
    <t>External Auditor (and 990 fees)</t>
  </si>
  <si>
    <t>50 @ $325 each</t>
  </si>
  <si>
    <t>Dues Calculation</t>
  </si>
  <si>
    <t>operating expenses/Number of paying mebers</t>
  </si>
  <si>
    <t>President's Budget</t>
  </si>
  <si>
    <t>5 at $200 or 4 at $250?</t>
  </si>
  <si>
    <t>Fundraising (?)</t>
  </si>
  <si>
    <t>FY26 Numbers</t>
  </si>
  <si>
    <t>FY27 Numbers</t>
  </si>
  <si>
    <t>50th Anniversary</t>
  </si>
  <si>
    <t>50th Anniversary retrained funds from previous year</t>
  </si>
  <si>
    <t>mailchimp</t>
  </si>
  <si>
    <t>quick books</t>
  </si>
  <si>
    <t>Miscellaneous</t>
  </si>
  <si>
    <t>6 times 385</t>
  </si>
  <si>
    <t>Retained Funds from FY26</t>
  </si>
  <si>
    <t>FY26 budget based on 44 paying members, only 43 paying members</t>
  </si>
  <si>
    <t>FY27 After Executive Committee Call Meeting</t>
  </si>
  <si>
    <r>
      <t xml:space="preserve">Sargeant of Arms (includes called </t>
    </r>
    <r>
      <rPr>
        <b/>
        <sz val="10"/>
        <color theme="1"/>
        <rFont val="Calibri"/>
        <family val="2"/>
      </rPr>
      <t>Hostess Fees and Executive committee and Chapter retreat food)</t>
    </r>
  </si>
  <si>
    <t>2350 (membership committee) +2420 (friendship activities)</t>
  </si>
  <si>
    <t>Eastern Area Conference</t>
  </si>
  <si>
    <t>Alternate Eastern Area Conference</t>
  </si>
  <si>
    <t xml:space="preserve">Hostess Fees - </t>
  </si>
  <si>
    <t>49 members</t>
  </si>
  <si>
    <t xml:space="preserve">Chapter Dues   </t>
  </si>
  <si>
    <t xml:space="preserve">Hostess Fees </t>
  </si>
  <si>
    <t xml:space="preserve">National Dues @$325 </t>
  </si>
  <si>
    <t>Dues</t>
  </si>
  <si>
    <t>Hostess Fees</t>
  </si>
  <si>
    <t>FY 27 Operating Budget (DRAFT)</t>
  </si>
  <si>
    <t>After Finance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</si>
</sst>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b/>
      <i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164" fontId="0" fillId="0" borderId="0" xfId="0" applyNumberFormat="1" applyAlignment="1">
      <alignment horizontal="center"/>
    </xf>
    <xf numFmtId="0" fontId="2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wrapText="1"/>
    </xf>
    <xf numFmtId="0" fontId="2" fillId="3" borderId="1" xfId="0" applyFont="1" applyFill="1" applyBorder="1" applyAlignment="1">
      <alignment wrapText="1"/>
    </xf>
    <xf numFmtId="164" fontId="1" fillId="3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5" fillId="0" borderId="1" xfId="0" applyFont="1" applyBorder="1"/>
    <xf numFmtId="164" fontId="5" fillId="0" borderId="1" xfId="0" applyNumberFormat="1" applyFont="1" applyBorder="1"/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wrapText="1"/>
    </xf>
    <xf numFmtId="164" fontId="1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164" fontId="1" fillId="0" borderId="0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164" fontId="1" fillId="3" borderId="1" xfId="0" applyNumberFormat="1" applyFont="1" applyFill="1" applyBorder="1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8" fillId="0" borderId="0" xfId="0" applyFont="1"/>
    <xf numFmtId="0" fontId="5" fillId="0" borderId="1" xfId="0" applyFont="1" applyBorder="1" applyAlignment="1">
      <alignment wrapText="1"/>
    </xf>
    <xf numFmtId="164" fontId="9" fillId="0" borderId="1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 wrapText="1"/>
    </xf>
    <xf numFmtId="164" fontId="1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C3E2C-B9C8-4858-B2A8-971620D85D81}">
  <dimension ref="A1:O59"/>
  <sheetViews>
    <sheetView tabSelected="1" topLeftCell="A4" workbookViewId="0">
      <selection activeCell="H19" sqref="H19"/>
    </sheetView>
  </sheetViews>
  <sheetFormatPr defaultRowHeight="14.4" x14ac:dyDescent="0.3"/>
  <cols>
    <col min="1" max="1" width="40.5546875" customWidth="1"/>
    <col min="2" max="2" width="17.88671875" style="1" customWidth="1"/>
    <col min="3" max="4" width="17.88671875" style="29" customWidth="1"/>
    <col min="5" max="5" width="17.88671875" style="1" customWidth="1"/>
    <col min="6" max="6" width="31.109375" style="22" customWidth="1"/>
    <col min="7" max="7" width="12.109375" customWidth="1"/>
    <col min="9" max="9" width="14.77734375" customWidth="1"/>
    <col min="10" max="10" width="15.5546875" customWidth="1"/>
  </cols>
  <sheetData>
    <row r="1" spans="1:15" x14ac:dyDescent="0.3">
      <c r="A1" s="23" t="s">
        <v>57</v>
      </c>
      <c r="B1" s="23"/>
      <c r="C1" s="24"/>
      <c r="D1" s="24"/>
      <c r="E1" s="16"/>
    </row>
    <row r="2" spans="1:15" x14ac:dyDescent="0.3">
      <c r="A2" s="2"/>
      <c r="B2" s="20"/>
      <c r="C2" s="25"/>
      <c r="D2" s="25"/>
      <c r="E2" s="17"/>
      <c r="G2">
        <f>43*325</f>
        <v>13975</v>
      </c>
    </row>
    <row r="3" spans="1:15" ht="55.2" x14ac:dyDescent="0.3">
      <c r="A3" s="4" t="s">
        <v>0</v>
      </c>
      <c r="B3" s="3" t="s">
        <v>36</v>
      </c>
      <c r="C3" s="26" t="s">
        <v>45</v>
      </c>
      <c r="D3" s="26" t="s">
        <v>58</v>
      </c>
      <c r="E3" s="3" t="s">
        <v>35</v>
      </c>
    </row>
    <row r="4" spans="1:15" x14ac:dyDescent="0.3">
      <c r="A4" s="5"/>
      <c r="B4" s="3"/>
      <c r="C4" s="26"/>
      <c r="D4" s="26"/>
      <c r="E4" s="3"/>
    </row>
    <row r="5" spans="1:15" x14ac:dyDescent="0.3">
      <c r="A5" s="6" t="s">
        <v>52</v>
      </c>
      <c r="B5" s="3">
        <f>+I5</f>
        <v>39397.5</v>
      </c>
      <c r="C5" s="26">
        <v>35020.89</v>
      </c>
      <c r="D5" s="26">
        <f>+D53</f>
        <v>34920.89</v>
      </c>
      <c r="E5" s="3">
        <v>38606</v>
      </c>
      <c r="G5">
        <v>45</v>
      </c>
      <c r="H5">
        <v>875.5</v>
      </c>
      <c r="I5">
        <f>+G5*H5</f>
        <v>39397.5</v>
      </c>
      <c r="L5">
        <f>39397/44</f>
        <v>895.38636363636363</v>
      </c>
      <c r="O5">
        <f>39397.5/43</f>
        <v>916.22093023255809</v>
      </c>
    </row>
    <row r="6" spans="1:15" ht="28.8" x14ac:dyDescent="0.3">
      <c r="A6" s="6" t="s">
        <v>53</v>
      </c>
      <c r="B6" s="3">
        <f>+I6</f>
        <v>7920</v>
      </c>
      <c r="C6" s="26">
        <v>6200</v>
      </c>
      <c r="D6" s="26">
        <f>+D52</f>
        <v>6200</v>
      </c>
      <c r="E6" s="7">
        <v>5456</v>
      </c>
      <c r="F6" s="22" t="s">
        <v>44</v>
      </c>
      <c r="G6">
        <v>45</v>
      </c>
      <c r="H6">
        <v>176</v>
      </c>
      <c r="I6">
        <f>+G6*H6</f>
        <v>7920</v>
      </c>
      <c r="L6">
        <f>7920/44</f>
        <v>180</v>
      </c>
      <c r="O6">
        <f>7920/43</f>
        <v>184.18604651162789</v>
      </c>
    </row>
    <row r="7" spans="1:15" x14ac:dyDescent="0.3">
      <c r="A7" s="6" t="s">
        <v>37</v>
      </c>
      <c r="B7" s="3">
        <v>0</v>
      </c>
      <c r="C7" s="3">
        <v>0</v>
      </c>
      <c r="D7" s="3">
        <v>0</v>
      </c>
      <c r="E7" s="3">
        <v>5243.04</v>
      </c>
      <c r="H7" s="30">
        <f>SUM(H5:H6)</f>
        <v>1051.5</v>
      </c>
      <c r="L7">
        <f>SUM(L5:L6)</f>
        <v>1075.3863636363635</v>
      </c>
      <c r="O7">
        <f>SUM(O5:O6)</f>
        <v>1100.4069767441861</v>
      </c>
    </row>
    <row r="8" spans="1:15" ht="27.6" x14ac:dyDescent="0.3">
      <c r="A8" s="6" t="s">
        <v>38</v>
      </c>
      <c r="B8" s="3">
        <v>0</v>
      </c>
      <c r="C8" s="3">
        <v>0</v>
      </c>
      <c r="D8" s="3">
        <v>0</v>
      </c>
      <c r="E8" s="3">
        <v>5400</v>
      </c>
    </row>
    <row r="9" spans="1:15" x14ac:dyDescent="0.3">
      <c r="A9" s="6" t="s">
        <v>43</v>
      </c>
      <c r="B9" s="3">
        <v>0</v>
      </c>
      <c r="C9" s="3">
        <v>0</v>
      </c>
      <c r="D9" s="3">
        <v>0</v>
      </c>
      <c r="E9" s="21">
        <v>0</v>
      </c>
      <c r="G9">
        <v>49</v>
      </c>
      <c r="H9">
        <v>325</v>
      </c>
      <c r="I9">
        <f>+G9*H9</f>
        <v>15925</v>
      </c>
    </row>
    <row r="10" spans="1:15" ht="27.6" x14ac:dyDescent="0.3">
      <c r="A10" s="6" t="s">
        <v>26</v>
      </c>
      <c r="B10" s="3">
        <v>2461</v>
      </c>
      <c r="C10" s="3">
        <v>2461</v>
      </c>
      <c r="D10" s="3">
        <v>2461</v>
      </c>
      <c r="E10" s="3">
        <v>0</v>
      </c>
      <c r="F10" s="22" t="s">
        <v>42</v>
      </c>
      <c r="G10">
        <v>6</v>
      </c>
      <c r="H10">
        <v>410.17</v>
      </c>
      <c r="I10">
        <f>+G10*H10</f>
        <v>2461.02</v>
      </c>
    </row>
    <row r="11" spans="1:15" x14ac:dyDescent="0.3">
      <c r="A11" s="8" t="s">
        <v>54</v>
      </c>
      <c r="B11" s="9">
        <f>+I11</f>
        <v>16250</v>
      </c>
      <c r="C11" s="9">
        <v>16250</v>
      </c>
      <c r="D11" s="32">
        <v>15925</v>
      </c>
      <c r="E11" s="9">
        <v>14300</v>
      </c>
      <c r="F11" s="22" t="s">
        <v>51</v>
      </c>
      <c r="G11">
        <v>50</v>
      </c>
      <c r="H11">
        <v>325</v>
      </c>
      <c r="I11">
        <f>+G11*H11</f>
        <v>16250</v>
      </c>
    </row>
    <row r="12" spans="1:15" x14ac:dyDescent="0.3">
      <c r="A12" s="2"/>
      <c r="B12" s="3">
        <f>SUBTOTAL(9,B5:B11)</f>
        <v>66028.5</v>
      </c>
      <c r="C12" s="26">
        <f>SUM(C4:C11)</f>
        <v>59931.89</v>
      </c>
      <c r="D12" s="26">
        <f>SUM(D5:D11)</f>
        <v>59506.89</v>
      </c>
      <c r="E12" s="3">
        <f>SUM(E5:E11)</f>
        <v>69005.040000000008</v>
      </c>
      <c r="G12">
        <v>44</v>
      </c>
      <c r="H12">
        <v>325</v>
      </c>
      <c r="I12">
        <f>+G12*H12</f>
        <v>14300</v>
      </c>
    </row>
    <row r="13" spans="1:15" x14ac:dyDescent="0.3">
      <c r="A13" s="11"/>
      <c r="B13" s="12"/>
      <c r="C13" s="28"/>
      <c r="D13" s="28"/>
      <c r="E13" s="12"/>
    </row>
    <row r="14" spans="1:15" ht="55.2" x14ac:dyDescent="0.3">
      <c r="A14" s="4" t="s">
        <v>1</v>
      </c>
      <c r="B14" s="3" t="s">
        <v>36</v>
      </c>
      <c r="C14" s="26" t="s">
        <v>45</v>
      </c>
      <c r="D14" s="26" t="s">
        <v>58</v>
      </c>
      <c r="E14" s="3" t="s">
        <v>35</v>
      </c>
    </row>
    <row r="15" spans="1:15" x14ac:dyDescent="0.3">
      <c r="A15" s="19" t="s">
        <v>37</v>
      </c>
      <c r="B15" s="9">
        <v>0</v>
      </c>
      <c r="C15" s="9">
        <v>0</v>
      </c>
      <c r="D15" s="9">
        <v>0</v>
      </c>
      <c r="E15" s="9">
        <v>10643.04</v>
      </c>
    </row>
    <row r="16" spans="1:15" x14ac:dyDescent="0.3">
      <c r="A16" s="6" t="s">
        <v>2</v>
      </c>
      <c r="B16" s="9">
        <v>16250</v>
      </c>
      <c r="C16" s="9">
        <v>16250</v>
      </c>
      <c r="D16" s="32">
        <v>15925</v>
      </c>
      <c r="E16" s="9">
        <v>14300</v>
      </c>
      <c r="F16" s="22" t="s">
        <v>29</v>
      </c>
      <c r="G16" s="30">
        <v>49</v>
      </c>
      <c r="H16" s="30">
        <v>325</v>
      </c>
      <c r="I16" s="30">
        <f>+G16*H16</f>
        <v>15925</v>
      </c>
    </row>
    <row r="17" spans="1:10" x14ac:dyDescent="0.3">
      <c r="A17" s="8" t="s">
        <v>48</v>
      </c>
      <c r="B17" s="9">
        <v>3050</v>
      </c>
      <c r="C17" s="33">
        <v>2150</v>
      </c>
      <c r="D17" s="34">
        <v>2150</v>
      </c>
      <c r="E17" s="18">
        <v>3159</v>
      </c>
      <c r="G17" t="s">
        <v>55</v>
      </c>
      <c r="H17" s="30">
        <f>34920.89/43</f>
        <v>812.11372093023249</v>
      </c>
      <c r="I17" s="30">
        <f>34920.89/43</f>
        <v>812.11372093023249</v>
      </c>
    </row>
    <row r="18" spans="1:10" x14ac:dyDescent="0.3">
      <c r="A18" s="8" t="s">
        <v>49</v>
      </c>
      <c r="B18" s="9">
        <v>3050</v>
      </c>
      <c r="C18" s="33">
        <v>2150</v>
      </c>
      <c r="D18" s="34">
        <v>2150</v>
      </c>
      <c r="E18" s="18">
        <v>3159</v>
      </c>
      <c r="G18" t="s">
        <v>56</v>
      </c>
      <c r="H18" s="30">
        <f>6200/43</f>
        <v>144.18604651162789</v>
      </c>
      <c r="I18" s="30">
        <f>6200/43</f>
        <v>144.18604651162789</v>
      </c>
    </row>
    <row r="19" spans="1:10" x14ac:dyDescent="0.3">
      <c r="A19" s="8" t="s">
        <v>3</v>
      </c>
      <c r="B19" s="9">
        <v>1000</v>
      </c>
      <c r="C19" s="9">
        <v>1000</v>
      </c>
      <c r="D19" s="9">
        <v>1000</v>
      </c>
      <c r="E19" s="18">
        <v>1000</v>
      </c>
      <c r="F19" s="22" t="s">
        <v>33</v>
      </c>
      <c r="H19" s="30">
        <f>SUM(H17:H18)</f>
        <v>956.29976744186035</v>
      </c>
      <c r="I19" s="30">
        <f>SUM(I17:I18)</f>
        <v>956.29976744186035</v>
      </c>
    </row>
    <row r="20" spans="1:10" x14ac:dyDescent="0.3">
      <c r="A20" s="8" t="s">
        <v>4</v>
      </c>
      <c r="B20" s="9">
        <v>100</v>
      </c>
      <c r="C20" s="9">
        <v>100</v>
      </c>
      <c r="D20" s="9">
        <v>100</v>
      </c>
      <c r="E20" s="9">
        <v>100</v>
      </c>
      <c r="J20">
        <f>+I19*43</f>
        <v>41120.889999999992</v>
      </c>
    </row>
    <row r="21" spans="1:10" x14ac:dyDescent="0.3">
      <c r="A21" s="8" t="s">
        <v>5</v>
      </c>
      <c r="B21" s="9">
        <v>2500</v>
      </c>
      <c r="C21" s="9">
        <v>2500</v>
      </c>
      <c r="D21" s="9">
        <v>2500</v>
      </c>
      <c r="E21" s="9">
        <v>2700</v>
      </c>
    </row>
    <row r="22" spans="1:10" x14ac:dyDescent="0.3">
      <c r="A22" s="8" t="s">
        <v>6</v>
      </c>
      <c r="B22" s="9">
        <v>200</v>
      </c>
      <c r="C22" s="9">
        <v>200</v>
      </c>
      <c r="D22" s="9">
        <v>200</v>
      </c>
      <c r="E22" s="9">
        <v>100</v>
      </c>
    </row>
    <row r="23" spans="1:10" x14ac:dyDescent="0.3">
      <c r="A23" s="8" t="s">
        <v>7</v>
      </c>
      <c r="B23" s="9">
        <v>500</v>
      </c>
      <c r="C23" s="9">
        <v>500</v>
      </c>
      <c r="D23" s="9">
        <v>500</v>
      </c>
      <c r="E23" s="9">
        <v>440</v>
      </c>
      <c r="I23">
        <f>2400/44</f>
        <v>54.545454545454547</v>
      </c>
    </row>
    <row r="24" spans="1:10" x14ac:dyDescent="0.3">
      <c r="A24" s="8" t="s">
        <v>24</v>
      </c>
      <c r="B24" s="9">
        <v>0</v>
      </c>
      <c r="C24" s="9">
        <v>0</v>
      </c>
      <c r="D24" s="9">
        <v>0</v>
      </c>
      <c r="E24" s="9">
        <v>0</v>
      </c>
    </row>
    <row r="25" spans="1:10" x14ac:dyDescent="0.3">
      <c r="A25" s="8" t="s">
        <v>8</v>
      </c>
      <c r="B25" s="9">
        <v>1000</v>
      </c>
      <c r="C25" s="9">
        <v>1000</v>
      </c>
      <c r="D25" s="9">
        <v>1000</v>
      </c>
      <c r="E25" s="9">
        <v>1250</v>
      </c>
    </row>
    <row r="26" spans="1:10" x14ac:dyDescent="0.3">
      <c r="A26" s="8" t="s">
        <v>9</v>
      </c>
      <c r="B26" s="32">
        <v>2500</v>
      </c>
      <c r="C26" s="33">
        <v>2000</v>
      </c>
      <c r="D26" s="34">
        <v>2000</v>
      </c>
      <c r="E26" s="9">
        <v>2000</v>
      </c>
    </row>
    <row r="27" spans="1:10" x14ac:dyDescent="0.3">
      <c r="A27" s="8" t="s">
        <v>23</v>
      </c>
      <c r="B27" s="9">
        <v>0</v>
      </c>
      <c r="C27" s="9">
        <v>0</v>
      </c>
      <c r="D27" s="9">
        <v>0</v>
      </c>
      <c r="E27" s="9">
        <v>0</v>
      </c>
    </row>
    <row r="28" spans="1:10" x14ac:dyDescent="0.3">
      <c r="A28" s="8" t="s">
        <v>28</v>
      </c>
      <c r="B28" s="13">
        <v>6500</v>
      </c>
      <c r="C28" s="13">
        <v>6500</v>
      </c>
      <c r="D28" s="13">
        <v>6500</v>
      </c>
      <c r="E28" s="13">
        <v>6500</v>
      </c>
    </row>
    <row r="29" spans="1:10" x14ac:dyDescent="0.3">
      <c r="A29" s="8" t="s">
        <v>10</v>
      </c>
      <c r="B29" s="9">
        <v>250</v>
      </c>
      <c r="C29" s="9">
        <v>250</v>
      </c>
      <c r="D29" s="9">
        <v>250</v>
      </c>
      <c r="E29" s="9">
        <v>100</v>
      </c>
    </row>
    <row r="30" spans="1:10" x14ac:dyDescent="0.3">
      <c r="A30" s="8" t="s">
        <v>34</v>
      </c>
      <c r="B30" s="9">
        <v>0</v>
      </c>
      <c r="C30" s="9">
        <v>0</v>
      </c>
      <c r="D30" s="9">
        <v>0</v>
      </c>
      <c r="E30" s="9">
        <v>0</v>
      </c>
    </row>
    <row r="31" spans="1:10" x14ac:dyDescent="0.3">
      <c r="A31" s="8" t="s">
        <v>11</v>
      </c>
      <c r="B31" s="9">
        <v>1530</v>
      </c>
      <c r="C31" s="9">
        <v>1530</v>
      </c>
      <c r="D31" s="9">
        <v>1530</v>
      </c>
      <c r="E31" s="9">
        <v>1450</v>
      </c>
    </row>
    <row r="32" spans="1:10" x14ac:dyDescent="0.3">
      <c r="A32" s="8" t="s">
        <v>25</v>
      </c>
      <c r="B32" s="13">
        <v>3150</v>
      </c>
      <c r="C32" s="13">
        <v>3150</v>
      </c>
      <c r="D32" s="13">
        <v>3150</v>
      </c>
      <c r="E32" s="13">
        <v>3150</v>
      </c>
    </row>
    <row r="33" spans="1:12" ht="28.8" x14ac:dyDescent="0.3">
      <c r="A33" s="8" t="s">
        <v>12</v>
      </c>
      <c r="B33" s="9">
        <v>6262.49</v>
      </c>
      <c r="C33" s="9">
        <v>4503</v>
      </c>
      <c r="D33" s="9">
        <v>4503</v>
      </c>
      <c r="E33" s="9">
        <v>4770</v>
      </c>
      <c r="F33" s="22" t="s">
        <v>47</v>
      </c>
    </row>
    <row r="34" spans="1:12" x14ac:dyDescent="0.3">
      <c r="A34" s="8" t="s">
        <v>21</v>
      </c>
      <c r="B34" s="9">
        <v>0</v>
      </c>
      <c r="C34" s="9">
        <v>0</v>
      </c>
      <c r="D34" s="9">
        <v>0</v>
      </c>
      <c r="E34" s="9">
        <v>0</v>
      </c>
    </row>
    <row r="35" spans="1:12" x14ac:dyDescent="0.3">
      <c r="A35" s="8" t="s">
        <v>13</v>
      </c>
      <c r="B35" s="9">
        <v>300</v>
      </c>
      <c r="C35" s="9">
        <v>300</v>
      </c>
      <c r="D35" s="9">
        <v>300</v>
      </c>
      <c r="E35" s="9">
        <v>300</v>
      </c>
    </row>
    <row r="36" spans="1:12" x14ac:dyDescent="0.3">
      <c r="A36" s="8" t="s">
        <v>32</v>
      </c>
      <c r="B36" s="9">
        <v>700</v>
      </c>
      <c r="C36" s="9">
        <v>700</v>
      </c>
      <c r="D36" s="9">
        <v>700</v>
      </c>
      <c r="E36" s="9">
        <v>700</v>
      </c>
    </row>
    <row r="37" spans="1:12" x14ac:dyDescent="0.3">
      <c r="A37" s="8" t="s">
        <v>14</v>
      </c>
      <c r="B37" s="9">
        <v>100</v>
      </c>
      <c r="C37" s="9">
        <v>100</v>
      </c>
      <c r="D37" s="9">
        <v>100</v>
      </c>
      <c r="E37" s="9">
        <v>150</v>
      </c>
    </row>
    <row r="38" spans="1:12" x14ac:dyDescent="0.3">
      <c r="A38" s="8" t="s">
        <v>15</v>
      </c>
      <c r="B38" s="9">
        <v>250</v>
      </c>
      <c r="C38" s="9">
        <v>250</v>
      </c>
      <c r="D38" s="9">
        <v>250</v>
      </c>
      <c r="E38" s="9">
        <v>230</v>
      </c>
    </row>
    <row r="39" spans="1:12" x14ac:dyDescent="0.3">
      <c r="A39" s="8" t="s">
        <v>20</v>
      </c>
      <c r="B39" s="9">
        <v>350</v>
      </c>
      <c r="C39" s="9">
        <v>350</v>
      </c>
      <c r="D39" s="9">
        <v>350</v>
      </c>
      <c r="E39" s="9">
        <v>350</v>
      </c>
    </row>
    <row r="40" spans="1:12" ht="41.4" x14ac:dyDescent="0.3">
      <c r="A40" s="8" t="s">
        <v>46</v>
      </c>
      <c r="B40" s="9">
        <v>9600</v>
      </c>
      <c r="C40" s="9">
        <v>9600</v>
      </c>
      <c r="D40" s="33">
        <v>9500</v>
      </c>
      <c r="E40" s="9">
        <v>5440</v>
      </c>
      <c r="F40" s="22" t="s">
        <v>50</v>
      </c>
      <c r="G40">
        <v>45</v>
      </c>
      <c r="H40">
        <v>7910</v>
      </c>
      <c r="I40">
        <f>+H40/G40</f>
        <v>175.77777777777777</v>
      </c>
      <c r="J40">
        <v>44</v>
      </c>
      <c r="K40">
        <v>124</v>
      </c>
      <c r="L40">
        <f>+J40*K40</f>
        <v>5456</v>
      </c>
    </row>
    <row r="41" spans="1:12" x14ac:dyDescent="0.3">
      <c r="A41" s="8" t="s">
        <v>16</v>
      </c>
      <c r="B41" s="9">
        <v>300</v>
      </c>
      <c r="C41" s="9">
        <v>300</v>
      </c>
      <c r="D41" s="9">
        <v>300</v>
      </c>
      <c r="E41" s="9">
        <v>100</v>
      </c>
    </row>
    <row r="42" spans="1:12" x14ac:dyDescent="0.3">
      <c r="A42" s="8" t="s">
        <v>17</v>
      </c>
      <c r="B42" s="9">
        <v>100</v>
      </c>
      <c r="C42" s="9">
        <v>100</v>
      </c>
      <c r="D42" s="9">
        <v>100</v>
      </c>
      <c r="E42" s="9">
        <v>100</v>
      </c>
    </row>
    <row r="43" spans="1:12" x14ac:dyDescent="0.3">
      <c r="A43" s="8" t="s">
        <v>18</v>
      </c>
      <c r="B43" s="9">
        <v>1300</v>
      </c>
      <c r="C43" s="9">
        <v>1300</v>
      </c>
      <c r="D43" s="9">
        <v>1300</v>
      </c>
      <c r="E43" s="9">
        <v>4450</v>
      </c>
    </row>
    <row r="44" spans="1:12" x14ac:dyDescent="0.3">
      <c r="A44" s="8" t="s">
        <v>39</v>
      </c>
      <c r="B44" s="9">
        <v>240</v>
      </c>
      <c r="C44" s="9">
        <v>240</v>
      </c>
      <c r="D44" s="9">
        <v>240</v>
      </c>
      <c r="E44" s="9">
        <v>240</v>
      </c>
    </row>
    <row r="45" spans="1:12" x14ac:dyDescent="0.3">
      <c r="A45" s="8" t="s">
        <v>40</v>
      </c>
      <c r="B45" s="9">
        <v>800</v>
      </c>
      <c r="C45" s="9">
        <v>800</v>
      </c>
      <c r="D45" s="9">
        <v>800</v>
      </c>
      <c r="E45" s="9">
        <v>800</v>
      </c>
    </row>
    <row r="46" spans="1:12" ht="27.6" x14ac:dyDescent="0.3">
      <c r="A46" s="8" t="s">
        <v>27</v>
      </c>
      <c r="B46" s="32">
        <v>2037.12</v>
      </c>
      <c r="C46" s="33">
        <v>0</v>
      </c>
      <c r="D46" s="27">
        <v>0</v>
      </c>
      <c r="E46" s="9">
        <v>0</v>
      </c>
    </row>
    <row r="47" spans="1:12" x14ac:dyDescent="0.3">
      <c r="A47" s="8" t="s">
        <v>41</v>
      </c>
      <c r="B47" s="9">
        <v>0</v>
      </c>
      <c r="C47" s="27">
        <v>0</v>
      </c>
      <c r="D47" s="27">
        <v>0</v>
      </c>
      <c r="E47" s="9"/>
    </row>
    <row r="48" spans="1:12" x14ac:dyDescent="0.3">
      <c r="A48" s="8" t="s">
        <v>19</v>
      </c>
      <c r="B48" s="9">
        <v>2108.89</v>
      </c>
      <c r="C48" s="9">
        <v>2108.89</v>
      </c>
      <c r="D48" s="27">
        <v>2108.89</v>
      </c>
      <c r="E48" s="9">
        <v>1324</v>
      </c>
    </row>
    <row r="49" spans="1:9" x14ac:dyDescent="0.3">
      <c r="A49" s="10" t="s">
        <v>22</v>
      </c>
      <c r="B49" s="3">
        <f>SUBTOTAL(9,B15:B48)</f>
        <v>66028.5</v>
      </c>
      <c r="C49" s="3">
        <f>SUBTOTAL(9,C15:C48)</f>
        <v>59931.89</v>
      </c>
      <c r="D49" s="26">
        <f>SUM(D15:D48)</f>
        <v>59506.89</v>
      </c>
      <c r="E49" s="3">
        <f>SUM(E15:E48)</f>
        <v>69005.040000000008</v>
      </c>
    </row>
    <row r="50" spans="1:9" x14ac:dyDescent="0.3">
      <c r="C50" s="29">
        <v>18711</v>
      </c>
      <c r="D50" s="29">
        <v>18386</v>
      </c>
      <c r="F50" s="31" t="s">
        <v>30</v>
      </c>
      <c r="G50" s="14"/>
      <c r="H50" s="14"/>
      <c r="I50" s="14"/>
    </row>
    <row r="51" spans="1:9" x14ac:dyDescent="0.3">
      <c r="C51" s="29">
        <f>+C49-C50</f>
        <v>41220.89</v>
      </c>
      <c r="D51" s="29">
        <f>+D49-D50</f>
        <v>41120.89</v>
      </c>
      <c r="F51" s="31">
        <v>44</v>
      </c>
      <c r="G51" s="15">
        <f>+B49</f>
        <v>66028.5</v>
      </c>
      <c r="H51" s="14">
        <f>+G51/F51</f>
        <v>1500.6477272727273</v>
      </c>
      <c r="I51" s="14" t="s">
        <v>31</v>
      </c>
    </row>
    <row r="52" spans="1:9" x14ac:dyDescent="0.3">
      <c r="D52" s="29">
        <v>6200</v>
      </c>
      <c r="F52" s="22">
        <v>43</v>
      </c>
      <c r="G52">
        <v>59932</v>
      </c>
      <c r="H52">
        <f>+G52/F52</f>
        <v>1393.7674418604652</v>
      </c>
    </row>
    <row r="53" spans="1:9" x14ac:dyDescent="0.3">
      <c r="D53" s="29">
        <f>+D51-D52</f>
        <v>34920.89</v>
      </c>
      <c r="G53">
        <v>18711</v>
      </c>
    </row>
    <row r="54" spans="1:9" x14ac:dyDescent="0.3">
      <c r="G54">
        <f>+G52-G53</f>
        <v>41221</v>
      </c>
      <c r="H54">
        <v>43</v>
      </c>
      <c r="I54">
        <f>+G54/H54</f>
        <v>958.62790697674416</v>
      </c>
    </row>
    <row r="56" spans="1:9" x14ac:dyDescent="0.3">
      <c r="G56">
        <v>960</v>
      </c>
      <c r="H56">
        <v>1121</v>
      </c>
    </row>
    <row r="57" spans="1:9" x14ac:dyDescent="0.3">
      <c r="G57">
        <v>325</v>
      </c>
      <c r="H57">
        <v>325</v>
      </c>
    </row>
    <row r="58" spans="1:9" x14ac:dyDescent="0.3">
      <c r="G58">
        <v>725</v>
      </c>
      <c r="H58">
        <v>1031</v>
      </c>
    </row>
    <row r="59" spans="1:9" x14ac:dyDescent="0.3">
      <c r="G59">
        <f>SUM(G56:G58)</f>
        <v>2010</v>
      </c>
      <c r="H59">
        <f>SUM(H56:H58)</f>
        <v>2477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FY27 Operating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Judy Smith</dc:creator>
  <cp:lastModifiedBy>Judy Smith</cp:lastModifiedBy>
  <dcterms:created xsi:type="dcterms:W3CDTF">2025-12-21T11:58:38Z</dcterms:created>
  <dcterms:modified xsi:type="dcterms:W3CDTF">2026-02-01T23:23:01Z</dcterms:modified>
</cp:coreProperties>
</file>