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commentsmeta4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leitung" sheetId="1" r:id="rId4"/>
    <sheet state="visible" name="Bauzeitenplan" sheetId="2" r:id="rId5"/>
    <sheet state="visible" name="Beispiel Bad" sheetId="3" r:id="rId6"/>
    <sheet state="visible" name="Beispiel Dach" sheetId="4" r:id="rId7"/>
    <sheet state="visible" name="Leerer Plan" sheetId="5" r:id="rId8"/>
    <sheet state="visible" name="Firmen" sheetId="6" r:id="rId9"/>
    <sheet state="visible" name="Kalender" sheetId="7" r:id="rId10"/>
    <sheet state="visible" name="Mehr als Excel" sheetId="8" r:id="rId11"/>
  </sheets>
  <definedNames>
    <definedName name="Bundesland">Kalender!$C$4</definedName>
    <definedName name="Freie_Tage">Kalender!$V$15:$V$192</definedName>
  </definedNames>
  <calcPr/>
  <extLst>
    <ext uri="GoogleSheetsCustomDataVersion2">
      <go:sheetsCustomData xmlns:go="http://customooxmlschemas.google.com/" r:id="rId12" roundtripDataChecksum="XXZbOs1REvuzl/JVygLruAkZYhC4n06GENjzFDBKpWM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G7">
      <text>
        <t xml:space="preserve">======
ID#AAACItLkme0
Vorlage    (2026-10-21 20:06:03)
Dauer in Arbeitstagen (Wochenenden, Feiertage und Betriebsferien werden übersprungen).</t>
      </text>
    </comment>
    <comment authorId="0" ref="H7">
      <text>
        <t xml:space="preserve">======
ID#AAACItLkmgQ
Vorlage    (2026-10-21 20:06:03)
Puffer in Arbeitstagen nach dem Vorgang (grau im Balkenplan). Nachfolger starten erst nach dem Puffer – ein Verzug innerhalb des Puffers verschiebt also nichts.</t>
      </text>
    </comment>
    <comment authorId="0" ref="I7">
      <text>
        <t xml:space="preserve">======
ID#AAACItLkmhY
Vorlage    (2026-10-21 20:06:03)
ja = witterungsabhängig. Liegt der Vorgang zwischen Dezember und Februar, wird er orange markiert.</t>
      </text>
    </comment>
    <comment authorId="0" ref="J7">
      <text>
        <t xml:space="preserve">======
ID#AAACItLkmio
Vorlage    (2026-10-21 20:06:03)
Optional: frühester Starttermin (z. B. Lieferung, Genehmigung). Der Vorgang startet nicht vorher.</t>
      </text>
    </comment>
    <comment authorId="0" ref="I5">
      <text>
        <t xml:space="preserve">======
ID#AAACItLkmhM
Vorlage    (2026-10-21 20:06:03)
Optional: Ab welchem Datum soll der Balkenplan beginnen? Leer = Projektstart. Praktisch in der Tagesansicht, um nach vorne zu blättern.</t>
      </text>
    </comment>
    <comment authorId="0" ref="K7">
      <text>
        <t xml:space="preserve">======
ID#AAACItLkmf0
Vorlage    (2026-10-21 20:06:03)
Automatisch berechnet.</t>
      </text>
    </comment>
    <comment authorId="0" ref="L7">
      <text>
        <t xml:space="preserve">======
ID#AAACItLkmfE
Vorlage    (2026-10-21 20:06:03)
Automatisch berechnet (bzw. Ist-Ende, wenn eingetragen).</t>
      </text>
    </comment>
    <comment authorId="0" ref="M7">
      <text>
        <t xml:space="preserve">======
ID#AAACItLkmh8
Vorlage    (2026-10-21 20:06:03)
Automatisch: Ende inkl. Puffer.</t>
      </text>
    </comment>
    <comment authorId="0" ref="N7">
      <text>
        <t xml:space="preserve">======
ID#AAACItLkmig
Vorlage    (2026-10-21 20:06:03)
Basisplan (Soll): Ende-Spalte kopieren und hier als WERTE einfügen, sobald der Plan abgestimmt ist. Danach zeigt 'Abw.' jede Verschiebung.</t>
      </text>
    </comment>
    <comment authorId="0" ref="O7">
      <text>
        <t xml:space="preserve">======
ID#AAACItLkmfg
Vorlage    (2026-10-21 20:06:03)
Tatsächlicher Beginn. Überschreibt den berechneten Start.</t>
      </text>
    </comment>
    <comment authorId="0" ref="P7">
      <text>
        <t xml:space="preserve">======
ID#AAACItLkmf4
Vorlage    (2026-10-21 20:06:03)
Tatsächliches Ende. Verschiebt Nachfolger, sobald der Puffer aufgebraucht ist.</t>
      </text>
    </comment>
    <comment authorId="0" ref="Q7">
      <text>
        <t xml:space="preserve">======
ID#AAACItLkme4
Vorlage    (2026-10-21 20:06:03)
Fortschritt in % (0–100 %).</t>
      </text>
    </comment>
    <comment authorId="0" ref="R7">
      <text>
        <t xml:space="preserve">======
ID#AAACItLkmgY
Vorlage    (2026-10-21 20:06:03)
Abweichung des Endes zum Basisplan in Arbeitstagen (+ = später).</t>
      </text>
    </comment>
    <comment authorId="0" ref="S7">
      <text>
        <t xml:space="preserve">======
ID#AAACItLkmiU
Vorlage    (2026-10-21 20:06:03)
Ampel: Fertig / Geplant / Im Plan / Rückstand (Fortschritt hinkt &gt; 15 % hinterher) / Verzug (überfällig oder später als Basisplan).</t>
      </text>
    </comment>
    <comment authorId="0" ref="A7">
      <text>
        <t xml:space="preserve">======
ID#AAACItLkmek
Vorlage    (2026-10-21 20:06:03)
Eindeutige Nummer des Vorgangs. Wird bei 'Vorg.' (Vorgänger) referenziert.</t>
      </text>
    </comment>
    <comment authorId="0" ref="B7">
      <text>
        <t xml:space="preserve">======
ID#AAACItLkmik
Vorlage    (2026-10-21 20:06:03)
Abschnitt = Überschrift/Phase (Sammelbalken automatisch)
Vorgang = Arbeit mit Dauer
Meilenstein = Termin ohne Dauer (◆)</t>
      </text>
    </comment>
    <comment authorId="0" ref="D7">
      <text>
        <t xml:space="preserve">======
ID#AAACItLkmhI
Vorlage    (2026-10-21 20:06:03)
Auswahl aus Blatt 'Firmen' – oder frei eintippen.</t>
      </text>
    </comment>
    <comment authorId="0" ref="C5">
      <text>
        <t xml:space="preserve">======
ID#AAACItLkmfM
Vorlage    (2026-10-21 20:06:03)
Beispielprojekt: Der Start ist an das heutige Datum gekoppelt, damit die Ampel immer etwas zeigt. Einfach euer echtes Startdatum eintragen und die Beispielzeilen überschreiben – oder das Blatt 'Leerer Plan' nutzen.</t>
      </text>
    </comment>
    <comment authorId="0" ref="E7">
      <text>
        <t xml:space="preserve">======
ID#AAACItLkmeY
Vorlage    (2026-10-21 20:06:03)
Nr. des Vorgängers. Der Vorgang startet automatisch am nächsten Arbeitstag nach Ende (+ Puffer) des Vorgängers.
Der Vorgänger muss weiter oben stehen.</t>
      </text>
    </comment>
    <comment authorId="0" ref="F7">
      <text>
        <t xml:space="preserve">======
ID#AAACItLkmeo
Vorlage    (2026-10-21 20:06:03)
Abstand in Arbeitstagen nach dem Vorgänger, z. B. 3 Tage Betonaushärtung.</t>
      </text>
    </comment>
  </commentList>
  <extLst>
    <ext uri="GoogleSheetsCustomDataVersion2">
      <go:sheetsCustomData xmlns:go="http://customooxmlschemas.google.com/" r:id="rId1" roundtripDataSignature="AMtx7mi8jz1Qqg28Drdk6GFtveiP+IL8Gw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G7">
      <text>
        <t xml:space="preserve">======
ID#AAACItLkmfA
Vorlage    (2026-10-21 20:06:03)
Dauer in Arbeitstagen (Wochenenden, Feiertage und Betriebsferien werden übersprungen).</t>
      </text>
    </comment>
    <comment authorId="0" ref="H7">
      <text>
        <t xml:space="preserve">======
ID#AAACItLkmhA
Vorlage    (2026-10-21 20:06:03)
Puffer in Arbeitstagen nach dem Vorgang (grau im Balkenplan). Nachfolger starten erst nach dem Puffer – ein Verzug innerhalb des Puffers verschiebt also nichts.</t>
      </text>
    </comment>
    <comment authorId="0" ref="I7">
      <text>
        <t xml:space="preserve">======
ID#AAACItLkmhE
Vorlage    (2026-10-21 20:06:03)
ja = witterungsabhängig. Liegt der Vorgang zwischen Dezember und Februar, wird er orange markiert.</t>
      </text>
    </comment>
    <comment authorId="0" ref="J7">
      <text>
        <t xml:space="preserve">======
ID#AAACItLkmfw
Vorlage    (2026-10-21 20:06:03)
Optional: frühester Starttermin (z. B. Lieferung, Genehmigung). Der Vorgang startet nicht vorher.</t>
      </text>
    </comment>
    <comment authorId="0" ref="I5">
      <text>
        <t xml:space="preserve">======
ID#AAACItLkmeE
Vorlage    (2026-10-21 20:06:03)
Optional: Ab welchem Datum soll der Balkenplan beginnen? Leer = Projektstart. Praktisch in der Tagesansicht, um nach vorne zu blättern.</t>
      </text>
    </comment>
    <comment authorId="0" ref="K7">
      <text>
        <t xml:space="preserve">======
ID#AAACItLkmd8
Vorlage    (2026-10-21 20:06:03)
Automatisch berechnet.</t>
      </text>
    </comment>
    <comment authorId="0" ref="L7">
      <text>
        <t xml:space="preserve">======
ID#AAACItLkmgg
Vorlage    (2026-10-21 20:06:03)
Automatisch berechnet (bzw. Ist-Ende, wenn eingetragen).</t>
      </text>
    </comment>
    <comment authorId="0" ref="M7">
      <text>
        <t xml:space="preserve">======
ID#AAACItLkmgc
Vorlage    (2026-10-21 20:06:03)
Automatisch: Ende inkl. Puffer.</t>
      </text>
    </comment>
    <comment authorId="0" ref="N7">
      <text>
        <t xml:space="preserve">======
ID#AAACItLkmho
Vorlage    (2026-10-21 20:06:03)
Basisplan (Soll): Ende-Spalte kopieren und hier als WERTE einfügen, sobald der Plan abgestimmt ist. Danach zeigt 'Abw.' jede Verschiebung.</t>
      </text>
    </comment>
    <comment authorId="0" ref="O7">
      <text>
        <t xml:space="preserve">======
ID#AAACItLkmfQ
Vorlage    (2026-10-21 20:06:03)
Tatsächlicher Beginn. Überschreibt den berechneten Start.</t>
      </text>
    </comment>
    <comment authorId="0" ref="P7">
      <text>
        <t xml:space="preserve">======
ID#AAACItLkmgk
Vorlage    (2026-10-21 20:06:03)
Tatsächliches Ende. Verschiebt Nachfolger, sobald der Puffer aufgebraucht ist.</t>
      </text>
    </comment>
    <comment authorId="0" ref="Q7">
      <text>
        <t xml:space="preserve">======
ID#AAACItLkmhQ
Vorlage    (2026-10-21 20:06:03)
Fortschritt in % (0–100 %).</t>
      </text>
    </comment>
    <comment authorId="0" ref="R7">
      <text>
        <t xml:space="preserve">======
ID#AAACItLkmf8
Vorlage    (2026-10-21 20:06:03)
Abweichung des Endes zum Basisplan in Arbeitstagen (+ = später).</t>
      </text>
    </comment>
    <comment authorId="0" ref="S7">
      <text>
        <t xml:space="preserve">======
ID#AAACItLkmgI
Vorlage    (2026-10-21 20:06:03)
Ampel: Fertig / Geplant / Im Plan / Rückstand (Fortschritt hinkt &gt; 15 % hinterher) / Verzug (überfällig oder später als Basisplan).</t>
      </text>
    </comment>
    <comment authorId="0" ref="A7">
      <text>
        <t xml:space="preserve">======
ID#AAACItLkmgE
Vorlage    (2026-10-21 20:06:03)
Eindeutige Nummer des Vorgangs. Wird bei 'Vorg.' (Vorgänger) referenziert.</t>
      </text>
    </comment>
    <comment authorId="0" ref="B7">
      <text>
        <t xml:space="preserve">======
ID#AAACItLkmhw
Vorlage    (2026-10-21 20:06:03)
Abschnitt = Überschrift/Phase (Sammelbalken automatisch)
Vorgang = Arbeit mit Dauer
Meilenstein = Termin ohne Dauer (◆)</t>
      </text>
    </comment>
    <comment authorId="0" ref="D7">
      <text>
        <t xml:space="preserve">======
ID#AAACItLkme8
Vorlage    (2026-10-21 20:06:03)
Auswahl aus Blatt 'Firmen' – oder frei eintippen.</t>
      </text>
    </comment>
    <comment authorId="0" ref="E7">
      <text>
        <t xml:space="preserve">======
ID#AAACItLkmfc
Vorlage    (2026-10-21 20:06:03)
Nr. des Vorgängers. Der Vorgang startet automatisch am nächsten Arbeitstag nach Ende (+ Puffer) des Vorgängers.
Der Vorgänger muss weiter oben stehen.</t>
      </text>
    </comment>
    <comment authorId="0" ref="C5">
      <text>
        <t xml:space="preserve">======
ID#AAACItLkmfY
Vorlage    (2026-10-21 20:06:03)
Beispielprojekt: Der Start ist an das heutige Datum gekoppelt, damit die Ampel immer etwas zeigt. Einfach euer echtes Startdatum eintragen und die Beispielzeilen überschreiben – oder das Blatt 'Leerer Plan' nutzen.</t>
      </text>
    </comment>
    <comment authorId="0" ref="F7">
      <text>
        <t xml:space="preserve">======
ID#AAACItLkmd4
Vorlage    (2026-10-21 20:06:03)
Abstand in Arbeitstagen nach dem Vorgänger, z. B. 3 Tage Betonaushärtung.</t>
      </text>
    </comment>
  </commentList>
  <extLst>
    <ext uri="GoogleSheetsCustomDataVersion2">
      <go:sheetsCustomData xmlns:go="http://customooxmlschemas.google.com/" r:id="rId1" roundtripDataSignature="AMtx7mjBPVXOPdRZ0P3ypDb4f99SNpERTA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G7">
      <text>
        <t xml:space="preserve">======
ID#AAACItLkmgU
Vorlage    (2026-10-21 20:06:03)
Dauer in Arbeitstagen (Wochenenden, Feiertage und Betriebsferien werden übersprungen).</t>
      </text>
    </comment>
    <comment authorId="0" ref="H7">
      <text>
        <t xml:space="preserve">======
ID#AAACItLkmfs
Vorlage    (2026-10-21 20:06:03)
Puffer in Arbeitstagen nach dem Vorgang (grau im Balkenplan). Nachfolger starten erst nach dem Puffer – ein Verzug innerhalb des Puffers verschiebt also nichts.</t>
      </text>
    </comment>
    <comment authorId="0" ref="I7">
      <text>
        <t xml:space="preserve">======
ID#AAACItLkmfI
Vorlage    (2026-10-21 20:06:03)
ja = witterungsabhängig. Liegt der Vorgang zwischen Dezember und Februar, wird er orange markiert.</t>
      </text>
    </comment>
    <comment authorId="0" ref="J7">
      <text>
        <t xml:space="preserve">======
ID#AAACItLkmec
Vorlage    (2026-10-21 20:06:03)
Optional: frühester Starttermin (z. B. Lieferung, Genehmigung). Der Vorgang startet nicht vorher.</t>
      </text>
    </comment>
    <comment authorId="0" ref="I5">
      <text>
        <t xml:space="preserve">======
ID#AAACItLkmiY
Vorlage    (2026-10-21 20:06:03)
Optional: Ab welchem Datum soll der Balkenplan beginnen? Leer = Projektstart. Praktisch in der Tagesansicht, um nach vorne zu blättern.</t>
      </text>
    </comment>
    <comment authorId="0" ref="K7">
      <text>
        <t xml:space="preserve">======
ID#AAACItLkmiI
Vorlage    (2026-10-21 20:06:03)
Automatisch berechnet.</t>
      </text>
    </comment>
    <comment authorId="0" ref="L7">
      <text>
        <t xml:space="preserve">======
ID#AAACItLkmeU
Vorlage    (2026-10-21 20:06:03)
Automatisch berechnet (bzw. Ist-Ende, wenn eingetragen).</t>
      </text>
    </comment>
    <comment authorId="0" ref="M7">
      <text>
        <t xml:space="preserve">======
ID#AAACItLkmes
Vorlage    (2026-10-21 20:06:03)
Automatisch: Ende inkl. Puffer.</t>
      </text>
    </comment>
    <comment authorId="0" ref="N7">
      <text>
        <t xml:space="preserve">======
ID#AAACItLkmd0
Vorlage    (2026-10-21 20:06:03)
Basisplan (Soll): Ende-Spalte kopieren und hier als WERTE einfügen, sobald der Plan abgestimmt ist. Danach zeigt 'Abw.' jede Verschiebung.</t>
      </text>
    </comment>
    <comment authorId="0" ref="O7">
      <text>
        <t xml:space="preserve">======
ID#AAACItLkmhU
Vorlage    (2026-10-21 20:06:03)
Tatsächlicher Beginn. Überschreibt den berechneten Start.</t>
      </text>
    </comment>
    <comment authorId="0" ref="P7">
      <text>
        <t xml:space="preserve">======
ID#AAACItLkmh0
Vorlage    (2026-10-21 20:06:03)
Tatsächliches Ende. Verschiebt Nachfolger, sobald der Puffer aufgebraucht ist.</t>
      </text>
    </comment>
    <comment authorId="0" ref="Q7">
      <text>
        <t xml:space="preserve">======
ID#AAACItLkmic
Vorlage    (2026-10-21 20:06:03)
Fortschritt in % (0–100 %).</t>
      </text>
    </comment>
    <comment authorId="0" ref="R7">
      <text>
        <t xml:space="preserve">======
ID#AAACItLkmgw
Vorlage    (2026-10-21 20:06:03)
Abweichung des Endes zum Basisplan in Arbeitstagen (+ = später).</t>
      </text>
    </comment>
    <comment authorId="0" ref="S7">
      <text>
        <t xml:space="preserve">======
ID#AAACItLkmhk
Vorlage    (2026-10-21 20:06:03)
Ampel: Fertig / Geplant / Im Plan / Rückstand (Fortschritt hinkt &gt; 15 % hinterher) / Verzug (überfällig oder später als Basisplan).</t>
      </text>
    </comment>
    <comment authorId="0" ref="A7">
      <text>
        <t xml:space="preserve">======
ID#AAACItLkmfk
Vorlage    (2026-10-21 20:06:03)
Eindeutige Nummer des Vorgangs. Wird bei 'Vorg.' (Vorgänger) referenziert.</t>
      </text>
    </comment>
    <comment authorId="0" ref="B7">
      <text>
        <t xml:space="preserve">======
ID#AAACItLkmiE
Vorlage    (2026-10-21 20:06:03)
Abschnitt = Überschrift/Phase (Sammelbalken automatisch)
Vorgang = Arbeit mit Dauer
Meilenstein = Termin ohne Dauer (◆)</t>
      </text>
    </comment>
    <comment authorId="0" ref="D7">
      <text>
        <t xml:space="preserve">======
ID#AAACItLkmeA
Vorlage    (2026-10-21 20:06:03)
Auswahl aus Blatt 'Firmen' – oder frei eintippen.</t>
      </text>
    </comment>
    <comment authorId="0" ref="C5">
      <text>
        <t xml:space="preserve">======
ID#AAACItLkmgs
Vorlage    (2026-10-21 20:06:03)
Beispielprojekt: Der Start ist an das heutige Datum gekoppelt, damit die Ampel immer etwas zeigt. Einfach euer echtes Startdatum eintragen und die Beispielzeilen überschreiben – oder das Blatt 'Leerer Plan' nutzen.</t>
      </text>
    </comment>
    <comment authorId="0" ref="E7">
      <text>
        <t xml:space="preserve">======
ID#AAACItLkmgM
Vorlage    (2026-10-21 20:06:03)
Nr. des Vorgängers. Der Vorgang startet automatisch am nächsten Arbeitstag nach Ende (+ Puffer) des Vorgängers.
Der Vorgänger muss weiter oben stehen.</t>
      </text>
    </comment>
    <comment authorId="0" ref="F7">
      <text>
        <t xml:space="preserve">======
ID#AAACItLkmgo
Vorlage    (2026-10-21 20:06:03)
Abstand in Arbeitstagen nach dem Vorgänger, z. B. 3 Tage Betonaushärtung.</t>
      </text>
    </comment>
  </commentList>
  <extLst>
    <ext uri="GoogleSheetsCustomDataVersion2">
      <go:sheetsCustomData xmlns:go="http://customooxmlschemas.google.com/" r:id="rId1" roundtripDataSignature="AMtx7mhwXR82sBVT4Uqw8nal2bZyR908DQ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G7">
      <text>
        <t xml:space="preserve">======
ID#AAACItLkmeI
Vorlage    (2026-10-21 20:06:03)
Dauer in Arbeitstagen (Wochenenden, Feiertage und Betriebsferien werden übersprungen).</t>
      </text>
    </comment>
    <comment authorId="0" ref="H7">
      <text>
        <t xml:space="preserve">======
ID#AAACItLkmew
Vorlage    (2026-10-21 20:06:03)
Puffer in Arbeitstagen nach dem Vorgang (grau im Balkenplan). Nachfolger starten erst nach dem Puffer – ein Verzug innerhalb des Puffers verschiebt also nichts.</t>
      </text>
    </comment>
    <comment authorId="0" ref="I7">
      <text>
        <t xml:space="preserve">======
ID#AAACItLkmiA
Vorlage    (2026-10-21 20:06:03)
ja = witterungsabhängig. Liegt der Vorgang zwischen Dezember und Februar, wird er orange markiert.</t>
      </text>
    </comment>
    <comment authorId="0" ref="J7">
      <text>
        <t xml:space="preserve">======
ID#AAACItLkmg4
Vorlage    (2026-10-21 20:06:03)
Optional: frühester Starttermin (z. B. Lieferung, Genehmigung). Der Vorgang startet nicht vorher.</t>
      </text>
    </comment>
    <comment authorId="0" ref="K7">
      <text>
        <t xml:space="preserve">======
ID#AAACItLkmgA
Vorlage    (2026-10-21 20:06:03)
Automatisch berechnet.</t>
      </text>
    </comment>
    <comment authorId="0" ref="I5">
      <text>
        <t xml:space="preserve">======
ID#AAACItLkmeM
Vorlage    (2026-10-21 20:06:03)
Optional: Ab welchem Datum soll der Balkenplan beginnen? Leer = Projektstart. Praktisch in der Tagesansicht, um nach vorne zu blättern.</t>
      </text>
    </comment>
    <comment authorId="0" ref="L7">
      <text>
        <t xml:space="preserve">======
ID#AAACItLkmg0
Vorlage    (2026-10-21 20:06:03)
Automatisch berechnet (bzw. Ist-Ende, wenn eingetragen).</t>
      </text>
    </comment>
    <comment authorId="0" ref="M7">
      <text>
        <t xml:space="preserve">======
ID#AAACItLkmfo
Vorlage    (2026-10-21 20:06:03)
Automatisch: Ende inkl. Puffer.</t>
      </text>
    </comment>
    <comment authorId="0" ref="N7">
      <text>
        <t xml:space="preserve">======
ID#AAACItLkmhs
Vorlage    (2026-10-21 20:06:03)
Basisplan (Soll): Ende-Spalte kopieren und hier als WERTE einfügen, sobald der Plan abgestimmt ist. Danach zeigt 'Abw.' jede Verschiebung.</t>
      </text>
    </comment>
    <comment authorId="0" ref="O7">
      <text>
        <t xml:space="preserve">======
ID#AAACItLkmh4
Vorlage    (2026-10-21 20:06:03)
Tatsächlicher Beginn. Überschreibt den berechneten Start.</t>
      </text>
    </comment>
    <comment authorId="0" ref="P7">
      <text>
        <t xml:space="preserve">======
ID#AAACItLkmeg
Vorlage    (2026-10-21 20:06:03)
Tatsächliches Ende. Verschiebt Nachfolger, sobald der Puffer aufgebraucht ist.</t>
      </text>
    </comment>
    <comment authorId="0" ref="Q7">
      <text>
        <t xml:space="preserve">======
ID#AAACItLkmeQ
Vorlage    (2026-10-21 20:06:03)
Fortschritt in % (0–100 %).</t>
      </text>
    </comment>
    <comment authorId="0" ref="R7">
      <text>
        <t xml:space="preserve">======
ID#AAACItLkmis
Vorlage    (2026-10-21 20:06:03)
Abweichung des Endes zum Basisplan in Arbeitstagen (+ = später).</t>
      </text>
    </comment>
    <comment authorId="0" ref="S7">
      <text>
        <t xml:space="preserve">======
ID#AAACItLkmfU
Vorlage    (2026-10-21 20:06:03)
Ampel: Fertig / Geplant / Im Plan / Rückstand (Fortschritt hinkt &gt; 15 % hinterher) / Verzug (überfällig oder später als Basisplan).</t>
      </text>
    </comment>
    <comment authorId="0" ref="A7">
      <text>
        <t xml:space="preserve">======
ID#AAACItLkmiM
Vorlage    (2026-10-21 20:06:03)
Eindeutige Nummer des Vorgangs. Wird bei 'Vorg.' (Vorgänger) referenziert.</t>
      </text>
    </comment>
    <comment authorId="0" ref="B7">
      <text>
        <t xml:space="preserve">======
ID#AAACItLkmhg
Vorlage    (2026-10-21 20:06:03)
Abschnitt = Überschrift/Phase (Sammelbalken automatisch)
Vorgang = Arbeit mit Dauer
Meilenstein = Termin ohne Dauer (◆)</t>
      </text>
    </comment>
    <comment authorId="0" ref="D7">
      <text>
        <t xml:space="preserve">======
ID#AAACItLkmiw
Vorlage    (2026-10-21 20:06:03)
Auswahl aus Blatt 'Firmen' – oder frei eintippen.</t>
      </text>
    </comment>
    <comment authorId="0" ref="E7">
      <text>
        <t xml:space="preserve">======
ID#AAACItLkmhc
Vorlage    (2026-10-21 20:06:03)
Nr. des Vorgängers. Der Vorgang startet automatisch am nächsten Arbeitstag nach Ende (+ Puffer) des Vorgängers.
Der Vorgänger muss weiter oben stehen.</t>
      </text>
    </comment>
    <comment authorId="0" ref="F7">
      <text>
        <t xml:space="preserve">======
ID#AAACItLkmiQ
Vorlage    (2026-10-21 20:06:03)
Abstand in Arbeitstagen nach dem Vorgänger, z. B. 3 Tage Betonaushärtung.</t>
      </text>
    </comment>
  </commentList>
  <extLst>
    <ext uri="GoogleSheetsCustomDataVersion2">
      <go:sheetsCustomData xmlns:go="http://customooxmlschemas.google.com/" r:id="rId1" roundtripDataSignature="AMtx7mhUcsbKIydhxseVmvFTJjjN7s2fnA=="/>
    </ext>
  </extL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11">
      <text>
        <t xml:space="preserve">======
ID#AAACItLkmg8
Vorlage    (2026-10-21 20:06:03)
Weitere Pause hier eintragen (von/bis).</t>
      </text>
    </comment>
  </commentList>
  <extLst>
    <ext uri="GoogleSheetsCustomDataVersion2">
      <go:sheetsCustomData xmlns:go="http://customooxmlschemas.google.com/" r:id="rId1" roundtripDataSignature="AMtx7miX2uxqKKOS8bshC+z3/PJ1MtCvlg=="/>
    </ext>
  </extLst>
</comments>
</file>

<file path=xl/sharedStrings.xml><?xml version="1.0" encoding="utf-8"?>
<sst xmlns="http://schemas.openxmlformats.org/spreadsheetml/2006/main" count="1583" uniqueCount="323">
  <si>
    <t>Bauzeitenplan Excel-Vorlage von Flexxter</t>
  </si>
  <si>
    <t>Balkenplan mit automatischer Terminverschiebung, Feiertagen nach Bundesland, Soll/Ist-Vergleich und Ampel. Ohne Makros.</t>
  </si>
  <si>
    <t>In 6 Schritten zum Bauzeitenplan</t>
  </si>
  <si>
    <t>Kalender einstellen</t>
  </si>
  <si>
    <t>Bundesland wählen und Betriebsferien eintragen. Feiertage 2026–2030 sind hinterlegt und werden in allen Plänen automatisch als arbeitsfrei gerechnet.</t>
  </si>
  <si>
    <t>Firmen eintragen</t>
  </si>
  <si>
    <t>Gewerke, Firmen und Ansprechpartner pflegen. Die Firmen stehen im Plan als Auswahlliste bereit, und das Blatt zeigt den nächsten Einsatz jeder Firma.</t>
  </si>
  <si>
    <t>Plan anlegen</t>
  </si>
  <si>
    <t>Projektname, Projektstart und Ansicht (Tag / Woche / Monat) oben im Plan setzen. Entweder das Beispiel 'Bauzeitenplan' (Einfamilienhaus) überschreiben, ein anderes Beispiel nutzen oder mit 'Leerer Plan' starten.</t>
  </si>
  <si>
    <t>Vorgänge erfassen</t>
  </si>
  <si>
    <t>Pro Zeile: Nr, Typ (Abschnitt / Vorgang / Meilenstein), Bezeichnung, Dauer in Arbeitstagen und die Nr des Vorgängers. Start und Ende rechnen sich selbst. Ändert sich eine Dauer, verschieben sich alle Nachfolger automatisch.</t>
  </si>
  <si>
    <t>Basisplan festschreiben</t>
  </si>
  <si>
    <t>Ist der Plan abgestimmt: Spalte 'Ende' markieren → Kopieren → in Spalte 'Basis-Ende' mit 'Werte einfügen' einfügen. Ab jetzt zeigt 'Abw.' jede Verschiebung gegenüber dem Soll in Arbeitstagen.</t>
  </si>
  <si>
    <t>Während der Bauphase pflegen</t>
  </si>
  <si>
    <t>Ist-Start, Ist-Ende und Fertig-% eintragen. Die Ampel zeigt sofort, was im Plan läuft, hinterherhinkt oder in Verzug ist. Ein Verzug innerhalb des Puffers verschiebt nichts, darüber hinaus rutschen die Nachfolger automatisch nach hinten.</t>
  </si>
  <si>
    <t>Was die Vorlage kann</t>
  </si>
  <si>
    <t>Automatische Terminkette</t>
  </si>
  <si>
    <t>Vorgänger + Abstand (z. B. Betonaushärtung) + Puffer. Optional ein 'frühester Start' (Lieferung, Genehmigung).</t>
  </si>
  <si>
    <t>Arbeitstage statt Kalendertage</t>
  </si>
  <si>
    <t>Wochenenden, gesetzliche Feiertage des gewählten Bundeslands und eigene Betriebsferien werden übersprungen.</t>
  </si>
  <si>
    <t>Abschnitte mit Sammelbalken</t>
  </si>
  <si>
    <t>Abschnitte fassen ihre Vorgänge zusammen: Start, Ende und gewichteter Fortschritt werden automatisch berechnet.</t>
  </si>
  <si>
    <t>Soll/Ist &amp; Ampel</t>
  </si>
  <si>
    <t>Basisplan vs. aktueller Stand, Abweichung in Arbeitstagen, Status: Fertig · Geplant · Im Plan · Rückstand · Verzug.</t>
  </si>
  <si>
    <t>Witterungsrisiko</t>
  </si>
  <si>
    <t>Witterungsabhängige Vorgänge (Spalte 'Wetter' = ja) werden zwischen Dezember und Februar orange markiert.</t>
  </si>
  <si>
    <t>Drei Zoomstufen</t>
  </si>
  <si>
    <t>Ansicht Tag, Woche oder Monat per Auswahlliste. 'Achse ab' verschiebt den sichtbaren Zeitraum.</t>
  </si>
  <si>
    <t>Heute-Linie</t>
  </si>
  <si>
    <t>Die aktuelle Spalte ist rot markiert.</t>
  </si>
  <si>
    <t>Druckfertig</t>
  </si>
  <si>
    <t>A3 quer, auf eine Seitenbreite skaliert, Kopfzeilen wiederholen sich. Tipp: Mit dem Minus-Symbol über den Spalten die Detailspalten vor dem Drucken einklappen. Der orange Hinweisbalken wird nicht gedruckt.</t>
  </si>
  <si>
    <t>Ohne Makros</t>
  </si>
  <si>
    <t>Keine Sicherheitswarnung. Läuft in Excel 2019, 2021 und Microsoft 365 (Windows &amp; Mac) sowie in Excel im Web. Google Sheets funktioniert ebenfalls, dort fehlt nur die rote Heute-Linie im Balkenplan.</t>
  </si>
  <si>
    <t>Gut zu wissen</t>
  </si>
  <si>
    <t>Vorgänger</t>
  </si>
  <si>
    <t>Pro Vorgang ist ein Vorgänger möglich, und er muss weiter oben stehen. Hängt ein Vorgang von mehreren ab, den nehmen, der am spätesten fertig ist.</t>
  </si>
  <si>
    <t>Zeilen einfügen</t>
  </si>
  <si>
    <t>Zeile oberhalb einfügen und eine bestehende Zeile hineinkopieren, damit die Formeln mitkommen. 80 Zeilen sind vorbereitet.</t>
  </si>
  <si>
    <t>Neues Projekt</t>
  </si>
  <si>
    <t>Blatt 'Leerer Plan' per Rechtsklick → 'Verschieben/Kopieren' → 'Kopie erstellen' duplizieren.</t>
  </si>
  <si>
    <t>Graue Zellen</t>
  </si>
  <si>
    <t>Werden berechnet, bitte nicht überschreiben. Eingaben stehen in blauer Schrift.</t>
  </si>
  <si>
    <t>Beispielprojekte</t>
  </si>
  <si>
    <t>Der Start der Beispiele ist an das heutige Datum gekoppelt, damit die Ampel immer etwas zeigt. Einfach ein echtes Datum eintragen.</t>
  </si>
  <si>
    <t>Wenn Excel nicht mehr reicht
Excel ist ideal für einen Plan, den eine Person pflegt. Sobald mehrere Firmen, Bauleiter und Bauherren mitarbeiten, wird es mühsam: Wer hat die aktuelle Version? Wer hat die Änderung schon gesehen? Mit Flexxter arbeiten alle Projektbeteiligten im selben Bauzeitenplan, auch mobil auf der Baustelle.  →  Mehr dazu im Blatt 'Mehr als Excel' oder auf flexxter.com</t>
  </si>
  <si>
    <t>Ohne Gewähr: Feiertage ohne regionale Sonderfälle (z. B. Augsburger Friedensfest, Fronleichnam in Teilen Sachsens/Thüringens, Mariä Himmelfahrt in Teilen Bayerns).</t>
  </si>
  <si>
    <t xml:space="preserve">  Kostenlose Vorlage von Flexxter  ·  Bauzeitenplan mit allen Firmen live teilen, Termine mobil auf der Baustelle aktualisieren, Bautagebuch und Aufgaben in einem Tool  →  flexxter.com</t>
  </si>
  <si>
    <t>Projekt</t>
  </si>
  <si>
    <t>Neubau Einfamilienhaus</t>
  </si>
  <si>
    <t>Bauherr</t>
  </si>
  <si>
    <t>Familie Muster</t>
  </si>
  <si>
    <t>Stand</t>
  </si>
  <si>
    <t>Version</t>
  </si>
  <si>
    <t>1</t>
  </si>
  <si>
    <t>Bundesland</t>
  </si>
  <si>
    <t>Projektstart</t>
  </si>
  <si>
    <t>Ansicht</t>
  </si>
  <si>
    <t>Woche</t>
  </si>
  <si>
    <t>Achse ab</t>
  </si>
  <si>
    <t>Projektende</t>
  </si>
  <si>
    <t>Arbeitstage</t>
  </si>
  <si>
    <t>Fortschritt</t>
  </si>
  <si>
    <t>Dachsanierung</t>
  </si>
  <si>
    <t>Herr Beispiel</t>
  </si>
  <si>
    <t>Badsanierung</t>
  </si>
  <si>
    <t>Frau Beispiel</t>
  </si>
  <si>
    <t>Tag</t>
  </si>
  <si>
    <t>Legende</t>
  </si>
  <si>
    <t>Erledigt</t>
  </si>
  <si>
    <t>Offen</t>
  </si>
  <si>
    <t>Verzug</t>
  </si>
  <si>
    <t>Winter</t>
  </si>
  <si>
    <t>Puffer</t>
  </si>
  <si>
    <t>Abschnitt</t>
  </si>
  <si>
    <t>◆ Meilenst.</t>
  </si>
  <si>
    <t>│ Heute</t>
  </si>
  <si>
    <t>Blaue Schrift / weiße Zellen = Eingabe  ·  graue Zellen = automatisch</t>
  </si>
  <si>
    <t>Nr</t>
  </si>
  <si>
    <t>Typ</t>
  </si>
  <si>
    <t>Vorgang / Bezeichnung</t>
  </si>
  <si>
    <t>Firma</t>
  </si>
  <si>
    <t>Vorg.</t>
  </si>
  <si>
    <t>Abst.</t>
  </si>
  <si>
    <t>Dauer</t>
  </si>
  <si>
    <t>Wetter</t>
  </si>
  <si>
    <t>Frühest.</t>
  </si>
  <si>
    <t>Start</t>
  </si>
  <si>
    <t>Ende</t>
  </si>
  <si>
    <t>Puffer bis</t>
  </si>
  <si>
    <t>Basis-Ende</t>
  </si>
  <si>
    <t>Ist-Start</t>
  </si>
  <si>
    <t>Ist-Ende</t>
  </si>
  <si>
    <t>Fertig</t>
  </si>
  <si>
    <t>Abw.</t>
  </si>
  <si>
    <t>Status</t>
  </si>
  <si>
    <t>Hinweis</t>
  </si>
  <si>
    <t>Vorbereitung</t>
  </si>
  <si>
    <t>Abschnitt 1</t>
  </si>
  <si>
    <t>Vorbereitung &amp; Rückbau</t>
  </si>
  <si>
    <t>Vorgang</t>
  </si>
  <si>
    <t>Baustelleneinrichtung, Baustrom &amp; Bauwasser</t>
  </si>
  <si>
    <t>Muster Bau GmbH</t>
  </si>
  <si>
    <t>nein</t>
  </si>
  <si>
    <t>Gerüst stellen</t>
  </si>
  <si>
    <t>Gerüstbau Zimmermann</t>
  </si>
  <si>
    <t>ja</t>
  </si>
  <si>
    <t>Erster Vorgang</t>
  </si>
  <si>
    <t>Erdarbeiten &amp; Baugrube</t>
  </si>
  <si>
    <t>Erdbau Schmidt</t>
  </si>
  <si>
    <t>Baustelle einrichten &amp; Schutz</t>
  </si>
  <si>
    <t>Meilenstein</t>
  </si>
  <si>
    <t>Baubeginn Rohbau</t>
  </si>
  <si>
    <t>Gerüst abgenommen</t>
  </si>
  <si>
    <t>Rückbau Fliesen &amp; Sanitärobjekte</t>
  </si>
  <si>
    <t>Rohbau</t>
  </si>
  <si>
    <t>Dach</t>
  </si>
  <si>
    <t>Rückbau abgeschlossen</t>
  </si>
  <si>
    <t>Grundleitungen, Fundamente &amp; Bodenplatte</t>
  </si>
  <si>
    <t>Alte Eindeckung abtragen &amp; entsorgen</t>
  </si>
  <si>
    <t>Dachdeckerei Becker</t>
  </si>
  <si>
    <t>Installation</t>
  </si>
  <si>
    <t>Mauerwerk Erdgeschoss</t>
  </si>
  <si>
    <t>Dachstuhl prüfen &amp; ausbessern</t>
  </si>
  <si>
    <t>Holzbau Weber</t>
  </si>
  <si>
    <t>Sanitär Rohinstallation</t>
  </si>
  <si>
    <t>SHK Hoffmann</t>
  </si>
  <si>
    <t>Decke über EG</t>
  </si>
  <si>
    <t>Aufsparrendämmung &amp; Unterdeckbahn</t>
  </si>
  <si>
    <t>Elektro Rohinstallation</t>
  </si>
  <si>
    <t>Elektro Wagner</t>
  </si>
  <si>
    <t>Mauerwerk Obergeschoss</t>
  </si>
  <si>
    <t>Lattung &amp; Neueindeckung</t>
  </si>
  <si>
    <t>Vorwandinstallation Trockenbau</t>
  </si>
  <si>
    <t>Trockenbau Schulz</t>
  </si>
  <si>
    <t>Dachstuhl</t>
  </si>
  <si>
    <t>Dachfenster einbauen</t>
  </si>
  <si>
    <t>Oberflächen</t>
  </si>
  <si>
    <t>Richtfest</t>
  </si>
  <si>
    <t>Klempnerarbeiten (Rinnen, Fallrohre)</t>
  </si>
  <si>
    <t>Estrich / Ausgleich</t>
  </si>
  <si>
    <t>Estrich Richter</t>
  </si>
  <si>
    <t>Gebäudehülle</t>
  </si>
  <si>
    <t>Abschluss</t>
  </si>
  <si>
    <t>Trocknung</t>
  </si>
  <si>
    <t>Dacheindeckung &amp; Klempnerarbeiten</t>
  </si>
  <si>
    <t>Gerüst abbauen</t>
  </si>
  <si>
    <t>Abdichtung</t>
  </si>
  <si>
    <t>Fliesen Wolf</t>
  </si>
  <si>
    <t>Fenster &amp; Außentüren</t>
  </si>
  <si>
    <t>Fensterbau Klein</t>
  </si>
  <si>
    <t>Endreinigung</t>
  </si>
  <si>
    <t>Fliesen Wand &amp; Boden</t>
  </si>
  <si>
    <t>Gebäude dicht</t>
  </si>
  <si>
    <t>Abnahme</t>
  </si>
  <si>
    <t>Maler Decke</t>
  </si>
  <si>
    <t>Malerbetrieb Schwarz</t>
  </si>
  <si>
    <t>Fassade: Dämmung &amp; Außenputz</t>
  </si>
  <si>
    <t>Stuck &amp; Putz Koch</t>
  </si>
  <si>
    <t>Fertigstellung</t>
  </si>
  <si>
    <t>Haustechnik Rohinstallation</t>
  </si>
  <si>
    <t>Sanitär Fertigmontage</t>
  </si>
  <si>
    <t>Elektro Fertigmontage</t>
  </si>
  <si>
    <t>Heizung / Wärmepumpe Rohinstallation</t>
  </si>
  <si>
    <t>Innenausbau</t>
  </si>
  <si>
    <t>Innenputz</t>
  </si>
  <si>
    <t>Trockenbau Dachgeschoss</t>
  </si>
  <si>
    <t>Estrich</t>
  </si>
  <si>
    <t>Estrich trocknen (Belegreife)</t>
  </si>
  <si>
    <t>Fliesen Bad &amp; WC</t>
  </si>
  <si>
    <t>Bodenbeläge</t>
  </si>
  <si>
    <t>Bodenbau Neumann</t>
  </si>
  <si>
    <t>Malerarbeiten innen</t>
  </si>
  <si>
    <t>Innentüren</t>
  </si>
  <si>
    <t>Tischlerei Braun</t>
  </si>
  <si>
    <t>Außenanlagen &amp; Übergabe</t>
  </si>
  <si>
    <t>Außenanlagen, Zufahrt &amp; Pflaster</t>
  </si>
  <si>
    <t>GaLaBau Hartmann</t>
  </si>
  <si>
    <t>Bauabnahme</t>
  </si>
  <si>
    <t>Schlüsselübergabe</t>
  </si>
  <si>
    <t>↑ Mehr Zeilen: oberhalb dieser Zeile einfügen und eine bestehende Zeile hineinkopieren.</t>
  </si>
  <si>
    <t>Firmen &amp; Ansprechpartner</t>
  </si>
  <si>
    <t>Beispieldaten (fiktiv) einfach überschreiben. Die Spalte 'Firma' erscheint im Plan als Auswahlliste.</t>
  </si>
  <si>
    <t>Kalender: Feiertage &amp; Betriebsferien</t>
  </si>
  <si>
    <t>Gewerk</t>
  </si>
  <si>
    <t>Ansprechpartner</t>
  </si>
  <si>
    <t>Telefon</t>
  </si>
  <si>
    <t>E-Mail</t>
  </si>
  <si>
    <t>Vorgänge*</t>
  </si>
  <si>
    <t>Nächster Start*</t>
  </si>
  <si>
    <t>Nordrhein-Westfalen</t>
  </si>
  <si>
    <t>Tipp: Termine nicht mehr abtelefonieren
In Flexxter sehen eingebundene Firmen ihre Termine im gemeinsamen Bauzeitenplan selbst, Änderungen kommen bei allen an.
→ flexxter.com</t>
  </si>
  <si>
    <t>← auswählen. Gesetzliche Feiertage 2026–2030 werden dann in allen Plänen als arbeitsfrei gerechnet.</t>
  </si>
  <si>
    <t>Betriebsferien / Baustopp</t>
  </si>
  <si>
    <t>Bezeichnung</t>
  </si>
  <si>
    <t>von</t>
  </si>
  <si>
    <t>bis</t>
  </si>
  <si>
    <t>Max. 31 Tage je Zeile. Bei längeren Pausen einfach in zwei Zeilen aufteilen.</t>
  </si>
  <si>
    <t>Weihnachtspause</t>
  </si>
  <si>
    <t>Rohbau / Generalunternehmer</t>
  </si>
  <si>
    <t>Max Mustermann</t>
  </si>
  <si>
    <t>0000 123400</t>
  </si>
  <si>
    <t>max@beispiel.de</t>
  </si>
  <si>
    <t>Gesetzliche Feiertage (x = gilt im Bundesland)</t>
  </si>
  <si>
    <t>Datum</t>
  </si>
  <si>
    <t>Feiertag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</si>
  <si>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</si>
  <si>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</si>
  <si>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</si>
  <si>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</si>
  <si>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</si>
  <si>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</si>
  <si>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</si>
  <si>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</si>
  <si>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</si>
  <si>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Rheinland-Pfalz</t>
  </si>
  <si>
    <t>Saarland</t>
  </si>
  <si>
    <t>Sachsen</t>
  </si>
  <si>
    <t>Sachsen-Anhalt</t>
  </si>
  <si>
    <t>Schleswig-Holstein</t>
  </si>
  <si>
    <t>Thüringen</t>
  </si>
  <si>
    <t>aktiv</t>
  </si>
  <si>
    <t>Freie Tage
(berechnet)</t>
  </si>
  <si>
    <t>Neujahr</t>
  </si>
  <si>
    <t>x</t>
  </si>
  <si>
    <t>Wann reicht Excel – und wann nicht mehr?</t>
  </si>
  <si>
    <t>Excel ist stark für einen Plan, den eine Person pflegt. Für Projekte mit vielen Beteiligten lohnt sich eine Bausoftware.</t>
  </si>
  <si>
    <t>Diese Excel-Vorlage</t>
  </si>
  <si>
    <t>Flexxter</t>
  </si>
  <si>
    <t>Bauzeitenplan mit Balkendiagramm</t>
  </si>
  <si>
    <t>✔</t>
  </si>
  <si>
    <t>Erdarbeiten</t>
  </si>
  <si>
    <t>Automatische Terminverschiebung</t>
  </si>
  <si>
    <t>✔ (ein Vorgänger je Vorgang)</t>
  </si>
  <si>
    <t>Jonas Schmidt</t>
  </si>
  <si>
    <t>0000 123401</t>
  </si>
  <si>
    <t>jonas@beispiel.de</t>
  </si>
  <si>
    <t>Firmen sehen und pflegen ihre Termine selbst</t>
  </si>
  <si>
    <t>–</t>
  </si>
  <si>
    <t>Gemeinsame Kommunikation im Projekt</t>
  </si>
  <si>
    <t>✔ Projektchat</t>
  </si>
  <si>
    <t>Mobil auf der Baustelle (Apps, auch offline)</t>
  </si>
  <si>
    <t>eingeschränkt</t>
  </si>
  <si>
    <t>Aufgaben- &amp; Ticketmanagement (z. B. Mängel)</t>
  </si>
  <si>
    <t>Bautagebuch</t>
  </si>
  <si>
    <t>✔ teilautomatisiert</t>
  </si>
  <si>
    <t>Mitarbeiter- &amp; Betriebsmittelplanung</t>
  </si>
  <si>
    <t>✔ Plantafel</t>
  </si>
  <si>
    <t>Heilige Drei Könige</t>
  </si>
  <si>
    <t>Import von MS-Project- und GAEB-Dateien</t>
  </si>
  <si>
    <t>Kosten</t>
  </si>
  <si>
    <t>kostenlos</t>
  </si>
  <si>
    <t>Abo, siehe flexxter.com</t>
  </si>
  <si>
    <t>Flexxter ansehen  →  flexxter.com</t>
  </si>
  <si>
    <t>Internationaler Frauentag</t>
  </si>
  <si>
    <t>Zimmerei</t>
  </si>
  <si>
    <t>Karfreitag</t>
  </si>
  <si>
    <t>Lena Weber</t>
  </si>
  <si>
    <t>0000 123402</t>
  </si>
  <si>
    <t>lena@beispiel.de</t>
  </si>
  <si>
    <t>Ostermontag</t>
  </si>
  <si>
    <t>Tag der Arbeit</t>
  </si>
  <si>
    <t>Dachdecker &amp; Klempner</t>
  </si>
  <si>
    <t>Tom Becker</t>
  </si>
  <si>
    <t>0000 123403</t>
  </si>
  <si>
    <t>Christi Himmelfahrt</t>
  </si>
  <si>
    <t>tom@beispiel.de</t>
  </si>
  <si>
    <t>Pfingstmontag</t>
  </si>
  <si>
    <t>Fronleichnam</t>
  </si>
  <si>
    <t>Sara Klein</t>
  </si>
  <si>
    <t>0000 123404</t>
  </si>
  <si>
    <t>sara@beispiel.de</t>
  </si>
  <si>
    <t>Mariä Himmelfahrt</t>
  </si>
  <si>
    <t>Weltkindertag</t>
  </si>
  <si>
    <t>Tag der Deutschen Einheit</t>
  </si>
  <si>
    <t>Elektro</t>
  </si>
  <si>
    <t>Reformationstag</t>
  </si>
  <si>
    <t>Paul Wagner</t>
  </si>
  <si>
    <t>0000 123405</t>
  </si>
  <si>
    <t>paul@beispiel.de</t>
  </si>
  <si>
    <t>Allerheiligen</t>
  </si>
  <si>
    <t>Buß- und Bettag</t>
  </si>
  <si>
    <t>1. Weihnachtstag</t>
  </si>
  <si>
    <t>2. Weihnachtstag</t>
  </si>
  <si>
    <t>Sanitär &amp; Heizung</t>
  </si>
  <si>
    <t>Nina Hoffmann</t>
  </si>
  <si>
    <t>0000 123406</t>
  </si>
  <si>
    <t>nina@beispiel.de</t>
  </si>
  <si>
    <t>Trockenbau</t>
  </si>
  <si>
    <t>Ali Schulz</t>
  </si>
  <si>
    <t>0000 123407</t>
  </si>
  <si>
    <t>ali@beispiel.de</t>
  </si>
  <si>
    <t>Putz &amp; Fassade</t>
  </si>
  <si>
    <t>Mia Koch</t>
  </si>
  <si>
    <t>0000 123408</t>
  </si>
  <si>
    <t>mia@beispiel.de</t>
  </si>
  <si>
    <t>Felix Richter</t>
  </si>
  <si>
    <t>0000 123409</t>
  </si>
  <si>
    <t>felix@beispiel.de</t>
  </si>
  <si>
    <t>Fliesen</t>
  </si>
  <si>
    <t>Emma Wolf</t>
  </si>
  <si>
    <t>0000 123410</t>
  </si>
  <si>
    <t>emma@beispiel.de</t>
  </si>
  <si>
    <t>Lukas Neumann</t>
  </si>
  <si>
    <t>0000 123411</t>
  </si>
  <si>
    <t>lukas@beispiel.de</t>
  </si>
  <si>
    <t>Maler</t>
  </si>
  <si>
    <t>Hanna Schwarz</t>
  </si>
  <si>
    <t>0000 123412</t>
  </si>
  <si>
    <t>hanna@beispiel.de</t>
  </si>
  <si>
    <t>Tischler / Innentüren</t>
  </si>
  <si>
    <t>David Braun</t>
  </si>
  <si>
    <t>0000 123413</t>
  </si>
  <si>
    <t>david@beispiel.de</t>
  </si>
  <si>
    <t>Gerüstbau</t>
  </si>
  <si>
    <t>Ben Zimmermann</t>
  </si>
  <si>
    <t>0000 123414</t>
  </si>
  <si>
    <t>ben@beispiel.de</t>
  </si>
  <si>
    <t>Garten- &amp; Landschaftsbau</t>
  </si>
  <si>
    <t>Lea Hartmann</t>
  </si>
  <si>
    <t>0000 123415</t>
  </si>
  <si>
    <t>lea@beispiel.de</t>
  </si>
  <si>
    <t>* bezogen auf das Blatt 'Bauzeitenplan'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</si>
</sst>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.MM.YY"/>
    <numFmt numFmtId="165" formatCode="DD.MM.YYYY"/>
    <numFmt numFmtId="166" formatCode="+0;-0;0"/>
    <numFmt numFmtId="167" formatCode="DD.MM.YY;;&quot;&quot;"/>
  </numFmts>
  <fonts count="43">
    <font>
      <sz val="11.0"/>
      <color theme="1"/>
      <name val="Calibri"/>
      <scheme val="minor"/>
    </font>
    <font>
      <b/>
      <sz val="22.0"/>
      <color rgb="FF1F3A5F"/>
      <name val="Arial"/>
    </font>
    <font>
      <sz val="11.0"/>
      <color rgb="FF595959"/>
      <name val="Arial"/>
    </font>
    <font>
      <b/>
      <sz val="13.0"/>
      <color rgb="FF1F3A5F"/>
      <name val="Arial"/>
    </font>
    <font>
      <b/>
      <sz val="11.0"/>
      <color rgb="FFFFFFFF"/>
      <name val="Arial"/>
    </font>
    <font>
      <b/>
      <u/>
      <sz val="10.0"/>
      <color rgb="FF0563C1"/>
      <name val="Arial"/>
    </font>
    <font>
      <sz val="10.0"/>
      <color theme="1"/>
      <name val="Arial"/>
    </font>
    <font>
      <b/>
      <sz val="10.0"/>
      <color rgb="FF1F3A5F"/>
      <name val="Arial"/>
    </font>
    <font>
      <b/>
      <sz val="10.0"/>
      <color theme="1"/>
      <name val="Arial"/>
    </font>
    <font>
      <sz val="11.0"/>
      <color theme="1"/>
      <name val="Calibri"/>
    </font>
    <font>
      <b/>
      <u/>
      <sz val="10.0"/>
      <color rgb="FFFFFFFF"/>
      <name val="Arial"/>
    </font>
    <font/>
    <font>
      <i/>
      <sz val="8.0"/>
      <color rgb="FF7F7F7F"/>
      <name val="Arial"/>
    </font>
    <font>
      <b/>
      <u/>
      <sz val="10.0"/>
      <color rgb="FFFFFFFF"/>
      <name val="Arial"/>
    </font>
    <font>
      <b/>
      <sz val="17.0"/>
      <color rgb="FF1F3A5F"/>
      <name val="Arial"/>
    </font>
    <font>
      <b/>
      <sz val="8.0"/>
      <color rgb="FF595959"/>
      <name val="Arial"/>
    </font>
    <font>
      <b/>
      <sz val="9.0"/>
      <color rgb="FF0000FF"/>
      <name val="Arial"/>
    </font>
    <font>
      <sz val="9.0"/>
      <color rgb="FF0000FF"/>
      <name val="Arial"/>
    </font>
    <font>
      <b/>
      <sz val="9.0"/>
      <color theme="1"/>
      <name val="Arial"/>
    </font>
    <font>
      <b/>
      <sz val="7.0"/>
      <color rgb="FF1F3A5F"/>
      <name val="Arial"/>
    </font>
    <font>
      <b/>
      <sz val="8.0"/>
      <color rgb="FFFFFFFF"/>
      <name val="Arial"/>
    </font>
    <font>
      <b/>
      <sz val="8.0"/>
      <color rgb="FF1A1A1A"/>
      <name val="Arial"/>
    </font>
    <font>
      <b/>
      <sz val="8.0"/>
      <color rgb="FFC00000"/>
      <name val="Arial"/>
    </font>
    <font>
      <b/>
      <sz val="8.0"/>
      <color rgb="FFE03C31"/>
      <name val="Arial"/>
    </font>
    <font>
      <sz val="7.0"/>
      <color rgb="FF1F3A5F"/>
      <name val="Arial"/>
    </font>
    <font>
      <sz val="7.0"/>
      <color rgb="FFFFFFFF"/>
      <name val="Arial"/>
    </font>
    <font>
      <sz val="9.0"/>
      <color rgb="FF1A1A1A"/>
      <name val="Arial"/>
    </font>
    <font>
      <sz val="8.0"/>
      <color rgb="FF7F7F7F"/>
      <name val="Arial"/>
    </font>
    <font>
      <color theme="1"/>
      <name val="Calibri"/>
      <scheme val="minor"/>
    </font>
    <font>
      <b/>
      <sz val="9.0"/>
      <color rgb="FFC00000"/>
      <name val="Arial"/>
    </font>
    <font>
      <i/>
      <sz val="8.0"/>
      <color rgb="FFA6A6A6"/>
      <name val="Arial"/>
    </font>
    <font>
      <b/>
      <sz val="16.0"/>
      <color rgb="FF1F3A5F"/>
      <name val="Arial"/>
    </font>
    <font>
      <i/>
      <sz val="9.0"/>
      <color rgb="FF7F7F7F"/>
      <name val="Arial"/>
    </font>
    <font>
      <b/>
      <sz val="9.0"/>
      <color rgb="FFFFFFFF"/>
      <name val="Arial"/>
    </font>
    <font>
      <b/>
      <sz val="11.0"/>
      <color rgb="FF0000FF"/>
      <name val="Arial"/>
    </font>
    <font>
      <b/>
      <sz val="11.0"/>
      <color rgb="FF1F3A5F"/>
      <name val="Arial"/>
    </font>
    <font>
      <b/>
      <u/>
      <sz val="10.0"/>
      <color rgb="FFFFFFFF"/>
      <name val="Arial"/>
    </font>
    <font>
      <sz val="8.0"/>
      <color theme="1"/>
      <name val="Arial"/>
    </font>
    <font>
      <b/>
      <sz val="18.0"/>
      <color rgb="FF1F3A5F"/>
      <name val="Arial"/>
    </font>
    <font>
      <sz val="10.0"/>
      <color rgb="FF595959"/>
      <name val="Arial"/>
    </font>
    <font>
      <b/>
      <sz val="10.0"/>
      <color rgb="FFFFFFFF"/>
      <name val="Arial"/>
    </font>
    <font>
      <b/>
      <sz val="10.0"/>
      <color rgb="FF2E7D32"/>
      <name val="Arial"/>
    </font>
    <font>
      <b/>
      <u/>
      <sz val="14.0"/>
      <color rgb="FFFFFFFF"/>
      <name val="Arial"/>
    </font>
  </fonts>
  <fills count="14">
    <fill>
      <patternFill patternType="none"/>
    </fill>
    <fill>
      <patternFill patternType="lightGray"/>
    </fill>
    <fill>
      <patternFill patternType="solid">
        <fgColor rgb="FFF28C28"/>
        <bgColor rgb="FFF28C28"/>
      </patternFill>
    </fill>
    <fill>
      <patternFill patternType="solid">
        <fgColor theme="8"/>
        <bgColor theme="8"/>
      </patternFill>
    </fill>
    <fill>
      <patternFill patternType="solid">
        <fgColor rgb="FFF4F6F9"/>
        <bgColor rgb="FFF4F6F9"/>
      </patternFill>
    </fill>
    <fill>
      <patternFill patternType="solid">
        <fgColor rgb="FFEEF2F7"/>
        <bgColor rgb="FFEEF2F7"/>
      </patternFill>
    </fill>
    <fill>
      <patternFill patternType="solid">
        <fgColor rgb="FF1F4E79"/>
        <bgColor rgb="FF1F4E79"/>
      </patternFill>
    </fill>
    <fill>
      <patternFill patternType="solid">
        <fgColor rgb="FF9DC3E6"/>
        <bgColor rgb="FF9DC3E6"/>
      </patternFill>
    </fill>
    <fill>
      <patternFill patternType="solid">
        <fgColor rgb="FFF4A6A6"/>
        <bgColor rgb="FFF4A6A6"/>
      </patternFill>
    </fill>
    <fill>
      <patternFill patternType="solid">
        <fgColor rgb="FFF8CBAD"/>
        <bgColor rgb="FFF8CBAD"/>
      </patternFill>
    </fill>
    <fill>
      <patternFill patternType="solid">
        <fgColor rgb="FFD9D9D9"/>
        <bgColor rgb="FFD9D9D9"/>
      </patternFill>
    </fill>
    <fill>
      <patternFill patternType="solid">
        <fgColor rgb="FF44546A"/>
        <bgColor rgb="FF44546A"/>
      </patternFill>
    </fill>
    <fill>
      <patternFill patternType="solid">
        <fgColor rgb="FF1F3A5F"/>
        <bgColor rgb="FF1F3A5F"/>
      </patternFill>
    </fill>
    <fill>
      <patternFill patternType="solid">
        <fgColor rgb="FF7F7F7F"/>
        <bgColor rgb="FF7F7F7F"/>
      </patternFill>
    </fill>
  </fills>
  <borders count="22">
    <border/>
    <border>
      <left/>
      <right/>
      <top/>
      <bottom/>
    </border>
    <border>
      <bottom style="hair">
        <color rgb="FFE3E7ED"/>
      </bottom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bottom/>
    </border>
    <border>
      <right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C9D1DC"/>
      </left>
      <right style="thin">
        <color rgb="FFC9D1DC"/>
      </right>
      <top style="thin">
        <color rgb="FFC9D1DC"/>
      </top>
      <bottom style="thin">
        <color rgb="FFC9D1DC"/>
      </bottom>
    </border>
    <border>
      <left style="thin">
        <color rgb="FFC9D1DC"/>
      </left>
      <top style="thin">
        <color rgb="FFC9D1DC"/>
      </top>
      <bottom style="thin">
        <color rgb="FFC9D1DC"/>
      </bottom>
    </border>
    <border>
      <top style="thin">
        <color rgb="FFC9D1DC"/>
      </top>
      <bottom style="thin">
        <color rgb="FFC9D1DC"/>
      </bottom>
    </border>
    <border>
      <right style="thin">
        <color rgb="FFC9D1DC"/>
      </right>
      <top style="thin">
        <color rgb="FFC9D1DC"/>
      </top>
      <bottom style="thin">
        <color rgb="FFC9D1DC"/>
      </bottom>
    </border>
    <border>
      <right style="hair">
        <color rgb="FFE3E7ED"/>
      </right>
      <bottom style="hair">
        <color rgb="FFE3E7ED"/>
      </bottom>
    </border>
    <border>
      <left/>
      <right/>
      <top/>
    </border>
    <border>
      <left/>
      <right/>
    </border>
    <border>
      <left/>
      <right/>
      <bottom/>
    </border>
  </borders>
  <cellStyleXfs count="1">
    <xf borderId="0" fillId="0" fontId="0" numFmtId="0" applyAlignment="1" applyFont="1"/>
  </cellStyleXfs>
  <cellXfs count="9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1" fillId="2" fontId="4" numFmtId="0" xfId="0" applyAlignment="1" applyBorder="1" applyFill="1" applyFont="1">
      <alignment horizontal="center" vertical="top"/>
    </xf>
    <xf borderId="0" fillId="0" fontId="5" numFmtId="0" xfId="0" applyAlignment="1" applyFont="1">
      <alignment vertical="top"/>
    </xf>
    <xf borderId="0" fillId="0" fontId="6" numFmtId="0" xfId="0" applyAlignment="1" applyFont="1">
      <alignment shrinkToFit="0" vertical="top" wrapText="1"/>
    </xf>
    <xf borderId="0" fillId="0" fontId="7" numFmtId="0" xfId="0" applyAlignment="1" applyFont="1">
      <alignment vertical="top"/>
    </xf>
    <xf borderId="2" fillId="0" fontId="8" numFmtId="0" xfId="0" applyAlignment="1" applyBorder="1" applyFont="1">
      <alignment vertical="top"/>
    </xf>
    <xf borderId="2" fillId="0" fontId="6" numFmtId="0" xfId="0" applyAlignment="1" applyBorder="1" applyFont="1">
      <alignment shrinkToFit="0" vertical="top" wrapText="1"/>
    </xf>
    <xf borderId="0" fillId="0" fontId="9" numFmtId="164" xfId="0" applyFont="1" applyNumberFormat="1"/>
    <xf borderId="3" fillId="3" fontId="10" numFmtId="0" xfId="0" applyAlignment="1" applyBorder="1" applyFill="1" applyFont="1">
      <alignment shrinkToFit="0" vertical="center" wrapText="1"/>
    </xf>
    <xf borderId="4" fillId="0" fontId="11" numFmtId="0" xfId="0" applyBorder="1" applyFont="1"/>
    <xf borderId="5" fillId="0" fontId="11" numFmtId="0" xfId="0" applyBorder="1" applyFont="1"/>
    <xf borderId="6" fillId="0" fontId="11" numFmtId="0" xfId="0" applyBorder="1" applyFont="1"/>
    <xf borderId="7" fillId="0" fontId="11" numFmtId="0" xfId="0" applyBorder="1" applyFont="1"/>
    <xf borderId="8" fillId="0" fontId="11" numFmtId="0" xfId="0" applyBorder="1" applyFont="1"/>
    <xf borderId="9" fillId="0" fontId="11" numFmtId="0" xfId="0" applyBorder="1" applyFont="1"/>
    <xf borderId="10" fillId="0" fontId="11" numFmtId="0" xfId="0" applyBorder="1" applyFont="1"/>
    <xf borderId="0" fillId="0" fontId="12" numFmtId="0" xfId="0" applyFont="1"/>
    <xf borderId="11" fillId="2" fontId="13" numFmtId="0" xfId="0" applyAlignment="1" applyBorder="1" applyFill="1" applyFont="1">
      <alignment vertical="center"/>
    </xf>
    <xf borderId="12" fillId="0" fontId="11" numFmtId="0" xfId="0" applyBorder="1" applyFont="1"/>
    <xf borderId="13" fillId="0" fontId="11" numFmtId="0" xfId="0" applyBorder="1" applyFont="1"/>
    <xf borderId="0" fillId="0" fontId="14" numFmtId="0" xfId="0" applyAlignment="1" applyFont="1">
      <alignment vertical="center"/>
    </xf>
    <xf borderId="0" fillId="0" fontId="15" numFmtId="0" xfId="0" applyAlignment="1" applyFont="1">
      <alignment horizontal="right" vertical="center"/>
    </xf>
    <xf borderId="14" fillId="0" fontId="16" numFmtId="0" xfId="0" applyAlignment="1" applyBorder="1" applyFont="1">
      <alignment horizontal="left" vertical="center"/>
    </xf>
    <xf borderId="15" fillId="0" fontId="17" numFmtId="0" xfId="0" applyAlignment="1" applyBorder="1" applyFont="1">
      <alignment horizontal="left" vertical="center"/>
    </xf>
    <xf borderId="16" fillId="0" fontId="11" numFmtId="0" xfId="0" applyBorder="1" applyFont="1"/>
    <xf borderId="17" fillId="0" fontId="11" numFmtId="0" xfId="0" applyBorder="1" applyFont="1"/>
    <xf borderId="14" fillId="0" fontId="17" numFmtId="165" xfId="0" applyAlignment="1" applyBorder="1" applyFont="1" applyNumberFormat="1">
      <alignment horizontal="left" vertical="center"/>
    </xf>
    <xf borderId="14" fillId="0" fontId="17" numFmtId="0" xfId="0" applyAlignment="1" applyBorder="1" applyFont="1">
      <alignment horizontal="left" vertical="center"/>
    </xf>
    <xf borderId="11" fillId="4" fontId="18" numFmtId="0" xfId="0" applyAlignment="1" applyBorder="1" applyFill="1" applyFont="1">
      <alignment horizontal="left" vertical="center"/>
    </xf>
    <xf borderId="14" fillId="0" fontId="16" numFmtId="165" xfId="0" applyAlignment="1" applyBorder="1" applyFont="1" applyNumberFormat="1">
      <alignment horizontal="left" vertical="center"/>
    </xf>
    <xf borderId="15" fillId="0" fontId="16" numFmtId="0" xfId="0" applyAlignment="1" applyBorder="1" applyFont="1">
      <alignment horizontal="left" vertical="center"/>
    </xf>
    <xf borderId="15" fillId="0" fontId="17" numFmtId="165" xfId="0" applyAlignment="1" applyBorder="1" applyFont="1" applyNumberFormat="1">
      <alignment horizontal="left" vertical="center"/>
    </xf>
    <xf borderId="1" fillId="4" fontId="18" numFmtId="165" xfId="0" applyAlignment="1" applyBorder="1" applyFill="1" applyFont="1" applyNumberFormat="1">
      <alignment horizontal="left" vertical="center"/>
    </xf>
    <xf borderId="1" fillId="4" fontId="18" numFmtId="1" xfId="0" applyAlignment="1" applyBorder="1" applyFill="1" applyFont="1" applyNumberFormat="1">
      <alignment horizontal="left" vertical="center"/>
    </xf>
    <xf borderId="11" fillId="4" fontId="18" numFmtId="9" xfId="0" applyAlignment="1" applyBorder="1" applyFill="1" applyFont="1" applyNumberFormat="1">
      <alignment horizontal="left" vertical="center"/>
    </xf>
    <xf borderId="1" fillId="5" fontId="19" numFmtId="0" xfId="0" applyAlignment="1" applyBorder="1" applyFill="1" applyFont="1">
      <alignment horizontal="left" vertical="center"/>
    </xf>
    <xf borderId="0" fillId="0" fontId="15" numFmtId="0" xfId="0" applyFont="1"/>
    <xf borderId="1" fillId="6" fontId="20" numFmtId="0" xfId="0" applyAlignment="1" applyBorder="1" applyFill="1" applyFont="1">
      <alignment horizontal="center" vertical="center"/>
    </xf>
    <xf borderId="1" fillId="7" fontId="21" numFmtId="0" xfId="0" applyAlignment="1" applyBorder="1" applyFill="1" applyFont="1">
      <alignment horizontal="center" vertical="center"/>
    </xf>
    <xf borderId="11" fillId="8" fontId="21" numFmtId="0" xfId="0" applyAlignment="1" applyBorder="1" applyFill="1" applyFont="1">
      <alignment horizontal="center" vertical="center"/>
    </xf>
    <xf borderId="11" fillId="9" fontId="21" numFmtId="0" xfId="0" applyAlignment="1" applyBorder="1" applyFill="1" applyFont="1">
      <alignment horizontal="center" vertical="center"/>
    </xf>
    <xf borderId="11" fillId="10" fontId="21" numFmtId="0" xfId="0" applyAlignment="1" applyBorder="1" applyFill="1" applyFont="1">
      <alignment horizontal="center" vertical="center"/>
    </xf>
    <xf borderId="1" fillId="11" fontId="20" numFmtId="0" xfId="0" applyAlignment="1" applyBorder="1" applyFill="1" applyFont="1">
      <alignment horizontal="center" vertical="center"/>
    </xf>
    <xf borderId="0" fillId="0" fontId="22" numFmtId="0" xfId="0" applyAlignment="1" applyFont="1">
      <alignment horizontal="center" vertical="center"/>
    </xf>
    <xf borderId="0" fillId="0" fontId="23" numFmtId="0" xfId="0" applyAlignment="1" applyFont="1">
      <alignment horizontal="center" vertical="center"/>
    </xf>
    <xf borderId="0" fillId="0" fontId="12" numFmtId="0" xfId="0" applyAlignment="1" applyFont="1">
      <alignment vertical="center"/>
    </xf>
    <xf borderId="1" fillId="5" fontId="24" numFmtId="0" xfId="0" applyAlignment="1" applyBorder="1" applyFill="1" applyFont="1">
      <alignment horizontal="center" vertical="center"/>
    </xf>
    <xf borderId="1" fillId="12" fontId="20" numFmtId="0" xfId="0" applyAlignment="1" applyBorder="1" applyFill="1" applyFont="1">
      <alignment horizontal="center" shrinkToFit="0" vertical="center" wrapText="1"/>
    </xf>
    <xf borderId="1" fillId="12" fontId="20" numFmtId="0" xfId="0" applyAlignment="1" applyBorder="1" applyFill="1" applyFont="1">
      <alignment horizontal="left" shrinkToFit="0" vertical="center" wrapText="1"/>
    </xf>
    <xf borderId="1" fillId="12" fontId="25" numFmtId="0" xfId="0" applyAlignment="1" applyBorder="1" applyFill="1" applyFont="1">
      <alignment horizontal="center" vertical="center"/>
    </xf>
    <xf borderId="18" fillId="0" fontId="17" numFmtId="0" xfId="0" applyAlignment="1" applyBorder="1" applyFont="1">
      <alignment horizontal="center" vertical="center"/>
    </xf>
    <xf borderId="18" fillId="0" fontId="16" numFmtId="0" xfId="0" applyAlignment="1" applyBorder="1" applyFont="1">
      <alignment horizontal="left" vertical="center"/>
    </xf>
    <xf borderId="18" fillId="0" fontId="17" numFmtId="0" xfId="0" applyAlignment="1" applyBorder="1" applyFont="1">
      <alignment horizontal="left" vertical="center"/>
    </xf>
    <xf borderId="18" fillId="0" fontId="17" numFmtId="164" xfId="0" applyAlignment="1" applyBorder="1" applyFont="1" applyNumberFormat="1">
      <alignment horizontal="left" vertical="center"/>
    </xf>
    <xf borderId="18" fillId="4" fontId="26" numFmtId="164" xfId="0" applyAlignment="1" applyBorder="1" applyFill="1" applyFont="1" applyNumberFormat="1">
      <alignment horizontal="left" vertical="center"/>
    </xf>
    <xf borderId="18" fillId="0" fontId="17" numFmtId="9" xfId="0" applyAlignment="1" applyBorder="1" applyFont="1" applyNumberFormat="1">
      <alignment horizontal="center" vertical="center"/>
    </xf>
    <xf borderId="18" fillId="4" fontId="26" numFmtId="166" xfId="0" applyAlignment="1" applyBorder="1" applyFill="1" applyFont="1" applyNumberFormat="1">
      <alignment horizontal="center" vertical="center"/>
    </xf>
    <xf borderId="18" fillId="4" fontId="26" numFmtId="0" xfId="0" applyAlignment="1" applyBorder="1" applyFill="1" applyFont="1">
      <alignment horizontal="left" vertical="center"/>
    </xf>
    <xf borderId="18" fillId="4" fontId="27" numFmtId="0" xfId="0" applyAlignment="1" applyBorder="1" applyFill="1" applyFont="1">
      <alignment horizontal="left" vertical="center"/>
    </xf>
    <xf borderId="0" fillId="0" fontId="28" numFmtId="0" xfId="0" applyFont="1"/>
    <xf borderId="18" fillId="0" fontId="29" numFmtId="0" xfId="0" applyAlignment="1" applyBorder="1" applyFont="1">
      <alignment horizontal="center" vertical="center"/>
    </xf>
    <xf borderId="0" fillId="0" fontId="28" numFmtId="164" xfId="0" applyFont="1" applyNumberFormat="1"/>
    <xf borderId="0" fillId="0" fontId="28" numFmtId="14" xfId="0" applyFont="1" applyNumberFormat="1"/>
    <xf borderId="0" fillId="0" fontId="30" numFmtId="0" xfId="0" applyFont="1"/>
    <xf borderId="0" fillId="0" fontId="31" numFmtId="0" xfId="0" applyFont="1"/>
    <xf borderId="0" fillId="0" fontId="32" numFmtId="0" xfId="0" applyFont="1"/>
    <xf borderId="1" fillId="12" fontId="33" numFmtId="0" xfId="0" applyBorder="1" applyFill="1" applyFont="1"/>
    <xf borderId="0" fillId="0" fontId="18" numFmtId="0" xfId="0" applyFont="1"/>
    <xf borderId="15" fillId="0" fontId="34" numFmtId="0" xfId="0" applyBorder="1" applyFont="1"/>
    <xf borderId="0" fillId="0" fontId="35" numFmtId="0" xfId="0" applyFont="1"/>
    <xf borderId="19" fillId="2" fontId="36" numFmtId="0" xfId="0" applyAlignment="1" applyBorder="1" applyFill="1" applyFont="1">
      <alignment shrinkToFit="0" vertical="top" wrapText="1"/>
    </xf>
    <xf borderId="14" fillId="0" fontId="17" numFmtId="0" xfId="0" applyBorder="1" applyFont="1"/>
    <xf borderId="2" fillId="0" fontId="17" numFmtId="0" xfId="0" applyBorder="1" applyFont="1"/>
    <xf borderId="14" fillId="0" fontId="17" numFmtId="165" xfId="0" applyBorder="1" applyFont="1" applyNumberFormat="1"/>
    <xf borderId="1" fillId="12" fontId="20" numFmtId="0" xfId="0" applyAlignment="1" applyBorder="1" applyFill="1" applyFont="1">
      <alignment horizontal="center" vertical="bottom"/>
    </xf>
    <xf borderId="1" fillId="12" fontId="20" numFmtId="0" xfId="0" applyAlignment="1" applyBorder="1" applyFill="1" applyFont="1">
      <alignment horizontal="center" textRotation="90" vertical="bottom"/>
    </xf>
    <xf borderId="1" fillId="13" fontId="20" numFmtId="0" xfId="0" applyAlignment="1" applyBorder="1" applyFill="1" applyFont="1">
      <alignment shrinkToFit="0" vertical="bottom" wrapText="1"/>
    </xf>
    <xf borderId="2" fillId="0" fontId="37" numFmtId="165" xfId="0" applyBorder="1" applyFont="1" applyNumberFormat="1"/>
    <xf borderId="2" fillId="0" fontId="37" numFmtId="0" xfId="0" applyBorder="1" applyFont="1"/>
    <xf borderId="2" fillId="0" fontId="37" numFmtId="0" xfId="0" applyAlignment="1" applyBorder="1" applyFont="1">
      <alignment horizontal="center"/>
    </xf>
    <xf borderId="2" fillId="4" fontId="26" numFmtId="0" xfId="0" applyAlignment="1" applyBorder="1" applyFill="1" applyFont="1">
      <alignment horizontal="center"/>
    </xf>
    <xf borderId="0" fillId="0" fontId="38" numFmtId="0" xfId="0" applyFont="1"/>
    <xf borderId="0" fillId="0" fontId="39" numFmtId="0" xfId="0" applyFont="1"/>
    <xf borderId="1" fillId="12" fontId="40" numFmtId="0" xfId="0" applyAlignment="1" applyBorder="1" applyFill="1" applyFont="1">
      <alignment horizontal="left"/>
    </xf>
    <xf borderId="1" fillId="12" fontId="40" numFmtId="0" xfId="0" applyAlignment="1" applyBorder="1" applyFill="1" applyFont="1">
      <alignment horizontal="center"/>
    </xf>
    <xf borderId="1" fillId="2" fontId="40" numFmtId="0" xfId="0" applyAlignment="1" applyBorder="1" applyFill="1" applyFont="1">
      <alignment horizontal="center"/>
    </xf>
    <xf borderId="2" fillId="0" fontId="8" numFmtId="0" xfId="0" applyAlignment="1" applyBorder="1" applyFont="1">
      <alignment horizontal="left" vertical="center"/>
    </xf>
    <xf borderId="2" fillId="4" fontId="26" numFmtId="165" xfId="0" applyAlignment="1" applyBorder="1" applyFill="1" applyFont="1" applyNumberFormat="1">
      <alignment horizontal="center"/>
    </xf>
    <xf borderId="2" fillId="0" fontId="37" numFmtId="167" xfId="0" applyBorder="1" applyFont="1" applyNumberFormat="1"/>
    <xf borderId="20" fillId="0" fontId="11" numFmtId="0" xfId="0" applyBorder="1" applyFont="1"/>
    <xf borderId="2" fillId="0" fontId="41" numFmtId="0" xfId="0" applyAlignment="1" applyBorder="1" applyFont="1">
      <alignment horizontal="center" vertical="center"/>
    </xf>
    <xf borderId="2" fillId="0" fontId="6" numFmtId="0" xfId="0" applyAlignment="1" applyBorder="1" applyFont="1">
      <alignment horizontal="center" vertical="center"/>
    </xf>
    <xf borderId="0" fillId="0" fontId="27" numFmtId="167" xfId="0" applyFont="1" applyNumberFormat="1"/>
    <xf borderId="3" fillId="2" fontId="42" numFmtId="0" xfId="0" applyAlignment="1" applyBorder="1" applyFill="1" applyFont="1">
      <alignment horizontal="center" vertical="center"/>
    </xf>
    <xf borderId="21" fillId="0" fontId="11" numFmtId="0" xfId="0" applyBorder="1" applyFont="1"/>
  </cellXfs>
  <cellStyles count="1">
    <cellStyle xfId="0" name="Normal" builtinId="0"/>
  </cellStyles>
  <dxfs count="16">
    <dxf>
      <font/>
      <fill>
        <patternFill patternType="none"/>
      </fill>
      <border>
        <left style="thin">
          <color rgb="FFE03C31"/>
        </left>
        <right style="thin">
          <color rgb="FFE03C31"/>
        </right>
      </border>
    </dxf>
    <dxf>
      <font/>
      <fill>
        <patternFill patternType="solid">
          <fgColor rgb="FF44546A"/>
          <bgColor rgb="FF44546A"/>
        </patternFill>
      </fill>
      <border/>
    </dxf>
    <dxf>
      <font/>
      <fill>
        <patternFill patternType="solid">
          <fgColor rgb="FF1F4E79"/>
          <bgColor rgb="FF1F4E79"/>
        </patternFill>
      </fill>
      <border/>
    </dxf>
    <dxf>
      <font/>
      <fill>
        <patternFill patternType="solid">
          <fgColor rgb="FFF4A6A6"/>
          <bgColor rgb="FFF4A6A6"/>
        </patternFill>
      </fill>
      <border/>
    </dxf>
    <dxf>
      <font/>
      <fill>
        <patternFill patternType="solid">
          <fgColor rgb="FFF8CBAD"/>
          <bgColor rgb="FFF8CBAD"/>
        </patternFill>
      </fill>
      <border/>
    </dxf>
    <dxf>
      <font/>
      <fill>
        <patternFill patternType="solid">
          <fgColor rgb="FF9DC3E6"/>
          <bgColor rgb="FF9DC3E6"/>
        </patternFill>
      </fill>
      <border/>
    </dxf>
    <dxf>
      <font/>
      <fill>
        <patternFill patternType="solid">
          <fgColor rgb="FFD9D9D9"/>
          <bgColor rgb="FFD9D9D9"/>
        </patternFill>
      </fill>
      <border/>
    </dxf>
    <dxf>
      <font/>
      <fill>
        <patternFill patternType="solid">
          <fgColor rgb="FFF5F7FA"/>
          <bgColor rgb="FFF5F7FA"/>
        </patternFill>
      </fill>
      <border/>
    </dxf>
    <dxf>
      <font>
        <b/>
        <color rgb="FFFFFFFF"/>
      </font>
      <fill>
        <patternFill patternType="solid">
          <fgColor rgb="FFE03C31"/>
          <bgColor rgb="FFE03C31"/>
        </patternFill>
      </fill>
      <border/>
    </dxf>
    <dxf>
      <font>
        <color rgb="FFA6A6A6"/>
      </font>
      <fill>
        <patternFill patternType="none"/>
      </fill>
      <border/>
    </dxf>
    <dxf>
      <font>
        <b/>
      </font>
      <fill>
        <patternFill patternType="solid">
          <fgColor rgb="FFE7ECF3"/>
          <bgColor rgb="FFE7ECF3"/>
        </patternFill>
      </fill>
      <border/>
    </dxf>
    <dxf>
      <font>
        <i/>
      </font>
      <fill>
        <patternFill patternType="none"/>
      </fill>
      <border/>
    </dxf>
    <dxf>
      <font>
        <b/>
        <color rgb="FFC00000"/>
      </font>
      <fill>
        <patternFill patternType="none"/>
      </fill>
      <border/>
    </dxf>
    <dxf>
      <font>
        <b/>
        <color rgb="FFC77C00"/>
      </font>
      <fill>
        <patternFill patternType="none"/>
      </fill>
      <border/>
    </dxf>
    <dxf>
      <font>
        <color rgb="FF2E7D32"/>
      </font>
      <fill>
        <patternFill patternType="none"/>
      </fill>
      <border/>
    </dxf>
    <dxf>
      <font>
        <color rgb="FF7F7F7F"/>
      </font>
      <fill>
        <patternFill patternType="none"/>
      </fill>
      <border/>
    </dxf>
  </dxf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4"/></Relationships>
</file>

<file path=xl/_rels/comments5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3" Type="http://schemas.openxmlformats.org/officeDocument/2006/relationships/hyperlink" Target="about:blank" TargetMode="External"/><Relationship Id="rId4" Type="http://schemas.openxmlformats.org/officeDocument/2006/relationships/hyperlink" Target="https://www.flexxter.com/?utm_source=bauzeitenplan-vorlage&amp;utm_medium=excel&amp;utm_campaign=bauzeitenplan-excel" TargetMode="External"/><Relationship Id="rId5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www.flexxter.com/?utm_source=bauzeitenplan-vorlage&amp;utm_medium=excel&amp;utm_campaign=bauzeitenplan-excel" TargetMode="External"/><Relationship Id="rId3" Type="http://schemas.openxmlformats.org/officeDocument/2006/relationships/drawing" Target="../drawings/drawing2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www.flexxter.com/?utm_source=bauzeitenplan-vorlage&amp;utm_medium=excel&amp;utm_campaign=bauzeitenplan-excel" TargetMode="External"/><Relationship Id="rId3" Type="http://schemas.openxmlformats.org/officeDocument/2006/relationships/drawing" Target="../drawings/drawing3.xml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hyperlink" Target="https://www.flexxter.com/?utm_source=bauzeitenplan-vorlage&amp;utm_medium=excel&amp;utm_campaign=bauzeitenplan-excel" TargetMode="External"/><Relationship Id="rId3" Type="http://schemas.openxmlformats.org/officeDocument/2006/relationships/drawing" Target="../drawings/drawing4.xml"/><Relationship Id="rId4" Type="http://schemas.openxmlformats.org/officeDocument/2006/relationships/vmlDrawing" Target="../drawings/vmlDrawing3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hyperlink" Target="https://www.flexxter.com/?utm_source=bauzeitenplan-vorlage&amp;utm_medium=excel&amp;utm_campaign=bauzeitenplan-excel" TargetMode="External"/><Relationship Id="rId3" Type="http://schemas.openxmlformats.org/officeDocument/2006/relationships/drawing" Target="../drawings/drawing5.xml"/><Relationship Id="rId4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www.flexxter.com/?utm_source=bauzeitenplan-vorlage&amp;utm_medium=excel&amp;utm_campaign=bauzeitenplan-excel" TargetMode="External"/><Relationship Id="rId2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7.xml"/><Relationship Id="rId3" Type="http://schemas.openxmlformats.org/officeDocument/2006/relationships/vmlDrawing" Target="../drawings/vmlDrawing5.v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hyperlink" Target="https://www.flexxter.com/?utm_source=bauzeitenplan-vorlage&amp;utm_medium=excel&amp;utm_campaign=bauzeitenplan-excel" TargetMode="External"/><Relationship Id="rId2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28C28"/>
    <pageSetUpPr/>
  </sheetPr>
  <sheetViews>
    <sheetView showGridLines="0" workbookViewId="0"/>
  </sheetViews>
  <sheetFormatPr customHeight="1" defaultColWidth="14.43" defaultRowHeight="15.0" outlineLevelCol="1"/>
  <cols>
    <col customWidth="1" min="1" max="1" width="3.0"/>
    <col customWidth="1" min="2" max="2" width="5.0"/>
    <col customWidth="1" min="3" max="3" width="30.0"/>
    <col customWidth="1" min="4" max="4" width="95.0"/>
    <col customWidth="1" min="5" max="26" width="8.71"/>
  </cols>
  <sheetData>
    <row r="2">
      <c r="B2" s="1" t="s">
        <v>0</v>
      </c>
    </row>
    <row r="3">
      <c r="B3" s="2" t="s">
        <v>1</v>
      </c>
    </row>
    <row r="6">
      <c r="B6" s="3" t="s">
        <v>2</v>
      </c>
    </row>
    <row r="7" ht="30.0" customHeight="1">
      <c r="B7" s="4">
        <v>1.0</v>
      </c>
      <c r="C7" s="5" t="s">
        <v>3</v>
      </c>
      <c r="D7" s="6" t="s">
        <v>4</v>
      </c>
    </row>
    <row r="8" ht="30.0" customHeight="1">
      <c r="B8" s="4">
        <v>2.0</v>
      </c>
      <c r="C8" s="5" t="s">
        <v>5</v>
      </c>
      <c r="D8" s="6" t="s">
        <v>6</v>
      </c>
    </row>
    <row r="9" ht="45.0" customHeight="1">
      <c r="B9" s="4">
        <v>3.0</v>
      </c>
      <c r="C9" s="5" t="s">
        <v>7</v>
      </c>
      <c r="D9" s="6" t="s">
        <v>8</v>
      </c>
    </row>
    <row r="10" ht="45.0" customHeight="1">
      <c r="B10" s="4">
        <v>4.0</v>
      </c>
      <c r="C10" s="7" t="s">
        <v>9</v>
      </c>
      <c r="D10" s="6" t="s">
        <v>10</v>
      </c>
    </row>
    <row r="11" ht="30.0" customHeight="1">
      <c r="B11" s="4">
        <v>5.0</v>
      </c>
      <c r="C11" s="7" t="s">
        <v>11</v>
      </c>
      <c r="D11" s="6" t="s">
        <v>12</v>
      </c>
    </row>
    <row r="12" ht="45.0" customHeight="1">
      <c r="B12" s="4">
        <v>6.0</v>
      </c>
      <c r="C12" s="7" t="s">
        <v>13</v>
      </c>
      <c r="D12" s="6" t="s">
        <v>14</v>
      </c>
    </row>
    <row r="14">
      <c r="B14" s="3" t="s">
        <v>15</v>
      </c>
    </row>
    <row r="15" ht="27.75" customHeight="1">
      <c r="C15" s="8" t="s">
        <v>16</v>
      </c>
      <c r="D15" s="9" t="s">
        <v>17</v>
      </c>
    </row>
    <row r="16" ht="27.75" customHeight="1">
      <c r="C16" s="8" t="s">
        <v>18</v>
      </c>
      <c r="D16" s="9" t="s">
        <v>19</v>
      </c>
    </row>
    <row r="17" ht="27.75" customHeight="1">
      <c r="C17" s="8" t="s">
        <v>20</v>
      </c>
      <c r="D17" s="9" t="s">
        <v>21</v>
      </c>
    </row>
    <row r="18" ht="27.75" customHeight="1">
      <c r="C18" s="8" t="s">
        <v>22</v>
      </c>
      <c r="D18" s="9" t="s">
        <v>23</v>
      </c>
    </row>
    <row r="19" ht="27.75" customHeight="1">
      <c r="C19" s="8" t="s">
        <v>24</v>
      </c>
      <c r="D19" s="9" t="s">
        <v>25</v>
      </c>
    </row>
    <row r="20" ht="15.75" customHeight="1">
      <c r="C20" s="8" t="s">
        <v>26</v>
      </c>
      <c r="D20" s="9" t="s">
        <v>27</v>
      </c>
    </row>
    <row r="21" ht="15.75" customHeight="1">
      <c r="C21" s="8" t="s">
        <v>28</v>
      </c>
      <c r="D21" s="9" t="s">
        <v>29</v>
      </c>
    </row>
    <row r="22" ht="27.75" customHeight="1">
      <c r="C22" s="8" t="s">
        <v>30</v>
      </c>
      <c r="D22" s="9" t="s">
        <v>31</v>
      </c>
    </row>
    <row r="23" ht="27.75" customHeight="1">
      <c r="C23" s="8" t="s">
        <v>32</v>
      </c>
      <c r="D23" s="9" t="s">
        <v>33</v>
      </c>
    </row>
    <row r="24" ht="15.75" customHeight="1"/>
    <row r="25" ht="15.75" customHeight="1">
      <c r="B25" s="3" t="s">
        <v>34</v>
      </c>
    </row>
    <row r="26" ht="27.75" customHeight="1">
      <c r="C26" s="8" t="s">
        <v>35</v>
      </c>
      <c r="D26" s="9" t="s">
        <v>36</v>
      </c>
    </row>
    <row r="27" ht="27.75" customHeight="1">
      <c r="C27" s="8" t="s">
        <v>37</v>
      </c>
      <c r="D27" s="9" t="s">
        <v>38</v>
      </c>
    </row>
    <row r="28" ht="15.75" customHeight="1">
      <c r="C28" s="8" t="s">
        <v>39</v>
      </c>
      <c r="D28" s="9" t="s">
        <v>40</v>
      </c>
    </row>
    <row r="29" ht="15.75" customHeight="1">
      <c r="C29" s="8" t="s">
        <v>41</v>
      </c>
      <c r="D29" s="9" t="s">
        <v>42</v>
      </c>
    </row>
    <row r="30" ht="27.75" customHeight="1">
      <c r="C30" s="8" t="s">
        <v>43</v>
      </c>
      <c r="D30" s="9" t="s">
        <v>44</v>
      </c>
    </row>
    <row r="31" ht="15.75" customHeight="1"/>
    <row r="32" ht="21.75" customHeight="1">
      <c r="B32" s="11" t="s">
        <v>45</v>
      </c>
      <c r="C32" s="12"/>
      <c r="D32" s="13"/>
    </row>
    <row r="33" ht="21.75" customHeight="1">
      <c r="B33" s="14"/>
      <c r="D33" s="15"/>
    </row>
    <row r="34" ht="21.75" customHeight="1">
      <c r="B34" s="14"/>
      <c r="D34" s="15"/>
    </row>
    <row r="35" ht="21.75" customHeight="1">
      <c r="B35" s="16"/>
      <c r="C35" s="17"/>
      <c r="D35" s="18"/>
    </row>
    <row r="36" ht="15.75" customHeight="1"/>
    <row r="37" ht="15.75" customHeight="1">
      <c r="B37" s="19" t="s">
        <v>46</v>
      </c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32:D35"/>
  </mergeCells>
  <hyperlinks>
    <hyperlink r:id="rId1" location="Kalender!C4" ref="C7"/>
    <hyperlink r:id="rId2" location="Firmen!B5" ref="C8"/>
    <hyperlink r:id="rId3" location="'Leerer Plan'!C4" ref="C9"/>
    <hyperlink r:id="rId4" ref="B32"/>
  </hyperlinks>
  <printOptions/>
  <pageMargins bottom="1.0" footer="0.0" header="0.0" left="0.75" right="0.75" top="1.0"/>
  <pageSetup orientation="landscape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F3A5F"/>
    <outlinePr summaryRight="0"/>
    <pageSetUpPr fitToPage="1"/>
  </sheetPr>
  <sheetViews>
    <sheetView showGridLines="0" workbookViewId="0">
      <pane xSplit="3.0" ySplit="7.0" topLeftCell="D8" activePane="bottomRight" state="frozen"/>
      <selection activeCell="D1" sqref="D1" pane="topRight"/>
      <selection activeCell="A8" sqref="A8" pane="bottomLeft"/>
      <selection activeCell="D8" sqref="D8" pane="bottomRight"/>
    </sheetView>
  </sheetViews>
  <sheetFormatPr customHeight="1" defaultColWidth="14.43" defaultRowHeight="15.0" outlineLevelCol="1"/>
  <cols>
    <col customWidth="1" min="1" max="1" width="4.43"/>
    <col customWidth="1" min="2" max="2" width="10.43"/>
    <col customWidth="1" min="3" max="3" width="36.0"/>
    <col customWidth="1" min="4" max="4" width="19.0"/>
    <col customWidth="1" min="5" max="10" width="5.43" outlineLevel="1"/>
    <col customWidth="1" min="11" max="12" width="9.0"/>
    <col customWidth="1" min="13" max="18" width="9.0" outlineLevel="1"/>
    <col customWidth="1" min="19" max="19" width="15.0"/>
    <col customWidth="1" min="20" max="20" width="24.0"/>
    <col customWidth="1" hidden="1" min="21" max="26" width="13.0"/>
    <col customWidth="1" min="27" max="104" width="3.86"/>
    <col customWidth="1" hidden="1" min="105" max="105" width="3.86"/>
  </cols>
  <sheetData>
    <row r="1" hidden="1">
      <c r="AA1" s="10">
        <f>IF($E$5="Monat",DATE(YEAR(IF(ISNUMBER($I$5),$I$5,IF(ISNUMBER($C$5),$C$5,TODAY()))),MONTH(IF(ISNUMBER($I$5),$I$5,IF(ISNUMBER($C$5),$C$5,TODAY()))),1),IF(ISNUMBER($I$5),$I$5,IF(ISNUMBER($C$5),$C$5,TODAY()))-WEEKDAY(IF(ISNUMBER($I$5),$I$5,IF(ISNUMBER($C$5),$C$5,TODAY())),2)+1)</f>
        <v>46265</v>
      </c>
      <c r="AB1" s="10">
        <f t="shared" ref="AB1:DA1" si="1">IF($E$5="Monat",EDATE(AA1,1),AA1+IF($E$5="Woche",7,1))</f>
        <v>46272</v>
      </c>
      <c r="AC1" s="10">
        <f t="shared" si="1"/>
        <v>46279</v>
      </c>
      <c r="AD1" s="10">
        <f t="shared" si="1"/>
        <v>46286</v>
      </c>
      <c r="AE1" s="10">
        <f t="shared" si="1"/>
        <v>46293</v>
      </c>
      <c r="AF1" s="10">
        <f t="shared" si="1"/>
        <v>46300</v>
      </c>
      <c r="AG1" s="10">
        <f t="shared" si="1"/>
        <v>46307</v>
      </c>
      <c r="AH1" s="10">
        <f t="shared" si="1"/>
        <v>46314</v>
      </c>
      <c r="AI1" s="10">
        <f t="shared" si="1"/>
        <v>46321</v>
      </c>
      <c r="AJ1" s="10">
        <f t="shared" si="1"/>
        <v>46328</v>
      </c>
      <c r="AK1" s="10">
        <f t="shared" si="1"/>
        <v>46335</v>
      </c>
      <c r="AL1" s="10">
        <f t="shared" si="1"/>
        <v>46342</v>
      </c>
      <c r="AM1" s="10">
        <f t="shared" si="1"/>
        <v>46349</v>
      </c>
      <c r="AN1" s="10">
        <f t="shared" si="1"/>
        <v>46356</v>
      </c>
      <c r="AO1" s="10">
        <f t="shared" si="1"/>
        <v>46363</v>
      </c>
      <c r="AP1" s="10">
        <f t="shared" si="1"/>
        <v>46370</v>
      </c>
      <c r="AQ1" s="10">
        <f t="shared" si="1"/>
        <v>46377</v>
      </c>
      <c r="AR1" s="10">
        <f t="shared" si="1"/>
        <v>46384</v>
      </c>
      <c r="AS1" s="10">
        <f t="shared" si="1"/>
        <v>46391</v>
      </c>
      <c r="AT1" s="10">
        <f t="shared" si="1"/>
        <v>46398</v>
      </c>
      <c r="AU1" s="10">
        <f t="shared" si="1"/>
        <v>46405</v>
      </c>
      <c r="AV1" s="10">
        <f t="shared" si="1"/>
        <v>46412</v>
      </c>
      <c r="AW1" s="10">
        <f t="shared" si="1"/>
        <v>46419</v>
      </c>
      <c r="AX1" s="10">
        <f t="shared" si="1"/>
        <v>46426</v>
      </c>
      <c r="AY1" s="10">
        <f t="shared" si="1"/>
        <v>46433</v>
      </c>
      <c r="AZ1" s="10">
        <f t="shared" si="1"/>
        <v>46440</v>
      </c>
      <c r="BA1" s="10">
        <f t="shared" si="1"/>
        <v>46447</v>
      </c>
      <c r="BB1" s="10">
        <f t="shared" si="1"/>
        <v>46454</v>
      </c>
      <c r="BC1" s="10">
        <f t="shared" si="1"/>
        <v>46461</v>
      </c>
      <c r="BD1" s="10">
        <f t="shared" si="1"/>
        <v>46468</v>
      </c>
      <c r="BE1" s="10">
        <f t="shared" si="1"/>
        <v>46475</v>
      </c>
      <c r="BF1" s="10">
        <f t="shared" si="1"/>
        <v>46482</v>
      </c>
      <c r="BG1" s="10">
        <f t="shared" si="1"/>
        <v>46489</v>
      </c>
      <c r="BH1" s="10">
        <f t="shared" si="1"/>
        <v>46496</v>
      </c>
      <c r="BI1" s="10">
        <f t="shared" si="1"/>
        <v>46503</v>
      </c>
      <c r="BJ1" s="10">
        <f t="shared" si="1"/>
        <v>46510</v>
      </c>
      <c r="BK1" s="10">
        <f t="shared" si="1"/>
        <v>46517</v>
      </c>
      <c r="BL1" s="10">
        <f t="shared" si="1"/>
        <v>46524</v>
      </c>
      <c r="BM1" s="10">
        <f t="shared" si="1"/>
        <v>46531</v>
      </c>
      <c r="BN1" s="10">
        <f t="shared" si="1"/>
        <v>46538</v>
      </c>
      <c r="BO1" s="10">
        <f t="shared" si="1"/>
        <v>46545</v>
      </c>
      <c r="BP1" s="10">
        <f t="shared" si="1"/>
        <v>46552</v>
      </c>
      <c r="BQ1" s="10">
        <f t="shared" si="1"/>
        <v>46559</v>
      </c>
      <c r="BR1" s="10">
        <f t="shared" si="1"/>
        <v>46566</v>
      </c>
      <c r="BS1" s="10">
        <f t="shared" si="1"/>
        <v>46573</v>
      </c>
      <c r="BT1" s="10">
        <f t="shared" si="1"/>
        <v>46580</v>
      </c>
      <c r="BU1" s="10">
        <f t="shared" si="1"/>
        <v>46587</v>
      </c>
      <c r="BV1" s="10">
        <f t="shared" si="1"/>
        <v>46594</v>
      </c>
      <c r="BW1" s="10">
        <f t="shared" si="1"/>
        <v>46601</v>
      </c>
      <c r="BX1" s="10">
        <f t="shared" si="1"/>
        <v>46608</v>
      </c>
      <c r="BY1" s="10">
        <f t="shared" si="1"/>
        <v>46615</v>
      </c>
      <c r="BZ1" s="10">
        <f t="shared" si="1"/>
        <v>46622</v>
      </c>
      <c r="CA1" s="10">
        <f t="shared" si="1"/>
        <v>46629</v>
      </c>
      <c r="CB1" s="10">
        <f t="shared" si="1"/>
        <v>46636</v>
      </c>
      <c r="CC1" s="10">
        <f t="shared" si="1"/>
        <v>46643</v>
      </c>
      <c r="CD1" s="10">
        <f t="shared" si="1"/>
        <v>46650</v>
      </c>
      <c r="CE1" s="10">
        <f t="shared" si="1"/>
        <v>46657</v>
      </c>
      <c r="CF1" s="10">
        <f t="shared" si="1"/>
        <v>46664</v>
      </c>
      <c r="CG1" s="10">
        <f t="shared" si="1"/>
        <v>46671</v>
      </c>
      <c r="CH1" s="10">
        <f t="shared" si="1"/>
        <v>46678</v>
      </c>
      <c r="CI1" s="10">
        <f t="shared" si="1"/>
        <v>46685</v>
      </c>
      <c r="CJ1" s="10">
        <f t="shared" si="1"/>
        <v>46692</v>
      </c>
      <c r="CK1" s="10">
        <f t="shared" si="1"/>
        <v>46699</v>
      </c>
      <c r="CL1" s="10">
        <f t="shared" si="1"/>
        <v>46706</v>
      </c>
      <c r="CM1" s="10">
        <f t="shared" si="1"/>
        <v>46713</v>
      </c>
      <c r="CN1" s="10">
        <f t="shared" si="1"/>
        <v>46720</v>
      </c>
      <c r="CO1" s="10">
        <f t="shared" si="1"/>
        <v>46727</v>
      </c>
      <c r="CP1" s="10">
        <f t="shared" si="1"/>
        <v>46734</v>
      </c>
      <c r="CQ1" s="10">
        <f t="shared" si="1"/>
        <v>46741</v>
      </c>
      <c r="CR1" s="10">
        <f t="shared" si="1"/>
        <v>46748</v>
      </c>
      <c r="CS1" s="10">
        <f t="shared" si="1"/>
        <v>46755</v>
      </c>
      <c r="CT1" s="10">
        <f t="shared" si="1"/>
        <v>46762</v>
      </c>
      <c r="CU1" s="10">
        <f t="shared" si="1"/>
        <v>46769</v>
      </c>
      <c r="CV1" s="10">
        <f t="shared" si="1"/>
        <v>46776</v>
      </c>
      <c r="CW1" s="10">
        <f t="shared" si="1"/>
        <v>46783</v>
      </c>
      <c r="CX1" s="10">
        <f t="shared" si="1"/>
        <v>46790</v>
      </c>
      <c r="CY1" s="10">
        <f t="shared" si="1"/>
        <v>46797</v>
      </c>
      <c r="CZ1" s="10">
        <f t="shared" si="1"/>
        <v>46804</v>
      </c>
      <c r="DA1" s="10">
        <f t="shared" si="1"/>
        <v>46811</v>
      </c>
    </row>
    <row r="2" ht="24.0" customHeight="1">
      <c r="A2" s="20" t="s">
        <v>47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2"/>
    </row>
    <row r="3" ht="30.0" customHeight="1">
      <c r="A3" s="23" t="str">
        <f>"Bauzeitenplan  ·  "&amp;IF($C$4="","Projektname",$C$4)</f>
        <v>Bauzeitenplan  ·  Neubau Einfamilienhaus</v>
      </c>
    </row>
    <row r="4" ht="18.0" customHeight="1">
      <c r="A4" s="24" t="s">
        <v>48</v>
      </c>
      <c r="C4" s="25" t="s">
        <v>49</v>
      </c>
      <c r="D4" s="24" t="s">
        <v>50</v>
      </c>
      <c r="E4" s="26" t="s">
        <v>51</v>
      </c>
      <c r="F4" s="27"/>
      <c r="G4" s="27"/>
      <c r="H4" s="27"/>
      <c r="I4" s="28"/>
      <c r="J4" s="24" t="s">
        <v>52</v>
      </c>
      <c r="K4" s="29">
        <f>TODAY()</f>
        <v>46316</v>
      </c>
      <c r="L4" s="24" t="s">
        <v>53</v>
      </c>
      <c r="M4" s="30" t="s">
        <v>54</v>
      </c>
      <c r="N4" s="24" t="s">
        <v>55</v>
      </c>
      <c r="O4" s="31" t="str">
        <f>Bundesland</f>
        <v>Nordrhein-Westfalen</v>
      </c>
      <c r="P4" s="21"/>
      <c r="Q4" s="22"/>
    </row>
    <row r="5" ht="18.0" customHeight="1">
      <c r="A5" s="24" t="s">
        <v>56</v>
      </c>
      <c r="C5" s="32">
        <f>TODAY()-WEEKDAY(TODAY(),2)+1-49</f>
        <v>46265</v>
      </c>
      <c r="D5" s="24" t="s">
        <v>57</v>
      </c>
      <c r="E5" s="33" t="s">
        <v>58</v>
      </c>
      <c r="F5" s="28"/>
      <c r="G5" s="24" t="s">
        <v>59</v>
      </c>
      <c r="I5" s="34"/>
      <c r="J5" s="28"/>
      <c r="K5" s="24" t="s">
        <v>60</v>
      </c>
      <c r="L5" s="35">
        <f>IFERROR(1/(1/MAX($L$8:$L$87)),"")</f>
        <v>46486</v>
      </c>
      <c r="M5" s="24" t="s">
        <v>61</v>
      </c>
      <c r="N5" s="36">
        <f>IF(ISNUMBER($L$5),NETWORKDAYS(MIN($K$8:$K$87),$L$5,Freie_Tage),"")</f>
        <v>143</v>
      </c>
      <c r="O5" s="24" t="s">
        <v>62</v>
      </c>
      <c r="P5" s="37">
        <f>IFERROR(SUMPRODUCT(($B$8:$B$87="Vorgang")*1,$G$8:$G$87,$Q$8:$Q$87)/SUMIFS($G$8:$G$87,$B$8:$B$87,"Vorgang"),0)</f>
        <v>0.1573033708</v>
      </c>
      <c r="Q5" s="22"/>
      <c r="AA5" s="38" t="str">
        <f>IF($E$5="Monat",YEAR(AA1)&amp;"",CHOOSE(MONTH(AA1),"Jan","Feb","Mär","Apr","Mai","Jun","Jul","Aug","Sep","Okt","Nov","Dez"))</f>
        <v>Aug</v>
      </c>
      <c r="AB5" s="38" t="str">
        <f t="shared" ref="AB5:CZ5" si="2">IF($E$5="Monat",IF(YEAR(AB1)&lt;&gt;YEAR(AA1),YEAR(AB1)&amp;"",""),IF(MONTH(AB1)&lt;&gt;MONTH(AA1),CHOOSE(MONTH(AB1),"Jan","Feb","Mär","Apr","Mai","Jun","Jul","Aug","Sep","Okt","Nov","Dez"),""))</f>
        <v>Sep</v>
      </c>
      <c r="AC5" s="38" t="str">
        <f t="shared" si="2"/>
        <v/>
      </c>
      <c r="AD5" s="38" t="str">
        <f t="shared" si="2"/>
        <v/>
      </c>
      <c r="AE5" s="38" t="str">
        <f t="shared" si="2"/>
        <v/>
      </c>
      <c r="AF5" s="38" t="str">
        <f t="shared" si="2"/>
        <v>Okt</v>
      </c>
      <c r="AG5" s="38" t="str">
        <f t="shared" si="2"/>
        <v/>
      </c>
      <c r="AH5" s="38" t="str">
        <f t="shared" si="2"/>
        <v/>
      </c>
      <c r="AI5" s="38" t="str">
        <f t="shared" si="2"/>
        <v/>
      </c>
      <c r="AJ5" s="38" t="str">
        <f t="shared" si="2"/>
        <v>Nov</v>
      </c>
      <c r="AK5" s="38" t="str">
        <f t="shared" si="2"/>
        <v/>
      </c>
      <c r="AL5" s="38" t="str">
        <f t="shared" si="2"/>
        <v/>
      </c>
      <c r="AM5" s="38" t="str">
        <f t="shared" si="2"/>
        <v/>
      </c>
      <c r="AN5" s="38" t="str">
        <f t="shared" si="2"/>
        <v/>
      </c>
      <c r="AO5" s="38" t="str">
        <f t="shared" si="2"/>
        <v>Dez</v>
      </c>
      <c r="AP5" s="38" t="str">
        <f t="shared" si="2"/>
        <v/>
      </c>
      <c r="AQ5" s="38" t="str">
        <f t="shared" si="2"/>
        <v/>
      </c>
      <c r="AR5" s="38" t="str">
        <f t="shared" si="2"/>
        <v/>
      </c>
      <c r="AS5" s="38" t="str">
        <f t="shared" si="2"/>
        <v>Jan</v>
      </c>
      <c r="AT5" s="38" t="str">
        <f t="shared" si="2"/>
        <v/>
      </c>
      <c r="AU5" s="38" t="str">
        <f t="shared" si="2"/>
        <v/>
      </c>
      <c r="AV5" s="38" t="str">
        <f t="shared" si="2"/>
        <v/>
      </c>
      <c r="AW5" s="38" t="str">
        <f t="shared" si="2"/>
        <v>Feb</v>
      </c>
      <c r="AX5" s="38" t="str">
        <f t="shared" si="2"/>
        <v/>
      </c>
      <c r="AY5" s="38" t="str">
        <f t="shared" si="2"/>
        <v/>
      </c>
      <c r="AZ5" s="38" t="str">
        <f t="shared" si="2"/>
        <v/>
      </c>
      <c r="BA5" s="38" t="str">
        <f t="shared" si="2"/>
        <v>Mär</v>
      </c>
      <c r="BB5" s="38" t="str">
        <f t="shared" si="2"/>
        <v/>
      </c>
      <c r="BC5" s="38" t="str">
        <f t="shared" si="2"/>
        <v/>
      </c>
      <c r="BD5" s="38" t="str">
        <f t="shared" si="2"/>
        <v/>
      </c>
      <c r="BE5" s="38" t="str">
        <f t="shared" si="2"/>
        <v/>
      </c>
      <c r="BF5" s="38" t="str">
        <f t="shared" si="2"/>
        <v>Apr</v>
      </c>
      <c r="BG5" s="38" t="str">
        <f t="shared" si="2"/>
        <v/>
      </c>
      <c r="BH5" s="38" t="str">
        <f t="shared" si="2"/>
        <v/>
      </c>
      <c r="BI5" s="38" t="str">
        <f t="shared" si="2"/>
        <v/>
      </c>
      <c r="BJ5" s="38" t="str">
        <f t="shared" si="2"/>
        <v>Mai</v>
      </c>
      <c r="BK5" s="38" t="str">
        <f t="shared" si="2"/>
        <v/>
      </c>
      <c r="BL5" s="38" t="str">
        <f t="shared" si="2"/>
        <v/>
      </c>
      <c r="BM5" s="38" t="str">
        <f t="shared" si="2"/>
        <v/>
      </c>
      <c r="BN5" s="38" t="str">
        <f t="shared" si="2"/>
        <v/>
      </c>
      <c r="BO5" s="38" t="str">
        <f t="shared" si="2"/>
        <v>Jun</v>
      </c>
      <c r="BP5" s="38" t="str">
        <f t="shared" si="2"/>
        <v/>
      </c>
      <c r="BQ5" s="38" t="str">
        <f t="shared" si="2"/>
        <v/>
      </c>
      <c r="BR5" s="38" t="str">
        <f t="shared" si="2"/>
        <v/>
      </c>
      <c r="BS5" s="38" t="str">
        <f t="shared" si="2"/>
        <v>Jul</v>
      </c>
      <c r="BT5" s="38" t="str">
        <f t="shared" si="2"/>
        <v/>
      </c>
      <c r="BU5" s="38" t="str">
        <f t="shared" si="2"/>
        <v/>
      </c>
      <c r="BV5" s="38" t="str">
        <f t="shared" si="2"/>
        <v/>
      </c>
      <c r="BW5" s="38" t="str">
        <f t="shared" si="2"/>
        <v>Aug</v>
      </c>
      <c r="BX5" s="38" t="str">
        <f t="shared" si="2"/>
        <v/>
      </c>
      <c r="BY5" s="38" t="str">
        <f t="shared" si="2"/>
        <v/>
      </c>
      <c r="BZ5" s="38" t="str">
        <f t="shared" si="2"/>
        <v/>
      </c>
      <c r="CA5" s="38" t="str">
        <f t="shared" si="2"/>
        <v/>
      </c>
      <c r="CB5" s="38" t="str">
        <f t="shared" si="2"/>
        <v>Sep</v>
      </c>
      <c r="CC5" s="38" t="str">
        <f t="shared" si="2"/>
        <v/>
      </c>
      <c r="CD5" s="38" t="str">
        <f t="shared" si="2"/>
        <v/>
      </c>
      <c r="CE5" s="38" t="str">
        <f t="shared" si="2"/>
        <v/>
      </c>
      <c r="CF5" s="38" t="str">
        <f t="shared" si="2"/>
        <v>Okt</v>
      </c>
      <c r="CG5" s="38" t="str">
        <f t="shared" si="2"/>
        <v/>
      </c>
      <c r="CH5" s="38" t="str">
        <f t="shared" si="2"/>
        <v/>
      </c>
      <c r="CI5" s="38" t="str">
        <f t="shared" si="2"/>
        <v/>
      </c>
      <c r="CJ5" s="38" t="str">
        <f t="shared" si="2"/>
        <v>Nov</v>
      </c>
      <c r="CK5" s="38" t="str">
        <f t="shared" si="2"/>
        <v/>
      </c>
      <c r="CL5" s="38" t="str">
        <f t="shared" si="2"/>
        <v/>
      </c>
      <c r="CM5" s="38" t="str">
        <f t="shared" si="2"/>
        <v/>
      </c>
      <c r="CN5" s="38" t="str">
        <f t="shared" si="2"/>
        <v/>
      </c>
      <c r="CO5" s="38" t="str">
        <f t="shared" si="2"/>
        <v>Dez</v>
      </c>
      <c r="CP5" s="38" t="str">
        <f t="shared" si="2"/>
        <v/>
      </c>
      <c r="CQ5" s="38" t="str">
        <f t="shared" si="2"/>
        <v/>
      </c>
      <c r="CR5" s="38" t="str">
        <f t="shared" si="2"/>
        <v/>
      </c>
      <c r="CS5" s="38" t="str">
        <f t="shared" si="2"/>
        <v>Jan</v>
      </c>
      <c r="CT5" s="38" t="str">
        <f t="shared" si="2"/>
        <v/>
      </c>
      <c r="CU5" s="38" t="str">
        <f t="shared" si="2"/>
        <v/>
      </c>
      <c r="CV5" s="38" t="str">
        <f t="shared" si="2"/>
        <v/>
      </c>
      <c r="CW5" s="38" t="str">
        <f t="shared" si="2"/>
        <v/>
      </c>
      <c r="CX5" s="38" t="str">
        <f t="shared" si="2"/>
        <v>Feb</v>
      </c>
      <c r="CY5" s="38" t="str">
        <f t="shared" si="2"/>
        <v/>
      </c>
      <c r="CZ5" s="38" t="str">
        <f t="shared" si="2"/>
        <v/>
      </c>
    </row>
    <row r="6" ht="15.75" customHeight="1">
      <c r="A6" s="24"/>
      <c r="B6" s="39" t="s">
        <v>68</v>
      </c>
      <c r="C6" s="40" t="s">
        <v>69</v>
      </c>
      <c r="D6" s="41" t="s">
        <v>70</v>
      </c>
      <c r="E6" s="42" t="s">
        <v>71</v>
      </c>
      <c r="F6" s="22"/>
      <c r="G6" s="43" t="s">
        <v>72</v>
      </c>
      <c r="H6" s="22"/>
      <c r="I6" s="44" t="s">
        <v>73</v>
      </c>
      <c r="J6" s="22"/>
      <c r="K6" s="45" t="s">
        <v>74</v>
      </c>
      <c r="L6" s="46" t="s">
        <v>75</v>
      </c>
      <c r="M6" s="47" t="s">
        <v>76</v>
      </c>
      <c r="N6" s="48" t="s">
        <v>77</v>
      </c>
      <c r="AA6" s="49" t="str">
        <f t="shared" ref="AA6:CZ6" si="3">IF($E$5="Tag",CHOOSE(WEEKDAY(AA1,2),"Mo","Di","Mi","Do","Fr","Sa","So"),IF($E$5="Woche","KW"&amp;WEEKNUM(AA1,21),CHOOSE(MONTH(AA1),"Jan","Feb","Mär","Apr","Mai","Jun","Jul","Aug","Sep","Okt","Nov","Dez")))</f>
        <v>KW36</v>
      </c>
      <c r="AB6" s="49" t="str">
        <f t="shared" si="3"/>
        <v>KW37</v>
      </c>
      <c r="AC6" s="49" t="str">
        <f t="shared" si="3"/>
        <v>KW38</v>
      </c>
      <c r="AD6" s="49" t="str">
        <f t="shared" si="3"/>
        <v>KW39</v>
      </c>
      <c r="AE6" s="49" t="str">
        <f t="shared" si="3"/>
        <v>KW40</v>
      </c>
      <c r="AF6" s="49" t="str">
        <f t="shared" si="3"/>
        <v>KW41</v>
      </c>
      <c r="AG6" s="49" t="str">
        <f t="shared" si="3"/>
        <v>KW42</v>
      </c>
      <c r="AH6" s="49" t="str">
        <f t="shared" si="3"/>
        <v>KW43</v>
      </c>
      <c r="AI6" s="49" t="str">
        <f t="shared" si="3"/>
        <v>KW44</v>
      </c>
      <c r="AJ6" s="49" t="str">
        <f t="shared" si="3"/>
        <v>KW45</v>
      </c>
      <c r="AK6" s="49" t="str">
        <f t="shared" si="3"/>
        <v>KW46</v>
      </c>
      <c r="AL6" s="49" t="str">
        <f t="shared" si="3"/>
        <v>KW47</v>
      </c>
      <c r="AM6" s="49" t="str">
        <f t="shared" si="3"/>
        <v>KW48</v>
      </c>
      <c r="AN6" s="49" t="str">
        <f t="shared" si="3"/>
        <v>KW49</v>
      </c>
      <c r="AO6" s="49" t="str">
        <f t="shared" si="3"/>
        <v>KW50</v>
      </c>
      <c r="AP6" s="49" t="str">
        <f t="shared" si="3"/>
        <v>KW51</v>
      </c>
      <c r="AQ6" s="49" t="str">
        <f t="shared" si="3"/>
        <v>KW52</v>
      </c>
      <c r="AR6" s="49" t="str">
        <f t="shared" si="3"/>
        <v>KW53</v>
      </c>
      <c r="AS6" s="49" t="str">
        <f t="shared" si="3"/>
        <v>KW1</v>
      </c>
      <c r="AT6" s="49" t="str">
        <f t="shared" si="3"/>
        <v>KW2</v>
      </c>
      <c r="AU6" s="49" t="str">
        <f t="shared" si="3"/>
        <v>KW3</v>
      </c>
      <c r="AV6" s="49" t="str">
        <f t="shared" si="3"/>
        <v>KW4</v>
      </c>
      <c r="AW6" s="49" t="str">
        <f t="shared" si="3"/>
        <v>KW5</v>
      </c>
      <c r="AX6" s="49" t="str">
        <f t="shared" si="3"/>
        <v>KW6</v>
      </c>
      <c r="AY6" s="49" t="str">
        <f t="shared" si="3"/>
        <v>KW7</v>
      </c>
      <c r="AZ6" s="49" t="str">
        <f t="shared" si="3"/>
        <v>KW8</v>
      </c>
      <c r="BA6" s="49" t="str">
        <f t="shared" si="3"/>
        <v>KW9</v>
      </c>
      <c r="BB6" s="49" t="str">
        <f t="shared" si="3"/>
        <v>KW10</v>
      </c>
      <c r="BC6" s="49" t="str">
        <f t="shared" si="3"/>
        <v>KW11</v>
      </c>
      <c r="BD6" s="49" t="str">
        <f t="shared" si="3"/>
        <v>KW12</v>
      </c>
      <c r="BE6" s="49" t="str">
        <f t="shared" si="3"/>
        <v>KW13</v>
      </c>
      <c r="BF6" s="49" t="str">
        <f t="shared" si="3"/>
        <v>KW14</v>
      </c>
      <c r="BG6" s="49" t="str">
        <f t="shared" si="3"/>
        <v>KW15</v>
      </c>
      <c r="BH6" s="49" t="str">
        <f t="shared" si="3"/>
        <v>KW16</v>
      </c>
      <c r="BI6" s="49" t="str">
        <f t="shared" si="3"/>
        <v>KW17</v>
      </c>
      <c r="BJ6" s="49" t="str">
        <f t="shared" si="3"/>
        <v>KW18</v>
      </c>
      <c r="BK6" s="49" t="str">
        <f t="shared" si="3"/>
        <v>KW19</v>
      </c>
      <c r="BL6" s="49" t="str">
        <f t="shared" si="3"/>
        <v>KW20</v>
      </c>
      <c r="BM6" s="49" t="str">
        <f t="shared" si="3"/>
        <v>KW21</v>
      </c>
      <c r="BN6" s="49" t="str">
        <f t="shared" si="3"/>
        <v>KW22</v>
      </c>
      <c r="BO6" s="49" t="str">
        <f t="shared" si="3"/>
        <v>KW23</v>
      </c>
      <c r="BP6" s="49" t="str">
        <f t="shared" si="3"/>
        <v>KW24</v>
      </c>
      <c r="BQ6" s="49" t="str">
        <f t="shared" si="3"/>
        <v>KW25</v>
      </c>
      <c r="BR6" s="49" t="str">
        <f t="shared" si="3"/>
        <v>KW26</v>
      </c>
      <c r="BS6" s="49" t="str">
        <f t="shared" si="3"/>
        <v>KW27</v>
      </c>
      <c r="BT6" s="49" t="str">
        <f t="shared" si="3"/>
        <v>KW28</v>
      </c>
      <c r="BU6" s="49" t="str">
        <f t="shared" si="3"/>
        <v>KW29</v>
      </c>
      <c r="BV6" s="49" t="str">
        <f t="shared" si="3"/>
        <v>KW30</v>
      </c>
      <c r="BW6" s="49" t="str">
        <f t="shared" si="3"/>
        <v>KW31</v>
      </c>
      <c r="BX6" s="49" t="str">
        <f t="shared" si="3"/>
        <v>KW32</v>
      </c>
      <c r="BY6" s="49" t="str">
        <f t="shared" si="3"/>
        <v>KW33</v>
      </c>
      <c r="BZ6" s="49" t="str">
        <f t="shared" si="3"/>
        <v>KW34</v>
      </c>
      <c r="CA6" s="49" t="str">
        <f t="shared" si="3"/>
        <v>KW35</v>
      </c>
      <c r="CB6" s="49" t="str">
        <f t="shared" si="3"/>
        <v>KW36</v>
      </c>
      <c r="CC6" s="49" t="str">
        <f t="shared" si="3"/>
        <v>KW37</v>
      </c>
      <c r="CD6" s="49" t="str">
        <f t="shared" si="3"/>
        <v>KW38</v>
      </c>
      <c r="CE6" s="49" t="str">
        <f t="shared" si="3"/>
        <v>KW39</v>
      </c>
      <c r="CF6" s="49" t="str">
        <f t="shared" si="3"/>
        <v>KW40</v>
      </c>
      <c r="CG6" s="49" t="str">
        <f t="shared" si="3"/>
        <v>KW41</v>
      </c>
      <c r="CH6" s="49" t="str">
        <f t="shared" si="3"/>
        <v>KW42</v>
      </c>
      <c r="CI6" s="49" t="str">
        <f t="shared" si="3"/>
        <v>KW43</v>
      </c>
      <c r="CJ6" s="49" t="str">
        <f t="shared" si="3"/>
        <v>KW44</v>
      </c>
      <c r="CK6" s="49" t="str">
        <f t="shared" si="3"/>
        <v>KW45</v>
      </c>
      <c r="CL6" s="49" t="str">
        <f t="shared" si="3"/>
        <v>KW46</v>
      </c>
      <c r="CM6" s="49" t="str">
        <f t="shared" si="3"/>
        <v>KW47</v>
      </c>
      <c r="CN6" s="49" t="str">
        <f t="shared" si="3"/>
        <v>KW48</v>
      </c>
      <c r="CO6" s="49" t="str">
        <f t="shared" si="3"/>
        <v>KW49</v>
      </c>
      <c r="CP6" s="49" t="str">
        <f t="shared" si="3"/>
        <v>KW50</v>
      </c>
      <c r="CQ6" s="49" t="str">
        <f t="shared" si="3"/>
        <v>KW51</v>
      </c>
      <c r="CR6" s="49" t="str">
        <f t="shared" si="3"/>
        <v>KW52</v>
      </c>
      <c r="CS6" s="49" t="str">
        <f t="shared" si="3"/>
        <v>KW1</v>
      </c>
      <c r="CT6" s="49" t="str">
        <f t="shared" si="3"/>
        <v>KW2</v>
      </c>
      <c r="CU6" s="49" t="str">
        <f t="shared" si="3"/>
        <v>KW3</v>
      </c>
      <c r="CV6" s="49" t="str">
        <f t="shared" si="3"/>
        <v>KW4</v>
      </c>
      <c r="CW6" s="49" t="str">
        <f t="shared" si="3"/>
        <v>KW5</v>
      </c>
      <c r="CX6" s="49" t="str">
        <f t="shared" si="3"/>
        <v>KW6</v>
      </c>
      <c r="CY6" s="49" t="str">
        <f t="shared" si="3"/>
        <v>KW7</v>
      </c>
      <c r="CZ6" s="49" t="str">
        <f t="shared" si="3"/>
        <v>KW8</v>
      </c>
    </row>
    <row r="7" ht="21.75" customHeight="1">
      <c r="A7" s="50" t="s">
        <v>78</v>
      </c>
      <c r="B7" s="50" t="s">
        <v>79</v>
      </c>
      <c r="C7" s="51" t="s">
        <v>80</v>
      </c>
      <c r="D7" s="51" t="s">
        <v>81</v>
      </c>
      <c r="E7" s="50" t="s">
        <v>82</v>
      </c>
      <c r="F7" s="50" t="s">
        <v>83</v>
      </c>
      <c r="G7" s="50" t="s">
        <v>84</v>
      </c>
      <c r="H7" s="50" t="s">
        <v>73</v>
      </c>
      <c r="I7" s="50" t="s">
        <v>85</v>
      </c>
      <c r="J7" s="50" t="s">
        <v>86</v>
      </c>
      <c r="K7" s="50" t="s">
        <v>87</v>
      </c>
      <c r="L7" s="50" t="s">
        <v>88</v>
      </c>
      <c r="M7" s="50" t="s">
        <v>89</v>
      </c>
      <c r="N7" s="50" t="s">
        <v>90</v>
      </c>
      <c r="O7" s="50" t="s">
        <v>91</v>
      </c>
      <c r="P7" s="50" t="s">
        <v>92</v>
      </c>
      <c r="Q7" s="50" t="s">
        <v>93</v>
      </c>
      <c r="R7" s="50" t="s">
        <v>94</v>
      </c>
      <c r="S7" s="51" t="s">
        <v>95</v>
      </c>
      <c r="T7" s="51" t="s">
        <v>96</v>
      </c>
      <c r="AA7" s="52" t="str">
        <f t="shared" ref="AA7:CZ7" si="4">IF($E$5="Tag",DAY(AA1),IF($E$5="Woche",DAY(AA1)&amp;"."&amp;MONTH(AA1)&amp;".",""))</f>
        <v>31.8.</v>
      </c>
      <c r="AB7" s="52" t="str">
        <f t="shared" si="4"/>
        <v>7.9.</v>
      </c>
      <c r="AC7" s="52" t="str">
        <f t="shared" si="4"/>
        <v>14.9.</v>
      </c>
      <c r="AD7" s="52" t="str">
        <f t="shared" si="4"/>
        <v>21.9.</v>
      </c>
      <c r="AE7" s="52" t="str">
        <f t="shared" si="4"/>
        <v>28.9.</v>
      </c>
      <c r="AF7" s="52" t="str">
        <f t="shared" si="4"/>
        <v>5.10.</v>
      </c>
      <c r="AG7" s="52" t="str">
        <f t="shared" si="4"/>
        <v>12.10.</v>
      </c>
      <c r="AH7" s="52" t="str">
        <f t="shared" si="4"/>
        <v>19.10.</v>
      </c>
      <c r="AI7" s="52" t="str">
        <f t="shared" si="4"/>
        <v>26.10.</v>
      </c>
      <c r="AJ7" s="52" t="str">
        <f t="shared" si="4"/>
        <v>2.11.</v>
      </c>
      <c r="AK7" s="52" t="str">
        <f t="shared" si="4"/>
        <v>9.11.</v>
      </c>
      <c r="AL7" s="52" t="str">
        <f t="shared" si="4"/>
        <v>16.11.</v>
      </c>
      <c r="AM7" s="52" t="str">
        <f t="shared" si="4"/>
        <v>23.11.</v>
      </c>
      <c r="AN7" s="52" t="str">
        <f t="shared" si="4"/>
        <v>30.11.</v>
      </c>
      <c r="AO7" s="52" t="str">
        <f t="shared" si="4"/>
        <v>7.12.</v>
      </c>
      <c r="AP7" s="52" t="str">
        <f t="shared" si="4"/>
        <v>14.12.</v>
      </c>
      <c r="AQ7" s="52" t="str">
        <f t="shared" si="4"/>
        <v>21.12.</v>
      </c>
      <c r="AR7" s="52" t="str">
        <f t="shared" si="4"/>
        <v>28.12.</v>
      </c>
      <c r="AS7" s="52" t="str">
        <f t="shared" si="4"/>
        <v>4.1.</v>
      </c>
      <c r="AT7" s="52" t="str">
        <f t="shared" si="4"/>
        <v>11.1.</v>
      </c>
      <c r="AU7" s="52" t="str">
        <f t="shared" si="4"/>
        <v>18.1.</v>
      </c>
      <c r="AV7" s="52" t="str">
        <f t="shared" si="4"/>
        <v>25.1.</v>
      </c>
      <c r="AW7" s="52" t="str">
        <f t="shared" si="4"/>
        <v>1.2.</v>
      </c>
      <c r="AX7" s="52" t="str">
        <f t="shared" si="4"/>
        <v>8.2.</v>
      </c>
      <c r="AY7" s="52" t="str">
        <f t="shared" si="4"/>
        <v>15.2.</v>
      </c>
      <c r="AZ7" s="52" t="str">
        <f t="shared" si="4"/>
        <v>22.2.</v>
      </c>
      <c r="BA7" s="52" t="str">
        <f t="shared" si="4"/>
        <v>1.3.</v>
      </c>
      <c r="BB7" s="52" t="str">
        <f t="shared" si="4"/>
        <v>8.3.</v>
      </c>
      <c r="BC7" s="52" t="str">
        <f t="shared" si="4"/>
        <v>15.3.</v>
      </c>
      <c r="BD7" s="52" t="str">
        <f t="shared" si="4"/>
        <v>22.3.</v>
      </c>
      <c r="BE7" s="52" t="str">
        <f t="shared" si="4"/>
        <v>29.3.</v>
      </c>
      <c r="BF7" s="52" t="str">
        <f t="shared" si="4"/>
        <v>5.4.</v>
      </c>
      <c r="BG7" s="52" t="str">
        <f t="shared" si="4"/>
        <v>12.4.</v>
      </c>
      <c r="BH7" s="52" t="str">
        <f t="shared" si="4"/>
        <v>19.4.</v>
      </c>
      <c r="BI7" s="52" t="str">
        <f t="shared" si="4"/>
        <v>26.4.</v>
      </c>
      <c r="BJ7" s="52" t="str">
        <f t="shared" si="4"/>
        <v>3.5.</v>
      </c>
      <c r="BK7" s="52" t="str">
        <f t="shared" si="4"/>
        <v>10.5.</v>
      </c>
      <c r="BL7" s="52" t="str">
        <f t="shared" si="4"/>
        <v>17.5.</v>
      </c>
      <c r="BM7" s="52" t="str">
        <f t="shared" si="4"/>
        <v>24.5.</v>
      </c>
      <c r="BN7" s="52" t="str">
        <f t="shared" si="4"/>
        <v>31.5.</v>
      </c>
      <c r="BO7" s="52" t="str">
        <f t="shared" si="4"/>
        <v>7.6.</v>
      </c>
      <c r="BP7" s="52" t="str">
        <f t="shared" si="4"/>
        <v>14.6.</v>
      </c>
      <c r="BQ7" s="52" t="str">
        <f t="shared" si="4"/>
        <v>21.6.</v>
      </c>
      <c r="BR7" s="52" t="str">
        <f t="shared" si="4"/>
        <v>28.6.</v>
      </c>
      <c r="BS7" s="52" t="str">
        <f t="shared" si="4"/>
        <v>5.7.</v>
      </c>
      <c r="BT7" s="52" t="str">
        <f t="shared" si="4"/>
        <v>12.7.</v>
      </c>
      <c r="BU7" s="52" t="str">
        <f t="shared" si="4"/>
        <v>19.7.</v>
      </c>
      <c r="BV7" s="52" t="str">
        <f t="shared" si="4"/>
        <v>26.7.</v>
      </c>
      <c r="BW7" s="52" t="str">
        <f t="shared" si="4"/>
        <v>2.8.</v>
      </c>
      <c r="BX7" s="52" t="str">
        <f t="shared" si="4"/>
        <v>9.8.</v>
      </c>
      <c r="BY7" s="52" t="str">
        <f t="shared" si="4"/>
        <v>16.8.</v>
      </c>
      <c r="BZ7" s="52" t="str">
        <f t="shared" si="4"/>
        <v>23.8.</v>
      </c>
      <c r="CA7" s="52" t="str">
        <f t="shared" si="4"/>
        <v>30.8.</v>
      </c>
      <c r="CB7" s="52" t="str">
        <f t="shared" si="4"/>
        <v>6.9.</v>
      </c>
      <c r="CC7" s="52" t="str">
        <f t="shared" si="4"/>
        <v>13.9.</v>
      </c>
      <c r="CD7" s="52" t="str">
        <f t="shared" si="4"/>
        <v>20.9.</v>
      </c>
      <c r="CE7" s="52" t="str">
        <f t="shared" si="4"/>
        <v>27.9.</v>
      </c>
      <c r="CF7" s="52" t="str">
        <f t="shared" si="4"/>
        <v>4.10.</v>
      </c>
      <c r="CG7" s="52" t="str">
        <f t="shared" si="4"/>
        <v>11.10.</v>
      </c>
      <c r="CH7" s="52" t="str">
        <f t="shared" si="4"/>
        <v>18.10.</v>
      </c>
      <c r="CI7" s="52" t="str">
        <f t="shared" si="4"/>
        <v>25.10.</v>
      </c>
      <c r="CJ7" s="52" t="str">
        <f t="shared" si="4"/>
        <v>1.11.</v>
      </c>
      <c r="CK7" s="52" t="str">
        <f t="shared" si="4"/>
        <v>8.11.</v>
      </c>
      <c r="CL7" s="52" t="str">
        <f t="shared" si="4"/>
        <v>15.11.</v>
      </c>
      <c r="CM7" s="52" t="str">
        <f t="shared" si="4"/>
        <v>22.11.</v>
      </c>
      <c r="CN7" s="52" t="str">
        <f t="shared" si="4"/>
        <v>29.11.</v>
      </c>
      <c r="CO7" s="52" t="str">
        <f t="shared" si="4"/>
        <v>6.12.</v>
      </c>
      <c r="CP7" s="52" t="str">
        <f t="shared" si="4"/>
        <v>13.12.</v>
      </c>
      <c r="CQ7" s="52" t="str">
        <f t="shared" si="4"/>
        <v>20.12.</v>
      </c>
      <c r="CR7" s="52" t="str">
        <f t="shared" si="4"/>
        <v>27.12.</v>
      </c>
      <c r="CS7" s="52" t="str">
        <f t="shared" si="4"/>
        <v>3.1.</v>
      </c>
      <c r="CT7" s="52" t="str">
        <f t="shared" si="4"/>
        <v>10.1.</v>
      </c>
      <c r="CU7" s="52" t="str">
        <f t="shared" si="4"/>
        <v>17.1.</v>
      </c>
      <c r="CV7" s="52" t="str">
        <f t="shared" si="4"/>
        <v>24.1.</v>
      </c>
      <c r="CW7" s="52" t="str">
        <f t="shared" si="4"/>
        <v>31.1.</v>
      </c>
      <c r="CX7" s="52" t="str">
        <f t="shared" si="4"/>
        <v>7.2.</v>
      </c>
      <c r="CY7" s="52" t="str">
        <f t="shared" si="4"/>
        <v>14.2.</v>
      </c>
      <c r="CZ7" s="52" t="str">
        <f t="shared" si="4"/>
        <v>21.2.</v>
      </c>
    </row>
    <row r="8" ht="15.75" customHeight="1">
      <c r="A8" s="53">
        <v>1.0</v>
      </c>
      <c r="B8" s="53" t="s">
        <v>74</v>
      </c>
      <c r="C8" s="54" t="s">
        <v>97</v>
      </c>
      <c r="D8" s="55"/>
      <c r="E8" s="53"/>
      <c r="F8" s="53"/>
      <c r="G8" s="53"/>
      <c r="H8" s="53"/>
      <c r="I8" s="53"/>
      <c r="J8" s="56"/>
      <c r="K8" s="57">
        <f t="shared" ref="K8:K87" si="6">IF($C8="","",IF($B8="Abschnitt",IFERROR(1/(1/MINIFS($V9:$V$88,$U9:$U$88,$A8)),""),V8))</f>
        <v>46265</v>
      </c>
      <c r="L8" s="57">
        <f t="shared" ref="L8:L87" si="7">IF($C8="","",IF($B8="Abschnitt",IFERROR(1/(1/MAXIFS($W9:$W$88,$U9:$U$88,$A8)),""),W8))</f>
        <v>46276</v>
      </c>
      <c r="M8" s="57" t="str">
        <f>IF(OR($B8&lt;&gt;"Vorgang",N($H8)=0,NOT(ISNUMBER($L8)),ISNUMBER($P8)),"",WORKDAY($L8,$H8,Freie_Tage))</f>
        <v/>
      </c>
      <c r="N8" s="56">
        <f>WORKDAY($C$5-1,10,Freie_Tage)</f>
        <v>46276</v>
      </c>
      <c r="O8" s="56"/>
      <c r="P8" s="56"/>
      <c r="Q8" s="58"/>
      <c r="R8" s="59">
        <f>IF(AND(ISNUMBER($N8),ISNUMBER($L8)),IF($L8&gt;$N8,NETWORKDAYS($N8,$L8,Freie_Tage)-1,IF($L8&lt;$N8,1-NETWORKDAYS($L8,$N8,Freie_Tage),0)),"")</f>
        <v>0</v>
      </c>
      <c r="S8" s="60" t="str">
        <f t="shared" ref="S8:S87" si="8">IF($C8="","",CHOOSE(Z8+1,"","✔ Fertig","○ Geplant","● Im Plan","● Rückstand","● Verzug")&amp;IF($B8="Abschnitt","  ·  "&amp;ROUND(Y8*100,0)&amp;" %",""))</f>
        <v>✔ Fertig  ·  100 %</v>
      </c>
      <c r="T8" s="61" t="str">
        <f t="shared" ref="T8:T87" si="9">IF($C8="","",IF(AND($A8="",$B8="Abschnitt"),"⚠ Nr. fehlt",IF(AND($E8&lt;&gt;"",ISNA(MATCH($E8,$A$7:$A7,0))),"⚠ Vorgänger muss weiter oben stehen",IF(AND($E8&lt;&gt;"",IFERROR(INDEX($B$7:$B7,MATCH($E8,$A$7:$A7,0))="Abschnitt",FALSE)),"⚠ Abschnitt nicht als Vorgänger",IF(AND($I8="ja",ISNUMBER($K8),ISNUMBER($L8)),IF(OR($L8-$K8&gt;=300,YEAR($L8)&gt;YEAR($K8),MONTH($K8)&lt;=2,MONTH($K8)=12,MONTH($L8)&lt;=2,MONTH($L8)=12),"❄ Winter: Wetterrisiko  ",""),"")&amp;IF(N($R8)&gt;0,"+"&amp;$R8&amp;" AT ggü. Basis",IF(N($R8)&lt;0,$R8&amp;" AT ggü. Basis",""))))))</f>
        <v/>
      </c>
      <c r="U8" s="62">
        <f t="shared" ref="U8:U87" si="10">IF($B8="Abschnitt",$A8,U7)</f>
        <v>1</v>
      </c>
      <c r="V8" s="62" t="str">
        <f t="array" ref="V8">IF(OR($C8="",$B8="Abschnitt"),"",IF(ISNUMBER($O8),$O8,IF(AND($E8="",NOT(ISNUMBER($J8))),WORKDAY(IF(ISNUMBER($C$5),$C$5,TODAY())-1,1,Freie_Tage),MAX(IF($E8="",0,IFERROR(WORKDAY(INDEX($X$7:$X7,MATCH($E8,$A$7:$A7,0)),IF($B8="Meilenstein",0,1)+N($F8),Freie_Tage),WORKDAY(IF(ISNUMBER($C$5),$C$5,TODAY())-1,1,Freie_Tage))),IF(ISNUMBER($J8),WORKDAY($J8-1,1,Freie_Tage),0)))))</f>
        <v/>
      </c>
      <c r="W8" s="62" t="str">
        <f>IF(V8="","",IF(ISNUMBER($P8),$P8,IF($B8="Meilenstein",V8,WORKDAY(V8,MAX(N($G8),1)-1,Freie_Tage))))</f>
        <v/>
      </c>
      <c r="X8" s="62" t="str">
        <f>IF(V8="","",MAX(WORKDAY(IF($B8="Meilenstein",V8,WORKDAY(V8,MAX(N($G8),1)-1,Freie_Tage)),N($H8),Freie_Tage),IF(ISNUMBER($P8),$P8,0)))</f>
        <v/>
      </c>
      <c r="Y8" s="62">
        <f t="shared" ref="Y8:Y87" si="11">IF($C8="",0,IF($B8="Abschnitt",IFERROR(SUMPRODUCT(($U9:$U$88=$A8)*($B9:$B$88="Vorgang"),$G9:$G$88,$Q9:$Q$88)/SUMIFS($G9:$G$88,$U9:$U$88,$A8,$B9:$B$88,"Vorgang"),0),N($Q8)))</f>
        <v>1</v>
      </c>
      <c r="Z8" s="62">
        <f>IF(NOT(ISNUMBER($K8)),0,IF(Y8&gt;=1,1,IF(TODAY()&lt;$K8,2,IF(OR(TODAY()&gt;$L8,N($R8)&gt;0),5,IF(Y8&lt;MIN(1,(NETWORKDAYS($K8,TODAY(),Freie_Tage)-1)/MAX(1,NETWORKDAYS($K8,$L8,Freie_Tage)))-0.15,4,3)))))</f>
        <v>1</v>
      </c>
      <c r="AA8" s="63" t="str">
        <f t="shared" ref="AA8:CZ8" si="5">IF(AND($B8="Meilenstein",ISNUMBER($K8)),IF(AND(AA$1&lt;=$K8,AB$1&gt;$K8),"◆",""),"")</f>
        <v/>
      </c>
      <c r="AB8" s="63" t="str">
        <f t="shared" si="5"/>
        <v/>
      </c>
      <c r="AC8" s="63" t="str">
        <f t="shared" si="5"/>
        <v/>
      </c>
      <c r="AD8" s="63" t="str">
        <f t="shared" si="5"/>
        <v/>
      </c>
      <c r="AE8" s="63" t="str">
        <f t="shared" si="5"/>
        <v/>
      </c>
      <c r="AF8" s="63" t="str">
        <f t="shared" si="5"/>
        <v/>
      </c>
      <c r="AG8" s="63" t="str">
        <f t="shared" si="5"/>
        <v/>
      </c>
      <c r="AH8" s="63" t="str">
        <f t="shared" si="5"/>
        <v/>
      </c>
      <c r="AI8" s="63" t="str">
        <f t="shared" si="5"/>
        <v/>
      </c>
      <c r="AJ8" s="63" t="str">
        <f t="shared" si="5"/>
        <v/>
      </c>
      <c r="AK8" s="63" t="str">
        <f t="shared" si="5"/>
        <v/>
      </c>
      <c r="AL8" s="63" t="str">
        <f t="shared" si="5"/>
        <v/>
      </c>
      <c r="AM8" s="63" t="str">
        <f t="shared" si="5"/>
        <v/>
      </c>
      <c r="AN8" s="63" t="str">
        <f t="shared" si="5"/>
        <v/>
      </c>
      <c r="AO8" s="63" t="str">
        <f t="shared" si="5"/>
        <v/>
      </c>
      <c r="AP8" s="63" t="str">
        <f t="shared" si="5"/>
        <v/>
      </c>
      <c r="AQ8" s="63" t="str">
        <f t="shared" si="5"/>
        <v/>
      </c>
      <c r="AR8" s="63" t="str">
        <f t="shared" si="5"/>
        <v/>
      </c>
      <c r="AS8" s="63" t="str">
        <f t="shared" si="5"/>
        <v/>
      </c>
      <c r="AT8" s="63" t="str">
        <f t="shared" si="5"/>
        <v/>
      </c>
      <c r="AU8" s="63" t="str">
        <f t="shared" si="5"/>
        <v/>
      </c>
      <c r="AV8" s="63" t="str">
        <f t="shared" si="5"/>
        <v/>
      </c>
      <c r="AW8" s="63" t="str">
        <f t="shared" si="5"/>
        <v/>
      </c>
      <c r="AX8" s="63" t="str">
        <f t="shared" si="5"/>
        <v/>
      </c>
      <c r="AY8" s="63" t="str">
        <f t="shared" si="5"/>
        <v/>
      </c>
      <c r="AZ8" s="63" t="str">
        <f t="shared" si="5"/>
        <v/>
      </c>
      <c r="BA8" s="63" t="str">
        <f t="shared" si="5"/>
        <v/>
      </c>
      <c r="BB8" s="63" t="str">
        <f t="shared" si="5"/>
        <v/>
      </c>
      <c r="BC8" s="63" t="str">
        <f t="shared" si="5"/>
        <v/>
      </c>
      <c r="BD8" s="63" t="str">
        <f t="shared" si="5"/>
        <v/>
      </c>
      <c r="BE8" s="63" t="str">
        <f t="shared" si="5"/>
        <v/>
      </c>
      <c r="BF8" s="63" t="str">
        <f t="shared" si="5"/>
        <v/>
      </c>
      <c r="BG8" s="63" t="str">
        <f t="shared" si="5"/>
        <v/>
      </c>
      <c r="BH8" s="63" t="str">
        <f t="shared" si="5"/>
        <v/>
      </c>
      <c r="BI8" s="63" t="str">
        <f t="shared" si="5"/>
        <v/>
      </c>
      <c r="BJ8" s="63" t="str">
        <f t="shared" si="5"/>
        <v/>
      </c>
      <c r="BK8" s="63" t="str">
        <f t="shared" si="5"/>
        <v/>
      </c>
      <c r="BL8" s="63" t="str">
        <f t="shared" si="5"/>
        <v/>
      </c>
      <c r="BM8" s="63" t="str">
        <f t="shared" si="5"/>
        <v/>
      </c>
      <c r="BN8" s="63" t="str">
        <f t="shared" si="5"/>
        <v/>
      </c>
      <c r="BO8" s="63" t="str">
        <f t="shared" si="5"/>
        <v/>
      </c>
      <c r="BP8" s="63" t="str">
        <f t="shared" si="5"/>
        <v/>
      </c>
      <c r="BQ8" s="63" t="str">
        <f t="shared" si="5"/>
        <v/>
      </c>
      <c r="BR8" s="63" t="str">
        <f t="shared" si="5"/>
        <v/>
      </c>
      <c r="BS8" s="63" t="str">
        <f t="shared" si="5"/>
        <v/>
      </c>
      <c r="BT8" s="63" t="str">
        <f t="shared" si="5"/>
        <v/>
      </c>
      <c r="BU8" s="63" t="str">
        <f t="shared" si="5"/>
        <v/>
      </c>
      <c r="BV8" s="63" t="str">
        <f t="shared" si="5"/>
        <v/>
      </c>
      <c r="BW8" s="63" t="str">
        <f t="shared" si="5"/>
        <v/>
      </c>
      <c r="BX8" s="63" t="str">
        <f t="shared" si="5"/>
        <v/>
      </c>
      <c r="BY8" s="63" t="str">
        <f t="shared" si="5"/>
        <v/>
      </c>
      <c r="BZ8" s="63" t="str">
        <f t="shared" si="5"/>
        <v/>
      </c>
      <c r="CA8" s="63" t="str">
        <f t="shared" si="5"/>
        <v/>
      </c>
      <c r="CB8" s="63" t="str">
        <f t="shared" si="5"/>
        <v/>
      </c>
      <c r="CC8" s="63" t="str">
        <f t="shared" si="5"/>
        <v/>
      </c>
      <c r="CD8" s="63" t="str">
        <f t="shared" si="5"/>
        <v/>
      </c>
      <c r="CE8" s="63" t="str">
        <f t="shared" si="5"/>
        <v/>
      </c>
      <c r="CF8" s="63" t="str">
        <f t="shared" si="5"/>
        <v/>
      </c>
      <c r="CG8" s="63" t="str">
        <f t="shared" si="5"/>
        <v/>
      </c>
      <c r="CH8" s="63" t="str">
        <f t="shared" si="5"/>
        <v/>
      </c>
      <c r="CI8" s="63" t="str">
        <f t="shared" si="5"/>
        <v/>
      </c>
      <c r="CJ8" s="63" t="str">
        <f t="shared" si="5"/>
        <v/>
      </c>
      <c r="CK8" s="63" t="str">
        <f t="shared" si="5"/>
        <v/>
      </c>
      <c r="CL8" s="63" t="str">
        <f t="shared" si="5"/>
        <v/>
      </c>
      <c r="CM8" s="63" t="str">
        <f t="shared" si="5"/>
        <v/>
      </c>
      <c r="CN8" s="63" t="str">
        <f t="shared" si="5"/>
        <v/>
      </c>
      <c r="CO8" s="63" t="str">
        <f t="shared" si="5"/>
        <v/>
      </c>
      <c r="CP8" s="63" t="str">
        <f t="shared" si="5"/>
        <v/>
      </c>
      <c r="CQ8" s="63" t="str">
        <f t="shared" si="5"/>
        <v/>
      </c>
      <c r="CR8" s="63" t="str">
        <f t="shared" si="5"/>
        <v/>
      </c>
      <c r="CS8" s="63" t="str">
        <f t="shared" si="5"/>
        <v/>
      </c>
      <c r="CT8" s="63" t="str">
        <f t="shared" si="5"/>
        <v/>
      </c>
      <c r="CU8" s="63" t="str">
        <f t="shared" si="5"/>
        <v/>
      </c>
      <c r="CV8" s="63" t="str">
        <f t="shared" si="5"/>
        <v/>
      </c>
      <c r="CW8" s="63" t="str">
        <f t="shared" si="5"/>
        <v/>
      </c>
      <c r="CX8" s="63" t="str">
        <f t="shared" si="5"/>
        <v/>
      </c>
      <c r="CY8" s="63" t="str">
        <f t="shared" si="5"/>
        <v/>
      </c>
      <c r="CZ8" s="63" t="str">
        <f t="shared" si="5"/>
        <v/>
      </c>
    </row>
    <row r="9" ht="15.75" customHeight="1">
      <c r="A9" s="53">
        <v>2.0</v>
      </c>
      <c r="B9" s="53" t="s">
        <v>100</v>
      </c>
      <c r="C9" s="55" t="s">
        <v>101</v>
      </c>
      <c r="D9" s="55" t="s">
        <v>102</v>
      </c>
      <c r="E9" s="53"/>
      <c r="F9" s="53"/>
      <c r="G9" s="53">
        <v>3.0</v>
      </c>
      <c r="H9" s="53"/>
      <c r="I9" s="53" t="s">
        <v>103</v>
      </c>
      <c r="J9" s="56"/>
      <c r="K9" s="57">
        <f t="shared" si="6"/>
        <v>46265</v>
      </c>
      <c r="L9" s="57">
        <f t="shared" si="7"/>
        <v>46267</v>
      </c>
      <c r="M9" s="57" t="str">
        <f>IF(OR($B9&lt;&gt;"Vorgang",N($H9)=0,NOT(ISNUMBER($L9)),ISNUMBER($P9)),"",WORKDAY($L9,$H9,Freie_Tage))</f>
        <v/>
      </c>
      <c r="N9" s="56">
        <f>WORKDAY($C$5-1,3,Freie_Tage)</f>
        <v>46267</v>
      </c>
      <c r="O9" s="56">
        <f>WORKDAY($C$5-1,1,Freie_Tage)</f>
        <v>46265</v>
      </c>
      <c r="P9" s="56"/>
      <c r="Q9" s="58">
        <v>1.0</v>
      </c>
      <c r="R9" s="59">
        <f>IF(AND(ISNUMBER($N9),ISNUMBER($L9)),IF($L9&gt;$N9,NETWORKDAYS($N9,$L9,Freie_Tage)-1,IF($L9&lt;$N9,1-NETWORKDAYS($L9,$N9,Freie_Tage),0)),"")</f>
        <v>0</v>
      </c>
      <c r="S9" s="60" t="str">
        <f t="shared" si="8"/>
        <v>✔ Fertig</v>
      </c>
      <c r="T9" s="61" t="str">
        <f t="shared" si="9"/>
        <v/>
      </c>
      <c r="U9" s="62">
        <f t="shared" si="10"/>
        <v>1</v>
      </c>
      <c r="V9" s="64">
        <f t="array" ref="V9">IF(OR($C9="",$B9="Abschnitt"),"",IF(ISNUMBER($O9),$O9,IF(AND($E9="",NOT(ISNUMBER($J9))),WORKDAY(IF(ISNUMBER($C$5),$C$5,TODAY())-1,1,Freie_Tage),MAX(IF($E9="",0,IFERROR(WORKDAY(INDEX($X$7:$X8,MATCH($E9,$A$7:$A8,0)),IF($B9="Meilenstein",0,1)+N($F9),Freie_Tage),WORKDAY(IF(ISNUMBER($C$5),$C$5,TODAY())-1,1,Freie_Tage))),IF(ISNUMBER($J9),WORKDAY($J9-1,1,Freie_Tage),0)))))</f>
        <v>46265</v>
      </c>
      <c r="W9" s="65">
        <f>IF(V9="","",IF(ISNUMBER($P9),$P9,IF($B9="Meilenstein",V9,WORKDAY(V9,MAX(N($G9),1)-1,Freie_Tage))))</f>
        <v>46267</v>
      </c>
      <c r="X9" s="65">
        <f>IF(V9="","",MAX(WORKDAY(IF($B9="Meilenstein",V9,WORKDAY(V9,MAX(N($G9),1)-1,Freie_Tage)),N($H9),Freie_Tage),IF(ISNUMBER($P9),$P9,0)))</f>
        <v>46267</v>
      </c>
      <c r="Y9" s="62">
        <f t="shared" si="11"/>
        <v>1</v>
      </c>
      <c r="Z9" s="62">
        <f>IF(NOT(ISNUMBER($K9)),0,IF(Y9&gt;=1,1,IF(TODAY()&lt;$K9,2,IF(OR(TODAY()&gt;$L9,N($R9)&gt;0),5,IF(Y9&lt;MIN(1,(NETWORKDAYS($K9,TODAY(),Freie_Tage)-1)/MAX(1,NETWORKDAYS($K9,$L9,Freie_Tage)))-0.15,4,3)))))</f>
        <v>1</v>
      </c>
      <c r="AA9" s="63" t="str">
        <f t="shared" ref="AA9:CZ9" si="12">IF(AND($B9="Meilenstein",ISNUMBER($K9)),IF(AND(AA$1&lt;=$K9,AB$1&gt;$K9),"◆",""),"")</f>
        <v/>
      </c>
      <c r="AB9" s="63" t="str">
        <f t="shared" si="12"/>
        <v/>
      </c>
      <c r="AC9" s="63" t="str">
        <f t="shared" si="12"/>
        <v/>
      </c>
      <c r="AD9" s="63" t="str">
        <f t="shared" si="12"/>
        <v/>
      </c>
      <c r="AE9" s="63" t="str">
        <f t="shared" si="12"/>
        <v/>
      </c>
      <c r="AF9" s="63" t="str">
        <f t="shared" si="12"/>
        <v/>
      </c>
      <c r="AG9" s="63" t="str">
        <f t="shared" si="12"/>
        <v/>
      </c>
      <c r="AH9" s="63" t="str">
        <f t="shared" si="12"/>
        <v/>
      </c>
      <c r="AI9" s="63" t="str">
        <f t="shared" si="12"/>
        <v/>
      </c>
      <c r="AJ9" s="63" t="str">
        <f t="shared" si="12"/>
        <v/>
      </c>
      <c r="AK9" s="63" t="str">
        <f t="shared" si="12"/>
        <v/>
      </c>
      <c r="AL9" s="63" t="str">
        <f t="shared" si="12"/>
        <v/>
      </c>
      <c r="AM9" s="63" t="str">
        <f t="shared" si="12"/>
        <v/>
      </c>
      <c r="AN9" s="63" t="str">
        <f t="shared" si="12"/>
        <v/>
      </c>
      <c r="AO9" s="63" t="str">
        <f t="shared" si="12"/>
        <v/>
      </c>
      <c r="AP9" s="63" t="str">
        <f t="shared" si="12"/>
        <v/>
      </c>
      <c r="AQ9" s="63" t="str">
        <f t="shared" si="12"/>
        <v/>
      </c>
      <c r="AR9" s="63" t="str">
        <f t="shared" si="12"/>
        <v/>
      </c>
      <c r="AS9" s="63" t="str">
        <f t="shared" si="12"/>
        <v/>
      </c>
      <c r="AT9" s="63" t="str">
        <f t="shared" si="12"/>
        <v/>
      </c>
      <c r="AU9" s="63" t="str">
        <f t="shared" si="12"/>
        <v/>
      </c>
      <c r="AV9" s="63" t="str">
        <f t="shared" si="12"/>
        <v/>
      </c>
      <c r="AW9" s="63" t="str">
        <f t="shared" si="12"/>
        <v/>
      </c>
      <c r="AX9" s="63" t="str">
        <f t="shared" si="12"/>
        <v/>
      </c>
      <c r="AY9" s="63" t="str">
        <f t="shared" si="12"/>
        <v/>
      </c>
      <c r="AZ9" s="63" t="str">
        <f t="shared" si="12"/>
        <v/>
      </c>
      <c r="BA9" s="63" t="str">
        <f t="shared" si="12"/>
        <v/>
      </c>
      <c r="BB9" s="63" t="str">
        <f t="shared" si="12"/>
        <v/>
      </c>
      <c r="BC9" s="63" t="str">
        <f t="shared" si="12"/>
        <v/>
      </c>
      <c r="BD9" s="63" t="str">
        <f t="shared" si="12"/>
        <v/>
      </c>
      <c r="BE9" s="63" t="str">
        <f t="shared" si="12"/>
        <v/>
      </c>
      <c r="BF9" s="63" t="str">
        <f t="shared" si="12"/>
        <v/>
      </c>
      <c r="BG9" s="63" t="str">
        <f t="shared" si="12"/>
        <v/>
      </c>
      <c r="BH9" s="63" t="str">
        <f t="shared" si="12"/>
        <v/>
      </c>
      <c r="BI9" s="63" t="str">
        <f t="shared" si="12"/>
        <v/>
      </c>
      <c r="BJ9" s="63" t="str">
        <f t="shared" si="12"/>
        <v/>
      </c>
      <c r="BK9" s="63" t="str">
        <f t="shared" si="12"/>
        <v/>
      </c>
      <c r="BL9" s="63" t="str">
        <f t="shared" si="12"/>
        <v/>
      </c>
      <c r="BM9" s="63" t="str">
        <f t="shared" si="12"/>
        <v/>
      </c>
      <c r="BN9" s="63" t="str">
        <f t="shared" si="12"/>
        <v/>
      </c>
      <c r="BO9" s="63" t="str">
        <f t="shared" si="12"/>
        <v/>
      </c>
      <c r="BP9" s="63" t="str">
        <f t="shared" si="12"/>
        <v/>
      </c>
      <c r="BQ9" s="63" t="str">
        <f t="shared" si="12"/>
        <v/>
      </c>
      <c r="BR9" s="63" t="str">
        <f t="shared" si="12"/>
        <v/>
      </c>
      <c r="BS9" s="63" t="str">
        <f t="shared" si="12"/>
        <v/>
      </c>
      <c r="BT9" s="63" t="str">
        <f t="shared" si="12"/>
        <v/>
      </c>
      <c r="BU9" s="63" t="str">
        <f t="shared" si="12"/>
        <v/>
      </c>
      <c r="BV9" s="63" t="str">
        <f t="shared" si="12"/>
        <v/>
      </c>
      <c r="BW9" s="63" t="str">
        <f t="shared" si="12"/>
        <v/>
      </c>
      <c r="BX9" s="63" t="str">
        <f t="shared" si="12"/>
        <v/>
      </c>
      <c r="BY9" s="63" t="str">
        <f t="shared" si="12"/>
        <v/>
      </c>
      <c r="BZ9" s="63" t="str">
        <f t="shared" si="12"/>
        <v/>
      </c>
      <c r="CA9" s="63" t="str">
        <f t="shared" si="12"/>
        <v/>
      </c>
      <c r="CB9" s="63" t="str">
        <f t="shared" si="12"/>
        <v/>
      </c>
      <c r="CC9" s="63" t="str">
        <f t="shared" si="12"/>
        <v/>
      </c>
      <c r="CD9" s="63" t="str">
        <f t="shared" si="12"/>
        <v/>
      </c>
      <c r="CE9" s="63" t="str">
        <f t="shared" si="12"/>
        <v/>
      </c>
      <c r="CF9" s="63" t="str">
        <f t="shared" si="12"/>
        <v/>
      </c>
      <c r="CG9" s="63" t="str">
        <f t="shared" si="12"/>
        <v/>
      </c>
      <c r="CH9" s="63" t="str">
        <f t="shared" si="12"/>
        <v/>
      </c>
      <c r="CI9" s="63" t="str">
        <f t="shared" si="12"/>
        <v/>
      </c>
      <c r="CJ9" s="63" t="str">
        <f t="shared" si="12"/>
        <v/>
      </c>
      <c r="CK9" s="63" t="str">
        <f t="shared" si="12"/>
        <v/>
      </c>
      <c r="CL9" s="63" t="str">
        <f t="shared" si="12"/>
        <v/>
      </c>
      <c r="CM9" s="63" t="str">
        <f t="shared" si="12"/>
        <v/>
      </c>
      <c r="CN9" s="63" t="str">
        <f t="shared" si="12"/>
        <v/>
      </c>
      <c r="CO9" s="63" t="str">
        <f t="shared" si="12"/>
        <v/>
      </c>
      <c r="CP9" s="63" t="str">
        <f t="shared" si="12"/>
        <v/>
      </c>
      <c r="CQ9" s="63" t="str">
        <f t="shared" si="12"/>
        <v/>
      </c>
      <c r="CR9" s="63" t="str">
        <f t="shared" si="12"/>
        <v/>
      </c>
      <c r="CS9" s="63" t="str">
        <f t="shared" si="12"/>
        <v/>
      </c>
      <c r="CT9" s="63" t="str">
        <f t="shared" si="12"/>
        <v/>
      </c>
      <c r="CU9" s="63" t="str">
        <f t="shared" si="12"/>
        <v/>
      </c>
      <c r="CV9" s="63" t="str">
        <f t="shared" si="12"/>
        <v/>
      </c>
      <c r="CW9" s="63" t="str">
        <f t="shared" si="12"/>
        <v/>
      </c>
      <c r="CX9" s="63" t="str">
        <f t="shared" si="12"/>
        <v/>
      </c>
      <c r="CY9" s="63" t="str">
        <f t="shared" si="12"/>
        <v/>
      </c>
      <c r="CZ9" s="63" t="str">
        <f t="shared" si="12"/>
        <v/>
      </c>
    </row>
    <row r="10" ht="15.75" customHeight="1">
      <c r="A10" s="53">
        <v>3.0</v>
      </c>
      <c r="B10" s="53" t="s">
        <v>100</v>
      </c>
      <c r="C10" s="55" t="s">
        <v>108</v>
      </c>
      <c r="D10" s="55" t="s">
        <v>109</v>
      </c>
      <c r="E10" s="53">
        <v>2.0</v>
      </c>
      <c r="F10" s="53"/>
      <c r="G10" s="53">
        <v>5.0</v>
      </c>
      <c r="H10" s="53">
        <v>2.0</v>
      </c>
      <c r="I10" s="53" t="s">
        <v>106</v>
      </c>
      <c r="J10" s="56"/>
      <c r="K10" s="57">
        <f t="shared" si="6"/>
        <v>46268</v>
      </c>
      <c r="L10" s="57">
        <f t="shared" si="7"/>
        <v>46276</v>
      </c>
      <c r="M10" s="57" t="str">
        <f>IF(OR($B10&lt;&gt;"Vorgang",N($H10)=0,NOT(ISNUMBER($L10)),ISNUMBER($P10)),"",WORKDAY($L10,$H10,Freie_Tage))</f>
        <v/>
      </c>
      <c r="N10" s="56">
        <f>WORKDAY($C$5-1,8,Freie_Tage)</f>
        <v>46274</v>
      </c>
      <c r="O10" s="56">
        <f>WORKDAY($C$5-1,4,Freie_Tage)</f>
        <v>46268</v>
      </c>
      <c r="P10" s="56">
        <f>WORKDAY($C$5-1,10,Freie_Tage)</f>
        <v>46276</v>
      </c>
      <c r="Q10" s="58">
        <v>1.0</v>
      </c>
      <c r="R10" s="59">
        <f>IF(AND(ISNUMBER($N10),ISNUMBER($L10)),IF($L10&gt;$N10,NETWORKDAYS($N10,$L10,Freie_Tage)-1,IF($L10&lt;$N10,1-NETWORKDAYS($L10,$N10,Freie_Tage),0)),"")</f>
        <v>2</v>
      </c>
      <c r="S10" s="60" t="str">
        <f t="shared" si="8"/>
        <v>✔ Fertig</v>
      </c>
      <c r="T10" s="61" t="str">
        <f t="shared" si="9"/>
        <v>+2 AT ggü. Basis</v>
      </c>
      <c r="U10" s="62">
        <f t="shared" si="10"/>
        <v>1</v>
      </c>
      <c r="V10" s="64">
        <f t="array" ref="V10">IF(OR($C10="",$B10="Abschnitt"),"",IF(ISNUMBER($O10),$O10,IF(AND($E10="",NOT(ISNUMBER($J10))),WORKDAY(IF(ISNUMBER($C$5),$C$5,TODAY())-1,1,Freie_Tage),MAX(IF($E10="",0,IFERROR(WORKDAY(INDEX($X$7:$X9,MATCH($E10,$A$7:$A9,0)),IF($B10="Meilenstein",0,1)+N($F10),Freie_Tage),WORKDAY(IF(ISNUMBER($C$5),$C$5,TODAY())-1,1,Freie_Tage))),IF(ISNUMBER($J10),WORKDAY($J10-1,1,Freie_Tage),0)))))</f>
        <v>46268</v>
      </c>
      <c r="W10" s="64">
        <f>IF(V10="","",IF(ISNUMBER($P10),$P10,IF($B10="Meilenstein",V10,WORKDAY(V10,MAX(N($G10),1)-1,Freie_Tage))))</f>
        <v>46276</v>
      </c>
      <c r="X10" s="62">
        <f>IF(V10="","",MAX(WORKDAY(IF($B10="Meilenstein",V10,WORKDAY(V10,MAX(N($G10),1)-1,Freie_Tage)),N($H10),Freie_Tage),IF(ISNUMBER($P10),$P10,0)))</f>
        <v>46276</v>
      </c>
      <c r="Y10" s="62">
        <f t="shared" si="11"/>
        <v>1</v>
      </c>
      <c r="Z10" s="62">
        <f>IF(NOT(ISNUMBER($K10)),0,IF(Y10&gt;=1,1,IF(TODAY()&lt;$K10,2,IF(OR(TODAY()&gt;$L10,N($R10)&gt;0),5,IF(Y10&lt;MIN(1,(NETWORKDAYS($K10,TODAY(),Freie_Tage)-1)/MAX(1,NETWORKDAYS($K10,$L10,Freie_Tage)))-0.15,4,3)))))</f>
        <v>1</v>
      </c>
      <c r="AA10" s="63" t="str">
        <f t="shared" ref="AA10:CZ10" si="13">IF(AND($B10="Meilenstein",ISNUMBER($K10)),IF(AND(AA$1&lt;=$K10,AB$1&gt;$K10),"◆",""),"")</f>
        <v/>
      </c>
      <c r="AB10" s="63" t="str">
        <f t="shared" si="13"/>
        <v/>
      </c>
      <c r="AC10" s="63" t="str">
        <f t="shared" si="13"/>
        <v/>
      </c>
      <c r="AD10" s="63" t="str">
        <f t="shared" si="13"/>
        <v/>
      </c>
      <c r="AE10" s="63" t="str">
        <f t="shared" si="13"/>
        <v/>
      </c>
      <c r="AF10" s="63" t="str">
        <f t="shared" si="13"/>
        <v/>
      </c>
      <c r="AG10" s="63" t="str">
        <f t="shared" si="13"/>
        <v/>
      </c>
      <c r="AH10" s="63" t="str">
        <f t="shared" si="13"/>
        <v/>
      </c>
      <c r="AI10" s="63" t="str">
        <f t="shared" si="13"/>
        <v/>
      </c>
      <c r="AJ10" s="63" t="str">
        <f t="shared" si="13"/>
        <v/>
      </c>
      <c r="AK10" s="63" t="str">
        <f t="shared" si="13"/>
        <v/>
      </c>
      <c r="AL10" s="63" t="str">
        <f t="shared" si="13"/>
        <v/>
      </c>
      <c r="AM10" s="63" t="str">
        <f t="shared" si="13"/>
        <v/>
      </c>
      <c r="AN10" s="63" t="str">
        <f t="shared" si="13"/>
        <v/>
      </c>
      <c r="AO10" s="63" t="str">
        <f t="shared" si="13"/>
        <v/>
      </c>
      <c r="AP10" s="63" t="str">
        <f t="shared" si="13"/>
        <v/>
      </c>
      <c r="AQ10" s="63" t="str">
        <f t="shared" si="13"/>
        <v/>
      </c>
      <c r="AR10" s="63" t="str">
        <f t="shared" si="13"/>
        <v/>
      </c>
      <c r="AS10" s="63" t="str">
        <f t="shared" si="13"/>
        <v/>
      </c>
      <c r="AT10" s="63" t="str">
        <f t="shared" si="13"/>
        <v/>
      </c>
      <c r="AU10" s="63" t="str">
        <f t="shared" si="13"/>
        <v/>
      </c>
      <c r="AV10" s="63" t="str">
        <f t="shared" si="13"/>
        <v/>
      </c>
      <c r="AW10" s="63" t="str">
        <f t="shared" si="13"/>
        <v/>
      </c>
      <c r="AX10" s="63" t="str">
        <f t="shared" si="13"/>
        <v/>
      </c>
      <c r="AY10" s="63" t="str">
        <f t="shared" si="13"/>
        <v/>
      </c>
      <c r="AZ10" s="63" t="str">
        <f t="shared" si="13"/>
        <v/>
      </c>
      <c r="BA10" s="63" t="str">
        <f t="shared" si="13"/>
        <v/>
      </c>
      <c r="BB10" s="63" t="str">
        <f t="shared" si="13"/>
        <v/>
      </c>
      <c r="BC10" s="63" t="str">
        <f t="shared" si="13"/>
        <v/>
      </c>
      <c r="BD10" s="63" t="str">
        <f t="shared" si="13"/>
        <v/>
      </c>
      <c r="BE10" s="63" t="str">
        <f t="shared" si="13"/>
        <v/>
      </c>
      <c r="BF10" s="63" t="str">
        <f t="shared" si="13"/>
        <v/>
      </c>
      <c r="BG10" s="63" t="str">
        <f t="shared" si="13"/>
        <v/>
      </c>
      <c r="BH10" s="63" t="str">
        <f t="shared" si="13"/>
        <v/>
      </c>
      <c r="BI10" s="63" t="str">
        <f t="shared" si="13"/>
        <v/>
      </c>
      <c r="BJ10" s="63" t="str">
        <f t="shared" si="13"/>
        <v/>
      </c>
      <c r="BK10" s="63" t="str">
        <f t="shared" si="13"/>
        <v/>
      </c>
      <c r="BL10" s="63" t="str">
        <f t="shared" si="13"/>
        <v/>
      </c>
      <c r="BM10" s="63" t="str">
        <f t="shared" si="13"/>
        <v/>
      </c>
      <c r="BN10" s="63" t="str">
        <f t="shared" si="13"/>
        <v/>
      </c>
      <c r="BO10" s="63" t="str">
        <f t="shared" si="13"/>
        <v/>
      </c>
      <c r="BP10" s="63" t="str">
        <f t="shared" si="13"/>
        <v/>
      </c>
      <c r="BQ10" s="63" t="str">
        <f t="shared" si="13"/>
        <v/>
      </c>
      <c r="BR10" s="63" t="str">
        <f t="shared" si="13"/>
        <v/>
      </c>
      <c r="BS10" s="63" t="str">
        <f t="shared" si="13"/>
        <v/>
      </c>
      <c r="BT10" s="63" t="str">
        <f t="shared" si="13"/>
        <v/>
      </c>
      <c r="BU10" s="63" t="str">
        <f t="shared" si="13"/>
        <v/>
      </c>
      <c r="BV10" s="63" t="str">
        <f t="shared" si="13"/>
        <v/>
      </c>
      <c r="BW10" s="63" t="str">
        <f t="shared" si="13"/>
        <v/>
      </c>
      <c r="BX10" s="63" t="str">
        <f t="shared" si="13"/>
        <v/>
      </c>
      <c r="BY10" s="63" t="str">
        <f t="shared" si="13"/>
        <v/>
      </c>
      <c r="BZ10" s="63" t="str">
        <f t="shared" si="13"/>
        <v/>
      </c>
      <c r="CA10" s="63" t="str">
        <f t="shared" si="13"/>
        <v/>
      </c>
      <c r="CB10" s="63" t="str">
        <f t="shared" si="13"/>
        <v/>
      </c>
      <c r="CC10" s="63" t="str">
        <f t="shared" si="13"/>
        <v/>
      </c>
      <c r="CD10" s="63" t="str">
        <f t="shared" si="13"/>
        <v/>
      </c>
      <c r="CE10" s="63" t="str">
        <f t="shared" si="13"/>
        <v/>
      </c>
      <c r="CF10" s="63" t="str">
        <f t="shared" si="13"/>
        <v/>
      </c>
      <c r="CG10" s="63" t="str">
        <f t="shared" si="13"/>
        <v/>
      </c>
      <c r="CH10" s="63" t="str">
        <f t="shared" si="13"/>
        <v/>
      </c>
      <c r="CI10" s="63" t="str">
        <f t="shared" si="13"/>
        <v/>
      </c>
      <c r="CJ10" s="63" t="str">
        <f t="shared" si="13"/>
        <v/>
      </c>
      <c r="CK10" s="63" t="str">
        <f t="shared" si="13"/>
        <v/>
      </c>
      <c r="CL10" s="63" t="str">
        <f t="shared" si="13"/>
        <v/>
      </c>
      <c r="CM10" s="63" t="str">
        <f t="shared" si="13"/>
        <v/>
      </c>
      <c r="CN10" s="63" t="str">
        <f t="shared" si="13"/>
        <v/>
      </c>
      <c r="CO10" s="63" t="str">
        <f t="shared" si="13"/>
        <v/>
      </c>
      <c r="CP10" s="63" t="str">
        <f t="shared" si="13"/>
        <v/>
      </c>
      <c r="CQ10" s="63" t="str">
        <f t="shared" si="13"/>
        <v/>
      </c>
      <c r="CR10" s="63" t="str">
        <f t="shared" si="13"/>
        <v/>
      </c>
      <c r="CS10" s="63" t="str">
        <f t="shared" si="13"/>
        <v/>
      </c>
      <c r="CT10" s="63" t="str">
        <f t="shared" si="13"/>
        <v/>
      </c>
      <c r="CU10" s="63" t="str">
        <f t="shared" si="13"/>
        <v/>
      </c>
      <c r="CV10" s="63" t="str">
        <f t="shared" si="13"/>
        <v/>
      </c>
      <c r="CW10" s="63" t="str">
        <f t="shared" si="13"/>
        <v/>
      </c>
      <c r="CX10" s="63" t="str">
        <f t="shared" si="13"/>
        <v/>
      </c>
      <c r="CY10" s="63" t="str">
        <f t="shared" si="13"/>
        <v/>
      </c>
      <c r="CZ10" s="63" t="str">
        <f t="shared" si="13"/>
        <v/>
      </c>
    </row>
    <row r="11" ht="15.75" customHeight="1">
      <c r="A11" s="53">
        <v>4.0</v>
      </c>
      <c r="B11" s="53" t="s">
        <v>111</v>
      </c>
      <c r="C11" s="55" t="s">
        <v>112</v>
      </c>
      <c r="D11" s="55"/>
      <c r="E11" s="53">
        <v>3.0</v>
      </c>
      <c r="F11" s="53"/>
      <c r="G11" s="53"/>
      <c r="H11" s="53"/>
      <c r="I11" s="53" t="s">
        <v>103</v>
      </c>
      <c r="J11" s="56"/>
      <c r="K11" s="57">
        <f t="shared" si="6"/>
        <v>46276</v>
      </c>
      <c r="L11" s="57">
        <f t="shared" si="7"/>
        <v>46276</v>
      </c>
      <c r="M11" s="57" t="str">
        <f>IF(OR($B11&lt;&gt;"Vorgang",N($H11)=0,NOT(ISNUMBER($L11)),ISNUMBER($P11)),"",WORKDAY($L11,$H11,Freie_Tage))</f>
        <v/>
      </c>
      <c r="N11" s="56">
        <f>WORKDAY($C$5-1,10,Freie_Tage)</f>
        <v>46276</v>
      </c>
      <c r="O11" s="56"/>
      <c r="P11" s="56"/>
      <c r="Q11" s="58">
        <v>1.0</v>
      </c>
      <c r="R11" s="59">
        <f>IF(AND(ISNUMBER($N11),ISNUMBER($L11)),IF($L11&gt;$N11,NETWORKDAYS($N11,$L11,Freie_Tage)-1,IF($L11&lt;$N11,1-NETWORKDAYS($L11,$N11,Freie_Tage),0)),"")</f>
        <v>0</v>
      </c>
      <c r="S11" s="60" t="str">
        <f t="shared" si="8"/>
        <v>✔ Fertig</v>
      </c>
      <c r="T11" s="61" t="str">
        <f t="shared" si="9"/>
        <v/>
      </c>
      <c r="U11" s="62">
        <f t="shared" si="10"/>
        <v>1</v>
      </c>
      <c r="V11" s="62">
        <f t="array" ref="V11">IF(OR($C11="",$B11="Abschnitt"),"",IF(ISNUMBER($O11),$O11,IF(AND($E11="",NOT(ISNUMBER($J11))),WORKDAY(IF(ISNUMBER($C$5),$C$5,TODAY())-1,1,Freie_Tage),MAX(IF($E11="",0,IFERROR(WORKDAY(INDEX($X$7:$X10,MATCH($E11,$A$7:$A10,0)),IF($B11="Meilenstein",0,1)+N($F11),Freie_Tage),WORKDAY(IF(ISNUMBER($C$5),$C$5,TODAY())-1,1,Freie_Tage))),IF(ISNUMBER($J11),WORKDAY($J11-1,1,Freie_Tage),0)))))</f>
        <v>46276</v>
      </c>
      <c r="W11" s="62">
        <f>IF(V11="","",IF(ISNUMBER($P11),$P11,IF($B11="Meilenstein",V11,WORKDAY(V11,MAX(N($G11),1)-1,Freie_Tage))))</f>
        <v>46276</v>
      </c>
      <c r="X11" s="65">
        <f>IF(V11="","",MAX(WORKDAY(IF($B11="Meilenstein",V11,WORKDAY(V11,MAX(N($G11),1)-1,Freie_Tage)),N($H11),Freie_Tage),IF(ISNUMBER($P11),$P11,0)))</f>
        <v>46276</v>
      </c>
      <c r="Y11" s="62">
        <f t="shared" si="11"/>
        <v>1</v>
      </c>
      <c r="Z11" s="62">
        <f>IF(NOT(ISNUMBER($K11)),0,IF(Y11&gt;=1,1,IF(TODAY()&lt;$K11,2,IF(OR(TODAY()&gt;$L11,N($R11)&gt;0),5,IF(Y11&lt;MIN(1,(NETWORKDAYS($K11,TODAY(),Freie_Tage)-1)/MAX(1,NETWORKDAYS($K11,$L11,Freie_Tage)))-0.15,4,3)))))</f>
        <v>1</v>
      </c>
      <c r="AA11" s="63" t="str">
        <f t="shared" ref="AA11:CZ11" si="14">IF(AND($B11="Meilenstein",ISNUMBER($K11)),IF(AND(AA$1&lt;=$K11,AB$1&gt;$K11),"◆",""),"")</f>
        <v/>
      </c>
      <c r="AB11" s="63" t="str">
        <f t="shared" si="14"/>
        <v>◆</v>
      </c>
      <c r="AC11" s="63" t="str">
        <f t="shared" si="14"/>
        <v/>
      </c>
      <c r="AD11" s="63" t="str">
        <f t="shared" si="14"/>
        <v/>
      </c>
      <c r="AE11" s="63" t="str">
        <f t="shared" si="14"/>
        <v/>
      </c>
      <c r="AF11" s="63" t="str">
        <f t="shared" si="14"/>
        <v/>
      </c>
      <c r="AG11" s="63" t="str">
        <f t="shared" si="14"/>
        <v/>
      </c>
      <c r="AH11" s="63" t="str">
        <f t="shared" si="14"/>
        <v/>
      </c>
      <c r="AI11" s="63" t="str">
        <f t="shared" si="14"/>
        <v/>
      </c>
      <c r="AJ11" s="63" t="str">
        <f t="shared" si="14"/>
        <v/>
      </c>
      <c r="AK11" s="63" t="str">
        <f t="shared" si="14"/>
        <v/>
      </c>
      <c r="AL11" s="63" t="str">
        <f t="shared" si="14"/>
        <v/>
      </c>
      <c r="AM11" s="63" t="str">
        <f t="shared" si="14"/>
        <v/>
      </c>
      <c r="AN11" s="63" t="str">
        <f t="shared" si="14"/>
        <v/>
      </c>
      <c r="AO11" s="63" t="str">
        <f t="shared" si="14"/>
        <v/>
      </c>
      <c r="AP11" s="63" t="str">
        <f t="shared" si="14"/>
        <v/>
      </c>
      <c r="AQ11" s="63" t="str">
        <f t="shared" si="14"/>
        <v/>
      </c>
      <c r="AR11" s="63" t="str">
        <f t="shared" si="14"/>
        <v/>
      </c>
      <c r="AS11" s="63" t="str">
        <f t="shared" si="14"/>
        <v/>
      </c>
      <c r="AT11" s="63" t="str">
        <f t="shared" si="14"/>
        <v/>
      </c>
      <c r="AU11" s="63" t="str">
        <f t="shared" si="14"/>
        <v/>
      </c>
      <c r="AV11" s="63" t="str">
        <f t="shared" si="14"/>
        <v/>
      </c>
      <c r="AW11" s="63" t="str">
        <f t="shared" si="14"/>
        <v/>
      </c>
      <c r="AX11" s="63" t="str">
        <f t="shared" si="14"/>
        <v/>
      </c>
      <c r="AY11" s="63" t="str">
        <f t="shared" si="14"/>
        <v/>
      </c>
      <c r="AZ11" s="63" t="str">
        <f t="shared" si="14"/>
        <v/>
      </c>
      <c r="BA11" s="63" t="str">
        <f t="shared" si="14"/>
        <v/>
      </c>
      <c r="BB11" s="63" t="str">
        <f t="shared" si="14"/>
        <v/>
      </c>
      <c r="BC11" s="63" t="str">
        <f t="shared" si="14"/>
        <v/>
      </c>
      <c r="BD11" s="63" t="str">
        <f t="shared" si="14"/>
        <v/>
      </c>
      <c r="BE11" s="63" t="str">
        <f t="shared" si="14"/>
        <v/>
      </c>
      <c r="BF11" s="63" t="str">
        <f t="shared" si="14"/>
        <v/>
      </c>
      <c r="BG11" s="63" t="str">
        <f t="shared" si="14"/>
        <v/>
      </c>
      <c r="BH11" s="63" t="str">
        <f t="shared" si="14"/>
        <v/>
      </c>
      <c r="BI11" s="63" t="str">
        <f t="shared" si="14"/>
        <v/>
      </c>
      <c r="BJ11" s="63" t="str">
        <f t="shared" si="14"/>
        <v/>
      </c>
      <c r="BK11" s="63" t="str">
        <f t="shared" si="14"/>
        <v/>
      </c>
      <c r="BL11" s="63" t="str">
        <f t="shared" si="14"/>
        <v/>
      </c>
      <c r="BM11" s="63" t="str">
        <f t="shared" si="14"/>
        <v/>
      </c>
      <c r="BN11" s="63" t="str">
        <f t="shared" si="14"/>
        <v/>
      </c>
      <c r="BO11" s="63" t="str">
        <f t="shared" si="14"/>
        <v/>
      </c>
      <c r="BP11" s="63" t="str">
        <f t="shared" si="14"/>
        <v/>
      </c>
      <c r="BQ11" s="63" t="str">
        <f t="shared" si="14"/>
        <v/>
      </c>
      <c r="BR11" s="63" t="str">
        <f t="shared" si="14"/>
        <v/>
      </c>
      <c r="BS11" s="63" t="str">
        <f t="shared" si="14"/>
        <v/>
      </c>
      <c r="BT11" s="63" t="str">
        <f t="shared" si="14"/>
        <v/>
      </c>
      <c r="BU11" s="63" t="str">
        <f t="shared" si="14"/>
        <v/>
      </c>
      <c r="BV11" s="63" t="str">
        <f t="shared" si="14"/>
        <v/>
      </c>
      <c r="BW11" s="63" t="str">
        <f t="shared" si="14"/>
        <v/>
      </c>
      <c r="BX11" s="63" t="str">
        <f t="shared" si="14"/>
        <v/>
      </c>
      <c r="BY11" s="63" t="str">
        <f t="shared" si="14"/>
        <v/>
      </c>
      <c r="BZ11" s="63" t="str">
        <f t="shared" si="14"/>
        <v/>
      </c>
      <c r="CA11" s="63" t="str">
        <f t="shared" si="14"/>
        <v/>
      </c>
      <c r="CB11" s="63" t="str">
        <f t="shared" si="14"/>
        <v/>
      </c>
      <c r="CC11" s="63" t="str">
        <f t="shared" si="14"/>
        <v/>
      </c>
      <c r="CD11" s="63" t="str">
        <f t="shared" si="14"/>
        <v/>
      </c>
      <c r="CE11" s="63" t="str">
        <f t="shared" si="14"/>
        <v/>
      </c>
      <c r="CF11" s="63" t="str">
        <f t="shared" si="14"/>
        <v/>
      </c>
      <c r="CG11" s="63" t="str">
        <f t="shared" si="14"/>
        <v/>
      </c>
      <c r="CH11" s="63" t="str">
        <f t="shared" si="14"/>
        <v/>
      </c>
      <c r="CI11" s="63" t="str">
        <f t="shared" si="14"/>
        <v/>
      </c>
      <c r="CJ11" s="63" t="str">
        <f t="shared" si="14"/>
        <v/>
      </c>
      <c r="CK11" s="63" t="str">
        <f t="shared" si="14"/>
        <v/>
      </c>
      <c r="CL11" s="63" t="str">
        <f t="shared" si="14"/>
        <v/>
      </c>
      <c r="CM11" s="63" t="str">
        <f t="shared" si="14"/>
        <v/>
      </c>
      <c r="CN11" s="63" t="str">
        <f t="shared" si="14"/>
        <v/>
      </c>
      <c r="CO11" s="63" t="str">
        <f t="shared" si="14"/>
        <v/>
      </c>
      <c r="CP11" s="63" t="str">
        <f t="shared" si="14"/>
        <v/>
      </c>
      <c r="CQ11" s="63" t="str">
        <f t="shared" si="14"/>
        <v/>
      </c>
      <c r="CR11" s="63" t="str">
        <f t="shared" si="14"/>
        <v/>
      </c>
      <c r="CS11" s="63" t="str">
        <f t="shared" si="14"/>
        <v/>
      </c>
      <c r="CT11" s="63" t="str">
        <f t="shared" si="14"/>
        <v/>
      </c>
      <c r="CU11" s="63" t="str">
        <f t="shared" si="14"/>
        <v/>
      </c>
      <c r="CV11" s="63" t="str">
        <f t="shared" si="14"/>
        <v/>
      </c>
      <c r="CW11" s="63" t="str">
        <f t="shared" si="14"/>
        <v/>
      </c>
      <c r="CX11" s="63" t="str">
        <f t="shared" si="14"/>
        <v/>
      </c>
      <c r="CY11" s="63" t="str">
        <f t="shared" si="14"/>
        <v/>
      </c>
      <c r="CZ11" s="63" t="str">
        <f t="shared" si="14"/>
        <v/>
      </c>
    </row>
    <row r="12" ht="15.75" customHeight="1">
      <c r="A12" s="53">
        <v>5.0</v>
      </c>
      <c r="B12" s="53" t="s">
        <v>74</v>
      </c>
      <c r="C12" s="54" t="s">
        <v>115</v>
      </c>
      <c r="D12" s="55"/>
      <c r="E12" s="53"/>
      <c r="F12" s="53"/>
      <c r="G12" s="53"/>
      <c r="H12" s="53"/>
      <c r="I12" s="53"/>
      <c r="J12" s="56"/>
      <c r="K12" s="57">
        <f t="shared" si="6"/>
        <v>46279</v>
      </c>
      <c r="L12" s="57">
        <f t="shared" si="7"/>
        <v>46344</v>
      </c>
      <c r="M12" s="57" t="str">
        <f>IF(OR($B12&lt;&gt;"Vorgang",N($H12)=0,NOT(ISNUMBER($L12)),ISNUMBER($P12)),"",WORKDAY($L12,$H12,Freie_Tage))</f>
        <v/>
      </c>
      <c r="N12" s="56">
        <f>WORKDAY($C$5-1,58,Freie_Tage)</f>
        <v>46344</v>
      </c>
      <c r="O12" s="56"/>
      <c r="P12" s="56"/>
      <c r="Q12" s="58"/>
      <c r="R12" s="59">
        <f>IF(AND(ISNUMBER($N12),ISNUMBER($L12)),IF($L12&gt;$N12,NETWORKDAYS($N12,$L12,Freie_Tage)-1,IF($L12&lt;$N12,1-NETWORKDAYS($L12,$N12,Freie_Tage),0)),"")</f>
        <v>0</v>
      </c>
      <c r="S12" s="60" t="str">
        <f t="shared" si="8"/>
        <v>● Im Plan  ·  56 %</v>
      </c>
      <c r="T12" s="61" t="str">
        <f t="shared" si="9"/>
        <v/>
      </c>
      <c r="U12" s="62">
        <f t="shared" si="10"/>
        <v>5</v>
      </c>
      <c r="V12" s="62" t="str">
        <f t="array" ref="V12">IF(OR($C12="",$B12="Abschnitt"),"",IF(ISNUMBER($O12),$O12,IF(AND($E12="",NOT(ISNUMBER($J12))),WORKDAY(IF(ISNUMBER($C$5),$C$5,TODAY())-1,1,Freie_Tage),MAX(IF($E12="",0,IFERROR(WORKDAY(INDEX($X$7:$X11,MATCH($E12,$A$7:$A11,0)),IF($B12="Meilenstein",0,1)+N($F12),Freie_Tage),WORKDAY(IF(ISNUMBER($C$5),$C$5,TODAY())-1,1,Freie_Tage))),IF(ISNUMBER($J12),WORKDAY($J12-1,1,Freie_Tage),0)))))</f>
        <v/>
      </c>
      <c r="W12" s="62" t="str">
        <f>IF(V12="","",IF(ISNUMBER($P12),$P12,IF($B12="Meilenstein",V12,WORKDAY(V12,MAX(N($G12),1)-1,Freie_Tage))))</f>
        <v/>
      </c>
      <c r="X12" s="62" t="str">
        <f>IF(V12="","",MAX(WORKDAY(IF($B12="Meilenstein",V12,WORKDAY(V12,MAX(N($G12),1)-1,Freie_Tage)),N($H12),Freie_Tage),IF(ISNUMBER($P12),$P12,0)))</f>
        <v/>
      </c>
      <c r="Y12" s="62">
        <f t="shared" si="11"/>
        <v>0.5555555556</v>
      </c>
      <c r="Z12" s="62">
        <f>IF(NOT(ISNUMBER($K12)),0,IF(Y12&gt;=1,1,IF(TODAY()&lt;$K12,2,IF(OR(TODAY()&gt;$L12,N($R12)&gt;0),5,IF(Y12&lt;MIN(1,(NETWORKDAYS($K12,TODAY(),Freie_Tage)-1)/MAX(1,NETWORKDAYS($K12,$L12,Freie_Tage)))-0.15,4,3)))))</f>
        <v>3</v>
      </c>
      <c r="AA12" s="63" t="str">
        <f t="shared" ref="AA12:CZ12" si="15">IF(AND($B12="Meilenstein",ISNUMBER($K12)),IF(AND(AA$1&lt;=$K12,AB$1&gt;$K12),"◆",""),"")</f>
        <v/>
      </c>
      <c r="AB12" s="63" t="str">
        <f t="shared" si="15"/>
        <v/>
      </c>
      <c r="AC12" s="63" t="str">
        <f t="shared" si="15"/>
        <v/>
      </c>
      <c r="AD12" s="63" t="str">
        <f t="shared" si="15"/>
        <v/>
      </c>
      <c r="AE12" s="63" t="str">
        <f t="shared" si="15"/>
        <v/>
      </c>
      <c r="AF12" s="63" t="str">
        <f t="shared" si="15"/>
        <v/>
      </c>
      <c r="AG12" s="63" t="str">
        <f t="shared" si="15"/>
        <v/>
      </c>
      <c r="AH12" s="63" t="str">
        <f t="shared" si="15"/>
        <v/>
      </c>
      <c r="AI12" s="63" t="str">
        <f t="shared" si="15"/>
        <v/>
      </c>
      <c r="AJ12" s="63" t="str">
        <f t="shared" si="15"/>
        <v/>
      </c>
      <c r="AK12" s="63" t="str">
        <f t="shared" si="15"/>
        <v/>
      </c>
      <c r="AL12" s="63" t="str">
        <f t="shared" si="15"/>
        <v/>
      </c>
      <c r="AM12" s="63" t="str">
        <f t="shared" si="15"/>
        <v/>
      </c>
      <c r="AN12" s="63" t="str">
        <f t="shared" si="15"/>
        <v/>
      </c>
      <c r="AO12" s="63" t="str">
        <f t="shared" si="15"/>
        <v/>
      </c>
      <c r="AP12" s="63" t="str">
        <f t="shared" si="15"/>
        <v/>
      </c>
      <c r="AQ12" s="63" t="str">
        <f t="shared" si="15"/>
        <v/>
      </c>
      <c r="AR12" s="63" t="str">
        <f t="shared" si="15"/>
        <v/>
      </c>
      <c r="AS12" s="63" t="str">
        <f t="shared" si="15"/>
        <v/>
      </c>
      <c r="AT12" s="63" t="str">
        <f t="shared" si="15"/>
        <v/>
      </c>
      <c r="AU12" s="63" t="str">
        <f t="shared" si="15"/>
        <v/>
      </c>
      <c r="AV12" s="63" t="str">
        <f t="shared" si="15"/>
        <v/>
      </c>
      <c r="AW12" s="63" t="str">
        <f t="shared" si="15"/>
        <v/>
      </c>
      <c r="AX12" s="63" t="str">
        <f t="shared" si="15"/>
        <v/>
      </c>
      <c r="AY12" s="63" t="str">
        <f t="shared" si="15"/>
        <v/>
      </c>
      <c r="AZ12" s="63" t="str">
        <f t="shared" si="15"/>
        <v/>
      </c>
      <c r="BA12" s="63" t="str">
        <f t="shared" si="15"/>
        <v/>
      </c>
      <c r="BB12" s="63" t="str">
        <f t="shared" si="15"/>
        <v/>
      </c>
      <c r="BC12" s="63" t="str">
        <f t="shared" si="15"/>
        <v/>
      </c>
      <c r="BD12" s="63" t="str">
        <f t="shared" si="15"/>
        <v/>
      </c>
      <c r="BE12" s="63" t="str">
        <f t="shared" si="15"/>
        <v/>
      </c>
      <c r="BF12" s="63" t="str">
        <f t="shared" si="15"/>
        <v/>
      </c>
      <c r="BG12" s="63" t="str">
        <f t="shared" si="15"/>
        <v/>
      </c>
      <c r="BH12" s="63" t="str">
        <f t="shared" si="15"/>
        <v/>
      </c>
      <c r="BI12" s="63" t="str">
        <f t="shared" si="15"/>
        <v/>
      </c>
      <c r="BJ12" s="63" t="str">
        <f t="shared" si="15"/>
        <v/>
      </c>
      <c r="BK12" s="63" t="str">
        <f t="shared" si="15"/>
        <v/>
      </c>
      <c r="BL12" s="63" t="str">
        <f t="shared" si="15"/>
        <v/>
      </c>
      <c r="BM12" s="63" t="str">
        <f t="shared" si="15"/>
        <v/>
      </c>
      <c r="BN12" s="63" t="str">
        <f t="shared" si="15"/>
        <v/>
      </c>
      <c r="BO12" s="63" t="str">
        <f t="shared" si="15"/>
        <v/>
      </c>
      <c r="BP12" s="63" t="str">
        <f t="shared" si="15"/>
        <v/>
      </c>
      <c r="BQ12" s="63" t="str">
        <f t="shared" si="15"/>
        <v/>
      </c>
      <c r="BR12" s="63" t="str">
        <f t="shared" si="15"/>
        <v/>
      </c>
      <c r="BS12" s="63" t="str">
        <f t="shared" si="15"/>
        <v/>
      </c>
      <c r="BT12" s="63" t="str">
        <f t="shared" si="15"/>
        <v/>
      </c>
      <c r="BU12" s="63" t="str">
        <f t="shared" si="15"/>
        <v/>
      </c>
      <c r="BV12" s="63" t="str">
        <f t="shared" si="15"/>
        <v/>
      </c>
      <c r="BW12" s="63" t="str">
        <f t="shared" si="15"/>
        <v/>
      </c>
      <c r="BX12" s="63" t="str">
        <f t="shared" si="15"/>
        <v/>
      </c>
      <c r="BY12" s="63" t="str">
        <f t="shared" si="15"/>
        <v/>
      </c>
      <c r="BZ12" s="63" t="str">
        <f t="shared" si="15"/>
        <v/>
      </c>
      <c r="CA12" s="63" t="str">
        <f t="shared" si="15"/>
        <v/>
      </c>
      <c r="CB12" s="63" t="str">
        <f t="shared" si="15"/>
        <v/>
      </c>
      <c r="CC12" s="63" t="str">
        <f t="shared" si="15"/>
        <v/>
      </c>
      <c r="CD12" s="63" t="str">
        <f t="shared" si="15"/>
        <v/>
      </c>
      <c r="CE12" s="63" t="str">
        <f t="shared" si="15"/>
        <v/>
      </c>
      <c r="CF12" s="63" t="str">
        <f t="shared" si="15"/>
        <v/>
      </c>
      <c r="CG12" s="63" t="str">
        <f t="shared" si="15"/>
        <v/>
      </c>
      <c r="CH12" s="63" t="str">
        <f t="shared" si="15"/>
        <v/>
      </c>
      <c r="CI12" s="63" t="str">
        <f t="shared" si="15"/>
        <v/>
      </c>
      <c r="CJ12" s="63" t="str">
        <f t="shared" si="15"/>
        <v/>
      </c>
      <c r="CK12" s="63" t="str">
        <f t="shared" si="15"/>
        <v/>
      </c>
      <c r="CL12" s="63" t="str">
        <f t="shared" si="15"/>
        <v/>
      </c>
      <c r="CM12" s="63" t="str">
        <f t="shared" si="15"/>
        <v/>
      </c>
      <c r="CN12" s="63" t="str">
        <f t="shared" si="15"/>
        <v/>
      </c>
      <c r="CO12" s="63" t="str">
        <f t="shared" si="15"/>
        <v/>
      </c>
      <c r="CP12" s="63" t="str">
        <f t="shared" si="15"/>
        <v/>
      </c>
      <c r="CQ12" s="63" t="str">
        <f t="shared" si="15"/>
        <v/>
      </c>
      <c r="CR12" s="63" t="str">
        <f t="shared" si="15"/>
        <v/>
      </c>
      <c r="CS12" s="63" t="str">
        <f t="shared" si="15"/>
        <v/>
      </c>
      <c r="CT12" s="63" t="str">
        <f t="shared" si="15"/>
        <v/>
      </c>
      <c r="CU12" s="63" t="str">
        <f t="shared" si="15"/>
        <v/>
      </c>
      <c r="CV12" s="63" t="str">
        <f t="shared" si="15"/>
        <v/>
      </c>
      <c r="CW12" s="63" t="str">
        <f t="shared" si="15"/>
        <v/>
      </c>
      <c r="CX12" s="63" t="str">
        <f t="shared" si="15"/>
        <v/>
      </c>
      <c r="CY12" s="63" t="str">
        <f t="shared" si="15"/>
        <v/>
      </c>
      <c r="CZ12" s="63" t="str">
        <f t="shared" si="15"/>
        <v/>
      </c>
    </row>
    <row r="13" ht="15.75" customHeight="1">
      <c r="A13" s="53">
        <v>6.0</v>
      </c>
      <c r="B13" s="53" t="s">
        <v>100</v>
      </c>
      <c r="C13" s="55" t="s">
        <v>118</v>
      </c>
      <c r="D13" s="55" t="s">
        <v>102</v>
      </c>
      <c r="E13" s="53">
        <v>3.0</v>
      </c>
      <c r="F13" s="53"/>
      <c r="G13" s="53">
        <v>8.0</v>
      </c>
      <c r="H13" s="53">
        <v>2.0</v>
      </c>
      <c r="I13" s="53" t="s">
        <v>106</v>
      </c>
      <c r="J13" s="56"/>
      <c r="K13" s="57">
        <f t="shared" si="6"/>
        <v>46279</v>
      </c>
      <c r="L13" s="57">
        <f t="shared" si="7"/>
        <v>46288</v>
      </c>
      <c r="M13" s="57" t="str">
        <f>IF(OR($B13&lt;&gt;"Vorgang",N($H13)=0,NOT(ISNUMBER($L13)),ISNUMBER($P13)),"",WORKDAY($L13,$H13,Freie_Tage))</f>
        <v/>
      </c>
      <c r="N13" s="56">
        <f>WORKDAY($C$5-1,18,Freie_Tage)</f>
        <v>46288</v>
      </c>
      <c r="O13" s="56">
        <f>WORKDAY($C$5-1,11,Freie_Tage)</f>
        <v>46279</v>
      </c>
      <c r="P13" s="56">
        <f>WORKDAY($C$5-1,18,Freie_Tage)</f>
        <v>46288</v>
      </c>
      <c r="Q13" s="58">
        <v>1.0</v>
      </c>
      <c r="R13" s="59">
        <f>IF(AND(ISNUMBER($N13),ISNUMBER($L13)),IF($L13&gt;$N13,NETWORKDAYS($N13,$L13,Freie_Tage)-1,IF($L13&lt;$N13,1-NETWORKDAYS($L13,$N13,Freie_Tage),0)),"")</f>
        <v>0</v>
      </c>
      <c r="S13" s="60" t="str">
        <f t="shared" si="8"/>
        <v>✔ Fertig</v>
      </c>
      <c r="T13" s="61" t="str">
        <f t="shared" si="9"/>
        <v/>
      </c>
      <c r="U13" s="62">
        <f t="shared" si="10"/>
        <v>5</v>
      </c>
      <c r="V13" s="64">
        <f t="array" ref="V13">IF(OR($C13="",$B13="Abschnitt"),"",IF(ISNUMBER($O13),$O13,IF(AND($E13="",NOT(ISNUMBER($J13))),WORKDAY(IF(ISNUMBER($C$5),$C$5,TODAY())-1,1,Freie_Tage),MAX(IF($E13="",0,IFERROR(WORKDAY(INDEX($X$7:$X12,MATCH($E13,$A$7:$A12,0)),IF($B13="Meilenstein",0,1)+N($F13),Freie_Tage),WORKDAY(IF(ISNUMBER($C$5),$C$5,TODAY())-1,1,Freie_Tage))),IF(ISNUMBER($J13),WORKDAY($J13-1,1,Freie_Tage),0)))))</f>
        <v>46279</v>
      </c>
      <c r="W13" s="64">
        <f>IF(V13="","",IF(ISNUMBER($P13),$P13,IF($B13="Meilenstein",V13,WORKDAY(V13,MAX(N($G13),1)-1,Freie_Tage))))</f>
        <v>46288</v>
      </c>
      <c r="X13" s="62">
        <f>IF(V13="","",MAX(WORKDAY(IF($B13="Meilenstein",V13,WORKDAY(V13,MAX(N($G13),1)-1,Freie_Tage)),N($H13),Freie_Tage),IF(ISNUMBER($P13),$P13,0)))</f>
        <v>46290</v>
      </c>
      <c r="Y13" s="62">
        <f t="shared" si="11"/>
        <v>1</v>
      </c>
      <c r="Z13" s="62">
        <f>IF(NOT(ISNUMBER($K13)),0,IF(Y13&gt;=1,1,IF(TODAY()&lt;$K13,2,IF(OR(TODAY()&gt;$L13,N($R13)&gt;0),5,IF(Y13&lt;MIN(1,(NETWORKDAYS($K13,TODAY(),Freie_Tage)-1)/MAX(1,NETWORKDAYS($K13,$L13,Freie_Tage)))-0.15,4,3)))))</f>
        <v>1</v>
      </c>
      <c r="AA13" s="63" t="str">
        <f t="shared" ref="AA13:CZ13" si="16">IF(AND($B13="Meilenstein",ISNUMBER($K13)),IF(AND(AA$1&lt;=$K13,AB$1&gt;$K13),"◆",""),"")</f>
        <v/>
      </c>
      <c r="AB13" s="63" t="str">
        <f t="shared" si="16"/>
        <v/>
      </c>
      <c r="AC13" s="63" t="str">
        <f t="shared" si="16"/>
        <v/>
      </c>
      <c r="AD13" s="63" t="str">
        <f t="shared" si="16"/>
        <v/>
      </c>
      <c r="AE13" s="63" t="str">
        <f t="shared" si="16"/>
        <v/>
      </c>
      <c r="AF13" s="63" t="str">
        <f t="shared" si="16"/>
        <v/>
      </c>
      <c r="AG13" s="63" t="str">
        <f t="shared" si="16"/>
        <v/>
      </c>
      <c r="AH13" s="63" t="str">
        <f t="shared" si="16"/>
        <v/>
      </c>
      <c r="AI13" s="63" t="str">
        <f t="shared" si="16"/>
        <v/>
      </c>
      <c r="AJ13" s="63" t="str">
        <f t="shared" si="16"/>
        <v/>
      </c>
      <c r="AK13" s="63" t="str">
        <f t="shared" si="16"/>
        <v/>
      </c>
      <c r="AL13" s="63" t="str">
        <f t="shared" si="16"/>
        <v/>
      </c>
      <c r="AM13" s="63" t="str">
        <f t="shared" si="16"/>
        <v/>
      </c>
      <c r="AN13" s="63" t="str">
        <f t="shared" si="16"/>
        <v/>
      </c>
      <c r="AO13" s="63" t="str">
        <f t="shared" si="16"/>
        <v/>
      </c>
      <c r="AP13" s="63" t="str">
        <f t="shared" si="16"/>
        <v/>
      </c>
      <c r="AQ13" s="63" t="str">
        <f t="shared" si="16"/>
        <v/>
      </c>
      <c r="AR13" s="63" t="str">
        <f t="shared" si="16"/>
        <v/>
      </c>
      <c r="AS13" s="63" t="str">
        <f t="shared" si="16"/>
        <v/>
      </c>
      <c r="AT13" s="63" t="str">
        <f t="shared" si="16"/>
        <v/>
      </c>
      <c r="AU13" s="63" t="str">
        <f t="shared" si="16"/>
        <v/>
      </c>
      <c r="AV13" s="63" t="str">
        <f t="shared" si="16"/>
        <v/>
      </c>
      <c r="AW13" s="63" t="str">
        <f t="shared" si="16"/>
        <v/>
      </c>
      <c r="AX13" s="63" t="str">
        <f t="shared" si="16"/>
        <v/>
      </c>
      <c r="AY13" s="63" t="str">
        <f t="shared" si="16"/>
        <v/>
      </c>
      <c r="AZ13" s="63" t="str">
        <f t="shared" si="16"/>
        <v/>
      </c>
      <c r="BA13" s="63" t="str">
        <f t="shared" si="16"/>
        <v/>
      </c>
      <c r="BB13" s="63" t="str">
        <f t="shared" si="16"/>
        <v/>
      </c>
      <c r="BC13" s="63" t="str">
        <f t="shared" si="16"/>
        <v/>
      </c>
      <c r="BD13" s="63" t="str">
        <f t="shared" si="16"/>
        <v/>
      </c>
      <c r="BE13" s="63" t="str">
        <f t="shared" si="16"/>
        <v/>
      </c>
      <c r="BF13" s="63" t="str">
        <f t="shared" si="16"/>
        <v/>
      </c>
      <c r="BG13" s="63" t="str">
        <f t="shared" si="16"/>
        <v/>
      </c>
      <c r="BH13" s="63" t="str">
        <f t="shared" si="16"/>
        <v/>
      </c>
      <c r="BI13" s="63" t="str">
        <f t="shared" si="16"/>
        <v/>
      </c>
      <c r="BJ13" s="63" t="str">
        <f t="shared" si="16"/>
        <v/>
      </c>
      <c r="BK13" s="63" t="str">
        <f t="shared" si="16"/>
        <v/>
      </c>
      <c r="BL13" s="63" t="str">
        <f t="shared" si="16"/>
        <v/>
      </c>
      <c r="BM13" s="63" t="str">
        <f t="shared" si="16"/>
        <v/>
      </c>
      <c r="BN13" s="63" t="str">
        <f t="shared" si="16"/>
        <v/>
      </c>
      <c r="BO13" s="63" t="str">
        <f t="shared" si="16"/>
        <v/>
      </c>
      <c r="BP13" s="63" t="str">
        <f t="shared" si="16"/>
        <v/>
      </c>
      <c r="BQ13" s="63" t="str">
        <f t="shared" si="16"/>
        <v/>
      </c>
      <c r="BR13" s="63" t="str">
        <f t="shared" si="16"/>
        <v/>
      </c>
      <c r="BS13" s="63" t="str">
        <f t="shared" si="16"/>
        <v/>
      </c>
      <c r="BT13" s="63" t="str">
        <f t="shared" si="16"/>
        <v/>
      </c>
      <c r="BU13" s="63" t="str">
        <f t="shared" si="16"/>
        <v/>
      </c>
      <c r="BV13" s="63" t="str">
        <f t="shared" si="16"/>
        <v/>
      </c>
      <c r="BW13" s="63" t="str">
        <f t="shared" si="16"/>
        <v/>
      </c>
      <c r="BX13" s="63" t="str">
        <f t="shared" si="16"/>
        <v/>
      </c>
      <c r="BY13" s="63" t="str">
        <f t="shared" si="16"/>
        <v/>
      </c>
      <c r="BZ13" s="63" t="str">
        <f t="shared" si="16"/>
        <v/>
      </c>
      <c r="CA13" s="63" t="str">
        <f t="shared" si="16"/>
        <v/>
      </c>
      <c r="CB13" s="63" t="str">
        <f t="shared" si="16"/>
        <v/>
      </c>
      <c r="CC13" s="63" t="str">
        <f t="shared" si="16"/>
        <v/>
      </c>
      <c r="CD13" s="63" t="str">
        <f t="shared" si="16"/>
        <v/>
      </c>
      <c r="CE13" s="63" t="str">
        <f t="shared" si="16"/>
        <v/>
      </c>
      <c r="CF13" s="63" t="str">
        <f t="shared" si="16"/>
        <v/>
      </c>
      <c r="CG13" s="63" t="str">
        <f t="shared" si="16"/>
        <v/>
      </c>
      <c r="CH13" s="63" t="str">
        <f t="shared" si="16"/>
        <v/>
      </c>
      <c r="CI13" s="63" t="str">
        <f t="shared" si="16"/>
        <v/>
      </c>
      <c r="CJ13" s="63" t="str">
        <f t="shared" si="16"/>
        <v/>
      </c>
      <c r="CK13" s="63" t="str">
        <f t="shared" si="16"/>
        <v/>
      </c>
      <c r="CL13" s="63" t="str">
        <f t="shared" si="16"/>
        <v/>
      </c>
      <c r="CM13" s="63" t="str">
        <f t="shared" si="16"/>
        <v/>
      </c>
      <c r="CN13" s="63" t="str">
        <f t="shared" si="16"/>
        <v/>
      </c>
      <c r="CO13" s="63" t="str">
        <f t="shared" si="16"/>
        <v/>
      </c>
      <c r="CP13" s="63" t="str">
        <f t="shared" si="16"/>
        <v/>
      </c>
      <c r="CQ13" s="63" t="str">
        <f t="shared" si="16"/>
        <v/>
      </c>
      <c r="CR13" s="63" t="str">
        <f t="shared" si="16"/>
        <v/>
      </c>
      <c r="CS13" s="63" t="str">
        <f t="shared" si="16"/>
        <v/>
      </c>
      <c r="CT13" s="63" t="str">
        <f t="shared" si="16"/>
        <v/>
      </c>
      <c r="CU13" s="63" t="str">
        <f t="shared" si="16"/>
        <v/>
      </c>
      <c r="CV13" s="63" t="str">
        <f t="shared" si="16"/>
        <v/>
      </c>
      <c r="CW13" s="63" t="str">
        <f t="shared" si="16"/>
        <v/>
      </c>
      <c r="CX13" s="63" t="str">
        <f t="shared" si="16"/>
        <v/>
      </c>
      <c r="CY13" s="63" t="str">
        <f t="shared" si="16"/>
        <v/>
      </c>
      <c r="CZ13" s="63" t="str">
        <f t="shared" si="16"/>
        <v/>
      </c>
    </row>
    <row r="14" ht="15.75" customHeight="1">
      <c r="A14" s="53">
        <v>7.0</v>
      </c>
      <c r="B14" s="53" t="s">
        <v>100</v>
      </c>
      <c r="C14" s="55" t="s">
        <v>122</v>
      </c>
      <c r="D14" s="55" t="s">
        <v>102</v>
      </c>
      <c r="E14" s="53">
        <v>6.0</v>
      </c>
      <c r="F14" s="53">
        <v>3.0</v>
      </c>
      <c r="G14" s="53">
        <v>10.0</v>
      </c>
      <c r="H14" s="53">
        <v>1.0</v>
      </c>
      <c r="I14" s="53" t="s">
        <v>106</v>
      </c>
      <c r="J14" s="56"/>
      <c r="K14" s="57">
        <f t="shared" si="6"/>
        <v>46296</v>
      </c>
      <c r="L14" s="57">
        <f t="shared" si="7"/>
        <v>46309</v>
      </c>
      <c r="M14" s="57" t="str">
        <f>IF(OR($B14&lt;&gt;"Vorgang",N($H14)=0,NOT(ISNUMBER($L14)),ISNUMBER($P14)),"",WORKDAY($L14,$H14,Freie_Tage))</f>
        <v/>
      </c>
      <c r="N14" s="56">
        <f>WORKDAY($C$5-1,33,Freie_Tage)</f>
        <v>46309</v>
      </c>
      <c r="O14" s="56">
        <f>WORKDAY($C$5-1,24,Freie_Tage)</f>
        <v>46296</v>
      </c>
      <c r="P14" s="56">
        <f>WORKDAY($C$5-1,33,Freie_Tage)</f>
        <v>46309</v>
      </c>
      <c r="Q14" s="58">
        <v>1.0</v>
      </c>
      <c r="R14" s="59">
        <f>IF(AND(ISNUMBER($N14),ISNUMBER($L14)),IF($L14&gt;$N14,NETWORKDAYS($N14,$L14,Freie_Tage)-1,IF($L14&lt;$N14,1-NETWORKDAYS($L14,$N14,Freie_Tage),0)),"")</f>
        <v>0</v>
      </c>
      <c r="S14" s="60" t="str">
        <f t="shared" si="8"/>
        <v>✔ Fertig</v>
      </c>
      <c r="T14" s="61" t="str">
        <f t="shared" si="9"/>
        <v/>
      </c>
      <c r="U14" s="62">
        <f t="shared" si="10"/>
        <v>5</v>
      </c>
      <c r="V14" s="64">
        <f t="array" ref="V14">IF(OR($C14="",$B14="Abschnitt"),"",IF(ISNUMBER($O14),$O14,IF(AND($E14="",NOT(ISNUMBER($J14))),WORKDAY(IF(ISNUMBER($C$5),$C$5,TODAY())-1,1,Freie_Tage),MAX(IF($E14="",0,IFERROR(WORKDAY(INDEX($X$7:$X13,MATCH($E14,$A$7:$A13,0)),IF($B14="Meilenstein",0,1)+N($F14),Freie_Tage),WORKDAY(IF(ISNUMBER($C$5),$C$5,TODAY())-1,1,Freie_Tage))),IF(ISNUMBER($J14),WORKDAY($J14-1,1,Freie_Tage),0)))))</f>
        <v>46296</v>
      </c>
      <c r="W14" s="64">
        <f>IF(V14="","",IF(ISNUMBER($P14),$P14,IF($B14="Meilenstein",V14,WORKDAY(V14,MAX(N($G14),1)-1,Freie_Tage))))</f>
        <v>46309</v>
      </c>
      <c r="X14" s="62">
        <f>IF(V14="","",MAX(WORKDAY(IF($B14="Meilenstein",V14,WORKDAY(V14,MAX(N($G14),1)-1,Freie_Tage)),N($H14),Freie_Tage),IF(ISNUMBER($P14),$P14,0)))</f>
        <v>46310</v>
      </c>
      <c r="Y14" s="62">
        <f t="shared" si="11"/>
        <v>1</v>
      </c>
      <c r="Z14" s="62">
        <f>IF(NOT(ISNUMBER($K14)),0,IF(Y14&gt;=1,1,IF(TODAY()&lt;$K14,2,IF(OR(TODAY()&gt;$L14,N($R14)&gt;0),5,IF(Y14&lt;MIN(1,(NETWORKDAYS($K14,TODAY(),Freie_Tage)-1)/MAX(1,NETWORKDAYS($K14,$L14,Freie_Tage)))-0.15,4,3)))))</f>
        <v>1</v>
      </c>
      <c r="AA14" s="63" t="str">
        <f t="shared" ref="AA14:CZ14" si="17">IF(AND($B14="Meilenstein",ISNUMBER($K14)),IF(AND(AA$1&lt;=$K14,AB$1&gt;$K14),"◆",""),"")</f>
        <v/>
      </c>
      <c r="AB14" s="63" t="str">
        <f t="shared" si="17"/>
        <v/>
      </c>
      <c r="AC14" s="63" t="str">
        <f t="shared" si="17"/>
        <v/>
      </c>
      <c r="AD14" s="63" t="str">
        <f t="shared" si="17"/>
        <v/>
      </c>
      <c r="AE14" s="63" t="str">
        <f t="shared" si="17"/>
        <v/>
      </c>
      <c r="AF14" s="63" t="str">
        <f t="shared" si="17"/>
        <v/>
      </c>
      <c r="AG14" s="63" t="str">
        <f t="shared" si="17"/>
        <v/>
      </c>
      <c r="AH14" s="63" t="str">
        <f t="shared" si="17"/>
        <v/>
      </c>
      <c r="AI14" s="63" t="str">
        <f t="shared" si="17"/>
        <v/>
      </c>
      <c r="AJ14" s="63" t="str">
        <f t="shared" si="17"/>
        <v/>
      </c>
      <c r="AK14" s="63" t="str">
        <f t="shared" si="17"/>
        <v/>
      </c>
      <c r="AL14" s="63" t="str">
        <f t="shared" si="17"/>
        <v/>
      </c>
      <c r="AM14" s="63" t="str">
        <f t="shared" si="17"/>
        <v/>
      </c>
      <c r="AN14" s="63" t="str">
        <f t="shared" si="17"/>
        <v/>
      </c>
      <c r="AO14" s="63" t="str">
        <f t="shared" si="17"/>
        <v/>
      </c>
      <c r="AP14" s="63" t="str">
        <f t="shared" si="17"/>
        <v/>
      </c>
      <c r="AQ14" s="63" t="str">
        <f t="shared" si="17"/>
        <v/>
      </c>
      <c r="AR14" s="63" t="str">
        <f t="shared" si="17"/>
        <v/>
      </c>
      <c r="AS14" s="63" t="str">
        <f t="shared" si="17"/>
        <v/>
      </c>
      <c r="AT14" s="63" t="str">
        <f t="shared" si="17"/>
        <v/>
      </c>
      <c r="AU14" s="63" t="str">
        <f t="shared" si="17"/>
        <v/>
      </c>
      <c r="AV14" s="63" t="str">
        <f t="shared" si="17"/>
        <v/>
      </c>
      <c r="AW14" s="63" t="str">
        <f t="shared" si="17"/>
        <v/>
      </c>
      <c r="AX14" s="63" t="str">
        <f t="shared" si="17"/>
        <v/>
      </c>
      <c r="AY14" s="63" t="str">
        <f t="shared" si="17"/>
        <v/>
      </c>
      <c r="AZ14" s="63" t="str">
        <f t="shared" si="17"/>
        <v/>
      </c>
      <c r="BA14" s="63" t="str">
        <f t="shared" si="17"/>
        <v/>
      </c>
      <c r="BB14" s="63" t="str">
        <f t="shared" si="17"/>
        <v/>
      </c>
      <c r="BC14" s="63" t="str">
        <f t="shared" si="17"/>
        <v/>
      </c>
      <c r="BD14" s="63" t="str">
        <f t="shared" si="17"/>
        <v/>
      </c>
      <c r="BE14" s="63" t="str">
        <f t="shared" si="17"/>
        <v/>
      </c>
      <c r="BF14" s="63" t="str">
        <f t="shared" si="17"/>
        <v/>
      </c>
      <c r="BG14" s="63" t="str">
        <f t="shared" si="17"/>
        <v/>
      </c>
      <c r="BH14" s="63" t="str">
        <f t="shared" si="17"/>
        <v/>
      </c>
      <c r="BI14" s="63" t="str">
        <f t="shared" si="17"/>
        <v/>
      </c>
      <c r="BJ14" s="63" t="str">
        <f t="shared" si="17"/>
        <v/>
      </c>
      <c r="BK14" s="63" t="str">
        <f t="shared" si="17"/>
        <v/>
      </c>
      <c r="BL14" s="63" t="str">
        <f t="shared" si="17"/>
        <v/>
      </c>
      <c r="BM14" s="63" t="str">
        <f t="shared" si="17"/>
        <v/>
      </c>
      <c r="BN14" s="63" t="str">
        <f t="shared" si="17"/>
        <v/>
      </c>
      <c r="BO14" s="63" t="str">
        <f t="shared" si="17"/>
        <v/>
      </c>
      <c r="BP14" s="63" t="str">
        <f t="shared" si="17"/>
        <v/>
      </c>
      <c r="BQ14" s="63" t="str">
        <f t="shared" si="17"/>
        <v/>
      </c>
      <c r="BR14" s="63" t="str">
        <f t="shared" si="17"/>
        <v/>
      </c>
      <c r="BS14" s="63" t="str">
        <f t="shared" si="17"/>
        <v/>
      </c>
      <c r="BT14" s="63" t="str">
        <f t="shared" si="17"/>
        <v/>
      </c>
      <c r="BU14" s="63" t="str">
        <f t="shared" si="17"/>
        <v/>
      </c>
      <c r="BV14" s="63" t="str">
        <f t="shared" si="17"/>
        <v/>
      </c>
      <c r="BW14" s="63" t="str">
        <f t="shared" si="17"/>
        <v/>
      </c>
      <c r="BX14" s="63" t="str">
        <f t="shared" si="17"/>
        <v/>
      </c>
      <c r="BY14" s="63" t="str">
        <f t="shared" si="17"/>
        <v/>
      </c>
      <c r="BZ14" s="63" t="str">
        <f t="shared" si="17"/>
        <v/>
      </c>
      <c r="CA14" s="63" t="str">
        <f t="shared" si="17"/>
        <v/>
      </c>
      <c r="CB14" s="63" t="str">
        <f t="shared" si="17"/>
        <v/>
      </c>
      <c r="CC14" s="63" t="str">
        <f t="shared" si="17"/>
        <v/>
      </c>
      <c r="CD14" s="63" t="str">
        <f t="shared" si="17"/>
        <v/>
      </c>
      <c r="CE14" s="63" t="str">
        <f t="shared" si="17"/>
        <v/>
      </c>
      <c r="CF14" s="63" t="str">
        <f t="shared" si="17"/>
        <v/>
      </c>
      <c r="CG14" s="63" t="str">
        <f t="shared" si="17"/>
        <v/>
      </c>
      <c r="CH14" s="63" t="str">
        <f t="shared" si="17"/>
        <v/>
      </c>
      <c r="CI14" s="63" t="str">
        <f t="shared" si="17"/>
        <v/>
      </c>
      <c r="CJ14" s="63" t="str">
        <f t="shared" si="17"/>
        <v/>
      </c>
      <c r="CK14" s="63" t="str">
        <f t="shared" si="17"/>
        <v/>
      </c>
      <c r="CL14" s="63" t="str">
        <f t="shared" si="17"/>
        <v/>
      </c>
      <c r="CM14" s="63" t="str">
        <f t="shared" si="17"/>
        <v/>
      </c>
      <c r="CN14" s="63" t="str">
        <f t="shared" si="17"/>
        <v/>
      </c>
      <c r="CO14" s="63" t="str">
        <f t="shared" si="17"/>
        <v/>
      </c>
      <c r="CP14" s="63" t="str">
        <f t="shared" si="17"/>
        <v/>
      </c>
      <c r="CQ14" s="63" t="str">
        <f t="shared" si="17"/>
        <v/>
      </c>
      <c r="CR14" s="63" t="str">
        <f t="shared" si="17"/>
        <v/>
      </c>
      <c r="CS14" s="63" t="str">
        <f t="shared" si="17"/>
        <v/>
      </c>
      <c r="CT14" s="63" t="str">
        <f t="shared" si="17"/>
        <v/>
      </c>
      <c r="CU14" s="63" t="str">
        <f t="shared" si="17"/>
        <v/>
      </c>
      <c r="CV14" s="63" t="str">
        <f t="shared" si="17"/>
        <v/>
      </c>
      <c r="CW14" s="63" t="str">
        <f t="shared" si="17"/>
        <v/>
      </c>
      <c r="CX14" s="63" t="str">
        <f t="shared" si="17"/>
        <v/>
      </c>
      <c r="CY14" s="63" t="str">
        <f t="shared" si="17"/>
        <v/>
      </c>
      <c r="CZ14" s="63" t="str">
        <f t="shared" si="17"/>
        <v/>
      </c>
    </row>
    <row r="15" ht="15.75" customHeight="1">
      <c r="A15" s="53">
        <v>8.0</v>
      </c>
      <c r="B15" s="53" t="s">
        <v>100</v>
      </c>
      <c r="C15" s="55" t="s">
        <v>127</v>
      </c>
      <c r="D15" s="55" t="s">
        <v>102</v>
      </c>
      <c r="E15" s="53">
        <v>7.0</v>
      </c>
      <c r="F15" s="53"/>
      <c r="G15" s="53">
        <v>5.0</v>
      </c>
      <c r="H15" s="53">
        <v>1.0</v>
      </c>
      <c r="I15" s="53" t="s">
        <v>106</v>
      </c>
      <c r="J15" s="56"/>
      <c r="K15" s="57">
        <f t="shared" si="6"/>
        <v>46311</v>
      </c>
      <c r="L15" s="57">
        <f t="shared" si="7"/>
        <v>46317</v>
      </c>
      <c r="M15" s="57">
        <f>IF(OR($B15&lt;&gt;"Vorgang",N($H15)=0,NOT(ISNUMBER($L15)),ISNUMBER($P15)),"",WORKDAY($L15,$H15,Freie_Tage))</f>
        <v>46318</v>
      </c>
      <c r="N15" s="56">
        <f>WORKDAY($C$5-1,39,Freie_Tage)</f>
        <v>46317</v>
      </c>
      <c r="O15" s="56">
        <f>WORKDAY($C$5-1,35,Freie_Tage)</f>
        <v>46311</v>
      </c>
      <c r="P15" s="56"/>
      <c r="Q15" s="58">
        <v>0.4</v>
      </c>
      <c r="R15" s="59">
        <f>IF(AND(ISNUMBER($N15),ISNUMBER($L15)),IF($L15&gt;$N15,NETWORKDAYS($N15,$L15,Freie_Tage)-1,IF($L15&lt;$N15,1-NETWORKDAYS($L15,$N15,Freie_Tage),0)),"")</f>
        <v>0</v>
      </c>
      <c r="S15" s="60" t="str">
        <f t="shared" si="8"/>
        <v>● Rückstand</v>
      </c>
      <c r="T15" s="61" t="str">
        <f t="shared" si="9"/>
        <v/>
      </c>
      <c r="U15" s="62">
        <f t="shared" si="10"/>
        <v>5</v>
      </c>
      <c r="V15" s="64">
        <f t="array" ref="V15">IF(OR($C15="",$B15="Abschnitt"),"",IF(ISNUMBER($O15),$O15,IF(AND($E15="",NOT(ISNUMBER($J15))),WORKDAY(IF(ISNUMBER($C$5),$C$5,TODAY())-1,1,Freie_Tage),MAX(IF($E15="",0,IFERROR(WORKDAY(INDEX($X$7:$X14,MATCH($E15,$A$7:$A14,0)),IF($B15="Meilenstein",0,1)+N($F15),Freie_Tage),WORKDAY(IF(ISNUMBER($C$5),$C$5,TODAY())-1,1,Freie_Tage))),IF(ISNUMBER($J15),WORKDAY($J15-1,1,Freie_Tage),0)))))</f>
        <v>46311</v>
      </c>
      <c r="W15" s="65">
        <f>IF(V15="","",IF(ISNUMBER($P15),$P15,IF($B15="Meilenstein",V15,WORKDAY(V15,MAX(N($G15),1)-1,Freie_Tage))))</f>
        <v>46317</v>
      </c>
      <c r="X15" s="65">
        <f>IF(V15="","",MAX(WORKDAY(IF($B15="Meilenstein",V15,WORKDAY(V15,MAX(N($G15),1)-1,Freie_Tage)),N($H15),Freie_Tage),IF(ISNUMBER($P15),$P15,0)))</f>
        <v>46318</v>
      </c>
      <c r="Y15" s="62">
        <f t="shared" si="11"/>
        <v>0.4</v>
      </c>
      <c r="Z15" s="62">
        <f>IF(NOT(ISNUMBER($K15)),0,IF(Y15&gt;=1,1,IF(TODAY()&lt;$K15,2,IF(OR(TODAY()&gt;$L15,N($R15)&gt;0),5,IF(Y15&lt;MIN(1,(NETWORKDAYS($K15,TODAY(),Freie_Tage)-1)/MAX(1,NETWORKDAYS($K15,$L15,Freie_Tage)))-0.15,4,3)))))</f>
        <v>4</v>
      </c>
      <c r="AA15" s="63" t="str">
        <f t="shared" ref="AA15:CZ15" si="18">IF(AND($B15="Meilenstein",ISNUMBER($K15)),IF(AND(AA$1&lt;=$K15,AB$1&gt;$K15),"◆",""),"")</f>
        <v/>
      </c>
      <c r="AB15" s="63" t="str">
        <f t="shared" si="18"/>
        <v/>
      </c>
      <c r="AC15" s="63" t="str">
        <f t="shared" si="18"/>
        <v/>
      </c>
      <c r="AD15" s="63" t="str">
        <f t="shared" si="18"/>
        <v/>
      </c>
      <c r="AE15" s="63" t="str">
        <f t="shared" si="18"/>
        <v/>
      </c>
      <c r="AF15" s="63" t="str">
        <f t="shared" si="18"/>
        <v/>
      </c>
      <c r="AG15" s="63" t="str">
        <f t="shared" si="18"/>
        <v/>
      </c>
      <c r="AH15" s="63" t="str">
        <f t="shared" si="18"/>
        <v/>
      </c>
      <c r="AI15" s="63" t="str">
        <f t="shared" si="18"/>
        <v/>
      </c>
      <c r="AJ15" s="63" t="str">
        <f t="shared" si="18"/>
        <v/>
      </c>
      <c r="AK15" s="63" t="str">
        <f t="shared" si="18"/>
        <v/>
      </c>
      <c r="AL15" s="63" t="str">
        <f t="shared" si="18"/>
        <v/>
      </c>
      <c r="AM15" s="63" t="str">
        <f t="shared" si="18"/>
        <v/>
      </c>
      <c r="AN15" s="63" t="str">
        <f t="shared" si="18"/>
        <v/>
      </c>
      <c r="AO15" s="63" t="str">
        <f t="shared" si="18"/>
        <v/>
      </c>
      <c r="AP15" s="63" t="str">
        <f t="shared" si="18"/>
        <v/>
      </c>
      <c r="AQ15" s="63" t="str">
        <f t="shared" si="18"/>
        <v/>
      </c>
      <c r="AR15" s="63" t="str">
        <f t="shared" si="18"/>
        <v/>
      </c>
      <c r="AS15" s="63" t="str">
        <f t="shared" si="18"/>
        <v/>
      </c>
      <c r="AT15" s="63" t="str">
        <f t="shared" si="18"/>
        <v/>
      </c>
      <c r="AU15" s="63" t="str">
        <f t="shared" si="18"/>
        <v/>
      </c>
      <c r="AV15" s="63" t="str">
        <f t="shared" si="18"/>
        <v/>
      </c>
      <c r="AW15" s="63" t="str">
        <f t="shared" si="18"/>
        <v/>
      </c>
      <c r="AX15" s="63" t="str">
        <f t="shared" si="18"/>
        <v/>
      </c>
      <c r="AY15" s="63" t="str">
        <f t="shared" si="18"/>
        <v/>
      </c>
      <c r="AZ15" s="63" t="str">
        <f t="shared" si="18"/>
        <v/>
      </c>
      <c r="BA15" s="63" t="str">
        <f t="shared" si="18"/>
        <v/>
      </c>
      <c r="BB15" s="63" t="str">
        <f t="shared" si="18"/>
        <v/>
      </c>
      <c r="BC15" s="63" t="str">
        <f t="shared" si="18"/>
        <v/>
      </c>
      <c r="BD15" s="63" t="str">
        <f t="shared" si="18"/>
        <v/>
      </c>
      <c r="BE15" s="63" t="str">
        <f t="shared" si="18"/>
        <v/>
      </c>
      <c r="BF15" s="63" t="str">
        <f t="shared" si="18"/>
        <v/>
      </c>
      <c r="BG15" s="63" t="str">
        <f t="shared" si="18"/>
        <v/>
      </c>
      <c r="BH15" s="63" t="str">
        <f t="shared" si="18"/>
        <v/>
      </c>
      <c r="BI15" s="63" t="str">
        <f t="shared" si="18"/>
        <v/>
      </c>
      <c r="BJ15" s="63" t="str">
        <f t="shared" si="18"/>
        <v/>
      </c>
      <c r="BK15" s="63" t="str">
        <f t="shared" si="18"/>
        <v/>
      </c>
      <c r="BL15" s="63" t="str">
        <f t="shared" si="18"/>
        <v/>
      </c>
      <c r="BM15" s="63" t="str">
        <f t="shared" si="18"/>
        <v/>
      </c>
      <c r="BN15" s="63" t="str">
        <f t="shared" si="18"/>
        <v/>
      </c>
      <c r="BO15" s="63" t="str">
        <f t="shared" si="18"/>
        <v/>
      </c>
      <c r="BP15" s="63" t="str">
        <f t="shared" si="18"/>
        <v/>
      </c>
      <c r="BQ15" s="63" t="str">
        <f t="shared" si="18"/>
        <v/>
      </c>
      <c r="BR15" s="63" t="str">
        <f t="shared" si="18"/>
        <v/>
      </c>
      <c r="BS15" s="63" t="str">
        <f t="shared" si="18"/>
        <v/>
      </c>
      <c r="BT15" s="63" t="str">
        <f t="shared" si="18"/>
        <v/>
      </c>
      <c r="BU15" s="63" t="str">
        <f t="shared" si="18"/>
        <v/>
      </c>
      <c r="BV15" s="63" t="str">
        <f t="shared" si="18"/>
        <v/>
      </c>
      <c r="BW15" s="63" t="str">
        <f t="shared" si="18"/>
        <v/>
      </c>
      <c r="BX15" s="63" t="str">
        <f t="shared" si="18"/>
        <v/>
      </c>
      <c r="BY15" s="63" t="str">
        <f t="shared" si="18"/>
        <v/>
      </c>
      <c r="BZ15" s="63" t="str">
        <f t="shared" si="18"/>
        <v/>
      </c>
      <c r="CA15" s="63" t="str">
        <f t="shared" si="18"/>
        <v/>
      </c>
      <c r="CB15" s="63" t="str">
        <f t="shared" si="18"/>
        <v/>
      </c>
      <c r="CC15" s="63" t="str">
        <f t="shared" si="18"/>
        <v/>
      </c>
      <c r="CD15" s="63" t="str">
        <f t="shared" si="18"/>
        <v/>
      </c>
      <c r="CE15" s="63" t="str">
        <f t="shared" si="18"/>
        <v/>
      </c>
      <c r="CF15" s="63" t="str">
        <f t="shared" si="18"/>
        <v/>
      </c>
      <c r="CG15" s="63" t="str">
        <f t="shared" si="18"/>
        <v/>
      </c>
      <c r="CH15" s="63" t="str">
        <f t="shared" si="18"/>
        <v/>
      </c>
      <c r="CI15" s="63" t="str">
        <f t="shared" si="18"/>
        <v/>
      </c>
      <c r="CJ15" s="63" t="str">
        <f t="shared" si="18"/>
        <v/>
      </c>
      <c r="CK15" s="63" t="str">
        <f t="shared" si="18"/>
        <v/>
      </c>
      <c r="CL15" s="63" t="str">
        <f t="shared" si="18"/>
        <v/>
      </c>
      <c r="CM15" s="63" t="str">
        <f t="shared" si="18"/>
        <v/>
      </c>
      <c r="CN15" s="63" t="str">
        <f t="shared" si="18"/>
        <v/>
      </c>
      <c r="CO15" s="63" t="str">
        <f t="shared" si="18"/>
        <v/>
      </c>
      <c r="CP15" s="63" t="str">
        <f t="shared" si="18"/>
        <v/>
      </c>
      <c r="CQ15" s="63" t="str">
        <f t="shared" si="18"/>
        <v/>
      </c>
      <c r="CR15" s="63" t="str">
        <f t="shared" si="18"/>
        <v/>
      </c>
      <c r="CS15" s="63" t="str">
        <f t="shared" si="18"/>
        <v/>
      </c>
      <c r="CT15" s="63" t="str">
        <f t="shared" si="18"/>
        <v/>
      </c>
      <c r="CU15" s="63" t="str">
        <f t="shared" si="18"/>
        <v/>
      </c>
      <c r="CV15" s="63" t="str">
        <f t="shared" si="18"/>
        <v/>
      </c>
      <c r="CW15" s="63" t="str">
        <f t="shared" si="18"/>
        <v/>
      </c>
      <c r="CX15" s="63" t="str">
        <f t="shared" si="18"/>
        <v/>
      </c>
      <c r="CY15" s="63" t="str">
        <f t="shared" si="18"/>
        <v/>
      </c>
      <c r="CZ15" s="63" t="str">
        <f t="shared" si="18"/>
        <v/>
      </c>
    </row>
    <row r="16" ht="15.75" customHeight="1">
      <c r="A16" s="53">
        <v>9.0</v>
      </c>
      <c r="B16" s="53" t="s">
        <v>100</v>
      </c>
      <c r="C16" s="55" t="s">
        <v>131</v>
      </c>
      <c r="D16" s="55" t="s">
        <v>102</v>
      </c>
      <c r="E16" s="53">
        <v>8.0</v>
      </c>
      <c r="F16" s="53">
        <v>3.0</v>
      </c>
      <c r="G16" s="53">
        <v>8.0</v>
      </c>
      <c r="H16" s="53">
        <v>1.0</v>
      </c>
      <c r="I16" s="53" t="s">
        <v>106</v>
      </c>
      <c r="J16" s="56"/>
      <c r="K16" s="57">
        <f t="shared" si="6"/>
        <v>46324</v>
      </c>
      <c r="L16" s="57">
        <f t="shared" si="7"/>
        <v>46335</v>
      </c>
      <c r="M16" s="57">
        <f>IF(OR($B16&lt;&gt;"Vorgang",N($H16)=0,NOT(ISNUMBER($L16)),ISNUMBER($P16)),"",WORKDAY($L16,$H16,Freie_Tage))</f>
        <v>46336</v>
      </c>
      <c r="N16" s="56">
        <f>WORKDAY($C$5-1,51,Freie_Tage)</f>
        <v>46335</v>
      </c>
      <c r="O16" s="56"/>
      <c r="P16" s="56"/>
      <c r="Q16" s="58"/>
      <c r="R16" s="59">
        <f>IF(AND(ISNUMBER($N16),ISNUMBER($L16)),IF($L16&gt;$N16,NETWORKDAYS($N16,$L16,Freie_Tage)-1,IF($L16&lt;$N16,1-NETWORKDAYS($L16,$N16,Freie_Tage),0)),"")</f>
        <v>0</v>
      </c>
      <c r="S16" s="60" t="str">
        <f t="shared" si="8"/>
        <v>○ Geplant</v>
      </c>
      <c r="T16" s="61" t="str">
        <f t="shared" si="9"/>
        <v/>
      </c>
      <c r="U16" s="62">
        <f t="shared" si="10"/>
        <v>5</v>
      </c>
      <c r="V16" s="62">
        <f t="array" ref="V16">IF(OR($C16="",$B16="Abschnitt"),"",IF(ISNUMBER($O16),$O16,IF(AND($E16="",NOT(ISNUMBER($J16))),WORKDAY(IF(ISNUMBER($C$5),$C$5,TODAY())-1,1,Freie_Tage),MAX(IF($E16="",0,IFERROR(WORKDAY(INDEX($X$7:$X15,MATCH($E16,$A$7:$A15,0)),IF($B16="Meilenstein",0,1)+N($F16),Freie_Tage),WORKDAY(IF(ISNUMBER($C$5),$C$5,TODAY())-1,1,Freie_Tage))),IF(ISNUMBER($J16),WORKDAY($J16-1,1,Freie_Tage),0)))))</f>
        <v>46324</v>
      </c>
      <c r="W16" s="65">
        <f>IF(V16="","",IF(ISNUMBER($P16),$P16,IF($B16="Meilenstein",V16,WORKDAY(V16,MAX(N($G16),1)-1,Freie_Tage))))</f>
        <v>46335</v>
      </c>
      <c r="X16" s="65">
        <f>IF(V16="","",MAX(WORKDAY(IF($B16="Meilenstein",V16,WORKDAY(V16,MAX(N($G16),1)-1,Freie_Tage)),N($H16),Freie_Tage),IF(ISNUMBER($P16),$P16,0)))</f>
        <v>46336</v>
      </c>
      <c r="Y16" s="62">
        <f t="shared" si="11"/>
        <v>0</v>
      </c>
      <c r="Z16" s="62">
        <f>IF(NOT(ISNUMBER($K16)),0,IF(Y16&gt;=1,1,IF(TODAY()&lt;$K16,2,IF(OR(TODAY()&gt;$L16,N($R16)&gt;0),5,IF(Y16&lt;MIN(1,(NETWORKDAYS($K16,TODAY(),Freie_Tage)-1)/MAX(1,NETWORKDAYS($K16,$L16,Freie_Tage)))-0.15,4,3)))))</f>
        <v>2</v>
      </c>
      <c r="AA16" s="63" t="str">
        <f t="shared" ref="AA16:CZ16" si="19">IF(AND($B16="Meilenstein",ISNUMBER($K16)),IF(AND(AA$1&lt;=$K16,AB$1&gt;$K16),"◆",""),"")</f>
        <v/>
      </c>
      <c r="AB16" s="63" t="str">
        <f t="shared" si="19"/>
        <v/>
      </c>
      <c r="AC16" s="63" t="str">
        <f t="shared" si="19"/>
        <v/>
      </c>
      <c r="AD16" s="63" t="str">
        <f t="shared" si="19"/>
        <v/>
      </c>
      <c r="AE16" s="63" t="str">
        <f t="shared" si="19"/>
        <v/>
      </c>
      <c r="AF16" s="63" t="str">
        <f t="shared" si="19"/>
        <v/>
      </c>
      <c r="AG16" s="63" t="str">
        <f t="shared" si="19"/>
        <v/>
      </c>
      <c r="AH16" s="63" t="str">
        <f t="shared" si="19"/>
        <v/>
      </c>
      <c r="AI16" s="63" t="str">
        <f t="shared" si="19"/>
        <v/>
      </c>
      <c r="AJ16" s="63" t="str">
        <f t="shared" si="19"/>
        <v/>
      </c>
      <c r="AK16" s="63" t="str">
        <f t="shared" si="19"/>
        <v/>
      </c>
      <c r="AL16" s="63" t="str">
        <f t="shared" si="19"/>
        <v/>
      </c>
      <c r="AM16" s="63" t="str">
        <f t="shared" si="19"/>
        <v/>
      </c>
      <c r="AN16" s="63" t="str">
        <f t="shared" si="19"/>
        <v/>
      </c>
      <c r="AO16" s="63" t="str">
        <f t="shared" si="19"/>
        <v/>
      </c>
      <c r="AP16" s="63" t="str">
        <f t="shared" si="19"/>
        <v/>
      </c>
      <c r="AQ16" s="63" t="str">
        <f t="shared" si="19"/>
        <v/>
      </c>
      <c r="AR16" s="63" t="str">
        <f t="shared" si="19"/>
        <v/>
      </c>
      <c r="AS16" s="63" t="str">
        <f t="shared" si="19"/>
        <v/>
      </c>
      <c r="AT16" s="63" t="str">
        <f t="shared" si="19"/>
        <v/>
      </c>
      <c r="AU16" s="63" t="str">
        <f t="shared" si="19"/>
        <v/>
      </c>
      <c r="AV16" s="63" t="str">
        <f t="shared" si="19"/>
        <v/>
      </c>
      <c r="AW16" s="63" t="str">
        <f t="shared" si="19"/>
        <v/>
      </c>
      <c r="AX16" s="63" t="str">
        <f t="shared" si="19"/>
        <v/>
      </c>
      <c r="AY16" s="63" t="str">
        <f t="shared" si="19"/>
        <v/>
      </c>
      <c r="AZ16" s="63" t="str">
        <f t="shared" si="19"/>
        <v/>
      </c>
      <c r="BA16" s="63" t="str">
        <f t="shared" si="19"/>
        <v/>
      </c>
      <c r="BB16" s="63" t="str">
        <f t="shared" si="19"/>
        <v/>
      </c>
      <c r="BC16" s="63" t="str">
        <f t="shared" si="19"/>
        <v/>
      </c>
      <c r="BD16" s="63" t="str">
        <f t="shared" si="19"/>
        <v/>
      </c>
      <c r="BE16" s="63" t="str">
        <f t="shared" si="19"/>
        <v/>
      </c>
      <c r="BF16" s="63" t="str">
        <f t="shared" si="19"/>
        <v/>
      </c>
      <c r="BG16" s="63" t="str">
        <f t="shared" si="19"/>
        <v/>
      </c>
      <c r="BH16" s="63" t="str">
        <f t="shared" si="19"/>
        <v/>
      </c>
      <c r="BI16" s="63" t="str">
        <f t="shared" si="19"/>
        <v/>
      </c>
      <c r="BJ16" s="63" t="str">
        <f t="shared" si="19"/>
        <v/>
      </c>
      <c r="BK16" s="63" t="str">
        <f t="shared" si="19"/>
        <v/>
      </c>
      <c r="BL16" s="63" t="str">
        <f t="shared" si="19"/>
        <v/>
      </c>
      <c r="BM16" s="63" t="str">
        <f t="shared" si="19"/>
        <v/>
      </c>
      <c r="BN16" s="63" t="str">
        <f t="shared" si="19"/>
        <v/>
      </c>
      <c r="BO16" s="63" t="str">
        <f t="shared" si="19"/>
        <v/>
      </c>
      <c r="BP16" s="63" t="str">
        <f t="shared" si="19"/>
        <v/>
      </c>
      <c r="BQ16" s="63" t="str">
        <f t="shared" si="19"/>
        <v/>
      </c>
      <c r="BR16" s="63" t="str">
        <f t="shared" si="19"/>
        <v/>
      </c>
      <c r="BS16" s="63" t="str">
        <f t="shared" si="19"/>
        <v/>
      </c>
      <c r="BT16" s="63" t="str">
        <f t="shared" si="19"/>
        <v/>
      </c>
      <c r="BU16" s="63" t="str">
        <f t="shared" si="19"/>
        <v/>
      </c>
      <c r="BV16" s="63" t="str">
        <f t="shared" si="19"/>
        <v/>
      </c>
      <c r="BW16" s="63" t="str">
        <f t="shared" si="19"/>
        <v/>
      </c>
      <c r="BX16" s="63" t="str">
        <f t="shared" si="19"/>
        <v/>
      </c>
      <c r="BY16" s="63" t="str">
        <f t="shared" si="19"/>
        <v/>
      </c>
      <c r="BZ16" s="63" t="str">
        <f t="shared" si="19"/>
        <v/>
      </c>
      <c r="CA16" s="63" t="str">
        <f t="shared" si="19"/>
        <v/>
      </c>
      <c r="CB16" s="63" t="str">
        <f t="shared" si="19"/>
        <v/>
      </c>
      <c r="CC16" s="63" t="str">
        <f t="shared" si="19"/>
        <v/>
      </c>
      <c r="CD16" s="63" t="str">
        <f t="shared" si="19"/>
        <v/>
      </c>
      <c r="CE16" s="63" t="str">
        <f t="shared" si="19"/>
        <v/>
      </c>
      <c r="CF16" s="63" t="str">
        <f t="shared" si="19"/>
        <v/>
      </c>
      <c r="CG16" s="63" t="str">
        <f t="shared" si="19"/>
        <v/>
      </c>
      <c r="CH16" s="63" t="str">
        <f t="shared" si="19"/>
        <v/>
      </c>
      <c r="CI16" s="63" t="str">
        <f t="shared" si="19"/>
        <v/>
      </c>
      <c r="CJ16" s="63" t="str">
        <f t="shared" si="19"/>
        <v/>
      </c>
      <c r="CK16" s="63" t="str">
        <f t="shared" si="19"/>
        <v/>
      </c>
      <c r="CL16" s="63" t="str">
        <f t="shared" si="19"/>
        <v/>
      </c>
      <c r="CM16" s="63" t="str">
        <f t="shared" si="19"/>
        <v/>
      </c>
      <c r="CN16" s="63" t="str">
        <f t="shared" si="19"/>
        <v/>
      </c>
      <c r="CO16" s="63" t="str">
        <f t="shared" si="19"/>
        <v/>
      </c>
      <c r="CP16" s="63" t="str">
        <f t="shared" si="19"/>
        <v/>
      </c>
      <c r="CQ16" s="63" t="str">
        <f t="shared" si="19"/>
        <v/>
      </c>
      <c r="CR16" s="63" t="str">
        <f t="shared" si="19"/>
        <v/>
      </c>
      <c r="CS16" s="63" t="str">
        <f t="shared" si="19"/>
        <v/>
      </c>
      <c r="CT16" s="63" t="str">
        <f t="shared" si="19"/>
        <v/>
      </c>
      <c r="CU16" s="63" t="str">
        <f t="shared" si="19"/>
        <v/>
      </c>
      <c r="CV16" s="63" t="str">
        <f t="shared" si="19"/>
        <v/>
      </c>
      <c r="CW16" s="63" t="str">
        <f t="shared" si="19"/>
        <v/>
      </c>
      <c r="CX16" s="63" t="str">
        <f t="shared" si="19"/>
        <v/>
      </c>
      <c r="CY16" s="63" t="str">
        <f t="shared" si="19"/>
        <v/>
      </c>
      <c r="CZ16" s="63" t="str">
        <f t="shared" si="19"/>
        <v/>
      </c>
    </row>
    <row r="17" ht="15.75" customHeight="1">
      <c r="A17" s="53">
        <v>10.0</v>
      </c>
      <c r="B17" s="53" t="s">
        <v>100</v>
      </c>
      <c r="C17" s="55" t="s">
        <v>135</v>
      </c>
      <c r="D17" s="55" t="s">
        <v>124</v>
      </c>
      <c r="E17" s="53">
        <v>9.0</v>
      </c>
      <c r="F17" s="53"/>
      <c r="G17" s="53">
        <v>5.0</v>
      </c>
      <c r="H17" s="53">
        <v>1.0</v>
      </c>
      <c r="I17" s="53" t="s">
        <v>106</v>
      </c>
      <c r="J17" s="56"/>
      <c r="K17" s="57">
        <f t="shared" si="6"/>
        <v>46337</v>
      </c>
      <c r="L17" s="57">
        <f t="shared" si="7"/>
        <v>46343</v>
      </c>
      <c r="M17" s="57">
        <f>IF(OR($B17&lt;&gt;"Vorgang",N($H17)=0,NOT(ISNUMBER($L17)),ISNUMBER($P17)),"",WORKDAY($L17,$H17,Freie_Tage))</f>
        <v>46344</v>
      </c>
      <c r="N17" s="56">
        <f>WORKDAY($C$5-1,57,Freie_Tage)</f>
        <v>46343</v>
      </c>
      <c r="O17" s="56"/>
      <c r="P17" s="56"/>
      <c r="Q17" s="58"/>
      <c r="R17" s="59">
        <f>IF(AND(ISNUMBER($N17),ISNUMBER($L17)),IF($L17&gt;$N17,NETWORKDAYS($N17,$L17,Freie_Tage)-1,IF($L17&lt;$N17,1-NETWORKDAYS($L17,$N17,Freie_Tage),0)),"")</f>
        <v>0</v>
      </c>
      <c r="S17" s="60" t="str">
        <f t="shared" si="8"/>
        <v>○ Geplant</v>
      </c>
      <c r="T17" s="61" t="str">
        <f t="shared" si="9"/>
        <v/>
      </c>
      <c r="U17" s="62">
        <f t="shared" si="10"/>
        <v>5</v>
      </c>
      <c r="V17" s="62">
        <f t="array" ref="V17">IF(OR($C17="",$B17="Abschnitt"),"",IF(ISNUMBER($O17),$O17,IF(AND($E17="",NOT(ISNUMBER($J17))),WORKDAY(IF(ISNUMBER($C$5),$C$5,TODAY())-1,1,Freie_Tage),MAX(IF($E17="",0,IFERROR(WORKDAY(INDEX($X$7:$X16,MATCH($E17,$A$7:$A16,0)),IF($B17="Meilenstein",0,1)+N($F17),Freie_Tage),WORKDAY(IF(ISNUMBER($C$5),$C$5,TODAY())-1,1,Freie_Tage))),IF(ISNUMBER($J17),WORKDAY($J17-1,1,Freie_Tage),0)))))</f>
        <v>46337</v>
      </c>
      <c r="W17" s="65">
        <f>IF(V17="","",IF(ISNUMBER($P17),$P17,IF($B17="Meilenstein",V17,WORKDAY(V17,MAX(N($G17),1)-1,Freie_Tage))))</f>
        <v>46343</v>
      </c>
      <c r="X17" s="65">
        <f>IF(V17="","",MAX(WORKDAY(IF($B17="Meilenstein",V17,WORKDAY(V17,MAX(N($G17),1)-1,Freie_Tage)),N($H17),Freie_Tage),IF(ISNUMBER($P17),$P17,0)))</f>
        <v>46344</v>
      </c>
      <c r="Y17" s="62">
        <f t="shared" si="11"/>
        <v>0</v>
      </c>
      <c r="Z17" s="62">
        <f>IF(NOT(ISNUMBER($K17)),0,IF(Y17&gt;=1,1,IF(TODAY()&lt;$K17,2,IF(OR(TODAY()&gt;$L17,N($R17)&gt;0),5,IF(Y17&lt;MIN(1,(NETWORKDAYS($K17,TODAY(),Freie_Tage)-1)/MAX(1,NETWORKDAYS($K17,$L17,Freie_Tage)))-0.15,4,3)))))</f>
        <v>2</v>
      </c>
      <c r="AA17" s="63" t="str">
        <f t="shared" ref="AA17:CZ17" si="20">IF(AND($B17="Meilenstein",ISNUMBER($K17)),IF(AND(AA$1&lt;=$K17,AB$1&gt;$K17),"◆",""),"")</f>
        <v/>
      </c>
      <c r="AB17" s="63" t="str">
        <f t="shared" si="20"/>
        <v/>
      </c>
      <c r="AC17" s="63" t="str">
        <f t="shared" si="20"/>
        <v/>
      </c>
      <c r="AD17" s="63" t="str">
        <f t="shared" si="20"/>
        <v/>
      </c>
      <c r="AE17" s="63" t="str">
        <f t="shared" si="20"/>
        <v/>
      </c>
      <c r="AF17" s="63" t="str">
        <f t="shared" si="20"/>
        <v/>
      </c>
      <c r="AG17" s="63" t="str">
        <f t="shared" si="20"/>
        <v/>
      </c>
      <c r="AH17" s="63" t="str">
        <f t="shared" si="20"/>
        <v/>
      </c>
      <c r="AI17" s="63" t="str">
        <f t="shared" si="20"/>
        <v/>
      </c>
      <c r="AJ17" s="63" t="str">
        <f t="shared" si="20"/>
        <v/>
      </c>
      <c r="AK17" s="63" t="str">
        <f t="shared" si="20"/>
        <v/>
      </c>
      <c r="AL17" s="63" t="str">
        <f t="shared" si="20"/>
        <v/>
      </c>
      <c r="AM17" s="63" t="str">
        <f t="shared" si="20"/>
        <v/>
      </c>
      <c r="AN17" s="63" t="str">
        <f t="shared" si="20"/>
        <v/>
      </c>
      <c r="AO17" s="63" t="str">
        <f t="shared" si="20"/>
        <v/>
      </c>
      <c r="AP17" s="63" t="str">
        <f t="shared" si="20"/>
        <v/>
      </c>
      <c r="AQ17" s="63" t="str">
        <f t="shared" si="20"/>
        <v/>
      </c>
      <c r="AR17" s="63" t="str">
        <f t="shared" si="20"/>
        <v/>
      </c>
      <c r="AS17" s="63" t="str">
        <f t="shared" si="20"/>
        <v/>
      </c>
      <c r="AT17" s="63" t="str">
        <f t="shared" si="20"/>
        <v/>
      </c>
      <c r="AU17" s="63" t="str">
        <f t="shared" si="20"/>
        <v/>
      </c>
      <c r="AV17" s="63" t="str">
        <f t="shared" si="20"/>
        <v/>
      </c>
      <c r="AW17" s="63" t="str">
        <f t="shared" si="20"/>
        <v/>
      </c>
      <c r="AX17" s="63" t="str">
        <f t="shared" si="20"/>
        <v/>
      </c>
      <c r="AY17" s="63" t="str">
        <f t="shared" si="20"/>
        <v/>
      </c>
      <c r="AZ17" s="63" t="str">
        <f t="shared" si="20"/>
        <v/>
      </c>
      <c r="BA17" s="63" t="str">
        <f t="shared" si="20"/>
        <v/>
      </c>
      <c r="BB17" s="63" t="str">
        <f t="shared" si="20"/>
        <v/>
      </c>
      <c r="BC17" s="63" t="str">
        <f t="shared" si="20"/>
        <v/>
      </c>
      <c r="BD17" s="63" t="str">
        <f t="shared" si="20"/>
        <v/>
      </c>
      <c r="BE17" s="63" t="str">
        <f t="shared" si="20"/>
        <v/>
      </c>
      <c r="BF17" s="63" t="str">
        <f t="shared" si="20"/>
        <v/>
      </c>
      <c r="BG17" s="63" t="str">
        <f t="shared" si="20"/>
        <v/>
      </c>
      <c r="BH17" s="63" t="str">
        <f t="shared" si="20"/>
        <v/>
      </c>
      <c r="BI17" s="63" t="str">
        <f t="shared" si="20"/>
        <v/>
      </c>
      <c r="BJ17" s="63" t="str">
        <f t="shared" si="20"/>
        <v/>
      </c>
      <c r="BK17" s="63" t="str">
        <f t="shared" si="20"/>
        <v/>
      </c>
      <c r="BL17" s="63" t="str">
        <f t="shared" si="20"/>
        <v/>
      </c>
      <c r="BM17" s="63" t="str">
        <f t="shared" si="20"/>
        <v/>
      </c>
      <c r="BN17" s="63" t="str">
        <f t="shared" si="20"/>
        <v/>
      </c>
      <c r="BO17" s="63" t="str">
        <f t="shared" si="20"/>
        <v/>
      </c>
      <c r="BP17" s="63" t="str">
        <f t="shared" si="20"/>
        <v/>
      </c>
      <c r="BQ17" s="63" t="str">
        <f t="shared" si="20"/>
        <v/>
      </c>
      <c r="BR17" s="63" t="str">
        <f t="shared" si="20"/>
        <v/>
      </c>
      <c r="BS17" s="63" t="str">
        <f t="shared" si="20"/>
        <v/>
      </c>
      <c r="BT17" s="63" t="str">
        <f t="shared" si="20"/>
        <v/>
      </c>
      <c r="BU17" s="63" t="str">
        <f t="shared" si="20"/>
        <v/>
      </c>
      <c r="BV17" s="63" t="str">
        <f t="shared" si="20"/>
        <v/>
      </c>
      <c r="BW17" s="63" t="str">
        <f t="shared" si="20"/>
        <v/>
      </c>
      <c r="BX17" s="63" t="str">
        <f t="shared" si="20"/>
        <v/>
      </c>
      <c r="BY17" s="63" t="str">
        <f t="shared" si="20"/>
        <v/>
      </c>
      <c r="BZ17" s="63" t="str">
        <f t="shared" si="20"/>
        <v/>
      </c>
      <c r="CA17" s="63" t="str">
        <f t="shared" si="20"/>
        <v/>
      </c>
      <c r="CB17" s="63" t="str">
        <f t="shared" si="20"/>
        <v/>
      </c>
      <c r="CC17" s="63" t="str">
        <f t="shared" si="20"/>
        <v/>
      </c>
      <c r="CD17" s="63" t="str">
        <f t="shared" si="20"/>
        <v/>
      </c>
      <c r="CE17" s="63" t="str">
        <f t="shared" si="20"/>
        <v/>
      </c>
      <c r="CF17" s="63" t="str">
        <f t="shared" si="20"/>
        <v/>
      </c>
      <c r="CG17" s="63" t="str">
        <f t="shared" si="20"/>
        <v/>
      </c>
      <c r="CH17" s="63" t="str">
        <f t="shared" si="20"/>
        <v/>
      </c>
      <c r="CI17" s="63" t="str">
        <f t="shared" si="20"/>
        <v/>
      </c>
      <c r="CJ17" s="63" t="str">
        <f t="shared" si="20"/>
        <v/>
      </c>
      <c r="CK17" s="63" t="str">
        <f t="shared" si="20"/>
        <v/>
      </c>
      <c r="CL17" s="63" t="str">
        <f t="shared" si="20"/>
        <v/>
      </c>
      <c r="CM17" s="63" t="str">
        <f t="shared" si="20"/>
        <v/>
      </c>
      <c r="CN17" s="63" t="str">
        <f t="shared" si="20"/>
        <v/>
      </c>
      <c r="CO17" s="63" t="str">
        <f t="shared" si="20"/>
        <v/>
      </c>
      <c r="CP17" s="63" t="str">
        <f t="shared" si="20"/>
        <v/>
      </c>
      <c r="CQ17" s="63" t="str">
        <f t="shared" si="20"/>
        <v/>
      </c>
      <c r="CR17" s="63" t="str">
        <f t="shared" si="20"/>
        <v/>
      </c>
      <c r="CS17" s="63" t="str">
        <f t="shared" si="20"/>
        <v/>
      </c>
      <c r="CT17" s="63" t="str">
        <f t="shared" si="20"/>
        <v/>
      </c>
      <c r="CU17" s="63" t="str">
        <f t="shared" si="20"/>
        <v/>
      </c>
      <c r="CV17" s="63" t="str">
        <f t="shared" si="20"/>
        <v/>
      </c>
      <c r="CW17" s="63" t="str">
        <f t="shared" si="20"/>
        <v/>
      </c>
      <c r="CX17" s="63" t="str">
        <f t="shared" si="20"/>
        <v/>
      </c>
      <c r="CY17" s="63" t="str">
        <f t="shared" si="20"/>
        <v/>
      </c>
      <c r="CZ17" s="63" t="str">
        <f t="shared" si="20"/>
        <v/>
      </c>
    </row>
    <row r="18" ht="15.75" customHeight="1">
      <c r="A18" s="53">
        <v>11.0</v>
      </c>
      <c r="B18" s="53" t="s">
        <v>111</v>
      </c>
      <c r="C18" s="55" t="s">
        <v>138</v>
      </c>
      <c r="D18" s="55"/>
      <c r="E18" s="53">
        <v>10.0</v>
      </c>
      <c r="F18" s="53"/>
      <c r="G18" s="53"/>
      <c r="H18" s="53"/>
      <c r="I18" s="53" t="s">
        <v>103</v>
      </c>
      <c r="J18" s="56"/>
      <c r="K18" s="57">
        <f t="shared" si="6"/>
        <v>46344</v>
      </c>
      <c r="L18" s="57">
        <f t="shared" si="7"/>
        <v>46344</v>
      </c>
      <c r="M18" s="57" t="str">
        <f>IF(OR($B18&lt;&gt;"Vorgang",N($H18)=0,NOT(ISNUMBER($L18)),ISNUMBER($P18)),"",WORKDAY($L18,$H18,Freie_Tage))</f>
        <v/>
      </c>
      <c r="N18" s="56">
        <f>WORKDAY($C$5-1,58,Freie_Tage)</f>
        <v>46344</v>
      </c>
      <c r="O18" s="56"/>
      <c r="P18" s="56"/>
      <c r="Q18" s="58"/>
      <c r="R18" s="59">
        <f>IF(AND(ISNUMBER($N18),ISNUMBER($L18)),IF($L18&gt;$N18,NETWORKDAYS($N18,$L18,Freie_Tage)-1,IF($L18&lt;$N18,1-NETWORKDAYS($L18,$N18,Freie_Tage),0)),"")</f>
        <v>0</v>
      </c>
      <c r="S18" s="60" t="str">
        <f t="shared" si="8"/>
        <v>○ Geplant</v>
      </c>
      <c r="T18" s="61" t="str">
        <f t="shared" si="9"/>
        <v/>
      </c>
      <c r="U18" s="62">
        <f t="shared" si="10"/>
        <v>5</v>
      </c>
      <c r="V18" s="62">
        <f t="array" ref="V18">IF(OR($C18="",$B18="Abschnitt"),"",IF(ISNUMBER($O18),$O18,IF(AND($E18="",NOT(ISNUMBER($J18))),WORKDAY(IF(ISNUMBER($C$5),$C$5,TODAY())-1,1,Freie_Tage),MAX(IF($E18="",0,IFERROR(WORKDAY(INDEX($X$7:$X17,MATCH($E18,$A$7:$A17,0)),IF($B18="Meilenstein",0,1)+N($F18),Freie_Tage),WORKDAY(IF(ISNUMBER($C$5),$C$5,TODAY())-1,1,Freie_Tage))),IF(ISNUMBER($J18),WORKDAY($J18-1,1,Freie_Tage),0)))))</f>
        <v>46344</v>
      </c>
      <c r="W18" s="62">
        <f>IF(V18="","",IF(ISNUMBER($P18),$P18,IF($B18="Meilenstein",V18,WORKDAY(V18,MAX(N($G18),1)-1,Freie_Tage))))</f>
        <v>46344</v>
      </c>
      <c r="X18" s="65">
        <f>IF(V18="","",MAX(WORKDAY(IF($B18="Meilenstein",V18,WORKDAY(V18,MAX(N($G18),1)-1,Freie_Tage)),N($H18),Freie_Tage),IF(ISNUMBER($P18),$P18,0)))</f>
        <v>46344</v>
      </c>
      <c r="Y18" s="62">
        <f t="shared" si="11"/>
        <v>0</v>
      </c>
      <c r="Z18" s="62">
        <f>IF(NOT(ISNUMBER($K18)),0,IF(Y18&gt;=1,1,IF(TODAY()&lt;$K18,2,IF(OR(TODAY()&gt;$L18,N($R18)&gt;0),5,IF(Y18&lt;MIN(1,(NETWORKDAYS($K18,TODAY(),Freie_Tage)-1)/MAX(1,NETWORKDAYS($K18,$L18,Freie_Tage)))-0.15,4,3)))))</f>
        <v>2</v>
      </c>
      <c r="AA18" s="63" t="str">
        <f t="shared" ref="AA18:CZ18" si="21">IF(AND($B18="Meilenstein",ISNUMBER($K18)),IF(AND(AA$1&lt;=$K18,AB$1&gt;$K18),"◆",""),"")</f>
        <v/>
      </c>
      <c r="AB18" s="63" t="str">
        <f t="shared" si="21"/>
        <v/>
      </c>
      <c r="AC18" s="63" t="str">
        <f t="shared" si="21"/>
        <v/>
      </c>
      <c r="AD18" s="63" t="str">
        <f t="shared" si="21"/>
        <v/>
      </c>
      <c r="AE18" s="63" t="str">
        <f t="shared" si="21"/>
        <v/>
      </c>
      <c r="AF18" s="63" t="str">
        <f t="shared" si="21"/>
        <v/>
      </c>
      <c r="AG18" s="63" t="str">
        <f t="shared" si="21"/>
        <v/>
      </c>
      <c r="AH18" s="63" t="str">
        <f t="shared" si="21"/>
        <v/>
      </c>
      <c r="AI18" s="63" t="str">
        <f t="shared" si="21"/>
        <v/>
      </c>
      <c r="AJ18" s="63" t="str">
        <f t="shared" si="21"/>
        <v/>
      </c>
      <c r="AK18" s="63" t="str">
        <f t="shared" si="21"/>
        <v/>
      </c>
      <c r="AL18" s="63" t="str">
        <f t="shared" si="21"/>
        <v>◆</v>
      </c>
      <c r="AM18" s="63" t="str">
        <f t="shared" si="21"/>
        <v/>
      </c>
      <c r="AN18" s="63" t="str">
        <f t="shared" si="21"/>
        <v/>
      </c>
      <c r="AO18" s="63" t="str">
        <f t="shared" si="21"/>
        <v/>
      </c>
      <c r="AP18" s="63" t="str">
        <f t="shared" si="21"/>
        <v/>
      </c>
      <c r="AQ18" s="63" t="str">
        <f t="shared" si="21"/>
        <v/>
      </c>
      <c r="AR18" s="63" t="str">
        <f t="shared" si="21"/>
        <v/>
      </c>
      <c r="AS18" s="63" t="str">
        <f t="shared" si="21"/>
        <v/>
      </c>
      <c r="AT18" s="63" t="str">
        <f t="shared" si="21"/>
        <v/>
      </c>
      <c r="AU18" s="63" t="str">
        <f t="shared" si="21"/>
        <v/>
      </c>
      <c r="AV18" s="63" t="str">
        <f t="shared" si="21"/>
        <v/>
      </c>
      <c r="AW18" s="63" t="str">
        <f t="shared" si="21"/>
        <v/>
      </c>
      <c r="AX18" s="63" t="str">
        <f t="shared" si="21"/>
        <v/>
      </c>
      <c r="AY18" s="63" t="str">
        <f t="shared" si="21"/>
        <v/>
      </c>
      <c r="AZ18" s="63" t="str">
        <f t="shared" si="21"/>
        <v/>
      </c>
      <c r="BA18" s="63" t="str">
        <f t="shared" si="21"/>
        <v/>
      </c>
      <c r="BB18" s="63" t="str">
        <f t="shared" si="21"/>
        <v/>
      </c>
      <c r="BC18" s="63" t="str">
        <f t="shared" si="21"/>
        <v/>
      </c>
      <c r="BD18" s="63" t="str">
        <f t="shared" si="21"/>
        <v/>
      </c>
      <c r="BE18" s="63" t="str">
        <f t="shared" si="21"/>
        <v/>
      </c>
      <c r="BF18" s="63" t="str">
        <f t="shared" si="21"/>
        <v/>
      </c>
      <c r="BG18" s="63" t="str">
        <f t="shared" si="21"/>
        <v/>
      </c>
      <c r="BH18" s="63" t="str">
        <f t="shared" si="21"/>
        <v/>
      </c>
      <c r="BI18" s="63" t="str">
        <f t="shared" si="21"/>
        <v/>
      </c>
      <c r="BJ18" s="63" t="str">
        <f t="shared" si="21"/>
        <v/>
      </c>
      <c r="BK18" s="63" t="str">
        <f t="shared" si="21"/>
        <v/>
      </c>
      <c r="BL18" s="63" t="str">
        <f t="shared" si="21"/>
        <v/>
      </c>
      <c r="BM18" s="63" t="str">
        <f t="shared" si="21"/>
        <v/>
      </c>
      <c r="BN18" s="63" t="str">
        <f t="shared" si="21"/>
        <v/>
      </c>
      <c r="BO18" s="63" t="str">
        <f t="shared" si="21"/>
        <v/>
      </c>
      <c r="BP18" s="63" t="str">
        <f t="shared" si="21"/>
        <v/>
      </c>
      <c r="BQ18" s="63" t="str">
        <f t="shared" si="21"/>
        <v/>
      </c>
      <c r="BR18" s="63" t="str">
        <f t="shared" si="21"/>
        <v/>
      </c>
      <c r="BS18" s="63" t="str">
        <f t="shared" si="21"/>
        <v/>
      </c>
      <c r="BT18" s="63" t="str">
        <f t="shared" si="21"/>
        <v/>
      </c>
      <c r="BU18" s="63" t="str">
        <f t="shared" si="21"/>
        <v/>
      </c>
      <c r="BV18" s="63" t="str">
        <f t="shared" si="21"/>
        <v/>
      </c>
      <c r="BW18" s="63" t="str">
        <f t="shared" si="21"/>
        <v/>
      </c>
      <c r="BX18" s="63" t="str">
        <f t="shared" si="21"/>
        <v/>
      </c>
      <c r="BY18" s="63" t="str">
        <f t="shared" si="21"/>
        <v/>
      </c>
      <c r="BZ18" s="63" t="str">
        <f t="shared" si="21"/>
        <v/>
      </c>
      <c r="CA18" s="63" t="str">
        <f t="shared" si="21"/>
        <v/>
      </c>
      <c r="CB18" s="63" t="str">
        <f t="shared" si="21"/>
        <v/>
      </c>
      <c r="CC18" s="63" t="str">
        <f t="shared" si="21"/>
        <v/>
      </c>
      <c r="CD18" s="63" t="str">
        <f t="shared" si="21"/>
        <v/>
      </c>
      <c r="CE18" s="63" t="str">
        <f t="shared" si="21"/>
        <v/>
      </c>
      <c r="CF18" s="63" t="str">
        <f t="shared" si="21"/>
        <v/>
      </c>
      <c r="CG18" s="63" t="str">
        <f t="shared" si="21"/>
        <v/>
      </c>
      <c r="CH18" s="63" t="str">
        <f t="shared" si="21"/>
        <v/>
      </c>
      <c r="CI18" s="63" t="str">
        <f t="shared" si="21"/>
        <v/>
      </c>
      <c r="CJ18" s="63" t="str">
        <f t="shared" si="21"/>
        <v/>
      </c>
      <c r="CK18" s="63" t="str">
        <f t="shared" si="21"/>
        <v/>
      </c>
      <c r="CL18" s="63" t="str">
        <f t="shared" si="21"/>
        <v/>
      </c>
      <c r="CM18" s="63" t="str">
        <f t="shared" si="21"/>
        <v/>
      </c>
      <c r="CN18" s="63" t="str">
        <f t="shared" si="21"/>
        <v/>
      </c>
      <c r="CO18" s="63" t="str">
        <f t="shared" si="21"/>
        <v/>
      </c>
      <c r="CP18" s="63" t="str">
        <f t="shared" si="21"/>
        <v/>
      </c>
      <c r="CQ18" s="63" t="str">
        <f t="shared" si="21"/>
        <v/>
      </c>
      <c r="CR18" s="63" t="str">
        <f t="shared" si="21"/>
        <v/>
      </c>
      <c r="CS18" s="63" t="str">
        <f t="shared" si="21"/>
        <v/>
      </c>
      <c r="CT18" s="63" t="str">
        <f t="shared" si="21"/>
        <v/>
      </c>
      <c r="CU18" s="63" t="str">
        <f t="shared" si="21"/>
        <v/>
      </c>
      <c r="CV18" s="63" t="str">
        <f t="shared" si="21"/>
        <v/>
      </c>
      <c r="CW18" s="63" t="str">
        <f t="shared" si="21"/>
        <v/>
      </c>
      <c r="CX18" s="63" t="str">
        <f t="shared" si="21"/>
        <v/>
      </c>
      <c r="CY18" s="63" t="str">
        <f t="shared" si="21"/>
        <v/>
      </c>
      <c r="CZ18" s="63" t="str">
        <f t="shared" si="21"/>
        <v/>
      </c>
    </row>
    <row r="19" ht="15.75" customHeight="1">
      <c r="A19" s="53">
        <v>12.0</v>
      </c>
      <c r="B19" s="53" t="s">
        <v>74</v>
      </c>
      <c r="C19" s="54" t="s">
        <v>142</v>
      </c>
      <c r="D19" s="55"/>
      <c r="E19" s="53"/>
      <c r="F19" s="53"/>
      <c r="G19" s="53"/>
      <c r="H19" s="53"/>
      <c r="I19" s="53"/>
      <c r="J19" s="56"/>
      <c r="K19" s="57">
        <f t="shared" si="6"/>
        <v>46345</v>
      </c>
      <c r="L19" s="57">
        <f t="shared" si="7"/>
        <v>46414</v>
      </c>
      <c r="M19" s="57" t="str">
        <f>IF(OR($B19&lt;&gt;"Vorgang",N($H19)=0,NOT(ISNUMBER($L19)),ISNUMBER($P19)),"",WORKDAY($L19,$H19,Freie_Tage))</f>
        <v/>
      </c>
      <c r="N19" s="56">
        <f>WORKDAY($C$5-1,93,Freie_Tage)</f>
        <v>46414</v>
      </c>
      <c r="O19" s="56"/>
      <c r="P19" s="56"/>
      <c r="Q19" s="58"/>
      <c r="R19" s="59">
        <f>IF(AND(ISNUMBER($N19),ISNUMBER($L19)),IF($L19&gt;$N19,NETWORKDAYS($N19,$L19,Freie_Tage)-1,IF($L19&lt;$N19,1-NETWORKDAYS($L19,$N19,Freie_Tage),0)),"")</f>
        <v>0</v>
      </c>
      <c r="S19" s="60" t="str">
        <f t="shared" si="8"/>
        <v>○ Geplant  ·  0 %</v>
      </c>
      <c r="T19" s="61" t="str">
        <f t="shared" si="9"/>
        <v/>
      </c>
      <c r="U19" s="62">
        <f t="shared" si="10"/>
        <v>12</v>
      </c>
      <c r="V19" s="62" t="str">
        <f t="array" ref="V19">IF(OR($C19="",$B19="Abschnitt"),"",IF(ISNUMBER($O19),$O19,IF(AND($E19="",NOT(ISNUMBER($J19))),WORKDAY(IF(ISNUMBER($C$5),$C$5,TODAY())-1,1,Freie_Tage),MAX(IF($E19="",0,IFERROR(WORKDAY(INDEX($X$7:$X18,MATCH($E19,$A$7:$A18,0)),IF($B19="Meilenstein",0,1)+N($F19),Freie_Tage),WORKDAY(IF(ISNUMBER($C$5),$C$5,TODAY())-1,1,Freie_Tage))),IF(ISNUMBER($J19),WORKDAY($J19-1,1,Freie_Tage),0)))))</f>
        <v/>
      </c>
      <c r="W19" s="62" t="str">
        <f>IF(V19="","",IF(ISNUMBER($P19),$P19,IF($B19="Meilenstein",V19,WORKDAY(V19,MAX(N($G19),1)-1,Freie_Tage))))</f>
        <v/>
      </c>
      <c r="X19" s="62" t="str">
        <f>IF(V19="","",MAX(WORKDAY(IF($B19="Meilenstein",V19,WORKDAY(V19,MAX(N($G19),1)-1,Freie_Tage)),N($H19),Freie_Tage),IF(ISNUMBER($P19),$P19,0)))</f>
        <v/>
      </c>
      <c r="Y19" s="62">
        <f t="shared" si="11"/>
        <v>0</v>
      </c>
      <c r="Z19" s="62">
        <f>IF(NOT(ISNUMBER($K19)),0,IF(Y19&gt;=1,1,IF(TODAY()&lt;$K19,2,IF(OR(TODAY()&gt;$L19,N($R19)&gt;0),5,IF(Y19&lt;MIN(1,(NETWORKDAYS($K19,TODAY(),Freie_Tage)-1)/MAX(1,NETWORKDAYS($K19,$L19,Freie_Tage)))-0.15,4,3)))))</f>
        <v>2</v>
      </c>
      <c r="AA19" s="63" t="str">
        <f t="shared" ref="AA19:CZ19" si="22">IF(AND($B19="Meilenstein",ISNUMBER($K19)),IF(AND(AA$1&lt;=$K19,AB$1&gt;$K19),"◆",""),"")</f>
        <v/>
      </c>
      <c r="AB19" s="63" t="str">
        <f t="shared" si="22"/>
        <v/>
      </c>
      <c r="AC19" s="63" t="str">
        <f t="shared" si="22"/>
        <v/>
      </c>
      <c r="AD19" s="63" t="str">
        <f t="shared" si="22"/>
        <v/>
      </c>
      <c r="AE19" s="63" t="str">
        <f t="shared" si="22"/>
        <v/>
      </c>
      <c r="AF19" s="63" t="str">
        <f t="shared" si="22"/>
        <v/>
      </c>
      <c r="AG19" s="63" t="str">
        <f t="shared" si="22"/>
        <v/>
      </c>
      <c r="AH19" s="63" t="str">
        <f t="shared" si="22"/>
        <v/>
      </c>
      <c r="AI19" s="63" t="str">
        <f t="shared" si="22"/>
        <v/>
      </c>
      <c r="AJ19" s="63" t="str">
        <f t="shared" si="22"/>
        <v/>
      </c>
      <c r="AK19" s="63" t="str">
        <f t="shared" si="22"/>
        <v/>
      </c>
      <c r="AL19" s="63" t="str">
        <f t="shared" si="22"/>
        <v/>
      </c>
      <c r="AM19" s="63" t="str">
        <f t="shared" si="22"/>
        <v/>
      </c>
      <c r="AN19" s="63" t="str">
        <f t="shared" si="22"/>
        <v/>
      </c>
      <c r="AO19" s="63" t="str">
        <f t="shared" si="22"/>
        <v/>
      </c>
      <c r="AP19" s="63" t="str">
        <f t="shared" si="22"/>
        <v/>
      </c>
      <c r="AQ19" s="63" t="str">
        <f t="shared" si="22"/>
        <v/>
      </c>
      <c r="AR19" s="63" t="str">
        <f t="shared" si="22"/>
        <v/>
      </c>
      <c r="AS19" s="63" t="str">
        <f t="shared" si="22"/>
        <v/>
      </c>
      <c r="AT19" s="63" t="str">
        <f t="shared" si="22"/>
        <v/>
      </c>
      <c r="AU19" s="63" t="str">
        <f t="shared" si="22"/>
        <v/>
      </c>
      <c r="AV19" s="63" t="str">
        <f t="shared" si="22"/>
        <v/>
      </c>
      <c r="AW19" s="63" t="str">
        <f t="shared" si="22"/>
        <v/>
      </c>
      <c r="AX19" s="63" t="str">
        <f t="shared" si="22"/>
        <v/>
      </c>
      <c r="AY19" s="63" t="str">
        <f t="shared" si="22"/>
        <v/>
      </c>
      <c r="AZ19" s="63" t="str">
        <f t="shared" si="22"/>
        <v/>
      </c>
      <c r="BA19" s="63" t="str">
        <f t="shared" si="22"/>
        <v/>
      </c>
      <c r="BB19" s="63" t="str">
        <f t="shared" si="22"/>
        <v/>
      </c>
      <c r="BC19" s="63" t="str">
        <f t="shared" si="22"/>
        <v/>
      </c>
      <c r="BD19" s="63" t="str">
        <f t="shared" si="22"/>
        <v/>
      </c>
      <c r="BE19" s="63" t="str">
        <f t="shared" si="22"/>
        <v/>
      </c>
      <c r="BF19" s="63" t="str">
        <f t="shared" si="22"/>
        <v/>
      </c>
      <c r="BG19" s="63" t="str">
        <f t="shared" si="22"/>
        <v/>
      </c>
      <c r="BH19" s="63" t="str">
        <f t="shared" si="22"/>
        <v/>
      </c>
      <c r="BI19" s="63" t="str">
        <f t="shared" si="22"/>
        <v/>
      </c>
      <c r="BJ19" s="63" t="str">
        <f t="shared" si="22"/>
        <v/>
      </c>
      <c r="BK19" s="63" t="str">
        <f t="shared" si="22"/>
        <v/>
      </c>
      <c r="BL19" s="63" t="str">
        <f t="shared" si="22"/>
        <v/>
      </c>
      <c r="BM19" s="63" t="str">
        <f t="shared" si="22"/>
        <v/>
      </c>
      <c r="BN19" s="63" t="str">
        <f t="shared" si="22"/>
        <v/>
      </c>
      <c r="BO19" s="63" t="str">
        <f t="shared" si="22"/>
        <v/>
      </c>
      <c r="BP19" s="63" t="str">
        <f t="shared" si="22"/>
        <v/>
      </c>
      <c r="BQ19" s="63" t="str">
        <f t="shared" si="22"/>
        <v/>
      </c>
      <c r="BR19" s="63" t="str">
        <f t="shared" si="22"/>
        <v/>
      </c>
      <c r="BS19" s="63" t="str">
        <f t="shared" si="22"/>
        <v/>
      </c>
      <c r="BT19" s="63" t="str">
        <f t="shared" si="22"/>
        <v/>
      </c>
      <c r="BU19" s="63" t="str">
        <f t="shared" si="22"/>
        <v/>
      </c>
      <c r="BV19" s="63" t="str">
        <f t="shared" si="22"/>
        <v/>
      </c>
      <c r="BW19" s="63" t="str">
        <f t="shared" si="22"/>
        <v/>
      </c>
      <c r="BX19" s="63" t="str">
        <f t="shared" si="22"/>
        <v/>
      </c>
      <c r="BY19" s="63" t="str">
        <f t="shared" si="22"/>
        <v/>
      </c>
      <c r="BZ19" s="63" t="str">
        <f t="shared" si="22"/>
        <v/>
      </c>
      <c r="CA19" s="63" t="str">
        <f t="shared" si="22"/>
        <v/>
      </c>
      <c r="CB19" s="63" t="str">
        <f t="shared" si="22"/>
        <v/>
      </c>
      <c r="CC19" s="63" t="str">
        <f t="shared" si="22"/>
        <v/>
      </c>
      <c r="CD19" s="63" t="str">
        <f t="shared" si="22"/>
        <v/>
      </c>
      <c r="CE19" s="63" t="str">
        <f t="shared" si="22"/>
        <v/>
      </c>
      <c r="CF19" s="63" t="str">
        <f t="shared" si="22"/>
        <v/>
      </c>
      <c r="CG19" s="63" t="str">
        <f t="shared" si="22"/>
        <v/>
      </c>
      <c r="CH19" s="63" t="str">
        <f t="shared" si="22"/>
        <v/>
      </c>
      <c r="CI19" s="63" t="str">
        <f t="shared" si="22"/>
        <v/>
      </c>
      <c r="CJ19" s="63" t="str">
        <f t="shared" si="22"/>
        <v/>
      </c>
      <c r="CK19" s="63" t="str">
        <f t="shared" si="22"/>
        <v/>
      </c>
      <c r="CL19" s="63" t="str">
        <f t="shared" si="22"/>
        <v/>
      </c>
      <c r="CM19" s="63" t="str">
        <f t="shared" si="22"/>
        <v/>
      </c>
      <c r="CN19" s="63" t="str">
        <f t="shared" si="22"/>
        <v/>
      </c>
      <c r="CO19" s="63" t="str">
        <f t="shared" si="22"/>
        <v/>
      </c>
      <c r="CP19" s="63" t="str">
        <f t="shared" si="22"/>
        <v/>
      </c>
      <c r="CQ19" s="63" t="str">
        <f t="shared" si="22"/>
        <v/>
      </c>
      <c r="CR19" s="63" t="str">
        <f t="shared" si="22"/>
        <v/>
      </c>
      <c r="CS19" s="63" t="str">
        <f t="shared" si="22"/>
        <v/>
      </c>
      <c r="CT19" s="63" t="str">
        <f t="shared" si="22"/>
        <v/>
      </c>
      <c r="CU19" s="63" t="str">
        <f t="shared" si="22"/>
        <v/>
      </c>
      <c r="CV19" s="63" t="str">
        <f t="shared" si="22"/>
        <v/>
      </c>
      <c r="CW19" s="63" t="str">
        <f t="shared" si="22"/>
        <v/>
      </c>
      <c r="CX19" s="63" t="str">
        <f t="shared" si="22"/>
        <v/>
      </c>
      <c r="CY19" s="63" t="str">
        <f t="shared" si="22"/>
        <v/>
      </c>
      <c r="CZ19" s="63" t="str">
        <f t="shared" si="22"/>
        <v/>
      </c>
    </row>
    <row r="20" ht="15.75" customHeight="1">
      <c r="A20" s="53">
        <v>13.0</v>
      </c>
      <c r="B20" s="53" t="s">
        <v>100</v>
      </c>
      <c r="C20" s="55" t="s">
        <v>145</v>
      </c>
      <c r="D20" s="55" t="s">
        <v>120</v>
      </c>
      <c r="E20" s="53">
        <v>10.0</v>
      </c>
      <c r="F20" s="53"/>
      <c r="G20" s="53">
        <v>8.0</v>
      </c>
      <c r="H20" s="53">
        <v>2.0</v>
      </c>
      <c r="I20" s="53" t="s">
        <v>106</v>
      </c>
      <c r="J20" s="56"/>
      <c r="K20" s="57">
        <f t="shared" si="6"/>
        <v>46345</v>
      </c>
      <c r="L20" s="57">
        <f t="shared" si="7"/>
        <v>46356</v>
      </c>
      <c r="M20" s="57">
        <f>IF(OR($B20&lt;&gt;"Vorgang",N($H20)=0,NOT(ISNUMBER($L20)),ISNUMBER($P20)),"",WORKDAY($L20,$H20,Freie_Tage))</f>
        <v>46358</v>
      </c>
      <c r="N20" s="56">
        <f>WORKDAY($C$5-1,66,Freie_Tage)</f>
        <v>46356</v>
      </c>
      <c r="O20" s="56"/>
      <c r="P20" s="56"/>
      <c r="Q20" s="58"/>
      <c r="R20" s="59">
        <f>IF(AND(ISNUMBER($N20),ISNUMBER($L20)),IF($L20&gt;$N20,NETWORKDAYS($N20,$L20,Freie_Tage)-1,IF($L20&lt;$N20,1-NETWORKDAYS($L20,$N20,Freie_Tage),0)),"")</f>
        <v>0</v>
      </c>
      <c r="S20" s="60" t="str">
        <f t="shared" si="8"/>
        <v>○ Geplant</v>
      </c>
      <c r="T20" s="61" t="str">
        <f t="shared" si="9"/>
        <v/>
      </c>
      <c r="U20" s="62">
        <f t="shared" si="10"/>
        <v>12</v>
      </c>
      <c r="V20" s="62">
        <f t="array" ref="V20">IF(OR($C20="",$B20="Abschnitt"),"",IF(ISNUMBER($O20),$O20,IF(AND($E20="",NOT(ISNUMBER($J20))),WORKDAY(IF(ISNUMBER($C$5),$C$5,TODAY())-1,1,Freie_Tage),MAX(IF($E20="",0,IFERROR(WORKDAY(INDEX($X$7:$X19,MATCH($E20,$A$7:$A19,0)),IF($B20="Meilenstein",0,1)+N($F20),Freie_Tage),WORKDAY(IF(ISNUMBER($C$5),$C$5,TODAY())-1,1,Freie_Tage))),IF(ISNUMBER($J20),WORKDAY($J20-1,1,Freie_Tage),0)))))</f>
        <v>46345</v>
      </c>
      <c r="W20" s="65">
        <f>IF(V20="","",IF(ISNUMBER($P20),$P20,IF($B20="Meilenstein",V20,WORKDAY(V20,MAX(N($G20),1)-1,Freie_Tage))))</f>
        <v>46356</v>
      </c>
      <c r="X20" s="65">
        <f>IF(V20="","",MAX(WORKDAY(IF($B20="Meilenstein",V20,WORKDAY(V20,MAX(N($G20),1)-1,Freie_Tage)),N($H20),Freie_Tage),IF(ISNUMBER($P20),$P20,0)))</f>
        <v>46358</v>
      </c>
      <c r="Y20" s="62">
        <f t="shared" si="11"/>
        <v>0</v>
      </c>
      <c r="Z20" s="62">
        <f>IF(NOT(ISNUMBER($K20)),0,IF(Y20&gt;=1,1,IF(TODAY()&lt;$K20,2,IF(OR(TODAY()&gt;$L20,N($R20)&gt;0),5,IF(Y20&lt;MIN(1,(NETWORKDAYS($K20,TODAY(),Freie_Tage)-1)/MAX(1,NETWORKDAYS($K20,$L20,Freie_Tage)))-0.15,4,3)))))</f>
        <v>2</v>
      </c>
      <c r="AA20" s="63" t="str">
        <f t="shared" ref="AA20:CZ20" si="23">IF(AND($B20="Meilenstein",ISNUMBER($K20)),IF(AND(AA$1&lt;=$K20,AB$1&gt;$K20),"◆",""),"")</f>
        <v/>
      </c>
      <c r="AB20" s="63" t="str">
        <f t="shared" si="23"/>
        <v/>
      </c>
      <c r="AC20" s="63" t="str">
        <f t="shared" si="23"/>
        <v/>
      </c>
      <c r="AD20" s="63" t="str">
        <f t="shared" si="23"/>
        <v/>
      </c>
      <c r="AE20" s="63" t="str">
        <f t="shared" si="23"/>
        <v/>
      </c>
      <c r="AF20" s="63" t="str">
        <f t="shared" si="23"/>
        <v/>
      </c>
      <c r="AG20" s="63" t="str">
        <f t="shared" si="23"/>
        <v/>
      </c>
      <c r="AH20" s="63" t="str">
        <f t="shared" si="23"/>
        <v/>
      </c>
      <c r="AI20" s="63" t="str">
        <f t="shared" si="23"/>
        <v/>
      </c>
      <c r="AJ20" s="63" t="str">
        <f t="shared" si="23"/>
        <v/>
      </c>
      <c r="AK20" s="63" t="str">
        <f t="shared" si="23"/>
        <v/>
      </c>
      <c r="AL20" s="63" t="str">
        <f t="shared" si="23"/>
        <v/>
      </c>
      <c r="AM20" s="63" t="str">
        <f t="shared" si="23"/>
        <v/>
      </c>
      <c r="AN20" s="63" t="str">
        <f t="shared" si="23"/>
        <v/>
      </c>
      <c r="AO20" s="63" t="str">
        <f t="shared" si="23"/>
        <v/>
      </c>
      <c r="AP20" s="63" t="str">
        <f t="shared" si="23"/>
        <v/>
      </c>
      <c r="AQ20" s="63" t="str">
        <f t="shared" si="23"/>
        <v/>
      </c>
      <c r="AR20" s="63" t="str">
        <f t="shared" si="23"/>
        <v/>
      </c>
      <c r="AS20" s="63" t="str">
        <f t="shared" si="23"/>
        <v/>
      </c>
      <c r="AT20" s="63" t="str">
        <f t="shared" si="23"/>
        <v/>
      </c>
      <c r="AU20" s="63" t="str">
        <f t="shared" si="23"/>
        <v/>
      </c>
      <c r="AV20" s="63" t="str">
        <f t="shared" si="23"/>
        <v/>
      </c>
      <c r="AW20" s="63" t="str">
        <f t="shared" si="23"/>
        <v/>
      </c>
      <c r="AX20" s="63" t="str">
        <f t="shared" si="23"/>
        <v/>
      </c>
      <c r="AY20" s="63" t="str">
        <f t="shared" si="23"/>
        <v/>
      </c>
      <c r="AZ20" s="63" t="str">
        <f t="shared" si="23"/>
        <v/>
      </c>
      <c r="BA20" s="63" t="str">
        <f t="shared" si="23"/>
        <v/>
      </c>
      <c r="BB20" s="63" t="str">
        <f t="shared" si="23"/>
        <v/>
      </c>
      <c r="BC20" s="63" t="str">
        <f t="shared" si="23"/>
        <v/>
      </c>
      <c r="BD20" s="63" t="str">
        <f t="shared" si="23"/>
        <v/>
      </c>
      <c r="BE20" s="63" t="str">
        <f t="shared" si="23"/>
        <v/>
      </c>
      <c r="BF20" s="63" t="str">
        <f t="shared" si="23"/>
        <v/>
      </c>
      <c r="BG20" s="63" t="str">
        <f t="shared" si="23"/>
        <v/>
      </c>
      <c r="BH20" s="63" t="str">
        <f t="shared" si="23"/>
        <v/>
      </c>
      <c r="BI20" s="63" t="str">
        <f t="shared" si="23"/>
        <v/>
      </c>
      <c r="BJ20" s="63" t="str">
        <f t="shared" si="23"/>
        <v/>
      </c>
      <c r="BK20" s="63" t="str">
        <f t="shared" si="23"/>
        <v/>
      </c>
      <c r="BL20" s="63" t="str">
        <f t="shared" si="23"/>
        <v/>
      </c>
      <c r="BM20" s="63" t="str">
        <f t="shared" si="23"/>
        <v/>
      </c>
      <c r="BN20" s="63" t="str">
        <f t="shared" si="23"/>
        <v/>
      </c>
      <c r="BO20" s="63" t="str">
        <f t="shared" si="23"/>
        <v/>
      </c>
      <c r="BP20" s="63" t="str">
        <f t="shared" si="23"/>
        <v/>
      </c>
      <c r="BQ20" s="63" t="str">
        <f t="shared" si="23"/>
        <v/>
      </c>
      <c r="BR20" s="63" t="str">
        <f t="shared" si="23"/>
        <v/>
      </c>
      <c r="BS20" s="63" t="str">
        <f t="shared" si="23"/>
        <v/>
      </c>
      <c r="BT20" s="63" t="str">
        <f t="shared" si="23"/>
        <v/>
      </c>
      <c r="BU20" s="63" t="str">
        <f t="shared" si="23"/>
        <v/>
      </c>
      <c r="BV20" s="63" t="str">
        <f t="shared" si="23"/>
        <v/>
      </c>
      <c r="BW20" s="63" t="str">
        <f t="shared" si="23"/>
        <v/>
      </c>
      <c r="BX20" s="63" t="str">
        <f t="shared" si="23"/>
        <v/>
      </c>
      <c r="BY20" s="63" t="str">
        <f t="shared" si="23"/>
        <v/>
      </c>
      <c r="BZ20" s="63" t="str">
        <f t="shared" si="23"/>
        <v/>
      </c>
      <c r="CA20" s="63" t="str">
        <f t="shared" si="23"/>
        <v/>
      </c>
      <c r="CB20" s="63" t="str">
        <f t="shared" si="23"/>
        <v/>
      </c>
      <c r="CC20" s="63" t="str">
        <f t="shared" si="23"/>
        <v/>
      </c>
      <c r="CD20" s="63" t="str">
        <f t="shared" si="23"/>
        <v/>
      </c>
      <c r="CE20" s="63" t="str">
        <f t="shared" si="23"/>
        <v/>
      </c>
      <c r="CF20" s="63" t="str">
        <f t="shared" si="23"/>
        <v/>
      </c>
      <c r="CG20" s="63" t="str">
        <f t="shared" si="23"/>
        <v/>
      </c>
      <c r="CH20" s="63" t="str">
        <f t="shared" si="23"/>
        <v/>
      </c>
      <c r="CI20" s="63" t="str">
        <f t="shared" si="23"/>
        <v/>
      </c>
      <c r="CJ20" s="63" t="str">
        <f t="shared" si="23"/>
        <v/>
      </c>
      <c r="CK20" s="63" t="str">
        <f t="shared" si="23"/>
        <v/>
      </c>
      <c r="CL20" s="63" t="str">
        <f t="shared" si="23"/>
        <v/>
      </c>
      <c r="CM20" s="63" t="str">
        <f t="shared" si="23"/>
        <v/>
      </c>
      <c r="CN20" s="63" t="str">
        <f t="shared" si="23"/>
        <v/>
      </c>
      <c r="CO20" s="63" t="str">
        <f t="shared" si="23"/>
        <v/>
      </c>
      <c r="CP20" s="63" t="str">
        <f t="shared" si="23"/>
        <v/>
      </c>
      <c r="CQ20" s="63" t="str">
        <f t="shared" si="23"/>
        <v/>
      </c>
      <c r="CR20" s="63" t="str">
        <f t="shared" si="23"/>
        <v/>
      </c>
      <c r="CS20" s="63" t="str">
        <f t="shared" si="23"/>
        <v/>
      </c>
      <c r="CT20" s="63" t="str">
        <f t="shared" si="23"/>
        <v/>
      </c>
      <c r="CU20" s="63" t="str">
        <f t="shared" si="23"/>
        <v/>
      </c>
      <c r="CV20" s="63" t="str">
        <f t="shared" si="23"/>
        <v/>
      </c>
      <c r="CW20" s="63" t="str">
        <f t="shared" si="23"/>
        <v/>
      </c>
      <c r="CX20" s="63" t="str">
        <f t="shared" si="23"/>
        <v/>
      </c>
      <c r="CY20" s="63" t="str">
        <f t="shared" si="23"/>
        <v/>
      </c>
      <c r="CZ20" s="63" t="str">
        <f t="shared" si="23"/>
        <v/>
      </c>
    </row>
    <row r="21" ht="15.75" customHeight="1">
      <c r="A21" s="53">
        <v>14.0</v>
      </c>
      <c r="B21" s="53" t="s">
        <v>100</v>
      </c>
      <c r="C21" s="55" t="s">
        <v>149</v>
      </c>
      <c r="D21" s="55" t="s">
        <v>150</v>
      </c>
      <c r="E21" s="53">
        <v>13.0</v>
      </c>
      <c r="F21" s="53"/>
      <c r="G21" s="53">
        <v>4.0</v>
      </c>
      <c r="H21" s="53">
        <v>1.0</v>
      </c>
      <c r="I21" s="53" t="s">
        <v>103</v>
      </c>
      <c r="J21" s="56"/>
      <c r="K21" s="57">
        <f t="shared" si="6"/>
        <v>46359</v>
      </c>
      <c r="L21" s="57">
        <f t="shared" si="7"/>
        <v>46364</v>
      </c>
      <c r="M21" s="57">
        <f>IF(OR($B21&lt;&gt;"Vorgang",N($H21)=0,NOT(ISNUMBER($L21)),ISNUMBER($P21)),"",WORKDAY($L21,$H21,Freie_Tage))</f>
        <v>46365</v>
      </c>
      <c r="N21" s="56">
        <f>WORKDAY($C$5-1,72,Freie_Tage)</f>
        <v>46364</v>
      </c>
      <c r="O21" s="56"/>
      <c r="P21" s="56"/>
      <c r="Q21" s="58"/>
      <c r="R21" s="59">
        <f>IF(AND(ISNUMBER($N21),ISNUMBER($L21)),IF($L21&gt;$N21,NETWORKDAYS($N21,$L21,Freie_Tage)-1,IF($L21&lt;$N21,1-NETWORKDAYS($L21,$N21,Freie_Tage),0)),"")</f>
        <v>0</v>
      </c>
      <c r="S21" s="60" t="str">
        <f t="shared" si="8"/>
        <v>○ Geplant</v>
      </c>
      <c r="T21" s="61" t="str">
        <f t="shared" si="9"/>
        <v/>
      </c>
      <c r="U21" s="62">
        <f t="shared" si="10"/>
        <v>12</v>
      </c>
      <c r="V21" s="62">
        <f t="array" ref="V21">IF(OR($C21="",$B21="Abschnitt"),"",IF(ISNUMBER($O21),$O21,IF(AND($E21="",NOT(ISNUMBER($J21))),WORKDAY(IF(ISNUMBER($C$5),$C$5,TODAY())-1,1,Freie_Tage),MAX(IF($E21="",0,IFERROR(WORKDAY(INDEX($X$7:$X20,MATCH($E21,$A$7:$A20,0)),IF($B21="Meilenstein",0,1)+N($F21),Freie_Tage),WORKDAY(IF(ISNUMBER($C$5),$C$5,TODAY())-1,1,Freie_Tage))),IF(ISNUMBER($J21),WORKDAY($J21-1,1,Freie_Tage),0)))))</f>
        <v>46359</v>
      </c>
      <c r="W21" s="65">
        <f>IF(V21="","",IF(ISNUMBER($P21),$P21,IF($B21="Meilenstein",V21,WORKDAY(V21,MAX(N($G21),1)-1,Freie_Tage))))</f>
        <v>46364</v>
      </c>
      <c r="X21" s="65">
        <f>IF(V21="","",MAX(WORKDAY(IF($B21="Meilenstein",V21,WORKDAY(V21,MAX(N($G21),1)-1,Freie_Tage)),N($H21),Freie_Tage),IF(ISNUMBER($P21),$P21,0)))</f>
        <v>46365</v>
      </c>
      <c r="Y21" s="62">
        <f t="shared" si="11"/>
        <v>0</v>
      </c>
      <c r="Z21" s="62">
        <f>IF(NOT(ISNUMBER($K21)),0,IF(Y21&gt;=1,1,IF(TODAY()&lt;$K21,2,IF(OR(TODAY()&gt;$L21,N($R21)&gt;0),5,IF(Y21&lt;MIN(1,(NETWORKDAYS($K21,TODAY(),Freie_Tage)-1)/MAX(1,NETWORKDAYS($K21,$L21,Freie_Tage)))-0.15,4,3)))))</f>
        <v>2</v>
      </c>
      <c r="AA21" s="63" t="str">
        <f t="shared" ref="AA21:CZ21" si="24">IF(AND($B21="Meilenstein",ISNUMBER($K21)),IF(AND(AA$1&lt;=$K21,AB$1&gt;$K21),"◆",""),"")</f>
        <v/>
      </c>
      <c r="AB21" s="63" t="str">
        <f t="shared" si="24"/>
        <v/>
      </c>
      <c r="AC21" s="63" t="str">
        <f t="shared" si="24"/>
        <v/>
      </c>
      <c r="AD21" s="63" t="str">
        <f t="shared" si="24"/>
        <v/>
      </c>
      <c r="AE21" s="63" t="str">
        <f t="shared" si="24"/>
        <v/>
      </c>
      <c r="AF21" s="63" t="str">
        <f t="shared" si="24"/>
        <v/>
      </c>
      <c r="AG21" s="63" t="str">
        <f t="shared" si="24"/>
        <v/>
      </c>
      <c r="AH21" s="63" t="str">
        <f t="shared" si="24"/>
        <v/>
      </c>
      <c r="AI21" s="63" t="str">
        <f t="shared" si="24"/>
        <v/>
      </c>
      <c r="AJ21" s="63" t="str">
        <f t="shared" si="24"/>
        <v/>
      </c>
      <c r="AK21" s="63" t="str">
        <f t="shared" si="24"/>
        <v/>
      </c>
      <c r="AL21" s="63" t="str">
        <f t="shared" si="24"/>
        <v/>
      </c>
      <c r="AM21" s="63" t="str">
        <f t="shared" si="24"/>
        <v/>
      </c>
      <c r="AN21" s="63" t="str">
        <f t="shared" si="24"/>
        <v/>
      </c>
      <c r="AO21" s="63" t="str">
        <f t="shared" si="24"/>
        <v/>
      </c>
      <c r="AP21" s="63" t="str">
        <f t="shared" si="24"/>
        <v/>
      </c>
      <c r="AQ21" s="63" t="str">
        <f t="shared" si="24"/>
        <v/>
      </c>
      <c r="AR21" s="63" t="str">
        <f t="shared" si="24"/>
        <v/>
      </c>
      <c r="AS21" s="63" t="str">
        <f t="shared" si="24"/>
        <v/>
      </c>
      <c r="AT21" s="63" t="str">
        <f t="shared" si="24"/>
        <v/>
      </c>
      <c r="AU21" s="63" t="str">
        <f t="shared" si="24"/>
        <v/>
      </c>
      <c r="AV21" s="63" t="str">
        <f t="shared" si="24"/>
        <v/>
      </c>
      <c r="AW21" s="63" t="str">
        <f t="shared" si="24"/>
        <v/>
      </c>
      <c r="AX21" s="63" t="str">
        <f t="shared" si="24"/>
        <v/>
      </c>
      <c r="AY21" s="63" t="str">
        <f t="shared" si="24"/>
        <v/>
      </c>
      <c r="AZ21" s="63" t="str">
        <f t="shared" si="24"/>
        <v/>
      </c>
      <c r="BA21" s="63" t="str">
        <f t="shared" si="24"/>
        <v/>
      </c>
      <c r="BB21" s="63" t="str">
        <f t="shared" si="24"/>
        <v/>
      </c>
      <c r="BC21" s="63" t="str">
        <f t="shared" si="24"/>
        <v/>
      </c>
      <c r="BD21" s="63" t="str">
        <f t="shared" si="24"/>
        <v/>
      </c>
      <c r="BE21" s="63" t="str">
        <f t="shared" si="24"/>
        <v/>
      </c>
      <c r="BF21" s="63" t="str">
        <f t="shared" si="24"/>
        <v/>
      </c>
      <c r="BG21" s="63" t="str">
        <f t="shared" si="24"/>
        <v/>
      </c>
      <c r="BH21" s="63" t="str">
        <f t="shared" si="24"/>
        <v/>
      </c>
      <c r="BI21" s="63" t="str">
        <f t="shared" si="24"/>
        <v/>
      </c>
      <c r="BJ21" s="63" t="str">
        <f t="shared" si="24"/>
        <v/>
      </c>
      <c r="BK21" s="63" t="str">
        <f t="shared" si="24"/>
        <v/>
      </c>
      <c r="BL21" s="63" t="str">
        <f t="shared" si="24"/>
        <v/>
      </c>
      <c r="BM21" s="63" t="str">
        <f t="shared" si="24"/>
        <v/>
      </c>
      <c r="BN21" s="63" t="str">
        <f t="shared" si="24"/>
        <v/>
      </c>
      <c r="BO21" s="63" t="str">
        <f t="shared" si="24"/>
        <v/>
      </c>
      <c r="BP21" s="63" t="str">
        <f t="shared" si="24"/>
        <v/>
      </c>
      <c r="BQ21" s="63" t="str">
        <f t="shared" si="24"/>
        <v/>
      </c>
      <c r="BR21" s="63" t="str">
        <f t="shared" si="24"/>
        <v/>
      </c>
      <c r="BS21" s="63" t="str">
        <f t="shared" si="24"/>
        <v/>
      </c>
      <c r="BT21" s="63" t="str">
        <f t="shared" si="24"/>
        <v/>
      </c>
      <c r="BU21" s="63" t="str">
        <f t="shared" si="24"/>
        <v/>
      </c>
      <c r="BV21" s="63" t="str">
        <f t="shared" si="24"/>
        <v/>
      </c>
      <c r="BW21" s="63" t="str">
        <f t="shared" si="24"/>
        <v/>
      </c>
      <c r="BX21" s="63" t="str">
        <f t="shared" si="24"/>
        <v/>
      </c>
      <c r="BY21" s="63" t="str">
        <f t="shared" si="24"/>
        <v/>
      </c>
      <c r="BZ21" s="63" t="str">
        <f t="shared" si="24"/>
        <v/>
      </c>
      <c r="CA21" s="63" t="str">
        <f t="shared" si="24"/>
        <v/>
      </c>
      <c r="CB21" s="63" t="str">
        <f t="shared" si="24"/>
        <v/>
      </c>
      <c r="CC21" s="63" t="str">
        <f t="shared" si="24"/>
        <v/>
      </c>
      <c r="CD21" s="63" t="str">
        <f t="shared" si="24"/>
        <v/>
      </c>
      <c r="CE21" s="63" t="str">
        <f t="shared" si="24"/>
        <v/>
      </c>
      <c r="CF21" s="63" t="str">
        <f t="shared" si="24"/>
        <v/>
      </c>
      <c r="CG21" s="63" t="str">
        <f t="shared" si="24"/>
        <v/>
      </c>
      <c r="CH21" s="63" t="str">
        <f t="shared" si="24"/>
        <v/>
      </c>
      <c r="CI21" s="63" t="str">
        <f t="shared" si="24"/>
        <v/>
      </c>
      <c r="CJ21" s="63" t="str">
        <f t="shared" si="24"/>
        <v/>
      </c>
      <c r="CK21" s="63" t="str">
        <f t="shared" si="24"/>
        <v/>
      </c>
      <c r="CL21" s="63" t="str">
        <f t="shared" si="24"/>
        <v/>
      </c>
      <c r="CM21" s="63" t="str">
        <f t="shared" si="24"/>
        <v/>
      </c>
      <c r="CN21" s="63" t="str">
        <f t="shared" si="24"/>
        <v/>
      </c>
      <c r="CO21" s="63" t="str">
        <f t="shared" si="24"/>
        <v/>
      </c>
      <c r="CP21" s="63" t="str">
        <f t="shared" si="24"/>
        <v/>
      </c>
      <c r="CQ21" s="63" t="str">
        <f t="shared" si="24"/>
        <v/>
      </c>
      <c r="CR21" s="63" t="str">
        <f t="shared" si="24"/>
        <v/>
      </c>
      <c r="CS21" s="63" t="str">
        <f t="shared" si="24"/>
        <v/>
      </c>
      <c r="CT21" s="63" t="str">
        <f t="shared" si="24"/>
        <v/>
      </c>
      <c r="CU21" s="63" t="str">
        <f t="shared" si="24"/>
        <v/>
      </c>
      <c r="CV21" s="63" t="str">
        <f t="shared" si="24"/>
        <v/>
      </c>
      <c r="CW21" s="63" t="str">
        <f t="shared" si="24"/>
        <v/>
      </c>
      <c r="CX21" s="63" t="str">
        <f t="shared" si="24"/>
        <v/>
      </c>
      <c r="CY21" s="63" t="str">
        <f t="shared" si="24"/>
        <v/>
      </c>
      <c r="CZ21" s="63" t="str">
        <f t="shared" si="24"/>
        <v/>
      </c>
    </row>
    <row r="22" ht="15.75" customHeight="1">
      <c r="A22" s="53">
        <v>15.0</v>
      </c>
      <c r="B22" s="53" t="s">
        <v>111</v>
      </c>
      <c r="C22" s="55" t="s">
        <v>153</v>
      </c>
      <c r="D22" s="55"/>
      <c r="E22" s="53">
        <v>14.0</v>
      </c>
      <c r="F22" s="53"/>
      <c r="G22" s="53"/>
      <c r="H22" s="53"/>
      <c r="I22" s="53" t="s">
        <v>103</v>
      </c>
      <c r="J22" s="56"/>
      <c r="K22" s="57">
        <f t="shared" si="6"/>
        <v>46365</v>
      </c>
      <c r="L22" s="57">
        <f t="shared" si="7"/>
        <v>46365</v>
      </c>
      <c r="M22" s="57" t="str">
        <f>IF(OR($B22&lt;&gt;"Vorgang",N($H22)=0,NOT(ISNUMBER($L22)),ISNUMBER($P22)),"",WORKDAY($L22,$H22,Freie_Tage))</f>
        <v/>
      </c>
      <c r="N22" s="56">
        <f>WORKDAY($C$5-1,73,Freie_Tage)</f>
        <v>46365</v>
      </c>
      <c r="O22" s="56"/>
      <c r="P22" s="56"/>
      <c r="Q22" s="58"/>
      <c r="R22" s="59">
        <f>IF(AND(ISNUMBER($N22),ISNUMBER($L22)),IF($L22&gt;$N22,NETWORKDAYS($N22,$L22,Freie_Tage)-1,IF($L22&lt;$N22,1-NETWORKDAYS($L22,$N22,Freie_Tage),0)),"")</f>
        <v>0</v>
      </c>
      <c r="S22" s="60" t="str">
        <f t="shared" si="8"/>
        <v>○ Geplant</v>
      </c>
      <c r="T22" s="61" t="str">
        <f t="shared" si="9"/>
        <v/>
      </c>
      <c r="U22" s="62">
        <f t="shared" si="10"/>
        <v>12</v>
      </c>
      <c r="V22" s="62">
        <f t="array" ref="V22">IF(OR($C22="",$B22="Abschnitt"),"",IF(ISNUMBER($O22),$O22,IF(AND($E22="",NOT(ISNUMBER($J22))),WORKDAY(IF(ISNUMBER($C$5),$C$5,TODAY())-1,1,Freie_Tage),MAX(IF($E22="",0,IFERROR(WORKDAY(INDEX($X$7:$X21,MATCH($E22,$A$7:$A21,0)),IF($B22="Meilenstein",0,1)+N($F22),Freie_Tage),WORKDAY(IF(ISNUMBER($C$5),$C$5,TODAY())-1,1,Freie_Tage))),IF(ISNUMBER($J22),WORKDAY($J22-1,1,Freie_Tage),0)))))</f>
        <v>46365</v>
      </c>
      <c r="W22" s="62">
        <f>IF(V22="","",IF(ISNUMBER($P22),$P22,IF($B22="Meilenstein",V22,WORKDAY(V22,MAX(N($G22),1)-1,Freie_Tage))))</f>
        <v>46365</v>
      </c>
      <c r="X22" s="65">
        <f>IF(V22="","",MAX(WORKDAY(IF($B22="Meilenstein",V22,WORKDAY(V22,MAX(N($G22),1)-1,Freie_Tage)),N($H22),Freie_Tage),IF(ISNUMBER($P22),$P22,0)))</f>
        <v>46365</v>
      </c>
      <c r="Y22" s="62">
        <f t="shared" si="11"/>
        <v>0</v>
      </c>
      <c r="Z22" s="62">
        <f>IF(NOT(ISNUMBER($K22)),0,IF(Y22&gt;=1,1,IF(TODAY()&lt;$K22,2,IF(OR(TODAY()&gt;$L22,N($R22)&gt;0),5,IF(Y22&lt;MIN(1,(NETWORKDAYS($K22,TODAY(),Freie_Tage)-1)/MAX(1,NETWORKDAYS($K22,$L22,Freie_Tage)))-0.15,4,3)))))</f>
        <v>2</v>
      </c>
      <c r="AA22" s="63" t="str">
        <f t="shared" ref="AA22:CZ22" si="25">IF(AND($B22="Meilenstein",ISNUMBER($K22)),IF(AND(AA$1&lt;=$K22,AB$1&gt;$K22),"◆",""),"")</f>
        <v/>
      </c>
      <c r="AB22" s="63" t="str">
        <f t="shared" si="25"/>
        <v/>
      </c>
      <c r="AC22" s="63" t="str">
        <f t="shared" si="25"/>
        <v/>
      </c>
      <c r="AD22" s="63" t="str">
        <f t="shared" si="25"/>
        <v/>
      </c>
      <c r="AE22" s="63" t="str">
        <f t="shared" si="25"/>
        <v/>
      </c>
      <c r="AF22" s="63" t="str">
        <f t="shared" si="25"/>
        <v/>
      </c>
      <c r="AG22" s="63" t="str">
        <f t="shared" si="25"/>
        <v/>
      </c>
      <c r="AH22" s="63" t="str">
        <f t="shared" si="25"/>
        <v/>
      </c>
      <c r="AI22" s="63" t="str">
        <f t="shared" si="25"/>
        <v/>
      </c>
      <c r="AJ22" s="63" t="str">
        <f t="shared" si="25"/>
        <v/>
      </c>
      <c r="AK22" s="63" t="str">
        <f t="shared" si="25"/>
        <v/>
      </c>
      <c r="AL22" s="63" t="str">
        <f t="shared" si="25"/>
        <v/>
      </c>
      <c r="AM22" s="63" t="str">
        <f t="shared" si="25"/>
        <v/>
      </c>
      <c r="AN22" s="63" t="str">
        <f t="shared" si="25"/>
        <v/>
      </c>
      <c r="AO22" s="63" t="str">
        <f t="shared" si="25"/>
        <v>◆</v>
      </c>
      <c r="AP22" s="63" t="str">
        <f t="shared" si="25"/>
        <v/>
      </c>
      <c r="AQ22" s="63" t="str">
        <f t="shared" si="25"/>
        <v/>
      </c>
      <c r="AR22" s="63" t="str">
        <f t="shared" si="25"/>
        <v/>
      </c>
      <c r="AS22" s="63" t="str">
        <f t="shared" si="25"/>
        <v/>
      </c>
      <c r="AT22" s="63" t="str">
        <f t="shared" si="25"/>
        <v/>
      </c>
      <c r="AU22" s="63" t="str">
        <f t="shared" si="25"/>
        <v/>
      </c>
      <c r="AV22" s="63" t="str">
        <f t="shared" si="25"/>
        <v/>
      </c>
      <c r="AW22" s="63" t="str">
        <f t="shared" si="25"/>
        <v/>
      </c>
      <c r="AX22" s="63" t="str">
        <f t="shared" si="25"/>
        <v/>
      </c>
      <c r="AY22" s="63" t="str">
        <f t="shared" si="25"/>
        <v/>
      </c>
      <c r="AZ22" s="63" t="str">
        <f t="shared" si="25"/>
        <v/>
      </c>
      <c r="BA22" s="63" t="str">
        <f t="shared" si="25"/>
        <v/>
      </c>
      <c r="BB22" s="63" t="str">
        <f t="shared" si="25"/>
        <v/>
      </c>
      <c r="BC22" s="63" t="str">
        <f t="shared" si="25"/>
        <v/>
      </c>
      <c r="BD22" s="63" t="str">
        <f t="shared" si="25"/>
        <v/>
      </c>
      <c r="BE22" s="63" t="str">
        <f t="shared" si="25"/>
        <v/>
      </c>
      <c r="BF22" s="63" t="str">
        <f t="shared" si="25"/>
        <v/>
      </c>
      <c r="BG22" s="63" t="str">
        <f t="shared" si="25"/>
        <v/>
      </c>
      <c r="BH22" s="63" t="str">
        <f t="shared" si="25"/>
        <v/>
      </c>
      <c r="BI22" s="63" t="str">
        <f t="shared" si="25"/>
        <v/>
      </c>
      <c r="BJ22" s="63" t="str">
        <f t="shared" si="25"/>
        <v/>
      </c>
      <c r="BK22" s="63" t="str">
        <f t="shared" si="25"/>
        <v/>
      </c>
      <c r="BL22" s="63" t="str">
        <f t="shared" si="25"/>
        <v/>
      </c>
      <c r="BM22" s="63" t="str">
        <f t="shared" si="25"/>
        <v/>
      </c>
      <c r="BN22" s="63" t="str">
        <f t="shared" si="25"/>
        <v/>
      </c>
      <c r="BO22" s="63" t="str">
        <f t="shared" si="25"/>
        <v/>
      </c>
      <c r="BP22" s="63" t="str">
        <f t="shared" si="25"/>
        <v/>
      </c>
      <c r="BQ22" s="63" t="str">
        <f t="shared" si="25"/>
        <v/>
      </c>
      <c r="BR22" s="63" t="str">
        <f t="shared" si="25"/>
        <v/>
      </c>
      <c r="BS22" s="63" t="str">
        <f t="shared" si="25"/>
        <v/>
      </c>
      <c r="BT22" s="63" t="str">
        <f t="shared" si="25"/>
        <v/>
      </c>
      <c r="BU22" s="63" t="str">
        <f t="shared" si="25"/>
        <v/>
      </c>
      <c r="BV22" s="63" t="str">
        <f t="shared" si="25"/>
        <v/>
      </c>
      <c r="BW22" s="63" t="str">
        <f t="shared" si="25"/>
        <v/>
      </c>
      <c r="BX22" s="63" t="str">
        <f t="shared" si="25"/>
        <v/>
      </c>
      <c r="BY22" s="63" t="str">
        <f t="shared" si="25"/>
        <v/>
      </c>
      <c r="BZ22" s="63" t="str">
        <f t="shared" si="25"/>
        <v/>
      </c>
      <c r="CA22" s="63" t="str">
        <f t="shared" si="25"/>
        <v/>
      </c>
      <c r="CB22" s="63" t="str">
        <f t="shared" si="25"/>
        <v/>
      </c>
      <c r="CC22" s="63" t="str">
        <f t="shared" si="25"/>
        <v/>
      </c>
      <c r="CD22" s="63" t="str">
        <f t="shared" si="25"/>
        <v/>
      </c>
      <c r="CE22" s="63" t="str">
        <f t="shared" si="25"/>
        <v/>
      </c>
      <c r="CF22" s="63" t="str">
        <f t="shared" si="25"/>
        <v/>
      </c>
      <c r="CG22" s="63" t="str">
        <f t="shared" si="25"/>
        <v/>
      </c>
      <c r="CH22" s="63" t="str">
        <f t="shared" si="25"/>
        <v/>
      </c>
      <c r="CI22" s="63" t="str">
        <f t="shared" si="25"/>
        <v/>
      </c>
      <c r="CJ22" s="63" t="str">
        <f t="shared" si="25"/>
        <v/>
      </c>
      <c r="CK22" s="63" t="str">
        <f t="shared" si="25"/>
        <v/>
      </c>
      <c r="CL22" s="63" t="str">
        <f t="shared" si="25"/>
        <v/>
      </c>
      <c r="CM22" s="63" t="str">
        <f t="shared" si="25"/>
        <v/>
      </c>
      <c r="CN22" s="63" t="str">
        <f t="shared" si="25"/>
        <v/>
      </c>
      <c r="CO22" s="63" t="str">
        <f t="shared" si="25"/>
        <v/>
      </c>
      <c r="CP22" s="63" t="str">
        <f t="shared" si="25"/>
        <v/>
      </c>
      <c r="CQ22" s="63" t="str">
        <f t="shared" si="25"/>
        <v/>
      </c>
      <c r="CR22" s="63" t="str">
        <f t="shared" si="25"/>
        <v/>
      </c>
      <c r="CS22" s="63" t="str">
        <f t="shared" si="25"/>
        <v/>
      </c>
      <c r="CT22" s="63" t="str">
        <f t="shared" si="25"/>
        <v/>
      </c>
      <c r="CU22" s="63" t="str">
        <f t="shared" si="25"/>
        <v/>
      </c>
      <c r="CV22" s="63" t="str">
        <f t="shared" si="25"/>
        <v/>
      </c>
      <c r="CW22" s="63" t="str">
        <f t="shared" si="25"/>
        <v/>
      </c>
      <c r="CX22" s="63" t="str">
        <f t="shared" si="25"/>
        <v/>
      </c>
      <c r="CY22" s="63" t="str">
        <f t="shared" si="25"/>
        <v/>
      </c>
      <c r="CZ22" s="63" t="str">
        <f t="shared" si="25"/>
        <v/>
      </c>
    </row>
    <row r="23" ht="15.75" customHeight="1">
      <c r="A23" s="53">
        <v>16.0</v>
      </c>
      <c r="B23" s="53" t="s">
        <v>100</v>
      </c>
      <c r="C23" s="55" t="s">
        <v>157</v>
      </c>
      <c r="D23" s="55" t="s">
        <v>158</v>
      </c>
      <c r="E23" s="53">
        <v>14.0</v>
      </c>
      <c r="F23" s="53">
        <v>5.0</v>
      </c>
      <c r="G23" s="53">
        <v>15.0</v>
      </c>
      <c r="H23" s="53">
        <v>3.0</v>
      </c>
      <c r="I23" s="53" t="s">
        <v>106</v>
      </c>
      <c r="J23" s="56"/>
      <c r="K23" s="57">
        <f t="shared" si="6"/>
        <v>46373</v>
      </c>
      <c r="L23" s="57">
        <f t="shared" si="7"/>
        <v>46414</v>
      </c>
      <c r="M23" s="57">
        <f>IF(OR($B23&lt;&gt;"Vorgang",N($H23)=0,NOT(ISNUMBER($L23)),ISNUMBER($P23)),"",WORKDAY($L23,$H23,Freie_Tage))</f>
        <v>46419</v>
      </c>
      <c r="N23" s="56">
        <f>WORKDAY($C$5-1,93,Freie_Tage)</f>
        <v>46414</v>
      </c>
      <c r="O23" s="56"/>
      <c r="P23" s="56"/>
      <c r="Q23" s="58"/>
      <c r="R23" s="59">
        <f>IF(AND(ISNUMBER($N23),ISNUMBER($L23)),IF($L23&gt;$N23,NETWORKDAYS($N23,$L23,Freie_Tage)-1,IF($L23&lt;$N23,1-NETWORKDAYS($L23,$N23,Freie_Tage),0)),"")</f>
        <v>0</v>
      </c>
      <c r="S23" s="60" t="str">
        <f t="shared" si="8"/>
        <v>○ Geplant</v>
      </c>
      <c r="T23" s="61" t="str">
        <f t="shared" si="9"/>
        <v>❄ Winter: Wetterrisiko  </v>
      </c>
      <c r="U23" s="62">
        <f t="shared" si="10"/>
        <v>12</v>
      </c>
      <c r="V23" s="62">
        <f t="array" ref="V23">IF(OR($C23="",$B23="Abschnitt"),"",IF(ISNUMBER($O23),$O23,IF(AND($E23="",NOT(ISNUMBER($J23))),WORKDAY(IF(ISNUMBER($C$5),$C$5,TODAY())-1,1,Freie_Tage),MAX(IF($E23="",0,IFERROR(WORKDAY(INDEX($X$7:$X22,MATCH($E23,$A$7:$A22,0)),IF($B23="Meilenstein",0,1)+N($F23),Freie_Tage),WORKDAY(IF(ISNUMBER($C$5),$C$5,TODAY())-1,1,Freie_Tage))),IF(ISNUMBER($J23),WORKDAY($J23-1,1,Freie_Tage),0)))))</f>
        <v>46373</v>
      </c>
      <c r="W23" s="65">
        <f>IF(V23="","",IF(ISNUMBER($P23),$P23,IF($B23="Meilenstein",V23,WORKDAY(V23,MAX(N($G23),1)-1,Freie_Tage))))</f>
        <v>46414</v>
      </c>
      <c r="X23" s="65">
        <f>IF(V23="","",MAX(WORKDAY(IF($B23="Meilenstein",V23,WORKDAY(V23,MAX(N($G23),1)-1,Freie_Tage)),N($H23),Freie_Tage),IF(ISNUMBER($P23),$P23,0)))</f>
        <v>46419</v>
      </c>
      <c r="Y23" s="62">
        <f t="shared" si="11"/>
        <v>0</v>
      </c>
      <c r="Z23" s="62">
        <f>IF(NOT(ISNUMBER($K23)),0,IF(Y23&gt;=1,1,IF(TODAY()&lt;$K23,2,IF(OR(TODAY()&gt;$L23,N($R23)&gt;0),5,IF(Y23&lt;MIN(1,(NETWORKDAYS($K23,TODAY(),Freie_Tage)-1)/MAX(1,NETWORKDAYS($K23,$L23,Freie_Tage)))-0.15,4,3)))))</f>
        <v>2</v>
      </c>
      <c r="AA23" s="63" t="str">
        <f t="shared" ref="AA23:CZ23" si="26">IF(AND($B23="Meilenstein",ISNUMBER($K23)),IF(AND(AA$1&lt;=$K23,AB$1&gt;$K23),"◆",""),"")</f>
        <v/>
      </c>
      <c r="AB23" s="63" t="str">
        <f t="shared" si="26"/>
        <v/>
      </c>
      <c r="AC23" s="63" t="str">
        <f t="shared" si="26"/>
        <v/>
      </c>
      <c r="AD23" s="63" t="str">
        <f t="shared" si="26"/>
        <v/>
      </c>
      <c r="AE23" s="63" t="str">
        <f t="shared" si="26"/>
        <v/>
      </c>
      <c r="AF23" s="63" t="str">
        <f t="shared" si="26"/>
        <v/>
      </c>
      <c r="AG23" s="63" t="str">
        <f t="shared" si="26"/>
        <v/>
      </c>
      <c r="AH23" s="63" t="str">
        <f t="shared" si="26"/>
        <v/>
      </c>
      <c r="AI23" s="63" t="str">
        <f t="shared" si="26"/>
        <v/>
      </c>
      <c r="AJ23" s="63" t="str">
        <f t="shared" si="26"/>
        <v/>
      </c>
      <c r="AK23" s="63" t="str">
        <f t="shared" si="26"/>
        <v/>
      </c>
      <c r="AL23" s="63" t="str">
        <f t="shared" si="26"/>
        <v/>
      </c>
      <c r="AM23" s="63" t="str">
        <f t="shared" si="26"/>
        <v/>
      </c>
      <c r="AN23" s="63" t="str">
        <f t="shared" si="26"/>
        <v/>
      </c>
      <c r="AO23" s="63" t="str">
        <f t="shared" si="26"/>
        <v/>
      </c>
      <c r="AP23" s="63" t="str">
        <f t="shared" si="26"/>
        <v/>
      </c>
      <c r="AQ23" s="63" t="str">
        <f t="shared" si="26"/>
        <v/>
      </c>
      <c r="AR23" s="63" t="str">
        <f t="shared" si="26"/>
        <v/>
      </c>
      <c r="AS23" s="63" t="str">
        <f t="shared" si="26"/>
        <v/>
      </c>
      <c r="AT23" s="63" t="str">
        <f t="shared" si="26"/>
        <v/>
      </c>
      <c r="AU23" s="63" t="str">
        <f t="shared" si="26"/>
        <v/>
      </c>
      <c r="AV23" s="63" t="str">
        <f t="shared" si="26"/>
        <v/>
      </c>
      <c r="AW23" s="63" t="str">
        <f t="shared" si="26"/>
        <v/>
      </c>
      <c r="AX23" s="63" t="str">
        <f t="shared" si="26"/>
        <v/>
      </c>
      <c r="AY23" s="63" t="str">
        <f t="shared" si="26"/>
        <v/>
      </c>
      <c r="AZ23" s="63" t="str">
        <f t="shared" si="26"/>
        <v/>
      </c>
      <c r="BA23" s="63" t="str">
        <f t="shared" si="26"/>
        <v/>
      </c>
      <c r="BB23" s="63" t="str">
        <f t="shared" si="26"/>
        <v/>
      </c>
      <c r="BC23" s="63" t="str">
        <f t="shared" si="26"/>
        <v/>
      </c>
      <c r="BD23" s="63" t="str">
        <f t="shared" si="26"/>
        <v/>
      </c>
      <c r="BE23" s="63" t="str">
        <f t="shared" si="26"/>
        <v/>
      </c>
      <c r="BF23" s="63" t="str">
        <f t="shared" si="26"/>
        <v/>
      </c>
      <c r="BG23" s="63" t="str">
        <f t="shared" si="26"/>
        <v/>
      </c>
      <c r="BH23" s="63" t="str">
        <f t="shared" si="26"/>
        <v/>
      </c>
      <c r="BI23" s="63" t="str">
        <f t="shared" si="26"/>
        <v/>
      </c>
      <c r="BJ23" s="63" t="str">
        <f t="shared" si="26"/>
        <v/>
      </c>
      <c r="BK23" s="63" t="str">
        <f t="shared" si="26"/>
        <v/>
      </c>
      <c r="BL23" s="63" t="str">
        <f t="shared" si="26"/>
        <v/>
      </c>
      <c r="BM23" s="63" t="str">
        <f t="shared" si="26"/>
        <v/>
      </c>
      <c r="BN23" s="63" t="str">
        <f t="shared" si="26"/>
        <v/>
      </c>
      <c r="BO23" s="63" t="str">
        <f t="shared" si="26"/>
        <v/>
      </c>
      <c r="BP23" s="63" t="str">
        <f t="shared" si="26"/>
        <v/>
      </c>
      <c r="BQ23" s="63" t="str">
        <f t="shared" si="26"/>
        <v/>
      </c>
      <c r="BR23" s="63" t="str">
        <f t="shared" si="26"/>
        <v/>
      </c>
      <c r="BS23" s="63" t="str">
        <f t="shared" si="26"/>
        <v/>
      </c>
      <c r="BT23" s="63" t="str">
        <f t="shared" si="26"/>
        <v/>
      </c>
      <c r="BU23" s="63" t="str">
        <f t="shared" si="26"/>
        <v/>
      </c>
      <c r="BV23" s="63" t="str">
        <f t="shared" si="26"/>
        <v/>
      </c>
      <c r="BW23" s="63" t="str">
        <f t="shared" si="26"/>
        <v/>
      </c>
      <c r="BX23" s="63" t="str">
        <f t="shared" si="26"/>
        <v/>
      </c>
      <c r="BY23" s="63" t="str">
        <f t="shared" si="26"/>
        <v/>
      </c>
      <c r="BZ23" s="63" t="str">
        <f t="shared" si="26"/>
        <v/>
      </c>
      <c r="CA23" s="63" t="str">
        <f t="shared" si="26"/>
        <v/>
      </c>
      <c r="CB23" s="63" t="str">
        <f t="shared" si="26"/>
        <v/>
      </c>
      <c r="CC23" s="63" t="str">
        <f t="shared" si="26"/>
        <v/>
      </c>
      <c r="CD23" s="63" t="str">
        <f t="shared" si="26"/>
        <v/>
      </c>
      <c r="CE23" s="63" t="str">
        <f t="shared" si="26"/>
        <v/>
      </c>
      <c r="CF23" s="63" t="str">
        <f t="shared" si="26"/>
        <v/>
      </c>
      <c r="CG23" s="63" t="str">
        <f t="shared" si="26"/>
        <v/>
      </c>
      <c r="CH23" s="63" t="str">
        <f t="shared" si="26"/>
        <v/>
      </c>
      <c r="CI23" s="63" t="str">
        <f t="shared" si="26"/>
        <v/>
      </c>
      <c r="CJ23" s="63" t="str">
        <f t="shared" si="26"/>
        <v/>
      </c>
      <c r="CK23" s="63" t="str">
        <f t="shared" si="26"/>
        <v/>
      </c>
      <c r="CL23" s="63" t="str">
        <f t="shared" si="26"/>
        <v/>
      </c>
      <c r="CM23" s="63" t="str">
        <f t="shared" si="26"/>
        <v/>
      </c>
      <c r="CN23" s="63" t="str">
        <f t="shared" si="26"/>
        <v/>
      </c>
      <c r="CO23" s="63" t="str">
        <f t="shared" si="26"/>
        <v/>
      </c>
      <c r="CP23" s="63" t="str">
        <f t="shared" si="26"/>
        <v/>
      </c>
      <c r="CQ23" s="63" t="str">
        <f t="shared" si="26"/>
        <v/>
      </c>
      <c r="CR23" s="63" t="str">
        <f t="shared" si="26"/>
        <v/>
      </c>
      <c r="CS23" s="63" t="str">
        <f t="shared" si="26"/>
        <v/>
      </c>
      <c r="CT23" s="63" t="str">
        <f t="shared" si="26"/>
        <v/>
      </c>
      <c r="CU23" s="63" t="str">
        <f t="shared" si="26"/>
        <v/>
      </c>
      <c r="CV23" s="63" t="str">
        <f t="shared" si="26"/>
        <v/>
      </c>
      <c r="CW23" s="63" t="str">
        <f t="shared" si="26"/>
        <v/>
      </c>
      <c r="CX23" s="63" t="str">
        <f t="shared" si="26"/>
        <v/>
      </c>
      <c r="CY23" s="63" t="str">
        <f t="shared" si="26"/>
        <v/>
      </c>
      <c r="CZ23" s="63" t="str">
        <f t="shared" si="26"/>
        <v/>
      </c>
    </row>
    <row r="24" ht="15.75" customHeight="1">
      <c r="A24" s="53">
        <v>17.0</v>
      </c>
      <c r="B24" s="53" t="s">
        <v>74</v>
      </c>
      <c r="C24" s="54" t="s">
        <v>160</v>
      </c>
      <c r="D24" s="55"/>
      <c r="E24" s="53"/>
      <c r="F24" s="53"/>
      <c r="G24" s="53"/>
      <c r="H24" s="53"/>
      <c r="I24" s="53"/>
      <c r="J24" s="56"/>
      <c r="K24" s="57">
        <f t="shared" si="6"/>
        <v>46366</v>
      </c>
      <c r="L24" s="57">
        <f t="shared" si="7"/>
        <v>46398</v>
      </c>
      <c r="M24" s="57" t="str">
        <f>IF(OR($B24&lt;&gt;"Vorgang",N($H24)=0,NOT(ISNUMBER($L24)),ISNUMBER($P24)),"",WORKDAY($L24,$H24,Freie_Tage))</f>
        <v/>
      </c>
      <c r="N24" s="56">
        <f>WORKDAY($C$5-1,81,Freie_Tage)</f>
        <v>46398</v>
      </c>
      <c r="O24" s="56"/>
      <c r="P24" s="56"/>
      <c r="Q24" s="58"/>
      <c r="R24" s="59">
        <f>IF(AND(ISNUMBER($N24),ISNUMBER($L24)),IF($L24&gt;$N24,NETWORKDAYS($N24,$L24,Freie_Tage)-1,IF($L24&lt;$N24,1-NETWORKDAYS($L24,$N24,Freie_Tage),0)),"")</f>
        <v>0</v>
      </c>
      <c r="S24" s="60" t="str">
        <f t="shared" si="8"/>
        <v>○ Geplant  ·  0 %</v>
      </c>
      <c r="T24" s="61" t="str">
        <f t="shared" si="9"/>
        <v/>
      </c>
      <c r="U24" s="62">
        <f t="shared" si="10"/>
        <v>17</v>
      </c>
      <c r="V24" s="62" t="str">
        <f t="array" ref="V24">IF(OR($C24="",$B24="Abschnitt"),"",IF(ISNUMBER($O24),$O24,IF(AND($E24="",NOT(ISNUMBER($J24))),WORKDAY(IF(ISNUMBER($C$5),$C$5,TODAY())-1,1,Freie_Tage),MAX(IF($E24="",0,IFERROR(WORKDAY(INDEX($X$7:$X23,MATCH($E24,$A$7:$A23,0)),IF($B24="Meilenstein",0,1)+N($F24),Freie_Tage),WORKDAY(IF(ISNUMBER($C$5),$C$5,TODAY())-1,1,Freie_Tage))),IF(ISNUMBER($J24),WORKDAY($J24-1,1,Freie_Tage),0)))))</f>
        <v/>
      </c>
      <c r="W24" s="62" t="str">
        <f>IF(V24="","",IF(ISNUMBER($P24),$P24,IF($B24="Meilenstein",V24,WORKDAY(V24,MAX(N($G24),1)-1,Freie_Tage))))</f>
        <v/>
      </c>
      <c r="X24" s="62" t="str">
        <f>IF(V24="","",MAX(WORKDAY(IF($B24="Meilenstein",V24,WORKDAY(V24,MAX(N($G24),1)-1,Freie_Tage)),N($H24),Freie_Tage),IF(ISNUMBER($P24),$P24,0)))</f>
        <v/>
      </c>
      <c r="Y24" s="62">
        <f t="shared" si="11"/>
        <v>0</v>
      </c>
      <c r="Z24" s="62">
        <f>IF(NOT(ISNUMBER($K24)),0,IF(Y24&gt;=1,1,IF(TODAY()&lt;$K24,2,IF(OR(TODAY()&gt;$L24,N($R24)&gt;0),5,IF(Y24&lt;MIN(1,(NETWORKDAYS($K24,TODAY(),Freie_Tage)-1)/MAX(1,NETWORKDAYS($K24,$L24,Freie_Tage)))-0.15,4,3)))))</f>
        <v>2</v>
      </c>
      <c r="AA24" s="63" t="str">
        <f t="shared" ref="AA24:CZ24" si="27">IF(AND($B24="Meilenstein",ISNUMBER($K24)),IF(AND(AA$1&lt;=$K24,AB$1&gt;$K24),"◆",""),"")</f>
        <v/>
      </c>
      <c r="AB24" s="63" t="str">
        <f t="shared" si="27"/>
        <v/>
      </c>
      <c r="AC24" s="63" t="str">
        <f t="shared" si="27"/>
        <v/>
      </c>
      <c r="AD24" s="63" t="str">
        <f t="shared" si="27"/>
        <v/>
      </c>
      <c r="AE24" s="63" t="str">
        <f t="shared" si="27"/>
        <v/>
      </c>
      <c r="AF24" s="63" t="str">
        <f t="shared" si="27"/>
        <v/>
      </c>
      <c r="AG24" s="63" t="str">
        <f t="shared" si="27"/>
        <v/>
      </c>
      <c r="AH24" s="63" t="str">
        <f t="shared" si="27"/>
        <v/>
      </c>
      <c r="AI24" s="63" t="str">
        <f t="shared" si="27"/>
        <v/>
      </c>
      <c r="AJ24" s="63" t="str">
        <f t="shared" si="27"/>
        <v/>
      </c>
      <c r="AK24" s="63" t="str">
        <f t="shared" si="27"/>
        <v/>
      </c>
      <c r="AL24" s="63" t="str">
        <f t="shared" si="27"/>
        <v/>
      </c>
      <c r="AM24" s="63" t="str">
        <f t="shared" si="27"/>
        <v/>
      </c>
      <c r="AN24" s="63" t="str">
        <f t="shared" si="27"/>
        <v/>
      </c>
      <c r="AO24" s="63" t="str">
        <f t="shared" si="27"/>
        <v/>
      </c>
      <c r="AP24" s="63" t="str">
        <f t="shared" si="27"/>
        <v/>
      </c>
      <c r="AQ24" s="63" t="str">
        <f t="shared" si="27"/>
        <v/>
      </c>
      <c r="AR24" s="63" t="str">
        <f t="shared" si="27"/>
        <v/>
      </c>
      <c r="AS24" s="63" t="str">
        <f t="shared" si="27"/>
        <v/>
      </c>
      <c r="AT24" s="63" t="str">
        <f t="shared" si="27"/>
        <v/>
      </c>
      <c r="AU24" s="63" t="str">
        <f t="shared" si="27"/>
        <v/>
      </c>
      <c r="AV24" s="63" t="str">
        <f t="shared" si="27"/>
        <v/>
      </c>
      <c r="AW24" s="63" t="str">
        <f t="shared" si="27"/>
        <v/>
      </c>
      <c r="AX24" s="63" t="str">
        <f t="shared" si="27"/>
        <v/>
      </c>
      <c r="AY24" s="63" t="str">
        <f t="shared" si="27"/>
        <v/>
      </c>
      <c r="AZ24" s="63" t="str">
        <f t="shared" si="27"/>
        <v/>
      </c>
      <c r="BA24" s="63" t="str">
        <f t="shared" si="27"/>
        <v/>
      </c>
      <c r="BB24" s="63" t="str">
        <f t="shared" si="27"/>
        <v/>
      </c>
      <c r="BC24" s="63" t="str">
        <f t="shared" si="27"/>
        <v/>
      </c>
      <c r="BD24" s="63" t="str">
        <f t="shared" si="27"/>
        <v/>
      </c>
      <c r="BE24" s="63" t="str">
        <f t="shared" si="27"/>
        <v/>
      </c>
      <c r="BF24" s="63" t="str">
        <f t="shared" si="27"/>
        <v/>
      </c>
      <c r="BG24" s="63" t="str">
        <f t="shared" si="27"/>
        <v/>
      </c>
      <c r="BH24" s="63" t="str">
        <f t="shared" si="27"/>
        <v/>
      </c>
      <c r="BI24" s="63" t="str">
        <f t="shared" si="27"/>
        <v/>
      </c>
      <c r="BJ24" s="63" t="str">
        <f t="shared" si="27"/>
        <v/>
      </c>
      <c r="BK24" s="63" t="str">
        <f t="shared" si="27"/>
        <v/>
      </c>
      <c r="BL24" s="63" t="str">
        <f t="shared" si="27"/>
        <v/>
      </c>
      <c r="BM24" s="63" t="str">
        <f t="shared" si="27"/>
        <v/>
      </c>
      <c r="BN24" s="63" t="str">
        <f t="shared" si="27"/>
        <v/>
      </c>
      <c r="BO24" s="63" t="str">
        <f t="shared" si="27"/>
        <v/>
      </c>
      <c r="BP24" s="63" t="str">
        <f t="shared" si="27"/>
        <v/>
      </c>
      <c r="BQ24" s="63" t="str">
        <f t="shared" si="27"/>
        <v/>
      </c>
      <c r="BR24" s="63" t="str">
        <f t="shared" si="27"/>
        <v/>
      </c>
      <c r="BS24" s="63" t="str">
        <f t="shared" si="27"/>
        <v/>
      </c>
      <c r="BT24" s="63" t="str">
        <f t="shared" si="27"/>
        <v/>
      </c>
      <c r="BU24" s="63" t="str">
        <f t="shared" si="27"/>
        <v/>
      </c>
      <c r="BV24" s="63" t="str">
        <f t="shared" si="27"/>
        <v/>
      </c>
      <c r="BW24" s="63" t="str">
        <f t="shared" si="27"/>
        <v/>
      </c>
      <c r="BX24" s="63" t="str">
        <f t="shared" si="27"/>
        <v/>
      </c>
      <c r="BY24" s="63" t="str">
        <f t="shared" si="27"/>
        <v/>
      </c>
      <c r="BZ24" s="63" t="str">
        <f t="shared" si="27"/>
        <v/>
      </c>
      <c r="CA24" s="63" t="str">
        <f t="shared" si="27"/>
        <v/>
      </c>
      <c r="CB24" s="63" t="str">
        <f t="shared" si="27"/>
        <v/>
      </c>
      <c r="CC24" s="63" t="str">
        <f t="shared" si="27"/>
        <v/>
      </c>
      <c r="CD24" s="63" t="str">
        <f t="shared" si="27"/>
        <v/>
      </c>
      <c r="CE24" s="63" t="str">
        <f t="shared" si="27"/>
        <v/>
      </c>
      <c r="CF24" s="63" t="str">
        <f t="shared" si="27"/>
        <v/>
      </c>
      <c r="CG24" s="63" t="str">
        <f t="shared" si="27"/>
        <v/>
      </c>
      <c r="CH24" s="63" t="str">
        <f t="shared" si="27"/>
        <v/>
      </c>
      <c r="CI24" s="63" t="str">
        <f t="shared" si="27"/>
        <v/>
      </c>
      <c r="CJ24" s="63" t="str">
        <f t="shared" si="27"/>
        <v/>
      </c>
      <c r="CK24" s="63" t="str">
        <f t="shared" si="27"/>
        <v/>
      </c>
      <c r="CL24" s="63" t="str">
        <f t="shared" si="27"/>
        <v/>
      </c>
      <c r="CM24" s="63" t="str">
        <f t="shared" si="27"/>
        <v/>
      </c>
      <c r="CN24" s="63" t="str">
        <f t="shared" si="27"/>
        <v/>
      </c>
      <c r="CO24" s="63" t="str">
        <f t="shared" si="27"/>
        <v/>
      </c>
      <c r="CP24" s="63" t="str">
        <f t="shared" si="27"/>
        <v/>
      </c>
      <c r="CQ24" s="63" t="str">
        <f t="shared" si="27"/>
        <v/>
      </c>
      <c r="CR24" s="63" t="str">
        <f t="shared" si="27"/>
        <v/>
      </c>
      <c r="CS24" s="63" t="str">
        <f t="shared" si="27"/>
        <v/>
      </c>
      <c r="CT24" s="63" t="str">
        <f t="shared" si="27"/>
        <v/>
      </c>
      <c r="CU24" s="63" t="str">
        <f t="shared" si="27"/>
        <v/>
      </c>
      <c r="CV24" s="63" t="str">
        <f t="shared" si="27"/>
        <v/>
      </c>
      <c r="CW24" s="63" t="str">
        <f t="shared" si="27"/>
        <v/>
      </c>
      <c r="CX24" s="63" t="str">
        <f t="shared" si="27"/>
        <v/>
      </c>
      <c r="CY24" s="63" t="str">
        <f t="shared" si="27"/>
        <v/>
      </c>
      <c r="CZ24" s="63" t="str">
        <f t="shared" si="27"/>
        <v/>
      </c>
    </row>
    <row r="25" ht="15.75" customHeight="1">
      <c r="A25" s="53">
        <v>18.0</v>
      </c>
      <c r="B25" s="53" t="s">
        <v>100</v>
      </c>
      <c r="C25" s="55" t="s">
        <v>129</v>
      </c>
      <c r="D25" s="55" t="s">
        <v>130</v>
      </c>
      <c r="E25" s="53">
        <v>15.0</v>
      </c>
      <c r="F25" s="53"/>
      <c r="G25" s="53">
        <v>8.0</v>
      </c>
      <c r="H25" s="53">
        <v>1.0</v>
      </c>
      <c r="I25" s="53" t="s">
        <v>103</v>
      </c>
      <c r="J25" s="56"/>
      <c r="K25" s="57">
        <f t="shared" si="6"/>
        <v>46366</v>
      </c>
      <c r="L25" s="57">
        <f t="shared" si="7"/>
        <v>46398</v>
      </c>
      <c r="M25" s="57">
        <f>IF(OR($B25&lt;&gt;"Vorgang",N($H25)=0,NOT(ISNUMBER($L25)),ISNUMBER($P25)),"",WORKDAY($L25,$H25,Freie_Tage))</f>
        <v>46399</v>
      </c>
      <c r="N25" s="56">
        <f>WORKDAY($C$5-1,81,Freie_Tage)</f>
        <v>46398</v>
      </c>
      <c r="O25" s="56"/>
      <c r="P25" s="56"/>
      <c r="Q25" s="58"/>
      <c r="R25" s="59">
        <f>IF(AND(ISNUMBER($N25),ISNUMBER($L25)),IF($L25&gt;$N25,NETWORKDAYS($N25,$L25,Freie_Tage)-1,IF($L25&lt;$N25,1-NETWORKDAYS($L25,$N25,Freie_Tage),0)),"")</f>
        <v>0</v>
      </c>
      <c r="S25" s="60" t="str">
        <f t="shared" si="8"/>
        <v>○ Geplant</v>
      </c>
      <c r="T25" s="61" t="str">
        <f t="shared" si="9"/>
        <v/>
      </c>
      <c r="U25" s="62">
        <f t="shared" si="10"/>
        <v>17</v>
      </c>
      <c r="V25" s="62">
        <f t="array" ref="V25">IF(OR($C25="",$B25="Abschnitt"),"",IF(ISNUMBER($O25),$O25,IF(AND($E25="",NOT(ISNUMBER($J25))),WORKDAY(IF(ISNUMBER($C$5),$C$5,TODAY())-1,1,Freie_Tage),MAX(IF($E25="",0,IFERROR(WORKDAY(INDEX($X$7:$X24,MATCH($E25,$A$7:$A24,0)),IF($B25="Meilenstein",0,1)+N($F25),Freie_Tage),WORKDAY(IF(ISNUMBER($C$5),$C$5,TODAY())-1,1,Freie_Tage))),IF(ISNUMBER($J25),WORKDAY($J25-1,1,Freie_Tage),0)))))</f>
        <v>46366</v>
      </c>
      <c r="W25" s="65">
        <f>IF(V25="","",IF(ISNUMBER($P25),$P25,IF($B25="Meilenstein",V25,WORKDAY(V25,MAX(N($G25),1)-1,Freie_Tage))))</f>
        <v>46398</v>
      </c>
      <c r="X25" s="65">
        <f>IF(V25="","",MAX(WORKDAY(IF($B25="Meilenstein",V25,WORKDAY(V25,MAX(N($G25),1)-1,Freie_Tage)),N($H25),Freie_Tage),IF(ISNUMBER($P25),$P25,0)))</f>
        <v>46399</v>
      </c>
      <c r="Y25" s="62">
        <f t="shared" si="11"/>
        <v>0</v>
      </c>
      <c r="Z25" s="62">
        <f>IF(NOT(ISNUMBER($K25)),0,IF(Y25&gt;=1,1,IF(TODAY()&lt;$K25,2,IF(OR(TODAY()&gt;$L25,N($R25)&gt;0),5,IF(Y25&lt;MIN(1,(NETWORKDAYS($K25,TODAY(),Freie_Tage)-1)/MAX(1,NETWORKDAYS($K25,$L25,Freie_Tage)))-0.15,4,3)))))</f>
        <v>2</v>
      </c>
      <c r="AA25" s="63" t="str">
        <f t="shared" ref="AA25:CZ25" si="28">IF(AND($B25="Meilenstein",ISNUMBER($K25)),IF(AND(AA$1&lt;=$K25,AB$1&gt;$K25),"◆",""),"")</f>
        <v/>
      </c>
      <c r="AB25" s="63" t="str">
        <f t="shared" si="28"/>
        <v/>
      </c>
      <c r="AC25" s="63" t="str">
        <f t="shared" si="28"/>
        <v/>
      </c>
      <c r="AD25" s="63" t="str">
        <f t="shared" si="28"/>
        <v/>
      </c>
      <c r="AE25" s="63" t="str">
        <f t="shared" si="28"/>
        <v/>
      </c>
      <c r="AF25" s="63" t="str">
        <f t="shared" si="28"/>
        <v/>
      </c>
      <c r="AG25" s="63" t="str">
        <f t="shared" si="28"/>
        <v/>
      </c>
      <c r="AH25" s="63" t="str">
        <f t="shared" si="28"/>
        <v/>
      </c>
      <c r="AI25" s="63" t="str">
        <f t="shared" si="28"/>
        <v/>
      </c>
      <c r="AJ25" s="63" t="str">
        <f t="shared" si="28"/>
        <v/>
      </c>
      <c r="AK25" s="63" t="str">
        <f t="shared" si="28"/>
        <v/>
      </c>
      <c r="AL25" s="63" t="str">
        <f t="shared" si="28"/>
        <v/>
      </c>
      <c r="AM25" s="63" t="str">
        <f t="shared" si="28"/>
        <v/>
      </c>
      <c r="AN25" s="63" t="str">
        <f t="shared" si="28"/>
        <v/>
      </c>
      <c r="AO25" s="63" t="str">
        <f t="shared" si="28"/>
        <v/>
      </c>
      <c r="AP25" s="63" t="str">
        <f t="shared" si="28"/>
        <v/>
      </c>
      <c r="AQ25" s="63" t="str">
        <f t="shared" si="28"/>
        <v/>
      </c>
      <c r="AR25" s="63" t="str">
        <f t="shared" si="28"/>
        <v/>
      </c>
      <c r="AS25" s="63" t="str">
        <f t="shared" si="28"/>
        <v/>
      </c>
      <c r="AT25" s="63" t="str">
        <f t="shared" si="28"/>
        <v/>
      </c>
      <c r="AU25" s="63" t="str">
        <f t="shared" si="28"/>
        <v/>
      </c>
      <c r="AV25" s="63" t="str">
        <f t="shared" si="28"/>
        <v/>
      </c>
      <c r="AW25" s="63" t="str">
        <f t="shared" si="28"/>
        <v/>
      </c>
      <c r="AX25" s="63" t="str">
        <f t="shared" si="28"/>
        <v/>
      </c>
      <c r="AY25" s="63" t="str">
        <f t="shared" si="28"/>
        <v/>
      </c>
      <c r="AZ25" s="63" t="str">
        <f t="shared" si="28"/>
        <v/>
      </c>
      <c r="BA25" s="63" t="str">
        <f t="shared" si="28"/>
        <v/>
      </c>
      <c r="BB25" s="63" t="str">
        <f t="shared" si="28"/>
        <v/>
      </c>
      <c r="BC25" s="63" t="str">
        <f t="shared" si="28"/>
        <v/>
      </c>
      <c r="BD25" s="63" t="str">
        <f t="shared" si="28"/>
        <v/>
      </c>
      <c r="BE25" s="63" t="str">
        <f t="shared" si="28"/>
        <v/>
      </c>
      <c r="BF25" s="63" t="str">
        <f t="shared" si="28"/>
        <v/>
      </c>
      <c r="BG25" s="63" t="str">
        <f t="shared" si="28"/>
        <v/>
      </c>
      <c r="BH25" s="63" t="str">
        <f t="shared" si="28"/>
        <v/>
      </c>
      <c r="BI25" s="63" t="str">
        <f t="shared" si="28"/>
        <v/>
      </c>
      <c r="BJ25" s="63" t="str">
        <f t="shared" si="28"/>
        <v/>
      </c>
      <c r="BK25" s="63" t="str">
        <f t="shared" si="28"/>
        <v/>
      </c>
      <c r="BL25" s="63" t="str">
        <f t="shared" si="28"/>
        <v/>
      </c>
      <c r="BM25" s="63" t="str">
        <f t="shared" si="28"/>
        <v/>
      </c>
      <c r="BN25" s="63" t="str">
        <f t="shared" si="28"/>
        <v/>
      </c>
      <c r="BO25" s="63" t="str">
        <f t="shared" si="28"/>
        <v/>
      </c>
      <c r="BP25" s="63" t="str">
        <f t="shared" si="28"/>
        <v/>
      </c>
      <c r="BQ25" s="63" t="str">
        <f t="shared" si="28"/>
        <v/>
      </c>
      <c r="BR25" s="63" t="str">
        <f t="shared" si="28"/>
        <v/>
      </c>
      <c r="BS25" s="63" t="str">
        <f t="shared" si="28"/>
        <v/>
      </c>
      <c r="BT25" s="63" t="str">
        <f t="shared" si="28"/>
        <v/>
      </c>
      <c r="BU25" s="63" t="str">
        <f t="shared" si="28"/>
        <v/>
      </c>
      <c r="BV25" s="63" t="str">
        <f t="shared" si="28"/>
        <v/>
      </c>
      <c r="BW25" s="63" t="str">
        <f t="shared" si="28"/>
        <v/>
      </c>
      <c r="BX25" s="63" t="str">
        <f t="shared" si="28"/>
        <v/>
      </c>
      <c r="BY25" s="63" t="str">
        <f t="shared" si="28"/>
        <v/>
      </c>
      <c r="BZ25" s="63" t="str">
        <f t="shared" si="28"/>
        <v/>
      </c>
      <c r="CA25" s="63" t="str">
        <f t="shared" si="28"/>
        <v/>
      </c>
      <c r="CB25" s="63" t="str">
        <f t="shared" si="28"/>
        <v/>
      </c>
      <c r="CC25" s="63" t="str">
        <f t="shared" si="28"/>
        <v/>
      </c>
      <c r="CD25" s="63" t="str">
        <f t="shared" si="28"/>
        <v/>
      </c>
      <c r="CE25" s="63" t="str">
        <f t="shared" si="28"/>
        <v/>
      </c>
      <c r="CF25" s="63" t="str">
        <f t="shared" si="28"/>
        <v/>
      </c>
      <c r="CG25" s="63" t="str">
        <f t="shared" si="28"/>
        <v/>
      </c>
      <c r="CH25" s="63" t="str">
        <f t="shared" si="28"/>
        <v/>
      </c>
      <c r="CI25" s="63" t="str">
        <f t="shared" si="28"/>
        <v/>
      </c>
      <c r="CJ25" s="63" t="str">
        <f t="shared" si="28"/>
        <v/>
      </c>
      <c r="CK25" s="63" t="str">
        <f t="shared" si="28"/>
        <v/>
      </c>
      <c r="CL25" s="63" t="str">
        <f t="shared" si="28"/>
        <v/>
      </c>
      <c r="CM25" s="63" t="str">
        <f t="shared" si="28"/>
        <v/>
      </c>
      <c r="CN25" s="63" t="str">
        <f t="shared" si="28"/>
        <v/>
      </c>
      <c r="CO25" s="63" t="str">
        <f t="shared" si="28"/>
        <v/>
      </c>
      <c r="CP25" s="63" t="str">
        <f t="shared" si="28"/>
        <v/>
      </c>
      <c r="CQ25" s="63" t="str">
        <f t="shared" si="28"/>
        <v/>
      </c>
      <c r="CR25" s="63" t="str">
        <f t="shared" si="28"/>
        <v/>
      </c>
      <c r="CS25" s="63" t="str">
        <f t="shared" si="28"/>
        <v/>
      </c>
      <c r="CT25" s="63" t="str">
        <f t="shared" si="28"/>
        <v/>
      </c>
      <c r="CU25" s="63" t="str">
        <f t="shared" si="28"/>
        <v/>
      </c>
      <c r="CV25" s="63" t="str">
        <f t="shared" si="28"/>
        <v/>
      </c>
      <c r="CW25" s="63" t="str">
        <f t="shared" si="28"/>
        <v/>
      </c>
      <c r="CX25" s="63" t="str">
        <f t="shared" si="28"/>
        <v/>
      </c>
      <c r="CY25" s="63" t="str">
        <f t="shared" si="28"/>
        <v/>
      </c>
      <c r="CZ25" s="63" t="str">
        <f t="shared" si="28"/>
        <v/>
      </c>
    </row>
    <row r="26" ht="15.75" customHeight="1">
      <c r="A26" s="53">
        <v>19.0</v>
      </c>
      <c r="B26" s="53" t="s">
        <v>100</v>
      </c>
      <c r="C26" s="55" t="s">
        <v>125</v>
      </c>
      <c r="D26" s="55" t="s">
        <v>126</v>
      </c>
      <c r="E26" s="53">
        <v>15.0</v>
      </c>
      <c r="F26" s="53"/>
      <c r="G26" s="53">
        <v>8.0</v>
      </c>
      <c r="H26" s="53">
        <v>1.0</v>
      </c>
      <c r="I26" s="53" t="s">
        <v>103</v>
      </c>
      <c r="J26" s="56"/>
      <c r="K26" s="57">
        <f t="shared" si="6"/>
        <v>46366</v>
      </c>
      <c r="L26" s="57">
        <f t="shared" si="7"/>
        <v>46398</v>
      </c>
      <c r="M26" s="57">
        <f>IF(OR($B26&lt;&gt;"Vorgang",N($H26)=0,NOT(ISNUMBER($L26)),ISNUMBER($P26)),"",WORKDAY($L26,$H26,Freie_Tage))</f>
        <v>46399</v>
      </c>
      <c r="N26" s="56">
        <f>WORKDAY($C$5-1,81,Freie_Tage)</f>
        <v>46398</v>
      </c>
      <c r="O26" s="56"/>
      <c r="P26" s="56"/>
      <c r="Q26" s="58"/>
      <c r="R26" s="59">
        <f>IF(AND(ISNUMBER($N26),ISNUMBER($L26)),IF($L26&gt;$N26,NETWORKDAYS($N26,$L26,Freie_Tage)-1,IF($L26&lt;$N26,1-NETWORKDAYS($L26,$N26,Freie_Tage),0)),"")</f>
        <v>0</v>
      </c>
      <c r="S26" s="60" t="str">
        <f t="shared" si="8"/>
        <v>○ Geplant</v>
      </c>
      <c r="T26" s="61" t="str">
        <f t="shared" si="9"/>
        <v/>
      </c>
      <c r="U26" s="62">
        <f t="shared" si="10"/>
        <v>17</v>
      </c>
      <c r="V26" s="62">
        <f t="array" ref="V26">IF(OR($C26="",$B26="Abschnitt"),"",IF(ISNUMBER($O26),$O26,IF(AND($E26="",NOT(ISNUMBER($J26))),WORKDAY(IF(ISNUMBER($C$5),$C$5,TODAY())-1,1,Freie_Tage),MAX(IF($E26="",0,IFERROR(WORKDAY(INDEX($X$7:$X25,MATCH($E26,$A$7:$A25,0)),IF($B26="Meilenstein",0,1)+N($F26),Freie_Tage),WORKDAY(IF(ISNUMBER($C$5),$C$5,TODAY())-1,1,Freie_Tage))),IF(ISNUMBER($J26),WORKDAY($J26-1,1,Freie_Tage),0)))))</f>
        <v>46366</v>
      </c>
      <c r="W26" s="65">
        <f>IF(V26="","",IF(ISNUMBER($P26),$P26,IF($B26="Meilenstein",V26,WORKDAY(V26,MAX(N($G26),1)-1,Freie_Tage))))</f>
        <v>46398</v>
      </c>
      <c r="X26" s="65">
        <f>IF(V26="","",MAX(WORKDAY(IF($B26="Meilenstein",V26,WORKDAY(V26,MAX(N($G26),1)-1,Freie_Tage)),N($H26),Freie_Tage),IF(ISNUMBER($P26),$P26,0)))</f>
        <v>46399</v>
      </c>
      <c r="Y26" s="62">
        <f t="shared" si="11"/>
        <v>0</v>
      </c>
      <c r="Z26" s="62">
        <f>IF(NOT(ISNUMBER($K26)),0,IF(Y26&gt;=1,1,IF(TODAY()&lt;$K26,2,IF(OR(TODAY()&gt;$L26,N($R26)&gt;0),5,IF(Y26&lt;MIN(1,(NETWORKDAYS($K26,TODAY(),Freie_Tage)-1)/MAX(1,NETWORKDAYS($K26,$L26,Freie_Tage)))-0.15,4,3)))))</f>
        <v>2</v>
      </c>
      <c r="AA26" s="63" t="str">
        <f t="shared" ref="AA26:CZ26" si="29">IF(AND($B26="Meilenstein",ISNUMBER($K26)),IF(AND(AA$1&lt;=$K26,AB$1&gt;$K26),"◆",""),"")</f>
        <v/>
      </c>
      <c r="AB26" s="63" t="str">
        <f t="shared" si="29"/>
        <v/>
      </c>
      <c r="AC26" s="63" t="str">
        <f t="shared" si="29"/>
        <v/>
      </c>
      <c r="AD26" s="63" t="str">
        <f t="shared" si="29"/>
        <v/>
      </c>
      <c r="AE26" s="63" t="str">
        <f t="shared" si="29"/>
        <v/>
      </c>
      <c r="AF26" s="63" t="str">
        <f t="shared" si="29"/>
        <v/>
      </c>
      <c r="AG26" s="63" t="str">
        <f t="shared" si="29"/>
        <v/>
      </c>
      <c r="AH26" s="63" t="str">
        <f t="shared" si="29"/>
        <v/>
      </c>
      <c r="AI26" s="63" t="str">
        <f t="shared" si="29"/>
        <v/>
      </c>
      <c r="AJ26" s="63" t="str">
        <f t="shared" si="29"/>
        <v/>
      </c>
      <c r="AK26" s="63" t="str">
        <f t="shared" si="29"/>
        <v/>
      </c>
      <c r="AL26" s="63" t="str">
        <f t="shared" si="29"/>
        <v/>
      </c>
      <c r="AM26" s="63" t="str">
        <f t="shared" si="29"/>
        <v/>
      </c>
      <c r="AN26" s="63" t="str">
        <f t="shared" si="29"/>
        <v/>
      </c>
      <c r="AO26" s="63" t="str">
        <f t="shared" si="29"/>
        <v/>
      </c>
      <c r="AP26" s="63" t="str">
        <f t="shared" si="29"/>
        <v/>
      </c>
      <c r="AQ26" s="63" t="str">
        <f t="shared" si="29"/>
        <v/>
      </c>
      <c r="AR26" s="63" t="str">
        <f t="shared" si="29"/>
        <v/>
      </c>
      <c r="AS26" s="63" t="str">
        <f t="shared" si="29"/>
        <v/>
      </c>
      <c r="AT26" s="63" t="str">
        <f t="shared" si="29"/>
        <v/>
      </c>
      <c r="AU26" s="63" t="str">
        <f t="shared" si="29"/>
        <v/>
      </c>
      <c r="AV26" s="63" t="str">
        <f t="shared" si="29"/>
        <v/>
      </c>
      <c r="AW26" s="63" t="str">
        <f t="shared" si="29"/>
        <v/>
      </c>
      <c r="AX26" s="63" t="str">
        <f t="shared" si="29"/>
        <v/>
      </c>
      <c r="AY26" s="63" t="str">
        <f t="shared" si="29"/>
        <v/>
      </c>
      <c r="AZ26" s="63" t="str">
        <f t="shared" si="29"/>
        <v/>
      </c>
      <c r="BA26" s="63" t="str">
        <f t="shared" si="29"/>
        <v/>
      </c>
      <c r="BB26" s="63" t="str">
        <f t="shared" si="29"/>
        <v/>
      </c>
      <c r="BC26" s="63" t="str">
        <f t="shared" si="29"/>
        <v/>
      </c>
      <c r="BD26" s="63" t="str">
        <f t="shared" si="29"/>
        <v/>
      </c>
      <c r="BE26" s="63" t="str">
        <f t="shared" si="29"/>
        <v/>
      </c>
      <c r="BF26" s="63" t="str">
        <f t="shared" si="29"/>
        <v/>
      </c>
      <c r="BG26" s="63" t="str">
        <f t="shared" si="29"/>
        <v/>
      </c>
      <c r="BH26" s="63" t="str">
        <f t="shared" si="29"/>
        <v/>
      </c>
      <c r="BI26" s="63" t="str">
        <f t="shared" si="29"/>
        <v/>
      </c>
      <c r="BJ26" s="63" t="str">
        <f t="shared" si="29"/>
        <v/>
      </c>
      <c r="BK26" s="63" t="str">
        <f t="shared" si="29"/>
        <v/>
      </c>
      <c r="BL26" s="63" t="str">
        <f t="shared" si="29"/>
        <v/>
      </c>
      <c r="BM26" s="63" t="str">
        <f t="shared" si="29"/>
        <v/>
      </c>
      <c r="BN26" s="63" t="str">
        <f t="shared" si="29"/>
        <v/>
      </c>
      <c r="BO26" s="63" t="str">
        <f t="shared" si="29"/>
        <v/>
      </c>
      <c r="BP26" s="63" t="str">
        <f t="shared" si="29"/>
        <v/>
      </c>
      <c r="BQ26" s="63" t="str">
        <f t="shared" si="29"/>
        <v/>
      </c>
      <c r="BR26" s="63" t="str">
        <f t="shared" si="29"/>
        <v/>
      </c>
      <c r="BS26" s="63" t="str">
        <f t="shared" si="29"/>
        <v/>
      </c>
      <c r="BT26" s="63" t="str">
        <f t="shared" si="29"/>
        <v/>
      </c>
      <c r="BU26" s="63" t="str">
        <f t="shared" si="29"/>
        <v/>
      </c>
      <c r="BV26" s="63" t="str">
        <f t="shared" si="29"/>
        <v/>
      </c>
      <c r="BW26" s="63" t="str">
        <f t="shared" si="29"/>
        <v/>
      </c>
      <c r="BX26" s="63" t="str">
        <f t="shared" si="29"/>
        <v/>
      </c>
      <c r="BY26" s="63" t="str">
        <f t="shared" si="29"/>
        <v/>
      </c>
      <c r="BZ26" s="63" t="str">
        <f t="shared" si="29"/>
        <v/>
      </c>
      <c r="CA26" s="63" t="str">
        <f t="shared" si="29"/>
        <v/>
      </c>
      <c r="CB26" s="63" t="str">
        <f t="shared" si="29"/>
        <v/>
      </c>
      <c r="CC26" s="63" t="str">
        <f t="shared" si="29"/>
        <v/>
      </c>
      <c r="CD26" s="63" t="str">
        <f t="shared" si="29"/>
        <v/>
      </c>
      <c r="CE26" s="63" t="str">
        <f t="shared" si="29"/>
        <v/>
      </c>
      <c r="CF26" s="63" t="str">
        <f t="shared" si="29"/>
        <v/>
      </c>
      <c r="CG26" s="63" t="str">
        <f t="shared" si="29"/>
        <v/>
      </c>
      <c r="CH26" s="63" t="str">
        <f t="shared" si="29"/>
        <v/>
      </c>
      <c r="CI26" s="63" t="str">
        <f t="shared" si="29"/>
        <v/>
      </c>
      <c r="CJ26" s="63" t="str">
        <f t="shared" si="29"/>
        <v/>
      </c>
      <c r="CK26" s="63" t="str">
        <f t="shared" si="29"/>
        <v/>
      </c>
      <c r="CL26" s="63" t="str">
        <f t="shared" si="29"/>
        <v/>
      </c>
      <c r="CM26" s="63" t="str">
        <f t="shared" si="29"/>
        <v/>
      </c>
      <c r="CN26" s="63" t="str">
        <f t="shared" si="29"/>
        <v/>
      </c>
      <c r="CO26" s="63" t="str">
        <f t="shared" si="29"/>
        <v/>
      </c>
      <c r="CP26" s="63" t="str">
        <f t="shared" si="29"/>
        <v/>
      </c>
      <c r="CQ26" s="63" t="str">
        <f t="shared" si="29"/>
        <v/>
      </c>
      <c r="CR26" s="63" t="str">
        <f t="shared" si="29"/>
        <v/>
      </c>
      <c r="CS26" s="63" t="str">
        <f t="shared" si="29"/>
        <v/>
      </c>
      <c r="CT26" s="63" t="str">
        <f t="shared" si="29"/>
        <v/>
      </c>
      <c r="CU26" s="63" t="str">
        <f t="shared" si="29"/>
        <v/>
      </c>
      <c r="CV26" s="63" t="str">
        <f t="shared" si="29"/>
        <v/>
      </c>
      <c r="CW26" s="63" t="str">
        <f t="shared" si="29"/>
        <v/>
      </c>
      <c r="CX26" s="63" t="str">
        <f t="shared" si="29"/>
        <v/>
      </c>
      <c r="CY26" s="63" t="str">
        <f t="shared" si="29"/>
        <v/>
      </c>
      <c r="CZ26" s="63" t="str">
        <f t="shared" si="29"/>
        <v/>
      </c>
    </row>
    <row r="27" ht="15.75" customHeight="1">
      <c r="A27" s="53">
        <v>20.0</v>
      </c>
      <c r="B27" s="53" t="s">
        <v>100</v>
      </c>
      <c r="C27" s="55" t="s">
        <v>163</v>
      </c>
      <c r="D27" s="55" t="s">
        <v>126</v>
      </c>
      <c r="E27" s="53">
        <v>15.0</v>
      </c>
      <c r="F27" s="53"/>
      <c r="G27" s="53">
        <v>6.0</v>
      </c>
      <c r="H27" s="53">
        <v>1.0</v>
      </c>
      <c r="I27" s="53" t="s">
        <v>103</v>
      </c>
      <c r="J27" s="56"/>
      <c r="K27" s="57">
        <f t="shared" si="6"/>
        <v>46366</v>
      </c>
      <c r="L27" s="57">
        <f t="shared" si="7"/>
        <v>46373</v>
      </c>
      <c r="M27" s="57">
        <f>IF(OR($B27&lt;&gt;"Vorgang",N($H27)=0,NOT(ISNUMBER($L27)),ISNUMBER($P27)),"",WORKDAY($L27,$H27,Freie_Tage))</f>
        <v>46374</v>
      </c>
      <c r="N27" s="56">
        <f>WORKDAY($C$5-1,79,Freie_Tage)</f>
        <v>46373</v>
      </c>
      <c r="O27" s="56"/>
      <c r="P27" s="56"/>
      <c r="Q27" s="58"/>
      <c r="R27" s="59">
        <f>IF(AND(ISNUMBER($N27),ISNUMBER($L27)),IF($L27&gt;$N27,NETWORKDAYS($N27,$L27,Freie_Tage)-1,IF($L27&lt;$N27,1-NETWORKDAYS($L27,$N27,Freie_Tage),0)),"")</f>
        <v>0</v>
      </c>
      <c r="S27" s="60" t="str">
        <f t="shared" si="8"/>
        <v>○ Geplant</v>
      </c>
      <c r="T27" s="61" t="str">
        <f t="shared" si="9"/>
        <v/>
      </c>
      <c r="U27" s="62">
        <f t="shared" si="10"/>
        <v>17</v>
      </c>
      <c r="V27" s="62">
        <f t="array" ref="V27">IF(OR($C27="",$B27="Abschnitt"),"",IF(ISNUMBER($O27),$O27,IF(AND($E27="",NOT(ISNUMBER($J27))),WORKDAY(IF(ISNUMBER($C$5),$C$5,TODAY())-1,1,Freie_Tage),MAX(IF($E27="",0,IFERROR(WORKDAY(INDEX($X$7:$X26,MATCH($E27,$A$7:$A26,0)),IF($B27="Meilenstein",0,1)+N($F27),Freie_Tage),WORKDAY(IF(ISNUMBER($C$5),$C$5,TODAY())-1,1,Freie_Tage))),IF(ISNUMBER($J27),WORKDAY($J27-1,1,Freie_Tage),0)))))</f>
        <v>46366</v>
      </c>
      <c r="W27" s="65">
        <f>IF(V27="","",IF(ISNUMBER($P27),$P27,IF($B27="Meilenstein",V27,WORKDAY(V27,MAX(N($G27),1)-1,Freie_Tage))))</f>
        <v>46373</v>
      </c>
      <c r="X27" s="65">
        <f>IF(V27="","",MAX(WORKDAY(IF($B27="Meilenstein",V27,WORKDAY(V27,MAX(N($G27),1)-1,Freie_Tage)),N($H27),Freie_Tage),IF(ISNUMBER($P27),$P27,0)))</f>
        <v>46374</v>
      </c>
      <c r="Y27" s="62">
        <f t="shared" si="11"/>
        <v>0</v>
      </c>
      <c r="Z27" s="62">
        <f>IF(NOT(ISNUMBER($K27)),0,IF(Y27&gt;=1,1,IF(TODAY()&lt;$K27,2,IF(OR(TODAY()&gt;$L27,N($R27)&gt;0),5,IF(Y27&lt;MIN(1,(NETWORKDAYS($K27,TODAY(),Freie_Tage)-1)/MAX(1,NETWORKDAYS($K27,$L27,Freie_Tage)))-0.15,4,3)))))</f>
        <v>2</v>
      </c>
      <c r="AA27" s="63" t="str">
        <f t="shared" ref="AA27:CZ27" si="30">IF(AND($B27="Meilenstein",ISNUMBER($K27)),IF(AND(AA$1&lt;=$K27,AB$1&gt;$K27),"◆",""),"")</f>
        <v/>
      </c>
      <c r="AB27" s="63" t="str">
        <f t="shared" si="30"/>
        <v/>
      </c>
      <c r="AC27" s="63" t="str">
        <f t="shared" si="30"/>
        <v/>
      </c>
      <c r="AD27" s="63" t="str">
        <f t="shared" si="30"/>
        <v/>
      </c>
      <c r="AE27" s="63" t="str">
        <f t="shared" si="30"/>
        <v/>
      </c>
      <c r="AF27" s="63" t="str">
        <f t="shared" si="30"/>
        <v/>
      </c>
      <c r="AG27" s="63" t="str">
        <f t="shared" si="30"/>
        <v/>
      </c>
      <c r="AH27" s="63" t="str">
        <f t="shared" si="30"/>
        <v/>
      </c>
      <c r="AI27" s="63" t="str">
        <f t="shared" si="30"/>
        <v/>
      </c>
      <c r="AJ27" s="63" t="str">
        <f t="shared" si="30"/>
        <v/>
      </c>
      <c r="AK27" s="63" t="str">
        <f t="shared" si="30"/>
        <v/>
      </c>
      <c r="AL27" s="63" t="str">
        <f t="shared" si="30"/>
        <v/>
      </c>
      <c r="AM27" s="63" t="str">
        <f t="shared" si="30"/>
        <v/>
      </c>
      <c r="AN27" s="63" t="str">
        <f t="shared" si="30"/>
        <v/>
      </c>
      <c r="AO27" s="63" t="str">
        <f t="shared" si="30"/>
        <v/>
      </c>
      <c r="AP27" s="63" t="str">
        <f t="shared" si="30"/>
        <v/>
      </c>
      <c r="AQ27" s="63" t="str">
        <f t="shared" si="30"/>
        <v/>
      </c>
      <c r="AR27" s="63" t="str">
        <f t="shared" si="30"/>
        <v/>
      </c>
      <c r="AS27" s="63" t="str">
        <f t="shared" si="30"/>
        <v/>
      </c>
      <c r="AT27" s="63" t="str">
        <f t="shared" si="30"/>
        <v/>
      </c>
      <c r="AU27" s="63" t="str">
        <f t="shared" si="30"/>
        <v/>
      </c>
      <c r="AV27" s="63" t="str">
        <f t="shared" si="30"/>
        <v/>
      </c>
      <c r="AW27" s="63" t="str">
        <f t="shared" si="30"/>
        <v/>
      </c>
      <c r="AX27" s="63" t="str">
        <f t="shared" si="30"/>
        <v/>
      </c>
      <c r="AY27" s="63" t="str">
        <f t="shared" si="30"/>
        <v/>
      </c>
      <c r="AZ27" s="63" t="str">
        <f t="shared" si="30"/>
        <v/>
      </c>
      <c r="BA27" s="63" t="str">
        <f t="shared" si="30"/>
        <v/>
      </c>
      <c r="BB27" s="63" t="str">
        <f t="shared" si="30"/>
        <v/>
      </c>
      <c r="BC27" s="63" t="str">
        <f t="shared" si="30"/>
        <v/>
      </c>
      <c r="BD27" s="63" t="str">
        <f t="shared" si="30"/>
        <v/>
      </c>
      <c r="BE27" s="63" t="str">
        <f t="shared" si="30"/>
        <v/>
      </c>
      <c r="BF27" s="63" t="str">
        <f t="shared" si="30"/>
        <v/>
      </c>
      <c r="BG27" s="63" t="str">
        <f t="shared" si="30"/>
        <v/>
      </c>
      <c r="BH27" s="63" t="str">
        <f t="shared" si="30"/>
        <v/>
      </c>
      <c r="BI27" s="63" t="str">
        <f t="shared" si="30"/>
        <v/>
      </c>
      <c r="BJ27" s="63" t="str">
        <f t="shared" si="30"/>
        <v/>
      </c>
      <c r="BK27" s="63" t="str">
        <f t="shared" si="30"/>
        <v/>
      </c>
      <c r="BL27" s="63" t="str">
        <f t="shared" si="30"/>
        <v/>
      </c>
      <c r="BM27" s="63" t="str">
        <f t="shared" si="30"/>
        <v/>
      </c>
      <c r="BN27" s="63" t="str">
        <f t="shared" si="30"/>
        <v/>
      </c>
      <c r="BO27" s="63" t="str">
        <f t="shared" si="30"/>
        <v/>
      </c>
      <c r="BP27" s="63" t="str">
        <f t="shared" si="30"/>
        <v/>
      </c>
      <c r="BQ27" s="63" t="str">
        <f t="shared" si="30"/>
        <v/>
      </c>
      <c r="BR27" s="63" t="str">
        <f t="shared" si="30"/>
        <v/>
      </c>
      <c r="BS27" s="63" t="str">
        <f t="shared" si="30"/>
        <v/>
      </c>
      <c r="BT27" s="63" t="str">
        <f t="shared" si="30"/>
        <v/>
      </c>
      <c r="BU27" s="63" t="str">
        <f t="shared" si="30"/>
        <v/>
      </c>
      <c r="BV27" s="63" t="str">
        <f t="shared" si="30"/>
        <v/>
      </c>
      <c r="BW27" s="63" t="str">
        <f t="shared" si="30"/>
        <v/>
      </c>
      <c r="BX27" s="63" t="str">
        <f t="shared" si="30"/>
        <v/>
      </c>
      <c r="BY27" s="63" t="str">
        <f t="shared" si="30"/>
        <v/>
      </c>
      <c r="BZ27" s="63" t="str">
        <f t="shared" si="30"/>
        <v/>
      </c>
      <c r="CA27" s="63" t="str">
        <f t="shared" si="30"/>
        <v/>
      </c>
      <c r="CB27" s="63" t="str">
        <f t="shared" si="30"/>
        <v/>
      </c>
      <c r="CC27" s="63" t="str">
        <f t="shared" si="30"/>
        <v/>
      </c>
      <c r="CD27" s="63" t="str">
        <f t="shared" si="30"/>
        <v/>
      </c>
      <c r="CE27" s="63" t="str">
        <f t="shared" si="30"/>
        <v/>
      </c>
      <c r="CF27" s="63" t="str">
        <f t="shared" si="30"/>
        <v/>
      </c>
      <c r="CG27" s="63" t="str">
        <f t="shared" si="30"/>
        <v/>
      </c>
      <c r="CH27" s="63" t="str">
        <f t="shared" si="30"/>
        <v/>
      </c>
      <c r="CI27" s="63" t="str">
        <f t="shared" si="30"/>
        <v/>
      </c>
      <c r="CJ27" s="63" t="str">
        <f t="shared" si="30"/>
        <v/>
      </c>
      <c r="CK27" s="63" t="str">
        <f t="shared" si="30"/>
        <v/>
      </c>
      <c r="CL27" s="63" t="str">
        <f t="shared" si="30"/>
        <v/>
      </c>
      <c r="CM27" s="63" t="str">
        <f t="shared" si="30"/>
        <v/>
      </c>
      <c r="CN27" s="63" t="str">
        <f t="shared" si="30"/>
        <v/>
      </c>
      <c r="CO27" s="63" t="str">
        <f t="shared" si="30"/>
        <v/>
      </c>
      <c r="CP27" s="63" t="str">
        <f t="shared" si="30"/>
        <v/>
      </c>
      <c r="CQ27" s="63" t="str">
        <f t="shared" si="30"/>
        <v/>
      </c>
      <c r="CR27" s="63" t="str">
        <f t="shared" si="30"/>
        <v/>
      </c>
      <c r="CS27" s="63" t="str">
        <f t="shared" si="30"/>
        <v/>
      </c>
      <c r="CT27" s="63" t="str">
        <f t="shared" si="30"/>
        <v/>
      </c>
      <c r="CU27" s="63" t="str">
        <f t="shared" si="30"/>
        <v/>
      </c>
      <c r="CV27" s="63" t="str">
        <f t="shared" si="30"/>
        <v/>
      </c>
      <c r="CW27" s="63" t="str">
        <f t="shared" si="30"/>
        <v/>
      </c>
      <c r="CX27" s="63" t="str">
        <f t="shared" si="30"/>
        <v/>
      </c>
      <c r="CY27" s="63" t="str">
        <f t="shared" si="30"/>
        <v/>
      </c>
      <c r="CZ27" s="63" t="str">
        <f t="shared" si="30"/>
        <v/>
      </c>
    </row>
    <row r="28" ht="15.75" customHeight="1">
      <c r="A28" s="53">
        <v>21.0</v>
      </c>
      <c r="B28" s="53" t="s">
        <v>74</v>
      </c>
      <c r="C28" s="54" t="s">
        <v>164</v>
      </c>
      <c r="D28" s="55"/>
      <c r="E28" s="53"/>
      <c r="F28" s="53"/>
      <c r="G28" s="53"/>
      <c r="H28" s="53"/>
      <c r="I28" s="53"/>
      <c r="J28" s="56"/>
      <c r="K28" s="57">
        <f t="shared" si="6"/>
        <v>46400</v>
      </c>
      <c r="L28" s="57">
        <f t="shared" si="7"/>
        <v>46482</v>
      </c>
      <c r="M28" s="57" t="str">
        <f>IF(OR($B28&lt;&gt;"Vorgang",N($H28)=0,NOT(ISNUMBER($L28)),ISNUMBER($P28)),"",WORKDAY($L28,$H28,Freie_Tage))</f>
        <v/>
      </c>
      <c r="N28" s="56">
        <f>WORKDAY($C$5-1,139,Freie_Tage)</f>
        <v>46482</v>
      </c>
      <c r="O28" s="56"/>
      <c r="P28" s="56"/>
      <c r="Q28" s="58"/>
      <c r="R28" s="59">
        <f>IF(AND(ISNUMBER($N28),ISNUMBER($L28)),IF($L28&gt;$N28,NETWORKDAYS($N28,$L28,Freie_Tage)-1,IF($L28&lt;$N28,1-NETWORKDAYS($L28,$N28,Freie_Tage),0)),"")</f>
        <v>0</v>
      </c>
      <c r="S28" s="60" t="str">
        <f t="shared" si="8"/>
        <v>○ Geplant  ·  0 %</v>
      </c>
      <c r="T28" s="61" t="str">
        <f t="shared" si="9"/>
        <v/>
      </c>
      <c r="U28" s="62">
        <f t="shared" si="10"/>
        <v>21</v>
      </c>
      <c r="V28" s="62" t="str">
        <f t="array" ref="V28">IF(OR($C28="",$B28="Abschnitt"),"",IF(ISNUMBER($O28),$O28,IF(AND($E28="",NOT(ISNUMBER($J28))),WORKDAY(IF(ISNUMBER($C$5),$C$5,TODAY())-1,1,Freie_Tage),MAX(IF($E28="",0,IFERROR(WORKDAY(INDEX($X$7:$X27,MATCH($E28,$A$7:$A27,0)),IF($B28="Meilenstein",0,1)+N($F28),Freie_Tage),WORKDAY(IF(ISNUMBER($C$5),$C$5,TODAY())-1,1,Freie_Tage))),IF(ISNUMBER($J28),WORKDAY($J28-1,1,Freie_Tage),0)))))</f>
        <v/>
      </c>
      <c r="W28" s="62" t="str">
        <f>IF(V28="","",IF(ISNUMBER($P28),$P28,IF($B28="Meilenstein",V28,WORKDAY(V28,MAX(N($G28),1)-1,Freie_Tage))))</f>
        <v/>
      </c>
      <c r="X28" s="62" t="str">
        <f>IF(V28="","",MAX(WORKDAY(IF($B28="Meilenstein",V28,WORKDAY(V28,MAX(N($G28),1)-1,Freie_Tage)),N($H28),Freie_Tage),IF(ISNUMBER($P28),$P28,0)))</f>
        <v/>
      </c>
      <c r="Y28" s="62">
        <f t="shared" si="11"/>
        <v>0</v>
      </c>
      <c r="Z28" s="62">
        <f>IF(NOT(ISNUMBER($K28)),0,IF(Y28&gt;=1,1,IF(TODAY()&lt;$K28,2,IF(OR(TODAY()&gt;$L28,N($R28)&gt;0),5,IF(Y28&lt;MIN(1,(NETWORKDAYS($K28,TODAY(),Freie_Tage)-1)/MAX(1,NETWORKDAYS($K28,$L28,Freie_Tage)))-0.15,4,3)))))</f>
        <v>2</v>
      </c>
      <c r="AA28" s="63" t="str">
        <f t="shared" ref="AA28:CZ28" si="31">IF(AND($B28="Meilenstein",ISNUMBER($K28)),IF(AND(AA$1&lt;=$K28,AB$1&gt;$K28),"◆",""),"")</f>
        <v/>
      </c>
      <c r="AB28" s="63" t="str">
        <f t="shared" si="31"/>
        <v/>
      </c>
      <c r="AC28" s="63" t="str">
        <f t="shared" si="31"/>
        <v/>
      </c>
      <c r="AD28" s="63" t="str">
        <f t="shared" si="31"/>
        <v/>
      </c>
      <c r="AE28" s="63" t="str">
        <f t="shared" si="31"/>
        <v/>
      </c>
      <c r="AF28" s="63" t="str">
        <f t="shared" si="31"/>
        <v/>
      </c>
      <c r="AG28" s="63" t="str">
        <f t="shared" si="31"/>
        <v/>
      </c>
      <c r="AH28" s="63" t="str">
        <f t="shared" si="31"/>
        <v/>
      </c>
      <c r="AI28" s="63" t="str">
        <f t="shared" si="31"/>
        <v/>
      </c>
      <c r="AJ28" s="63" t="str">
        <f t="shared" si="31"/>
        <v/>
      </c>
      <c r="AK28" s="63" t="str">
        <f t="shared" si="31"/>
        <v/>
      </c>
      <c r="AL28" s="63" t="str">
        <f t="shared" si="31"/>
        <v/>
      </c>
      <c r="AM28" s="63" t="str">
        <f t="shared" si="31"/>
        <v/>
      </c>
      <c r="AN28" s="63" t="str">
        <f t="shared" si="31"/>
        <v/>
      </c>
      <c r="AO28" s="63" t="str">
        <f t="shared" si="31"/>
        <v/>
      </c>
      <c r="AP28" s="63" t="str">
        <f t="shared" si="31"/>
        <v/>
      </c>
      <c r="AQ28" s="63" t="str">
        <f t="shared" si="31"/>
        <v/>
      </c>
      <c r="AR28" s="63" t="str">
        <f t="shared" si="31"/>
        <v/>
      </c>
      <c r="AS28" s="63" t="str">
        <f t="shared" si="31"/>
        <v/>
      </c>
      <c r="AT28" s="63" t="str">
        <f t="shared" si="31"/>
        <v/>
      </c>
      <c r="AU28" s="63" t="str">
        <f t="shared" si="31"/>
        <v/>
      </c>
      <c r="AV28" s="63" t="str">
        <f t="shared" si="31"/>
        <v/>
      </c>
      <c r="AW28" s="63" t="str">
        <f t="shared" si="31"/>
        <v/>
      </c>
      <c r="AX28" s="63" t="str">
        <f t="shared" si="31"/>
        <v/>
      </c>
      <c r="AY28" s="63" t="str">
        <f t="shared" si="31"/>
        <v/>
      </c>
      <c r="AZ28" s="63" t="str">
        <f t="shared" si="31"/>
        <v/>
      </c>
      <c r="BA28" s="63" t="str">
        <f t="shared" si="31"/>
        <v/>
      </c>
      <c r="BB28" s="63" t="str">
        <f t="shared" si="31"/>
        <v/>
      </c>
      <c r="BC28" s="63" t="str">
        <f t="shared" si="31"/>
        <v/>
      </c>
      <c r="BD28" s="63" t="str">
        <f t="shared" si="31"/>
        <v/>
      </c>
      <c r="BE28" s="63" t="str">
        <f t="shared" si="31"/>
        <v/>
      </c>
      <c r="BF28" s="63" t="str">
        <f t="shared" si="31"/>
        <v/>
      </c>
      <c r="BG28" s="63" t="str">
        <f t="shared" si="31"/>
        <v/>
      </c>
      <c r="BH28" s="63" t="str">
        <f t="shared" si="31"/>
        <v/>
      </c>
      <c r="BI28" s="63" t="str">
        <f t="shared" si="31"/>
        <v/>
      </c>
      <c r="BJ28" s="63" t="str">
        <f t="shared" si="31"/>
        <v/>
      </c>
      <c r="BK28" s="63" t="str">
        <f t="shared" si="31"/>
        <v/>
      </c>
      <c r="BL28" s="63" t="str">
        <f t="shared" si="31"/>
        <v/>
      </c>
      <c r="BM28" s="63" t="str">
        <f t="shared" si="31"/>
        <v/>
      </c>
      <c r="BN28" s="63" t="str">
        <f t="shared" si="31"/>
        <v/>
      </c>
      <c r="BO28" s="63" t="str">
        <f t="shared" si="31"/>
        <v/>
      </c>
      <c r="BP28" s="63" t="str">
        <f t="shared" si="31"/>
        <v/>
      </c>
      <c r="BQ28" s="63" t="str">
        <f t="shared" si="31"/>
        <v/>
      </c>
      <c r="BR28" s="63" t="str">
        <f t="shared" si="31"/>
        <v/>
      </c>
      <c r="BS28" s="63" t="str">
        <f t="shared" si="31"/>
        <v/>
      </c>
      <c r="BT28" s="63" t="str">
        <f t="shared" si="31"/>
        <v/>
      </c>
      <c r="BU28" s="63" t="str">
        <f t="shared" si="31"/>
        <v/>
      </c>
      <c r="BV28" s="63" t="str">
        <f t="shared" si="31"/>
        <v/>
      </c>
      <c r="BW28" s="63" t="str">
        <f t="shared" si="31"/>
        <v/>
      </c>
      <c r="BX28" s="63" t="str">
        <f t="shared" si="31"/>
        <v/>
      </c>
      <c r="BY28" s="63" t="str">
        <f t="shared" si="31"/>
        <v/>
      </c>
      <c r="BZ28" s="63" t="str">
        <f t="shared" si="31"/>
        <v/>
      </c>
      <c r="CA28" s="63" t="str">
        <f t="shared" si="31"/>
        <v/>
      </c>
      <c r="CB28" s="63" t="str">
        <f t="shared" si="31"/>
        <v/>
      </c>
      <c r="CC28" s="63" t="str">
        <f t="shared" si="31"/>
        <v/>
      </c>
      <c r="CD28" s="63" t="str">
        <f t="shared" si="31"/>
        <v/>
      </c>
      <c r="CE28" s="63" t="str">
        <f t="shared" si="31"/>
        <v/>
      </c>
      <c r="CF28" s="63" t="str">
        <f t="shared" si="31"/>
        <v/>
      </c>
      <c r="CG28" s="63" t="str">
        <f t="shared" si="31"/>
        <v/>
      </c>
      <c r="CH28" s="63" t="str">
        <f t="shared" si="31"/>
        <v/>
      </c>
      <c r="CI28" s="63" t="str">
        <f t="shared" si="31"/>
        <v/>
      </c>
      <c r="CJ28" s="63" t="str">
        <f t="shared" si="31"/>
        <v/>
      </c>
      <c r="CK28" s="63" t="str">
        <f t="shared" si="31"/>
        <v/>
      </c>
      <c r="CL28" s="63" t="str">
        <f t="shared" si="31"/>
        <v/>
      </c>
      <c r="CM28" s="63" t="str">
        <f t="shared" si="31"/>
        <v/>
      </c>
      <c r="CN28" s="63" t="str">
        <f t="shared" si="31"/>
        <v/>
      </c>
      <c r="CO28" s="63" t="str">
        <f t="shared" si="31"/>
        <v/>
      </c>
      <c r="CP28" s="63" t="str">
        <f t="shared" si="31"/>
        <v/>
      </c>
      <c r="CQ28" s="63" t="str">
        <f t="shared" si="31"/>
        <v/>
      </c>
      <c r="CR28" s="63" t="str">
        <f t="shared" si="31"/>
        <v/>
      </c>
      <c r="CS28" s="63" t="str">
        <f t="shared" si="31"/>
        <v/>
      </c>
      <c r="CT28" s="63" t="str">
        <f t="shared" si="31"/>
        <v/>
      </c>
      <c r="CU28" s="63" t="str">
        <f t="shared" si="31"/>
        <v/>
      </c>
      <c r="CV28" s="63" t="str">
        <f t="shared" si="31"/>
        <v/>
      </c>
      <c r="CW28" s="63" t="str">
        <f t="shared" si="31"/>
        <v/>
      </c>
      <c r="CX28" s="63" t="str">
        <f t="shared" si="31"/>
        <v/>
      </c>
      <c r="CY28" s="63" t="str">
        <f t="shared" si="31"/>
        <v/>
      </c>
      <c r="CZ28" s="63" t="str">
        <f t="shared" si="31"/>
        <v/>
      </c>
    </row>
    <row r="29" ht="15.75" customHeight="1">
      <c r="A29" s="53">
        <v>22.0</v>
      </c>
      <c r="B29" s="53" t="s">
        <v>100</v>
      </c>
      <c r="C29" s="55" t="s">
        <v>165</v>
      </c>
      <c r="D29" s="55" t="s">
        <v>158</v>
      </c>
      <c r="E29" s="53">
        <v>19.0</v>
      </c>
      <c r="F29" s="53"/>
      <c r="G29" s="53">
        <v>10.0</v>
      </c>
      <c r="H29" s="53">
        <v>2.0</v>
      </c>
      <c r="I29" s="53" t="s">
        <v>103</v>
      </c>
      <c r="J29" s="56"/>
      <c r="K29" s="57">
        <f t="shared" si="6"/>
        <v>46400</v>
      </c>
      <c r="L29" s="57">
        <f t="shared" si="7"/>
        <v>46413</v>
      </c>
      <c r="M29" s="57">
        <f>IF(OR($B29&lt;&gt;"Vorgang",N($H29)=0,NOT(ISNUMBER($L29)),ISNUMBER($P29)),"",WORKDAY($L29,$H29,Freie_Tage))</f>
        <v>46415</v>
      </c>
      <c r="N29" s="56">
        <f>WORKDAY($C$5-1,92,Freie_Tage)</f>
        <v>46413</v>
      </c>
      <c r="O29" s="56"/>
      <c r="P29" s="56"/>
      <c r="Q29" s="58"/>
      <c r="R29" s="59">
        <f>IF(AND(ISNUMBER($N29),ISNUMBER($L29)),IF($L29&gt;$N29,NETWORKDAYS($N29,$L29,Freie_Tage)-1,IF($L29&lt;$N29,1-NETWORKDAYS($L29,$N29,Freie_Tage),0)),"")</f>
        <v>0</v>
      </c>
      <c r="S29" s="60" t="str">
        <f t="shared" si="8"/>
        <v>○ Geplant</v>
      </c>
      <c r="T29" s="61" t="str">
        <f t="shared" si="9"/>
        <v/>
      </c>
      <c r="U29" s="62">
        <f t="shared" si="10"/>
        <v>21</v>
      </c>
      <c r="V29" s="62">
        <f t="array" ref="V29">IF(OR($C29="",$B29="Abschnitt"),"",IF(ISNUMBER($O29),$O29,IF(AND($E29="",NOT(ISNUMBER($J29))),WORKDAY(IF(ISNUMBER($C$5),$C$5,TODAY())-1,1,Freie_Tage),MAX(IF($E29="",0,IFERROR(WORKDAY(INDEX($X$7:$X28,MATCH($E29,$A$7:$A28,0)),IF($B29="Meilenstein",0,1)+N($F29),Freie_Tage),WORKDAY(IF(ISNUMBER($C$5),$C$5,TODAY())-1,1,Freie_Tage))),IF(ISNUMBER($J29),WORKDAY($J29-1,1,Freie_Tage),0)))))</f>
        <v>46400</v>
      </c>
      <c r="W29" s="65">
        <f>IF(V29="","",IF(ISNUMBER($P29),$P29,IF($B29="Meilenstein",V29,WORKDAY(V29,MAX(N($G29),1)-1,Freie_Tage))))</f>
        <v>46413</v>
      </c>
      <c r="X29" s="65">
        <f>IF(V29="","",MAX(WORKDAY(IF($B29="Meilenstein",V29,WORKDAY(V29,MAX(N($G29),1)-1,Freie_Tage)),N($H29),Freie_Tage),IF(ISNUMBER($P29),$P29,0)))</f>
        <v>46415</v>
      </c>
      <c r="Y29" s="62">
        <f t="shared" si="11"/>
        <v>0</v>
      </c>
      <c r="Z29" s="62">
        <f>IF(NOT(ISNUMBER($K29)),0,IF(Y29&gt;=1,1,IF(TODAY()&lt;$K29,2,IF(OR(TODAY()&gt;$L29,N($R29)&gt;0),5,IF(Y29&lt;MIN(1,(NETWORKDAYS($K29,TODAY(),Freie_Tage)-1)/MAX(1,NETWORKDAYS($K29,$L29,Freie_Tage)))-0.15,4,3)))))</f>
        <v>2</v>
      </c>
      <c r="AA29" s="63" t="str">
        <f t="shared" ref="AA29:CZ29" si="32">IF(AND($B29="Meilenstein",ISNUMBER($K29)),IF(AND(AA$1&lt;=$K29,AB$1&gt;$K29),"◆",""),"")</f>
        <v/>
      </c>
      <c r="AB29" s="63" t="str">
        <f t="shared" si="32"/>
        <v/>
      </c>
      <c r="AC29" s="63" t="str">
        <f t="shared" si="32"/>
        <v/>
      </c>
      <c r="AD29" s="63" t="str">
        <f t="shared" si="32"/>
        <v/>
      </c>
      <c r="AE29" s="63" t="str">
        <f t="shared" si="32"/>
        <v/>
      </c>
      <c r="AF29" s="63" t="str">
        <f t="shared" si="32"/>
        <v/>
      </c>
      <c r="AG29" s="63" t="str">
        <f t="shared" si="32"/>
        <v/>
      </c>
      <c r="AH29" s="63" t="str">
        <f t="shared" si="32"/>
        <v/>
      </c>
      <c r="AI29" s="63" t="str">
        <f t="shared" si="32"/>
        <v/>
      </c>
      <c r="AJ29" s="63" t="str">
        <f t="shared" si="32"/>
        <v/>
      </c>
      <c r="AK29" s="63" t="str">
        <f t="shared" si="32"/>
        <v/>
      </c>
      <c r="AL29" s="63" t="str">
        <f t="shared" si="32"/>
        <v/>
      </c>
      <c r="AM29" s="63" t="str">
        <f t="shared" si="32"/>
        <v/>
      </c>
      <c r="AN29" s="63" t="str">
        <f t="shared" si="32"/>
        <v/>
      </c>
      <c r="AO29" s="63" t="str">
        <f t="shared" si="32"/>
        <v/>
      </c>
      <c r="AP29" s="63" t="str">
        <f t="shared" si="32"/>
        <v/>
      </c>
      <c r="AQ29" s="63" t="str">
        <f t="shared" si="32"/>
        <v/>
      </c>
      <c r="AR29" s="63" t="str">
        <f t="shared" si="32"/>
        <v/>
      </c>
      <c r="AS29" s="63" t="str">
        <f t="shared" si="32"/>
        <v/>
      </c>
      <c r="AT29" s="63" t="str">
        <f t="shared" si="32"/>
        <v/>
      </c>
      <c r="AU29" s="63" t="str">
        <f t="shared" si="32"/>
        <v/>
      </c>
      <c r="AV29" s="63" t="str">
        <f t="shared" si="32"/>
        <v/>
      </c>
      <c r="AW29" s="63" t="str">
        <f t="shared" si="32"/>
        <v/>
      </c>
      <c r="AX29" s="63" t="str">
        <f t="shared" si="32"/>
        <v/>
      </c>
      <c r="AY29" s="63" t="str">
        <f t="shared" si="32"/>
        <v/>
      </c>
      <c r="AZ29" s="63" t="str">
        <f t="shared" si="32"/>
        <v/>
      </c>
      <c r="BA29" s="63" t="str">
        <f t="shared" si="32"/>
        <v/>
      </c>
      <c r="BB29" s="63" t="str">
        <f t="shared" si="32"/>
        <v/>
      </c>
      <c r="BC29" s="63" t="str">
        <f t="shared" si="32"/>
        <v/>
      </c>
      <c r="BD29" s="63" t="str">
        <f t="shared" si="32"/>
        <v/>
      </c>
      <c r="BE29" s="63" t="str">
        <f t="shared" si="32"/>
        <v/>
      </c>
      <c r="BF29" s="63" t="str">
        <f t="shared" si="32"/>
        <v/>
      </c>
      <c r="BG29" s="63" t="str">
        <f t="shared" si="32"/>
        <v/>
      </c>
      <c r="BH29" s="63" t="str">
        <f t="shared" si="32"/>
        <v/>
      </c>
      <c r="BI29" s="63" t="str">
        <f t="shared" si="32"/>
        <v/>
      </c>
      <c r="BJ29" s="63" t="str">
        <f t="shared" si="32"/>
        <v/>
      </c>
      <c r="BK29" s="63" t="str">
        <f t="shared" si="32"/>
        <v/>
      </c>
      <c r="BL29" s="63" t="str">
        <f t="shared" si="32"/>
        <v/>
      </c>
      <c r="BM29" s="63" t="str">
        <f t="shared" si="32"/>
        <v/>
      </c>
      <c r="BN29" s="63" t="str">
        <f t="shared" si="32"/>
        <v/>
      </c>
      <c r="BO29" s="63" t="str">
        <f t="shared" si="32"/>
        <v/>
      </c>
      <c r="BP29" s="63" t="str">
        <f t="shared" si="32"/>
        <v/>
      </c>
      <c r="BQ29" s="63" t="str">
        <f t="shared" si="32"/>
        <v/>
      </c>
      <c r="BR29" s="63" t="str">
        <f t="shared" si="32"/>
        <v/>
      </c>
      <c r="BS29" s="63" t="str">
        <f t="shared" si="32"/>
        <v/>
      </c>
      <c r="BT29" s="63" t="str">
        <f t="shared" si="32"/>
        <v/>
      </c>
      <c r="BU29" s="63" t="str">
        <f t="shared" si="32"/>
        <v/>
      </c>
      <c r="BV29" s="63" t="str">
        <f t="shared" si="32"/>
        <v/>
      </c>
      <c r="BW29" s="63" t="str">
        <f t="shared" si="32"/>
        <v/>
      </c>
      <c r="BX29" s="63" t="str">
        <f t="shared" si="32"/>
        <v/>
      </c>
      <c r="BY29" s="63" t="str">
        <f t="shared" si="32"/>
        <v/>
      </c>
      <c r="BZ29" s="63" t="str">
        <f t="shared" si="32"/>
        <v/>
      </c>
      <c r="CA29" s="63" t="str">
        <f t="shared" si="32"/>
        <v/>
      </c>
      <c r="CB29" s="63" t="str">
        <f t="shared" si="32"/>
        <v/>
      </c>
      <c r="CC29" s="63" t="str">
        <f t="shared" si="32"/>
        <v/>
      </c>
      <c r="CD29" s="63" t="str">
        <f t="shared" si="32"/>
        <v/>
      </c>
      <c r="CE29" s="63" t="str">
        <f t="shared" si="32"/>
        <v/>
      </c>
      <c r="CF29" s="63" t="str">
        <f t="shared" si="32"/>
        <v/>
      </c>
      <c r="CG29" s="63" t="str">
        <f t="shared" si="32"/>
        <v/>
      </c>
      <c r="CH29" s="63" t="str">
        <f t="shared" si="32"/>
        <v/>
      </c>
      <c r="CI29" s="63" t="str">
        <f t="shared" si="32"/>
        <v/>
      </c>
      <c r="CJ29" s="63" t="str">
        <f t="shared" si="32"/>
        <v/>
      </c>
      <c r="CK29" s="63" t="str">
        <f t="shared" si="32"/>
        <v/>
      </c>
      <c r="CL29" s="63" t="str">
        <f t="shared" si="32"/>
        <v/>
      </c>
      <c r="CM29" s="63" t="str">
        <f t="shared" si="32"/>
        <v/>
      </c>
      <c r="CN29" s="63" t="str">
        <f t="shared" si="32"/>
        <v/>
      </c>
      <c r="CO29" s="63" t="str">
        <f t="shared" si="32"/>
        <v/>
      </c>
      <c r="CP29" s="63" t="str">
        <f t="shared" si="32"/>
        <v/>
      </c>
      <c r="CQ29" s="63" t="str">
        <f t="shared" si="32"/>
        <v/>
      </c>
      <c r="CR29" s="63" t="str">
        <f t="shared" si="32"/>
        <v/>
      </c>
      <c r="CS29" s="63" t="str">
        <f t="shared" si="32"/>
        <v/>
      </c>
      <c r="CT29" s="63" t="str">
        <f t="shared" si="32"/>
        <v/>
      </c>
      <c r="CU29" s="63" t="str">
        <f t="shared" si="32"/>
        <v/>
      </c>
      <c r="CV29" s="63" t="str">
        <f t="shared" si="32"/>
        <v/>
      </c>
      <c r="CW29" s="63" t="str">
        <f t="shared" si="32"/>
        <v/>
      </c>
      <c r="CX29" s="63" t="str">
        <f t="shared" si="32"/>
        <v/>
      </c>
      <c r="CY29" s="63" t="str">
        <f t="shared" si="32"/>
        <v/>
      </c>
      <c r="CZ29" s="63" t="str">
        <f t="shared" si="32"/>
        <v/>
      </c>
    </row>
    <row r="30" ht="15.75" customHeight="1">
      <c r="A30" s="53">
        <v>23.0</v>
      </c>
      <c r="B30" s="53" t="s">
        <v>100</v>
      </c>
      <c r="C30" s="55" t="s">
        <v>166</v>
      </c>
      <c r="D30" s="55" t="s">
        <v>134</v>
      </c>
      <c r="E30" s="53">
        <v>19.0</v>
      </c>
      <c r="F30" s="53"/>
      <c r="G30" s="53">
        <v>8.0</v>
      </c>
      <c r="H30" s="53">
        <v>1.0</v>
      </c>
      <c r="I30" s="53" t="s">
        <v>103</v>
      </c>
      <c r="J30" s="56"/>
      <c r="K30" s="57">
        <f t="shared" si="6"/>
        <v>46400</v>
      </c>
      <c r="L30" s="57">
        <f t="shared" si="7"/>
        <v>46409</v>
      </c>
      <c r="M30" s="57">
        <f>IF(OR($B30&lt;&gt;"Vorgang",N($H30)=0,NOT(ISNUMBER($L30)),ISNUMBER($P30)),"",WORKDAY($L30,$H30,Freie_Tage))</f>
        <v>46412</v>
      </c>
      <c r="N30" s="56">
        <f>WORKDAY($C$5-1,90,Freie_Tage)</f>
        <v>46409</v>
      </c>
      <c r="O30" s="56"/>
      <c r="P30" s="56"/>
      <c r="Q30" s="58"/>
      <c r="R30" s="59">
        <f>IF(AND(ISNUMBER($N30),ISNUMBER($L30)),IF($L30&gt;$N30,NETWORKDAYS($N30,$L30,Freie_Tage)-1,IF($L30&lt;$N30,1-NETWORKDAYS($L30,$N30,Freie_Tage),0)),"")</f>
        <v>0</v>
      </c>
      <c r="S30" s="60" t="str">
        <f t="shared" si="8"/>
        <v>○ Geplant</v>
      </c>
      <c r="T30" s="61" t="str">
        <f t="shared" si="9"/>
        <v/>
      </c>
      <c r="U30" s="62">
        <f t="shared" si="10"/>
        <v>21</v>
      </c>
      <c r="V30" s="62">
        <f t="array" ref="V30">IF(OR($C30="",$B30="Abschnitt"),"",IF(ISNUMBER($O30),$O30,IF(AND($E30="",NOT(ISNUMBER($J30))),WORKDAY(IF(ISNUMBER($C$5),$C$5,TODAY())-1,1,Freie_Tage),MAX(IF($E30="",0,IFERROR(WORKDAY(INDEX($X$7:$X29,MATCH($E30,$A$7:$A29,0)),IF($B30="Meilenstein",0,1)+N($F30),Freie_Tage),WORKDAY(IF(ISNUMBER($C$5),$C$5,TODAY())-1,1,Freie_Tage))),IF(ISNUMBER($J30),WORKDAY($J30-1,1,Freie_Tage),0)))))</f>
        <v>46400</v>
      </c>
      <c r="W30" s="65">
        <f>IF(V30="","",IF(ISNUMBER($P30),$P30,IF($B30="Meilenstein",V30,WORKDAY(V30,MAX(N($G30),1)-1,Freie_Tage))))</f>
        <v>46409</v>
      </c>
      <c r="X30" s="65">
        <f>IF(V30="","",MAX(WORKDAY(IF($B30="Meilenstein",V30,WORKDAY(V30,MAX(N($G30),1)-1,Freie_Tage)),N($H30),Freie_Tage),IF(ISNUMBER($P30),$P30,0)))</f>
        <v>46412</v>
      </c>
      <c r="Y30" s="62">
        <f t="shared" si="11"/>
        <v>0</v>
      </c>
      <c r="Z30" s="62">
        <f>IF(NOT(ISNUMBER($K30)),0,IF(Y30&gt;=1,1,IF(TODAY()&lt;$K30,2,IF(OR(TODAY()&gt;$L30,N($R30)&gt;0),5,IF(Y30&lt;MIN(1,(NETWORKDAYS($K30,TODAY(),Freie_Tage)-1)/MAX(1,NETWORKDAYS($K30,$L30,Freie_Tage)))-0.15,4,3)))))</f>
        <v>2</v>
      </c>
      <c r="AA30" s="63" t="str">
        <f t="shared" ref="AA30:CZ30" si="33">IF(AND($B30="Meilenstein",ISNUMBER($K30)),IF(AND(AA$1&lt;=$K30,AB$1&gt;$K30),"◆",""),"")</f>
        <v/>
      </c>
      <c r="AB30" s="63" t="str">
        <f t="shared" si="33"/>
        <v/>
      </c>
      <c r="AC30" s="63" t="str">
        <f t="shared" si="33"/>
        <v/>
      </c>
      <c r="AD30" s="63" t="str">
        <f t="shared" si="33"/>
        <v/>
      </c>
      <c r="AE30" s="63" t="str">
        <f t="shared" si="33"/>
        <v/>
      </c>
      <c r="AF30" s="63" t="str">
        <f t="shared" si="33"/>
        <v/>
      </c>
      <c r="AG30" s="63" t="str">
        <f t="shared" si="33"/>
        <v/>
      </c>
      <c r="AH30" s="63" t="str">
        <f t="shared" si="33"/>
        <v/>
      </c>
      <c r="AI30" s="63" t="str">
        <f t="shared" si="33"/>
        <v/>
      </c>
      <c r="AJ30" s="63" t="str">
        <f t="shared" si="33"/>
        <v/>
      </c>
      <c r="AK30" s="63" t="str">
        <f t="shared" si="33"/>
        <v/>
      </c>
      <c r="AL30" s="63" t="str">
        <f t="shared" si="33"/>
        <v/>
      </c>
      <c r="AM30" s="63" t="str">
        <f t="shared" si="33"/>
        <v/>
      </c>
      <c r="AN30" s="63" t="str">
        <f t="shared" si="33"/>
        <v/>
      </c>
      <c r="AO30" s="63" t="str">
        <f t="shared" si="33"/>
        <v/>
      </c>
      <c r="AP30" s="63" t="str">
        <f t="shared" si="33"/>
        <v/>
      </c>
      <c r="AQ30" s="63" t="str">
        <f t="shared" si="33"/>
        <v/>
      </c>
      <c r="AR30" s="63" t="str">
        <f t="shared" si="33"/>
        <v/>
      </c>
      <c r="AS30" s="63" t="str">
        <f t="shared" si="33"/>
        <v/>
      </c>
      <c r="AT30" s="63" t="str">
        <f t="shared" si="33"/>
        <v/>
      </c>
      <c r="AU30" s="63" t="str">
        <f t="shared" si="33"/>
        <v/>
      </c>
      <c r="AV30" s="63" t="str">
        <f t="shared" si="33"/>
        <v/>
      </c>
      <c r="AW30" s="63" t="str">
        <f t="shared" si="33"/>
        <v/>
      </c>
      <c r="AX30" s="63" t="str">
        <f t="shared" si="33"/>
        <v/>
      </c>
      <c r="AY30" s="63" t="str">
        <f t="shared" si="33"/>
        <v/>
      </c>
      <c r="AZ30" s="63" t="str">
        <f t="shared" si="33"/>
        <v/>
      </c>
      <c r="BA30" s="63" t="str">
        <f t="shared" si="33"/>
        <v/>
      </c>
      <c r="BB30" s="63" t="str">
        <f t="shared" si="33"/>
        <v/>
      </c>
      <c r="BC30" s="63" t="str">
        <f t="shared" si="33"/>
        <v/>
      </c>
      <c r="BD30" s="63" t="str">
        <f t="shared" si="33"/>
        <v/>
      </c>
      <c r="BE30" s="63" t="str">
        <f t="shared" si="33"/>
        <v/>
      </c>
      <c r="BF30" s="63" t="str">
        <f t="shared" si="33"/>
        <v/>
      </c>
      <c r="BG30" s="63" t="str">
        <f t="shared" si="33"/>
        <v/>
      </c>
      <c r="BH30" s="63" t="str">
        <f t="shared" si="33"/>
        <v/>
      </c>
      <c r="BI30" s="63" t="str">
        <f t="shared" si="33"/>
        <v/>
      </c>
      <c r="BJ30" s="63" t="str">
        <f t="shared" si="33"/>
        <v/>
      </c>
      <c r="BK30" s="63" t="str">
        <f t="shared" si="33"/>
        <v/>
      </c>
      <c r="BL30" s="63" t="str">
        <f t="shared" si="33"/>
        <v/>
      </c>
      <c r="BM30" s="63" t="str">
        <f t="shared" si="33"/>
        <v/>
      </c>
      <c r="BN30" s="63" t="str">
        <f t="shared" si="33"/>
        <v/>
      </c>
      <c r="BO30" s="63" t="str">
        <f t="shared" si="33"/>
        <v/>
      </c>
      <c r="BP30" s="63" t="str">
        <f t="shared" si="33"/>
        <v/>
      </c>
      <c r="BQ30" s="63" t="str">
        <f t="shared" si="33"/>
        <v/>
      </c>
      <c r="BR30" s="63" t="str">
        <f t="shared" si="33"/>
        <v/>
      </c>
      <c r="BS30" s="63" t="str">
        <f t="shared" si="33"/>
        <v/>
      </c>
      <c r="BT30" s="63" t="str">
        <f t="shared" si="33"/>
        <v/>
      </c>
      <c r="BU30" s="63" t="str">
        <f t="shared" si="33"/>
        <v/>
      </c>
      <c r="BV30" s="63" t="str">
        <f t="shared" si="33"/>
        <v/>
      </c>
      <c r="BW30" s="63" t="str">
        <f t="shared" si="33"/>
        <v/>
      </c>
      <c r="BX30" s="63" t="str">
        <f t="shared" si="33"/>
        <v/>
      </c>
      <c r="BY30" s="63" t="str">
        <f t="shared" si="33"/>
        <v/>
      </c>
      <c r="BZ30" s="63" t="str">
        <f t="shared" si="33"/>
        <v/>
      </c>
      <c r="CA30" s="63" t="str">
        <f t="shared" si="33"/>
        <v/>
      </c>
      <c r="CB30" s="63" t="str">
        <f t="shared" si="33"/>
        <v/>
      </c>
      <c r="CC30" s="63" t="str">
        <f t="shared" si="33"/>
        <v/>
      </c>
      <c r="CD30" s="63" t="str">
        <f t="shared" si="33"/>
        <v/>
      </c>
      <c r="CE30" s="63" t="str">
        <f t="shared" si="33"/>
        <v/>
      </c>
      <c r="CF30" s="63" t="str">
        <f t="shared" si="33"/>
        <v/>
      </c>
      <c r="CG30" s="63" t="str">
        <f t="shared" si="33"/>
        <v/>
      </c>
      <c r="CH30" s="63" t="str">
        <f t="shared" si="33"/>
        <v/>
      </c>
      <c r="CI30" s="63" t="str">
        <f t="shared" si="33"/>
        <v/>
      </c>
      <c r="CJ30" s="63" t="str">
        <f t="shared" si="33"/>
        <v/>
      </c>
      <c r="CK30" s="63" t="str">
        <f t="shared" si="33"/>
        <v/>
      </c>
      <c r="CL30" s="63" t="str">
        <f t="shared" si="33"/>
        <v/>
      </c>
      <c r="CM30" s="63" t="str">
        <f t="shared" si="33"/>
        <v/>
      </c>
      <c r="CN30" s="63" t="str">
        <f t="shared" si="33"/>
        <v/>
      </c>
      <c r="CO30" s="63" t="str">
        <f t="shared" si="33"/>
        <v/>
      </c>
      <c r="CP30" s="63" t="str">
        <f t="shared" si="33"/>
        <v/>
      </c>
      <c r="CQ30" s="63" t="str">
        <f t="shared" si="33"/>
        <v/>
      </c>
      <c r="CR30" s="63" t="str">
        <f t="shared" si="33"/>
        <v/>
      </c>
      <c r="CS30" s="63" t="str">
        <f t="shared" si="33"/>
        <v/>
      </c>
      <c r="CT30" s="63" t="str">
        <f t="shared" si="33"/>
        <v/>
      </c>
      <c r="CU30" s="63" t="str">
        <f t="shared" si="33"/>
        <v/>
      </c>
      <c r="CV30" s="63" t="str">
        <f t="shared" si="33"/>
        <v/>
      </c>
      <c r="CW30" s="63" t="str">
        <f t="shared" si="33"/>
        <v/>
      </c>
      <c r="CX30" s="63" t="str">
        <f t="shared" si="33"/>
        <v/>
      </c>
      <c r="CY30" s="63" t="str">
        <f t="shared" si="33"/>
        <v/>
      </c>
      <c r="CZ30" s="63" t="str">
        <f t="shared" si="33"/>
        <v/>
      </c>
    </row>
    <row r="31" ht="15.75" customHeight="1">
      <c r="A31" s="53">
        <v>24.0</v>
      </c>
      <c r="B31" s="53" t="s">
        <v>100</v>
      </c>
      <c r="C31" s="55" t="s">
        <v>167</v>
      </c>
      <c r="D31" s="55" t="s">
        <v>141</v>
      </c>
      <c r="E31" s="53">
        <v>22.0</v>
      </c>
      <c r="F31" s="53"/>
      <c r="G31" s="53">
        <v>4.0</v>
      </c>
      <c r="H31" s="53"/>
      <c r="I31" s="53" t="s">
        <v>103</v>
      </c>
      <c r="J31" s="56"/>
      <c r="K31" s="57">
        <f t="shared" si="6"/>
        <v>46416</v>
      </c>
      <c r="L31" s="57">
        <f t="shared" si="7"/>
        <v>46421</v>
      </c>
      <c r="M31" s="57" t="str">
        <f>IF(OR($B31&lt;&gt;"Vorgang",N($H31)=0,NOT(ISNUMBER($L31)),ISNUMBER($P31)),"",WORKDAY($L31,$H31,Freie_Tage))</f>
        <v/>
      </c>
      <c r="N31" s="56">
        <f>WORKDAY($C$5-1,98,Freie_Tage)</f>
        <v>46421</v>
      </c>
      <c r="O31" s="56"/>
      <c r="P31" s="56"/>
      <c r="Q31" s="58"/>
      <c r="R31" s="59">
        <f>IF(AND(ISNUMBER($N31),ISNUMBER($L31)),IF($L31&gt;$N31,NETWORKDAYS($N31,$L31,Freie_Tage)-1,IF($L31&lt;$N31,1-NETWORKDAYS($L31,$N31,Freie_Tage),0)),"")</f>
        <v>0</v>
      </c>
      <c r="S31" s="60" t="str">
        <f t="shared" si="8"/>
        <v>○ Geplant</v>
      </c>
      <c r="T31" s="61" t="str">
        <f t="shared" si="9"/>
        <v/>
      </c>
      <c r="U31" s="62">
        <f t="shared" si="10"/>
        <v>21</v>
      </c>
      <c r="V31" s="62">
        <f t="array" ref="V31">IF(OR($C31="",$B31="Abschnitt"),"",IF(ISNUMBER($O31),$O31,IF(AND($E31="",NOT(ISNUMBER($J31))),WORKDAY(IF(ISNUMBER($C$5),$C$5,TODAY())-1,1,Freie_Tage),MAX(IF($E31="",0,IFERROR(WORKDAY(INDEX($X$7:$X30,MATCH($E31,$A$7:$A30,0)),IF($B31="Meilenstein",0,1)+N($F31),Freie_Tage),WORKDAY(IF(ISNUMBER($C$5),$C$5,TODAY())-1,1,Freie_Tage))),IF(ISNUMBER($J31),WORKDAY($J31-1,1,Freie_Tage),0)))))</f>
        <v>46416</v>
      </c>
      <c r="W31" s="65">
        <f>IF(V31="","",IF(ISNUMBER($P31),$P31,IF($B31="Meilenstein",V31,WORKDAY(V31,MAX(N($G31),1)-1,Freie_Tage))))</f>
        <v>46421</v>
      </c>
      <c r="X31" s="65">
        <f>IF(V31="","",MAX(WORKDAY(IF($B31="Meilenstein",V31,WORKDAY(V31,MAX(N($G31),1)-1,Freie_Tage)),N($H31),Freie_Tage),IF(ISNUMBER($P31),$P31,0)))</f>
        <v>46421</v>
      </c>
      <c r="Y31" s="62">
        <f t="shared" si="11"/>
        <v>0</v>
      </c>
      <c r="Z31" s="62">
        <f>IF(NOT(ISNUMBER($K31)),0,IF(Y31&gt;=1,1,IF(TODAY()&lt;$K31,2,IF(OR(TODAY()&gt;$L31,N($R31)&gt;0),5,IF(Y31&lt;MIN(1,(NETWORKDAYS($K31,TODAY(),Freie_Tage)-1)/MAX(1,NETWORKDAYS($K31,$L31,Freie_Tage)))-0.15,4,3)))))</f>
        <v>2</v>
      </c>
      <c r="AA31" s="63" t="str">
        <f t="shared" ref="AA31:CZ31" si="34">IF(AND($B31="Meilenstein",ISNUMBER($K31)),IF(AND(AA$1&lt;=$K31,AB$1&gt;$K31),"◆",""),"")</f>
        <v/>
      </c>
      <c r="AB31" s="63" t="str">
        <f t="shared" si="34"/>
        <v/>
      </c>
      <c r="AC31" s="63" t="str">
        <f t="shared" si="34"/>
        <v/>
      </c>
      <c r="AD31" s="63" t="str">
        <f t="shared" si="34"/>
        <v/>
      </c>
      <c r="AE31" s="63" t="str">
        <f t="shared" si="34"/>
        <v/>
      </c>
      <c r="AF31" s="63" t="str">
        <f t="shared" si="34"/>
        <v/>
      </c>
      <c r="AG31" s="63" t="str">
        <f t="shared" si="34"/>
        <v/>
      </c>
      <c r="AH31" s="63" t="str">
        <f t="shared" si="34"/>
        <v/>
      </c>
      <c r="AI31" s="63" t="str">
        <f t="shared" si="34"/>
        <v/>
      </c>
      <c r="AJ31" s="63" t="str">
        <f t="shared" si="34"/>
        <v/>
      </c>
      <c r="AK31" s="63" t="str">
        <f t="shared" si="34"/>
        <v/>
      </c>
      <c r="AL31" s="63" t="str">
        <f t="shared" si="34"/>
        <v/>
      </c>
      <c r="AM31" s="63" t="str">
        <f t="shared" si="34"/>
        <v/>
      </c>
      <c r="AN31" s="63" t="str">
        <f t="shared" si="34"/>
        <v/>
      </c>
      <c r="AO31" s="63" t="str">
        <f t="shared" si="34"/>
        <v/>
      </c>
      <c r="AP31" s="63" t="str">
        <f t="shared" si="34"/>
        <v/>
      </c>
      <c r="AQ31" s="63" t="str">
        <f t="shared" si="34"/>
        <v/>
      </c>
      <c r="AR31" s="63" t="str">
        <f t="shared" si="34"/>
        <v/>
      </c>
      <c r="AS31" s="63" t="str">
        <f t="shared" si="34"/>
        <v/>
      </c>
      <c r="AT31" s="63" t="str">
        <f t="shared" si="34"/>
        <v/>
      </c>
      <c r="AU31" s="63" t="str">
        <f t="shared" si="34"/>
        <v/>
      </c>
      <c r="AV31" s="63" t="str">
        <f t="shared" si="34"/>
        <v/>
      </c>
      <c r="AW31" s="63" t="str">
        <f t="shared" si="34"/>
        <v/>
      </c>
      <c r="AX31" s="63" t="str">
        <f t="shared" si="34"/>
        <v/>
      </c>
      <c r="AY31" s="63" t="str">
        <f t="shared" si="34"/>
        <v/>
      </c>
      <c r="AZ31" s="63" t="str">
        <f t="shared" si="34"/>
        <v/>
      </c>
      <c r="BA31" s="63" t="str">
        <f t="shared" si="34"/>
        <v/>
      </c>
      <c r="BB31" s="63" t="str">
        <f t="shared" si="34"/>
        <v/>
      </c>
      <c r="BC31" s="63" t="str">
        <f t="shared" si="34"/>
        <v/>
      </c>
      <c r="BD31" s="63" t="str">
        <f t="shared" si="34"/>
        <v/>
      </c>
      <c r="BE31" s="63" t="str">
        <f t="shared" si="34"/>
        <v/>
      </c>
      <c r="BF31" s="63" t="str">
        <f t="shared" si="34"/>
        <v/>
      </c>
      <c r="BG31" s="63" t="str">
        <f t="shared" si="34"/>
        <v/>
      </c>
      <c r="BH31" s="63" t="str">
        <f t="shared" si="34"/>
        <v/>
      </c>
      <c r="BI31" s="63" t="str">
        <f t="shared" si="34"/>
        <v/>
      </c>
      <c r="BJ31" s="63" t="str">
        <f t="shared" si="34"/>
        <v/>
      </c>
      <c r="BK31" s="63" t="str">
        <f t="shared" si="34"/>
        <v/>
      </c>
      <c r="BL31" s="63" t="str">
        <f t="shared" si="34"/>
        <v/>
      </c>
      <c r="BM31" s="63" t="str">
        <f t="shared" si="34"/>
        <v/>
      </c>
      <c r="BN31" s="63" t="str">
        <f t="shared" si="34"/>
        <v/>
      </c>
      <c r="BO31" s="63" t="str">
        <f t="shared" si="34"/>
        <v/>
      </c>
      <c r="BP31" s="63" t="str">
        <f t="shared" si="34"/>
        <v/>
      </c>
      <c r="BQ31" s="63" t="str">
        <f t="shared" si="34"/>
        <v/>
      </c>
      <c r="BR31" s="63" t="str">
        <f t="shared" si="34"/>
        <v/>
      </c>
      <c r="BS31" s="63" t="str">
        <f t="shared" si="34"/>
        <v/>
      </c>
      <c r="BT31" s="63" t="str">
        <f t="shared" si="34"/>
        <v/>
      </c>
      <c r="BU31" s="63" t="str">
        <f t="shared" si="34"/>
        <v/>
      </c>
      <c r="BV31" s="63" t="str">
        <f t="shared" si="34"/>
        <v/>
      </c>
      <c r="BW31" s="63" t="str">
        <f t="shared" si="34"/>
        <v/>
      </c>
      <c r="BX31" s="63" t="str">
        <f t="shared" si="34"/>
        <v/>
      </c>
      <c r="BY31" s="63" t="str">
        <f t="shared" si="34"/>
        <v/>
      </c>
      <c r="BZ31" s="63" t="str">
        <f t="shared" si="34"/>
        <v/>
      </c>
      <c r="CA31" s="63" t="str">
        <f t="shared" si="34"/>
        <v/>
      </c>
      <c r="CB31" s="63" t="str">
        <f t="shared" si="34"/>
        <v/>
      </c>
      <c r="CC31" s="63" t="str">
        <f t="shared" si="34"/>
        <v/>
      </c>
      <c r="CD31" s="63" t="str">
        <f t="shared" si="34"/>
        <v/>
      </c>
      <c r="CE31" s="63" t="str">
        <f t="shared" si="34"/>
        <v/>
      </c>
      <c r="CF31" s="63" t="str">
        <f t="shared" si="34"/>
        <v/>
      </c>
      <c r="CG31" s="63" t="str">
        <f t="shared" si="34"/>
        <v/>
      </c>
      <c r="CH31" s="63" t="str">
        <f t="shared" si="34"/>
        <v/>
      </c>
      <c r="CI31" s="63" t="str">
        <f t="shared" si="34"/>
        <v/>
      </c>
      <c r="CJ31" s="63" t="str">
        <f t="shared" si="34"/>
        <v/>
      </c>
      <c r="CK31" s="63" t="str">
        <f t="shared" si="34"/>
        <v/>
      </c>
      <c r="CL31" s="63" t="str">
        <f t="shared" si="34"/>
        <v/>
      </c>
      <c r="CM31" s="63" t="str">
        <f t="shared" si="34"/>
        <v/>
      </c>
      <c r="CN31" s="63" t="str">
        <f t="shared" si="34"/>
        <v/>
      </c>
      <c r="CO31" s="63" t="str">
        <f t="shared" si="34"/>
        <v/>
      </c>
      <c r="CP31" s="63" t="str">
        <f t="shared" si="34"/>
        <v/>
      </c>
      <c r="CQ31" s="63" t="str">
        <f t="shared" si="34"/>
        <v/>
      </c>
      <c r="CR31" s="63" t="str">
        <f t="shared" si="34"/>
        <v/>
      </c>
      <c r="CS31" s="63" t="str">
        <f t="shared" si="34"/>
        <v/>
      </c>
      <c r="CT31" s="63" t="str">
        <f t="shared" si="34"/>
        <v/>
      </c>
      <c r="CU31" s="63" t="str">
        <f t="shared" si="34"/>
        <v/>
      </c>
      <c r="CV31" s="63" t="str">
        <f t="shared" si="34"/>
        <v/>
      </c>
      <c r="CW31" s="63" t="str">
        <f t="shared" si="34"/>
        <v/>
      </c>
      <c r="CX31" s="63" t="str">
        <f t="shared" si="34"/>
        <v/>
      </c>
      <c r="CY31" s="63" t="str">
        <f t="shared" si="34"/>
        <v/>
      </c>
      <c r="CZ31" s="63" t="str">
        <f t="shared" si="34"/>
        <v/>
      </c>
    </row>
    <row r="32" ht="15.75" customHeight="1">
      <c r="A32" s="53">
        <v>25.0</v>
      </c>
      <c r="B32" s="53" t="s">
        <v>100</v>
      </c>
      <c r="C32" s="55" t="s">
        <v>168</v>
      </c>
      <c r="D32" s="55"/>
      <c r="E32" s="53">
        <v>24.0</v>
      </c>
      <c r="F32" s="53"/>
      <c r="G32" s="53">
        <v>20.0</v>
      </c>
      <c r="H32" s="53"/>
      <c r="I32" s="53" t="s">
        <v>103</v>
      </c>
      <c r="J32" s="56"/>
      <c r="K32" s="57">
        <f t="shared" si="6"/>
        <v>46422</v>
      </c>
      <c r="L32" s="57">
        <f t="shared" si="7"/>
        <v>46449</v>
      </c>
      <c r="M32" s="57" t="str">
        <f>IF(OR($B32&lt;&gt;"Vorgang",N($H32)=0,NOT(ISNUMBER($L32)),ISNUMBER($P32)),"",WORKDAY($L32,$H32,Freie_Tage))</f>
        <v/>
      </c>
      <c r="N32" s="56">
        <f>WORKDAY($C$5-1,118,Freie_Tage)</f>
        <v>46449</v>
      </c>
      <c r="O32" s="56"/>
      <c r="P32" s="56"/>
      <c r="Q32" s="58"/>
      <c r="R32" s="59">
        <f>IF(AND(ISNUMBER($N32),ISNUMBER($L32)),IF($L32&gt;$N32,NETWORKDAYS($N32,$L32,Freie_Tage)-1,IF($L32&lt;$N32,1-NETWORKDAYS($L32,$N32,Freie_Tage),0)),"")</f>
        <v>0</v>
      </c>
      <c r="S32" s="60" t="str">
        <f t="shared" si="8"/>
        <v>○ Geplant</v>
      </c>
      <c r="T32" s="61" t="str">
        <f t="shared" si="9"/>
        <v/>
      </c>
      <c r="U32" s="62">
        <f t="shared" si="10"/>
        <v>21</v>
      </c>
      <c r="V32" s="62">
        <f t="array" ref="V32">IF(OR($C32="",$B32="Abschnitt"),"",IF(ISNUMBER($O32),$O32,IF(AND($E32="",NOT(ISNUMBER($J32))),WORKDAY(IF(ISNUMBER($C$5),$C$5,TODAY())-1,1,Freie_Tage),MAX(IF($E32="",0,IFERROR(WORKDAY(INDEX($X$7:$X31,MATCH($E32,$A$7:$A31,0)),IF($B32="Meilenstein",0,1)+N($F32),Freie_Tage),WORKDAY(IF(ISNUMBER($C$5),$C$5,TODAY())-1,1,Freie_Tage))),IF(ISNUMBER($J32),WORKDAY($J32-1,1,Freie_Tage),0)))))</f>
        <v>46422</v>
      </c>
      <c r="W32" s="65">
        <f>IF(V32="","",IF(ISNUMBER($P32),$P32,IF($B32="Meilenstein",V32,WORKDAY(V32,MAX(N($G32),1)-1,Freie_Tage))))</f>
        <v>46449</v>
      </c>
      <c r="X32" s="65">
        <f>IF(V32="","",MAX(WORKDAY(IF($B32="Meilenstein",V32,WORKDAY(V32,MAX(N($G32),1)-1,Freie_Tage)),N($H32),Freie_Tage),IF(ISNUMBER($P32),$P32,0)))</f>
        <v>46449</v>
      </c>
      <c r="Y32" s="62">
        <f t="shared" si="11"/>
        <v>0</v>
      </c>
      <c r="Z32" s="62">
        <f>IF(NOT(ISNUMBER($K32)),0,IF(Y32&gt;=1,1,IF(TODAY()&lt;$K32,2,IF(OR(TODAY()&gt;$L32,N($R32)&gt;0),5,IF(Y32&lt;MIN(1,(NETWORKDAYS($K32,TODAY(),Freie_Tage)-1)/MAX(1,NETWORKDAYS($K32,$L32,Freie_Tage)))-0.15,4,3)))))</f>
        <v>2</v>
      </c>
      <c r="AA32" s="63" t="str">
        <f t="shared" ref="AA32:CZ32" si="35">IF(AND($B32="Meilenstein",ISNUMBER($K32)),IF(AND(AA$1&lt;=$K32,AB$1&gt;$K32),"◆",""),"")</f>
        <v/>
      </c>
      <c r="AB32" s="63" t="str">
        <f t="shared" si="35"/>
        <v/>
      </c>
      <c r="AC32" s="63" t="str">
        <f t="shared" si="35"/>
        <v/>
      </c>
      <c r="AD32" s="63" t="str">
        <f t="shared" si="35"/>
        <v/>
      </c>
      <c r="AE32" s="63" t="str">
        <f t="shared" si="35"/>
        <v/>
      </c>
      <c r="AF32" s="63" t="str">
        <f t="shared" si="35"/>
        <v/>
      </c>
      <c r="AG32" s="63" t="str">
        <f t="shared" si="35"/>
        <v/>
      </c>
      <c r="AH32" s="63" t="str">
        <f t="shared" si="35"/>
        <v/>
      </c>
      <c r="AI32" s="63" t="str">
        <f t="shared" si="35"/>
        <v/>
      </c>
      <c r="AJ32" s="63" t="str">
        <f t="shared" si="35"/>
        <v/>
      </c>
      <c r="AK32" s="63" t="str">
        <f t="shared" si="35"/>
        <v/>
      </c>
      <c r="AL32" s="63" t="str">
        <f t="shared" si="35"/>
        <v/>
      </c>
      <c r="AM32" s="63" t="str">
        <f t="shared" si="35"/>
        <v/>
      </c>
      <c r="AN32" s="63" t="str">
        <f t="shared" si="35"/>
        <v/>
      </c>
      <c r="AO32" s="63" t="str">
        <f t="shared" si="35"/>
        <v/>
      </c>
      <c r="AP32" s="63" t="str">
        <f t="shared" si="35"/>
        <v/>
      </c>
      <c r="AQ32" s="63" t="str">
        <f t="shared" si="35"/>
        <v/>
      </c>
      <c r="AR32" s="63" t="str">
        <f t="shared" si="35"/>
        <v/>
      </c>
      <c r="AS32" s="63" t="str">
        <f t="shared" si="35"/>
        <v/>
      </c>
      <c r="AT32" s="63" t="str">
        <f t="shared" si="35"/>
        <v/>
      </c>
      <c r="AU32" s="63" t="str">
        <f t="shared" si="35"/>
        <v/>
      </c>
      <c r="AV32" s="63" t="str">
        <f t="shared" si="35"/>
        <v/>
      </c>
      <c r="AW32" s="63" t="str">
        <f t="shared" si="35"/>
        <v/>
      </c>
      <c r="AX32" s="63" t="str">
        <f t="shared" si="35"/>
        <v/>
      </c>
      <c r="AY32" s="63" t="str">
        <f t="shared" si="35"/>
        <v/>
      </c>
      <c r="AZ32" s="63" t="str">
        <f t="shared" si="35"/>
        <v/>
      </c>
      <c r="BA32" s="63" t="str">
        <f t="shared" si="35"/>
        <v/>
      </c>
      <c r="BB32" s="63" t="str">
        <f t="shared" si="35"/>
        <v/>
      </c>
      <c r="BC32" s="63" t="str">
        <f t="shared" si="35"/>
        <v/>
      </c>
      <c r="BD32" s="63" t="str">
        <f t="shared" si="35"/>
        <v/>
      </c>
      <c r="BE32" s="63" t="str">
        <f t="shared" si="35"/>
        <v/>
      </c>
      <c r="BF32" s="63" t="str">
        <f t="shared" si="35"/>
        <v/>
      </c>
      <c r="BG32" s="63" t="str">
        <f t="shared" si="35"/>
        <v/>
      </c>
      <c r="BH32" s="63" t="str">
        <f t="shared" si="35"/>
        <v/>
      </c>
      <c r="BI32" s="63" t="str">
        <f t="shared" si="35"/>
        <v/>
      </c>
      <c r="BJ32" s="63" t="str">
        <f t="shared" si="35"/>
        <v/>
      </c>
      <c r="BK32" s="63" t="str">
        <f t="shared" si="35"/>
        <v/>
      </c>
      <c r="BL32" s="63" t="str">
        <f t="shared" si="35"/>
        <v/>
      </c>
      <c r="BM32" s="63" t="str">
        <f t="shared" si="35"/>
        <v/>
      </c>
      <c r="BN32" s="63" t="str">
        <f t="shared" si="35"/>
        <v/>
      </c>
      <c r="BO32" s="63" t="str">
        <f t="shared" si="35"/>
        <v/>
      </c>
      <c r="BP32" s="63" t="str">
        <f t="shared" si="35"/>
        <v/>
      </c>
      <c r="BQ32" s="63" t="str">
        <f t="shared" si="35"/>
        <v/>
      </c>
      <c r="BR32" s="63" t="str">
        <f t="shared" si="35"/>
        <v/>
      </c>
      <c r="BS32" s="63" t="str">
        <f t="shared" si="35"/>
        <v/>
      </c>
      <c r="BT32" s="63" t="str">
        <f t="shared" si="35"/>
        <v/>
      </c>
      <c r="BU32" s="63" t="str">
        <f t="shared" si="35"/>
        <v/>
      </c>
      <c r="BV32" s="63" t="str">
        <f t="shared" si="35"/>
        <v/>
      </c>
      <c r="BW32" s="63" t="str">
        <f t="shared" si="35"/>
        <v/>
      </c>
      <c r="BX32" s="63" t="str">
        <f t="shared" si="35"/>
        <v/>
      </c>
      <c r="BY32" s="63" t="str">
        <f t="shared" si="35"/>
        <v/>
      </c>
      <c r="BZ32" s="63" t="str">
        <f t="shared" si="35"/>
        <v/>
      </c>
      <c r="CA32" s="63" t="str">
        <f t="shared" si="35"/>
        <v/>
      </c>
      <c r="CB32" s="63" t="str">
        <f t="shared" si="35"/>
        <v/>
      </c>
      <c r="CC32" s="63" t="str">
        <f t="shared" si="35"/>
        <v/>
      </c>
      <c r="CD32" s="63" t="str">
        <f t="shared" si="35"/>
        <v/>
      </c>
      <c r="CE32" s="63" t="str">
        <f t="shared" si="35"/>
        <v/>
      </c>
      <c r="CF32" s="63" t="str">
        <f t="shared" si="35"/>
        <v/>
      </c>
      <c r="CG32" s="63" t="str">
        <f t="shared" si="35"/>
        <v/>
      </c>
      <c r="CH32" s="63" t="str">
        <f t="shared" si="35"/>
        <v/>
      </c>
      <c r="CI32" s="63" t="str">
        <f t="shared" si="35"/>
        <v/>
      </c>
      <c r="CJ32" s="63" t="str">
        <f t="shared" si="35"/>
        <v/>
      </c>
      <c r="CK32" s="63" t="str">
        <f t="shared" si="35"/>
        <v/>
      </c>
      <c r="CL32" s="63" t="str">
        <f t="shared" si="35"/>
        <v/>
      </c>
      <c r="CM32" s="63" t="str">
        <f t="shared" si="35"/>
        <v/>
      </c>
      <c r="CN32" s="63" t="str">
        <f t="shared" si="35"/>
        <v/>
      </c>
      <c r="CO32" s="63" t="str">
        <f t="shared" si="35"/>
        <v/>
      </c>
      <c r="CP32" s="63" t="str">
        <f t="shared" si="35"/>
        <v/>
      </c>
      <c r="CQ32" s="63" t="str">
        <f t="shared" si="35"/>
        <v/>
      </c>
      <c r="CR32" s="63" t="str">
        <f t="shared" si="35"/>
        <v/>
      </c>
      <c r="CS32" s="63" t="str">
        <f t="shared" si="35"/>
        <v/>
      </c>
      <c r="CT32" s="63" t="str">
        <f t="shared" si="35"/>
        <v/>
      </c>
      <c r="CU32" s="63" t="str">
        <f t="shared" si="35"/>
        <v/>
      </c>
      <c r="CV32" s="63" t="str">
        <f t="shared" si="35"/>
        <v/>
      </c>
      <c r="CW32" s="63" t="str">
        <f t="shared" si="35"/>
        <v/>
      </c>
      <c r="CX32" s="63" t="str">
        <f t="shared" si="35"/>
        <v/>
      </c>
      <c r="CY32" s="63" t="str">
        <f t="shared" si="35"/>
        <v/>
      </c>
      <c r="CZ32" s="63" t="str">
        <f t="shared" si="35"/>
        <v/>
      </c>
    </row>
    <row r="33" ht="15.75" customHeight="1">
      <c r="A33" s="53">
        <v>26.0</v>
      </c>
      <c r="B33" s="53" t="s">
        <v>100</v>
      </c>
      <c r="C33" s="55" t="s">
        <v>169</v>
      </c>
      <c r="D33" s="55" t="s">
        <v>148</v>
      </c>
      <c r="E33" s="53">
        <v>25.0</v>
      </c>
      <c r="F33" s="53"/>
      <c r="G33" s="53">
        <v>8.0</v>
      </c>
      <c r="H33" s="53">
        <v>1.0</v>
      </c>
      <c r="I33" s="53" t="s">
        <v>103</v>
      </c>
      <c r="J33" s="56"/>
      <c r="K33" s="57">
        <f t="shared" si="6"/>
        <v>46450</v>
      </c>
      <c r="L33" s="57">
        <f t="shared" si="7"/>
        <v>46461</v>
      </c>
      <c r="M33" s="57">
        <f>IF(OR($B33&lt;&gt;"Vorgang",N($H33)=0,NOT(ISNUMBER($L33)),ISNUMBER($P33)),"",WORKDAY($L33,$H33,Freie_Tage))</f>
        <v>46462</v>
      </c>
      <c r="N33" s="56">
        <f>WORKDAY($C$5-1,126,Freie_Tage)</f>
        <v>46461</v>
      </c>
      <c r="O33" s="56"/>
      <c r="P33" s="56"/>
      <c r="Q33" s="58"/>
      <c r="R33" s="59">
        <f>IF(AND(ISNUMBER($N33),ISNUMBER($L33)),IF($L33&gt;$N33,NETWORKDAYS($N33,$L33,Freie_Tage)-1,IF($L33&lt;$N33,1-NETWORKDAYS($L33,$N33,Freie_Tage),0)),"")</f>
        <v>0</v>
      </c>
      <c r="S33" s="60" t="str">
        <f t="shared" si="8"/>
        <v>○ Geplant</v>
      </c>
      <c r="T33" s="61" t="str">
        <f t="shared" si="9"/>
        <v/>
      </c>
      <c r="U33" s="62">
        <f t="shared" si="10"/>
        <v>21</v>
      </c>
      <c r="V33" s="62">
        <f t="array" ref="V33">IF(OR($C33="",$B33="Abschnitt"),"",IF(ISNUMBER($O33),$O33,IF(AND($E33="",NOT(ISNUMBER($J33))),WORKDAY(IF(ISNUMBER($C$5),$C$5,TODAY())-1,1,Freie_Tage),MAX(IF($E33="",0,IFERROR(WORKDAY(INDEX($X$7:$X32,MATCH($E33,$A$7:$A32,0)),IF($B33="Meilenstein",0,1)+N($F33),Freie_Tage),WORKDAY(IF(ISNUMBER($C$5),$C$5,TODAY())-1,1,Freie_Tage))),IF(ISNUMBER($J33),WORKDAY($J33-1,1,Freie_Tage),0)))))</f>
        <v>46450</v>
      </c>
      <c r="W33" s="65">
        <f>IF(V33="","",IF(ISNUMBER($P33),$P33,IF($B33="Meilenstein",V33,WORKDAY(V33,MAX(N($G33),1)-1,Freie_Tage))))</f>
        <v>46461</v>
      </c>
      <c r="X33" s="65">
        <f>IF(V33="","",MAX(WORKDAY(IF($B33="Meilenstein",V33,WORKDAY(V33,MAX(N($G33),1)-1,Freie_Tage)),N($H33),Freie_Tage),IF(ISNUMBER($P33),$P33,0)))</f>
        <v>46462</v>
      </c>
      <c r="Y33" s="62">
        <f t="shared" si="11"/>
        <v>0</v>
      </c>
      <c r="Z33" s="62">
        <f>IF(NOT(ISNUMBER($K33)),0,IF(Y33&gt;=1,1,IF(TODAY()&lt;$K33,2,IF(OR(TODAY()&gt;$L33,N($R33)&gt;0),5,IF(Y33&lt;MIN(1,(NETWORKDAYS($K33,TODAY(),Freie_Tage)-1)/MAX(1,NETWORKDAYS($K33,$L33,Freie_Tage)))-0.15,4,3)))))</f>
        <v>2</v>
      </c>
      <c r="AA33" s="63" t="str">
        <f t="shared" ref="AA33:CZ33" si="36">IF(AND($B33="Meilenstein",ISNUMBER($K33)),IF(AND(AA$1&lt;=$K33,AB$1&gt;$K33),"◆",""),"")</f>
        <v/>
      </c>
      <c r="AB33" s="63" t="str">
        <f t="shared" si="36"/>
        <v/>
      </c>
      <c r="AC33" s="63" t="str">
        <f t="shared" si="36"/>
        <v/>
      </c>
      <c r="AD33" s="63" t="str">
        <f t="shared" si="36"/>
        <v/>
      </c>
      <c r="AE33" s="63" t="str">
        <f t="shared" si="36"/>
        <v/>
      </c>
      <c r="AF33" s="63" t="str">
        <f t="shared" si="36"/>
        <v/>
      </c>
      <c r="AG33" s="63" t="str">
        <f t="shared" si="36"/>
        <v/>
      </c>
      <c r="AH33" s="63" t="str">
        <f t="shared" si="36"/>
        <v/>
      </c>
      <c r="AI33" s="63" t="str">
        <f t="shared" si="36"/>
        <v/>
      </c>
      <c r="AJ33" s="63" t="str">
        <f t="shared" si="36"/>
        <v/>
      </c>
      <c r="AK33" s="63" t="str">
        <f t="shared" si="36"/>
        <v/>
      </c>
      <c r="AL33" s="63" t="str">
        <f t="shared" si="36"/>
        <v/>
      </c>
      <c r="AM33" s="63" t="str">
        <f t="shared" si="36"/>
        <v/>
      </c>
      <c r="AN33" s="63" t="str">
        <f t="shared" si="36"/>
        <v/>
      </c>
      <c r="AO33" s="63" t="str">
        <f t="shared" si="36"/>
        <v/>
      </c>
      <c r="AP33" s="63" t="str">
        <f t="shared" si="36"/>
        <v/>
      </c>
      <c r="AQ33" s="63" t="str">
        <f t="shared" si="36"/>
        <v/>
      </c>
      <c r="AR33" s="63" t="str">
        <f t="shared" si="36"/>
        <v/>
      </c>
      <c r="AS33" s="63" t="str">
        <f t="shared" si="36"/>
        <v/>
      </c>
      <c r="AT33" s="63" t="str">
        <f t="shared" si="36"/>
        <v/>
      </c>
      <c r="AU33" s="63" t="str">
        <f t="shared" si="36"/>
        <v/>
      </c>
      <c r="AV33" s="63" t="str">
        <f t="shared" si="36"/>
        <v/>
      </c>
      <c r="AW33" s="63" t="str">
        <f t="shared" si="36"/>
        <v/>
      </c>
      <c r="AX33" s="63" t="str">
        <f t="shared" si="36"/>
        <v/>
      </c>
      <c r="AY33" s="63" t="str">
        <f t="shared" si="36"/>
        <v/>
      </c>
      <c r="AZ33" s="63" t="str">
        <f t="shared" si="36"/>
        <v/>
      </c>
      <c r="BA33" s="63" t="str">
        <f t="shared" si="36"/>
        <v/>
      </c>
      <c r="BB33" s="63" t="str">
        <f t="shared" si="36"/>
        <v/>
      </c>
      <c r="BC33" s="63" t="str">
        <f t="shared" si="36"/>
        <v/>
      </c>
      <c r="BD33" s="63" t="str">
        <f t="shared" si="36"/>
        <v/>
      </c>
      <c r="BE33" s="63" t="str">
        <f t="shared" si="36"/>
        <v/>
      </c>
      <c r="BF33" s="63" t="str">
        <f t="shared" si="36"/>
        <v/>
      </c>
      <c r="BG33" s="63" t="str">
        <f t="shared" si="36"/>
        <v/>
      </c>
      <c r="BH33" s="63" t="str">
        <f t="shared" si="36"/>
        <v/>
      </c>
      <c r="BI33" s="63" t="str">
        <f t="shared" si="36"/>
        <v/>
      </c>
      <c r="BJ33" s="63" t="str">
        <f t="shared" si="36"/>
        <v/>
      </c>
      <c r="BK33" s="63" t="str">
        <f t="shared" si="36"/>
        <v/>
      </c>
      <c r="BL33" s="63" t="str">
        <f t="shared" si="36"/>
        <v/>
      </c>
      <c r="BM33" s="63" t="str">
        <f t="shared" si="36"/>
        <v/>
      </c>
      <c r="BN33" s="63" t="str">
        <f t="shared" si="36"/>
        <v/>
      </c>
      <c r="BO33" s="63" t="str">
        <f t="shared" si="36"/>
        <v/>
      </c>
      <c r="BP33" s="63" t="str">
        <f t="shared" si="36"/>
        <v/>
      </c>
      <c r="BQ33" s="63" t="str">
        <f t="shared" si="36"/>
        <v/>
      </c>
      <c r="BR33" s="63" t="str">
        <f t="shared" si="36"/>
        <v/>
      </c>
      <c r="BS33" s="63" t="str">
        <f t="shared" si="36"/>
        <v/>
      </c>
      <c r="BT33" s="63" t="str">
        <f t="shared" si="36"/>
        <v/>
      </c>
      <c r="BU33" s="63" t="str">
        <f t="shared" si="36"/>
        <v/>
      </c>
      <c r="BV33" s="63" t="str">
        <f t="shared" si="36"/>
        <v/>
      </c>
      <c r="BW33" s="63" t="str">
        <f t="shared" si="36"/>
        <v/>
      </c>
      <c r="BX33" s="63" t="str">
        <f t="shared" si="36"/>
        <v/>
      </c>
      <c r="BY33" s="63" t="str">
        <f t="shared" si="36"/>
        <v/>
      </c>
      <c r="BZ33" s="63" t="str">
        <f t="shared" si="36"/>
        <v/>
      </c>
      <c r="CA33" s="63" t="str">
        <f t="shared" si="36"/>
        <v/>
      </c>
      <c r="CB33" s="63" t="str">
        <f t="shared" si="36"/>
        <v/>
      </c>
      <c r="CC33" s="63" t="str">
        <f t="shared" si="36"/>
        <v/>
      </c>
      <c r="CD33" s="63" t="str">
        <f t="shared" si="36"/>
        <v/>
      </c>
      <c r="CE33" s="63" t="str">
        <f t="shared" si="36"/>
        <v/>
      </c>
      <c r="CF33" s="63" t="str">
        <f t="shared" si="36"/>
        <v/>
      </c>
      <c r="CG33" s="63" t="str">
        <f t="shared" si="36"/>
        <v/>
      </c>
      <c r="CH33" s="63" t="str">
        <f t="shared" si="36"/>
        <v/>
      </c>
      <c r="CI33" s="63" t="str">
        <f t="shared" si="36"/>
        <v/>
      </c>
      <c r="CJ33" s="63" t="str">
        <f t="shared" si="36"/>
        <v/>
      </c>
      <c r="CK33" s="63" t="str">
        <f t="shared" si="36"/>
        <v/>
      </c>
      <c r="CL33" s="63" t="str">
        <f t="shared" si="36"/>
        <v/>
      </c>
      <c r="CM33" s="63" t="str">
        <f t="shared" si="36"/>
        <v/>
      </c>
      <c r="CN33" s="63" t="str">
        <f t="shared" si="36"/>
        <v/>
      </c>
      <c r="CO33" s="63" t="str">
        <f t="shared" si="36"/>
        <v/>
      </c>
      <c r="CP33" s="63" t="str">
        <f t="shared" si="36"/>
        <v/>
      </c>
      <c r="CQ33" s="63" t="str">
        <f t="shared" si="36"/>
        <v/>
      </c>
      <c r="CR33" s="63" t="str">
        <f t="shared" si="36"/>
        <v/>
      </c>
      <c r="CS33" s="63" t="str">
        <f t="shared" si="36"/>
        <v/>
      </c>
      <c r="CT33" s="63" t="str">
        <f t="shared" si="36"/>
        <v/>
      </c>
      <c r="CU33" s="63" t="str">
        <f t="shared" si="36"/>
        <v/>
      </c>
      <c r="CV33" s="63" t="str">
        <f t="shared" si="36"/>
        <v/>
      </c>
      <c r="CW33" s="63" t="str">
        <f t="shared" si="36"/>
        <v/>
      </c>
      <c r="CX33" s="63" t="str">
        <f t="shared" si="36"/>
        <v/>
      </c>
      <c r="CY33" s="63" t="str">
        <f t="shared" si="36"/>
        <v/>
      </c>
      <c r="CZ33" s="63" t="str">
        <f t="shared" si="36"/>
        <v/>
      </c>
    </row>
    <row r="34" ht="15.75" customHeight="1">
      <c r="A34" s="53">
        <v>27.0</v>
      </c>
      <c r="B34" s="53" t="s">
        <v>100</v>
      </c>
      <c r="C34" s="55" t="s">
        <v>170</v>
      </c>
      <c r="D34" s="55" t="s">
        <v>171</v>
      </c>
      <c r="E34" s="53">
        <v>25.0</v>
      </c>
      <c r="F34" s="53"/>
      <c r="G34" s="53">
        <v>6.0</v>
      </c>
      <c r="H34" s="53">
        <v>1.0</v>
      </c>
      <c r="I34" s="53" t="s">
        <v>103</v>
      </c>
      <c r="J34" s="56"/>
      <c r="K34" s="57">
        <f t="shared" si="6"/>
        <v>46450</v>
      </c>
      <c r="L34" s="57">
        <f t="shared" si="7"/>
        <v>46457</v>
      </c>
      <c r="M34" s="57">
        <f>IF(OR($B34&lt;&gt;"Vorgang",N($H34)=0,NOT(ISNUMBER($L34)),ISNUMBER($P34)),"",WORKDAY($L34,$H34,Freie_Tage))</f>
        <v>46458</v>
      </c>
      <c r="N34" s="56">
        <f>WORKDAY($C$5-1,124,Freie_Tage)</f>
        <v>46457</v>
      </c>
      <c r="O34" s="56"/>
      <c r="P34" s="56"/>
      <c r="Q34" s="58"/>
      <c r="R34" s="59">
        <f>IF(AND(ISNUMBER($N34),ISNUMBER($L34)),IF($L34&gt;$N34,NETWORKDAYS($N34,$L34,Freie_Tage)-1,IF($L34&lt;$N34,1-NETWORKDAYS($L34,$N34,Freie_Tage),0)),"")</f>
        <v>0</v>
      </c>
      <c r="S34" s="60" t="str">
        <f t="shared" si="8"/>
        <v>○ Geplant</v>
      </c>
      <c r="T34" s="61" t="str">
        <f t="shared" si="9"/>
        <v/>
      </c>
      <c r="U34" s="62">
        <f t="shared" si="10"/>
        <v>21</v>
      </c>
      <c r="V34" s="62">
        <f t="array" ref="V34">IF(OR($C34="",$B34="Abschnitt"),"",IF(ISNUMBER($O34),$O34,IF(AND($E34="",NOT(ISNUMBER($J34))),WORKDAY(IF(ISNUMBER($C$5),$C$5,TODAY())-1,1,Freie_Tage),MAX(IF($E34="",0,IFERROR(WORKDAY(INDEX($X$7:$X33,MATCH($E34,$A$7:$A33,0)),IF($B34="Meilenstein",0,1)+N($F34),Freie_Tage),WORKDAY(IF(ISNUMBER($C$5),$C$5,TODAY())-1,1,Freie_Tage))),IF(ISNUMBER($J34),WORKDAY($J34-1,1,Freie_Tage),0)))))</f>
        <v>46450</v>
      </c>
      <c r="W34" s="65">
        <f>IF(V34="","",IF(ISNUMBER($P34),$P34,IF($B34="Meilenstein",V34,WORKDAY(V34,MAX(N($G34),1)-1,Freie_Tage))))</f>
        <v>46457</v>
      </c>
      <c r="X34" s="65">
        <f>IF(V34="","",MAX(WORKDAY(IF($B34="Meilenstein",V34,WORKDAY(V34,MAX(N($G34),1)-1,Freie_Tage)),N($H34),Freie_Tage),IF(ISNUMBER($P34),$P34,0)))</f>
        <v>46458</v>
      </c>
      <c r="Y34" s="62">
        <f t="shared" si="11"/>
        <v>0</v>
      </c>
      <c r="Z34" s="62">
        <f>IF(NOT(ISNUMBER($K34)),0,IF(Y34&gt;=1,1,IF(TODAY()&lt;$K34,2,IF(OR(TODAY()&gt;$L34,N($R34)&gt;0),5,IF(Y34&lt;MIN(1,(NETWORKDAYS($K34,TODAY(),Freie_Tage)-1)/MAX(1,NETWORKDAYS($K34,$L34,Freie_Tage)))-0.15,4,3)))))</f>
        <v>2</v>
      </c>
      <c r="AA34" s="63" t="str">
        <f t="shared" ref="AA34:CZ34" si="37">IF(AND($B34="Meilenstein",ISNUMBER($K34)),IF(AND(AA$1&lt;=$K34,AB$1&gt;$K34),"◆",""),"")</f>
        <v/>
      </c>
      <c r="AB34" s="63" t="str">
        <f t="shared" si="37"/>
        <v/>
      </c>
      <c r="AC34" s="63" t="str">
        <f t="shared" si="37"/>
        <v/>
      </c>
      <c r="AD34" s="63" t="str">
        <f t="shared" si="37"/>
        <v/>
      </c>
      <c r="AE34" s="63" t="str">
        <f t="shared" si="37"/>
        <v/>
      </c>
      <c r="AF34" s="63" t="str">
        <f t="shared" si="37"/>
        <v/>
      </c>
      <c r="AG34" s="63" t="str">
        <f t="shared" si="37"/>
        <v/>
      </c>
      <c r="AH34" s="63" t="str">
        <f t="shared" si="37"/>
        <v/>
      </c>
      <c r="AI34" s="63" t="str">
        <f t="shared" si="37"/>
        <v/>
      </c>
      <c r="AJ34" s="63" t="str">
        <f t="shared" si="37"/>
        <v/>
      </c>
      <c r="AK34" s="63" t="str">
        <f t="shared" si="37"/>
        <v/>
      </c>
      <c r="AL34" s="63" t="str">
        <f t="shared" si="37"/>
        <v/>
      </c>
      <c r="AM34" s="63" t="str">
        <f t="shared" si="37"/>
        <v/>
      </c>
      <c r="AN34" s="63" t="str">
        <f t="shared" si="37"/>
        <v/>
      </c>
      <c r="AO34" s="63" t="str">
        <f t="shared" si="37"/>
        <v/>
      </c>
      <c r="AP34" s="63" t="str">
        <f t="shared" si="37"/>
        <v/>
      </c>
      <c r="AQ34" s="63" t="str">
        <f t="shared" si="37"/>
        <v/>
      </c>
      <c r="AR34" s="63" t="str">
        <f t="shared" si="37"/>
        <v/>
      </c>
      <c r="AS34" s="63" t="str">
        <f t="shared" si="37"/>
        <v/>
      </c>
      <c r="AT34" s="63" t="str">
        <f t="shared" si="37"/>
        <v/>
      </c>
      <c r="AU34" s="63" t="str">
        <f t="shared" si="37"/>
        <v/>
      </c>
      <c r="AV34" s="63" t="str">
        <f t="shared" si="37"/>
        <v/>
      </c>
      <c r="AW34" s="63" t="str">
        <f t="shared" si="37"/>
        <v/>
      </c>
      <c r="AX34" s="63" t="str">
        <f t="shared" si="37"/>
        <v/>
      </c>
      <c r="AY34" s="63" t="str">
        <f t="shared" si="37"/>
        <v/>
      </c>
      <c r="AZ34" s="63" t="str">
        <f t="shared" si="37"/>
        <v/>
      </c>
      <c r="BA34" s="63" t="str">
        <f t="shared" si="37"/>
        <v/>
      </c>
      <c r="BB34" s="63" t="str">
        <f t="shared" si="37"/>
        <v/>
      </c>
      <c r="BC34" s="63" t="str">
        <f t="shared" si="37"/>
        <v/>
      </c>
      <c r="BD34" s="63" t="str">
        <f t="shared" si="37"/>
        <v/>
      </c>
      <c r="BE34" s="63" t="str">
        <f t="shared" si="37"/>
        <v/>
      </c>
      <c r="BF34" s="63" t="str">
        <f t="shared" si="37"/>
        <v/>
      </c>
      <c r="BG34" s="63" t="str">
        <f t="shared" si="37"/>
        <v/>
      </c>
      <c r="BH34" s="63" t="str">
        <f t="shared" si="37"/>
        <v/>
      </c>
      <c r="BI34" s="63" t="str">
        <f t="shared" si="37"/>
        <v/>
      </c>
      <c r="BJ34" s="63" t="str">
        <f t="shared" si="37"/>
        <v/>
      </c>
      <c r="BK34" s="63" t="str">
        <f t="shared" si="37"/>
        <v/>
      </c>
      <c r="BL34" s="63" t="str">
        <f t="shared" si="37"/>
        <v/>
      </c>
      <c r="BM34" s="63" t="str">
        <f t="shared" si="37"/>
        <v/>
      </c>
      <c r="BN34" s="63" t="str">
        <f t="shared" si="37"/>
        <v/>
      </c>
      <c r="BO34" s="63" t="str">
        <f t="shared" si="37"/>
        <v/>
      </c>
      <c r="BP34" s="63" t="str">
        <f t="shared" si="37"/>
        <v/>
      </c>
      <c r="BQ34" s="63" t="str">
        <f t="shared" si="37"/>
        <v/>
      </c>
      <c r="BR34" s="63" t="str">
        <f t="shared" si="37"/>
        <v/>
      </c>
      <c r="BS34" s="63" t="str">
        <f t="shared" si="37"/>
        <v/>
      </c>
      <c r="BT34" s="63" t="str">
        <f t="shared" si="37"/>
        <v/>
      </c>
      <c r="BU34" s="63" t="str">
        <f t="shared" si="37"/>
        <v/>
      </c>
      <c r="BV34" s="63" t="str">
        <f t="shared" si="37"/>
        <v/>
      </c>
      <c r="BW34" s="63" t="str">
        <f t="shared" si="37"/>
        <v/>
      </c>
      <c r="BX34" s="63" t="str">
        <f t="shared" si="37"/>
        <v/>
      </c>
      <c r="BY34" s="63" t="str">
        <f t="shared" si="37"/>
        <v/>
      </c>
      <c r="BZ34" s="63" t="str">
        <f t="shared" si="37"/>
        <v/>
      </c>
      <c r="CA34" s="63" t="str">
        <f t="shared" si="37"/>
        <v/>
      </c>
      <c r="CB34" s="63" t="str">
        <f t="shared" si="37"/>
        <v/>
      </c>
      <c r="CC34" s="63" t="str">
        <f t="shared" si="37"/>
        <v/>
      </c>
      <c r="CD34" s="63" t="str">
        <f t="shared" si="37"/>
        <v/>
      </c>
      <c r="CE34" s="63" t="str">
        <f t="shared" si="37"/>
        <v/>
      </c>
      <c r="CF34" s="63" t="str">
        <f t="shared" si="37"/>
        <v/>
      </c>
      <c r="CG34" s="63" t="str">
        <f t="shared" si="37"/>
        <v/>
      </c>
      <c r="CH34" s="63" t="str">
        <f t="shared" si="37"/>
        <v/>
      </c>
      <c r="CI34" s="63" t="str">
        <f t="shared" si="37"/>
        <v/>
      </c>
      <c r="CJ34" s="63" t="str">
        <f t="shared" si="37"/>
        <v/>
      </c>
      <c r="CK34" s="63" t="str">
        <f t="shared" si="37"/>
        <v/>
      </c>
      <c r="CL34" s="63" t="str">
        <f t="shared" si="37"/>
        <v/>
      </c>
      <c r="CM34" s="63" t="str">
        <f t="shared" si="37"/>
        <v/>
      </c>
      <c r="CN34" s="63" t="str">
        <f t="shared" si="37"/>
        <v/>
      </c>
      <c r="CO34" s="63" t="str">
        <f t="shared" si="37"/>
        <v/>
      </c>
      <c r="CP34" s="63" t="str">
        <f t="shared" si="37"/>
        <v/>
      </c>
      <c r="CQ34" s="63" t="str">
        <f t="shared" si="37"/>
        <v/>
      </c>
      <c r="CR34" s="63" t="str">
        <f t="shared" si="37"/>
        <v/>
      </c>
      <c r="CS34" s="63" t="str">
        <f t="shared" si="37"/>
        <v/>
      </c>
      <c r="CT34" s="63" t="str">
        <f t="shared" si="37"/>
        <v/>
      </c>
      <c r="CU34" s="63" t="str">
        <f t="shared" si="37"/>
        <v/>
      </c>
      <c r="CV34" s="63" t="str">
        <f t="shared" si="37"/>
        <v/>
      </c>
      <c r="CW34" s="63" t="str">
        <f t="shared" si="37"/>
        <v/>
      </c>
      <c r="CX34" s="63" t="str">
        <f t="shared" si="37"/>
        <v/>
      </c>
      <c r="CY34" s="63" t="str">
        <f t="shared" si="37"/>
        <v/>
      </c>
      <c r="CZ34" s="63" t="str">
        <f t="shared" si="37"/>
        <v/>
      </c>
    </row>
    <row r="35" ht="15.75" customHeight="1">
      <c r="A35" s="53">
        <v>28.0</v>
      </c>
      <c r="B35" s="53" t="s">
        <v>100</v>
      </c>
      <c r="C35" s="55" t="s">
        <v>172</v>
      </c>
      <c r="D35" s="55" t="s">
        <v>156</v>
      </c>
      <c r="E35" s="53">
        <v>26.0</v>
      </c>
      <c r="F35" s="53"/>
      <c r="G35" s="53">
        <v>8.0</v>
      </c>
      <c r="H35" s="53">
        <v>1.0</v>
      </c>
      <c r="I35" s="53" t="s">
        <v>103</v>
      </c>
      <c r="J35" s="56"/>
      <c r="K35" s="57">
        <f t="shared" si="6"/>
        <v>46463</v>
      </c>
      <c r="L35" s="57">
        <f t="shared" si="7"/>
        <v>46476</v>
      </c>
      <c r="M35" s="57">
        <f>IF(OR($B35&lt;&gt;"Vorgang",N($H35)=0,NOT(ISNUMBER($L35)),ISNUMBER($P35)),"",WORKDAY($L35,$H35,Freie_Tage))</f>
        <v>46477</v>
      </c>
      <c r="N35" s="56">
        <f>WORKDAY($C$5-1,135,Freie_Tage)</f>
        <v>46476</v>
      </c>
      <c r="O35" s="56"/>
      <c r="P35" s="56"/>
      <c r="Q35" s="58"/>
      <c r="R35" s="59">
        <f>IF(AND(ISNUMBER($N35),ISNUMBER($L35)),IF($L35&gt;$N35,NETWORKDAYS($N35,$L35,Freie_Tage)-1,IF($L35&lt;$N35,1-NETWORKDAYS($L35,$N35,Freie_Tage),0)),"")</f>
        <v>0</v>
      </c>
      <c r="S35" s="60" t="str">
        <f t="shared" si="8"/>
        <v>○ Geplant</v>
      </c>
      <c r="T35" s="61" t="str">
        <f t="shared" si="9"/>
        <v/>
      </c>
      <c r="U35" s="62">
        <f t="shared" si="10"/>
        <v>21</v>
      </c>
      <c r="V35" s="62">
        <f t="array" ref="V35">IF(OR($C35="",$B35="Abschnitt"),"",IF(ISNUMBER($O35),$O35,IF(AND($E35="",NOT(ISNUMBER($J35))),WORKDAY(IF(ISNUMBER($C$5),$C$5,TODAY())-1,1,Freie_Tage),MAX(IF($E35="",0,IFERROR(WORKDAY(INDEX($X$7:$X34,MATCH($E35,$A$7:$A34,0)),IF($B35="Meilenstein",0,1)+N($F35),Freie_Tage),WORKDAY(IF(ISNUMBER($C$5),$C$5,TODAY())-1,1,Freie_Tage))),IF(ISNUMBER($J35),WORKDAY($J35-1,1,Freie_Tage),0)))))</f>
        <v>46463</v>
      </c>
      <c r="W35" s="65">
        <f>IF(V35="","",IF(ISNUMBER($P35),$P35,IF($B35="Meilenstein",V35,WORKDAY(V35,MAX(N($G35),1)-1,Freie_Tage))))</f>
        <v>46476</v>
      </c>
      <c r="X35" s="65">
        <f>IF(V35="","",MAX(WORKDAY(IF($B35="Meilenstein",V35,WORKDAY(V35,MAX(N($G35),1)-1,Freie_Tage)),N($H35),Freie_Tage),IF(ISNUMBER($P35),$P35,0)))</f>
        <v>46477</v>
      </c>
      <c r="Y35" s="62">
        <f t="shared" si="11"/>
        <v>0</v>
      </c>
      <c r="Z35" s="62">
        <f>IF(NOT(ISNUMBER($K35)),0,IF(Y35&gt;=1,1,IF(TODAY()&lt;$K35,2,IF(OR(TODAY()&gt;$L35,N($R35)&gt;0),5,IF(Y35&lt;MIN(1,(NETWORKDAYS($K35,TODAY(),Freie_Tage)-1)/MAX(1,NETWORKDAYS($K35,$L35,Freie_Tage)))-0.15,4,3)))))</f>
        <v>2</v>
      </c>
      <c r="AA35" s="63" t="str">
        <f t="shared" ref="AA35:CZ35" si="38">IF(AND($B35="Meilenstein",ISNUMBER($K35)),IF(AND(AA$1&lt;=$K35,AB$1&gt;$K35),"◆",""),"")</f>
        <v/>
      </c>
      <c r="AB35" s="63" t="str">
        <f t="shared" si="38"/>
        <v/>
      </c>
      <c r="AC35" s="63" t="str">
        <f t="shared" si="38"/>
        <v/>
      </c>
      <c r="AD35" s="63" t="str">
        <f t="shared" si="38"/>
        <v/>
      </c>
      <c r="AE35" s="63" t="str">
        <f t="shared" si="38"/>
        <v/>
      </c>
      <c r="AF35" s="63" t="str">
        <f t="shared" si="38"/>
        <v/>
      </c>
      <c r="AG35" s="63" t="str">
        <f t="shared" si="38"/>
        <v/>
      </c>
      <c r="AH35" s="63" t="str">
        <f t="shared" si="38"/>
        <v/>
      </c>
      <c r="AI35" s="63" t="str">
        <f t="shared" si="38"/>
        <v/>
      </c>
      <c r="AJ35" s="63" t="str">
        <f t="shared" si="38"/>
        <v/>
      </c>
      <c r="AK35" s="63" t="str">
        <f t="shared" si="38"/>
        <v/>
      </c>
      <c r="AL35" s="63" t="str">
        <f t="shared" si="38"/>
        <v/>
      </c>
      <c r="AM35" s="63" t="str">
        <f t="shared" si="38"/>
        <v/>
      </c>
      <c r="AN35" s="63" t="str">
        <f t="shared" si="38"/>
        <v/>
      </c>
      <c r="AO35" s="63" t="str">
        <f t="shared" si="38"/>
        <v/>
      </c>
      <c r="AP35" s="63" t="str">
        <f t="shared" si="38"/>
        <v/>
      </c>
      <c r="AQ35" s="63" t="str">
        <f t="shared" si="38"/>
        <v/>
      </c>
      <c r="AR35" s="63" t="str">
        <f t="shared" si="38"/>
        <v/>
      </c>
      <c r="AS35" s="63" t="str">
        <f t="shared" si="38"/>
        <v/>
      </c>
      <c r="AT35" s="63" t="str">
        <f t="shared" si="38"/>
        <v/>
      </c>
      <c r="AU35" s="63" t="str">
        <f t="shared" si="38"/>
        <v/>
      </c>
      <c r="AV35" s="63" t="str">
        <f t="shared" si="38"/>
        <v/>
      </c>
      <c r="AW35" s="63" t="str">
        <f t="shared" si="38"/>
        <v/>
      </c>
      <c r="AX35" s="63" t="str">
        <f t="shared" si="38"/>
        <v/>
      </c>
      <c r="AY35" s="63" t="str">
        <f t="shared" si="38"/>
        <v/>
      </c>
      <c r="AZ35" s="63" t="str">
        <f t="shared" si="38"/>
        <v/>
      </c>
      <c r="BA35" s="63" t="str">
        <f t="shared" si="38"/>
        <v/>
      </c>
      <c r="BB35" s="63" t="str">
        <f t="shared" si="38"/>
        <v/>
      </c>
      <c r="BC35" s="63" t="str">
        <f t="shared" si="38"/>
        <v/>
      </c>
      <c r="BD35" s="63" t="str">
        <f t="shared" si="38"/>
        <v/>
      </c>
      <c r="BE35" s="63" t="str">
        <f t="shared" si="38"/>
        <v/>
      </c>
      <c r="BF35" s="63" t="str">
        <f t="shared" si="38"/>
        <v/>
      </c>
      <c r="BG35" s="63" t="str">
        <f t="shared" si="38"/>
        <v/>
      </c>
      <c r="BH35" s="63" t="str">
        <f t="shared" si="38"/>
        <v/>
      </c>
      <c r="BI35" s="63" t="str">
        <f t="shared" si="38"/>
        <v/>
      </c>
      <c r="BJ35" s="63" t="str">
        <f t="shared" si="38"/>
        <v/>
      </c>
      <c r="BK35" s="63" t="str">
        <f t="shared" si="38"/>
        <v/>
      </c>
      <c r="BL35" s="63" t="str">
        <f t="shared" si="38"/>
        <v/>
      </c>
      <c r="BM35" s="63" t="str">
        <f t="shared" si="38"/>
        <v/>
      </c>
      <c r="BN35" s="63" t="str">
        <f t="shared" si="38"/>
        <v/>
      </c>
      <c r="BO35" s="63" t="str">
        <f t="shared" si="38"/>
        <v/>
      </c>
      <c r="BP35" s="63" t="str">
        <f t="shared" si="38"/>
        <v/>
      </c>
      <c r="BQ35" s="63" t="str">
        <f t="shared" si="38"/>
        <v/>
      </c>
      <c r="BR35" s="63" t="str">
        <f t="shared" si="38"/>
        <v/>
      </c>
      <c r="BS35" s="63" t="str">
        <f t="shared" si="38"/>
        <v/>
      </c>
      <c r="BT35" s="63" t="str">
        <f t="shared" si="38"/>
        <v/>
      </c>
      <c r="BU35" s="63" t="str">
        <f t="shared" si="38"/>
        <v/>
      </c>
      <c r="BV35" s="63" t="str">
        <f t="shared" si="38"/>
        <v/>
      </c>
      <c r="BW35" s="63" t="str">
        <f t="shared" si="38"/>
        <v/>
      </c>
      <c r="BX35" s="63" t="str">
        <f t="shared" si="38"/>
        <v/>
      </c>
      <c r="BY35" s="63" t="str">
        <f t="shared" si="38"/>
        <v/>
      </c>
      <c r="BZ35" s="63" t="str">
        <f t="shared" si="38"/>
        <v/>
      </c>
      <c r="CA35" s="63" t="str">
        <f t="shared" si="38"/>
        <v/>
      </c>
      <c r="CB35" s="63" t="str">
        <f t="shared" si="38"/>
        <v/>
      </c>
      <c r="CC35" s="63" t="str">
        <f t="shared" si="38"/>
        <v/>
      </c>
      <c r="CD35" s="63" t="str">
        <f t="shared" si="38"/>
        <v/>
      </c>
      <c r="CE35" s="63" t="str">
        <f t="shared" si="38"/>
        <v/>
      </c>
      <c r="CF35" s="63" t="str">
        <f t="shared" si="38"/>
        <v/>
      </c>
      <c r="CG35" s="63" t="str">
        <f t="shared" si="38"/>
        <v/>
      </c>
      <c r="CH35" s="63" t="str">
        <f t="shared" si="38"/>
        <v/>
      </c>
      <c r="CI35" s="63" t="str">
        <f t="shared" si="38"/>
        <v/>
      </c>
      <c r="CJ35" s="63" t="str">
        <f t="shared" si="38"/>
        <v/>
      </c>
      <c r="CK35" s="63" t="str">
        <f t="shared" si="38"/>
        <v/>
      </c>
      <c r="CL35" s="63" t="str">
        <f t="shared" si="38"/>
        <v/>
      </c>
      <c r="CM35" s="63" t="str">
        <f t="shared" si="38"/>
        <v/>
      </c>
      <c r="CN35" s="63" t="str">
        <f t="shared" si="38"/>
        <v/>
      </c>
      <c r="CO35" s="63" t="str">
        <f t="shared" si="38"/>
        <v/>
      </c>
      <c r="CP35" s="63" t="str">
        <f t="shared" si="38"/>
        <v/>
      </c>
      <c r="CQ35" s="63" t="str">
        <f t="shared" si="38"/>
        <v/>
      </c>
      <c r="CR35" s="63" t="str">
        <f t="shared" si="38"/>
        <v/>
      </c>
      <c r="CS35" s="63" t="str">
        <f t="shared" si="38"/>
        <v/>
      </c>
      <c r="CT35" s="63" t="str">
        <f t="shared" si="38"/>
        <v/>
      </c>
      <c r="CU35" s="63" t="str">
        <f t="shared" si="38"/>
        <v/>
      </c>
      <c r="CV35" s="63" t="str">
        <f t="shared" si="38"/>
        <v/>
      </c>
      <c r="CW35" s="63" t="str">
        <f t="shared" si="38"/>
        <v/>
      </c>
      <c r="CX35" s="63" t="str">
        <f t="shared" si="38"/>
        <v/>
      </c>
      <c r="CY35" s="63" t="str">
        <f t="shared" si="38"/>
        <v/>
      </c>
      <c r="CZ35" s="63" t="str">
        <f t="shared" si="38"/>
        <v/>
      </c>
    </row>
    <row r="36" ht="15.75" customHeight="1">
      <c r="A36" s="53">
        <v>29.0</v>
      </c>
      <c r="B36" s="53" t="s">
        <v>100</v>
      </c>
      <c r="C36" s="55" t="s">
        <v>161</v>
      </c>
      <c r="D36" s="55" t="s">
        <v>126</v>
      </c>
      <c r="E36" s="53">
        <v>28.0</v>
      </c>
      <c r="F36" s="53"/>
      <c r="G36" s="53">
        <v>3.0</v>
      </c>
      <c r="H36" s="53"/>
      <c r="I36" s="53" t="s">
        <v>103</v>
      </c>
      <c r="J36" s="56"/>
      <c r="K36" s="57">
        <f t="shared" si="6"/>
        <v>46478</v>
      </c>
      <c r="L36" s="57">
        <f t="shared" si="7"/>
        <v>46482</v>
      </c>
      <c r="M36" s="57" t="str">
        <f>IF(OR($B36&lt;&gt;"Vorgang",N($H36)=0,NOT(ISNUMBER($L36)),ISNUMBER($P36)),"",WORKDAY($L36,$H36,Freie_Tage))</f>
        <v/>
      </c>
      <c r="N36" s="56">
        <f>WORKDAY($C$5-1,139,Freie_Tage)</f>
        <v>46482</v>
      </c>
      <c r="O36" s="56"/>
      <c r="P36" s="56"/>
      <c r="Q36" s="58"/>
      <c r="R36" s="59">
        <f>IF(AND(ISNUMBER($N36),ISNUMBER($L36)),IF($L36&gt;$N36,NETWORKDAYS($N36,$L36,Freie_Tage)-1,IF($L36&lt;$N36,1-NETWORKDAYS($L36,$N36,Freie_Tage),0)),"")</f>
        <v>0</v>
      </c>
      <c r="S36" s="60" t="str">
        <f t="shared" si="8"/>
        <v>○ Geplant</v>
      </c>
      <c r="T36" s="61" t="str">
        <f t="shared" si="9"/>
        <v/>
      </c>
      <c r="U36" s="62">
        <f t="shared" si="10"/>
        <v>21</v>
      </c>
      <c r="V36" s="62">
        <f t="array" ref="V36">IF(OR($C36="",$B36="Abschnitt"),"",IF(ISNUMBER($O36),$O36,IF(AND($E36="",NOT(ISNUMBER($J36))),WORKDAY(IF(ISNUMBER($C$5),$C$5,TODAY())-1,1,Freie_Tage),MAX(IF($E36="",0,IFERROR(WORKDAY(INDEX($X$7:$X35,MATCH($E36,$A$7:$A35,0)),IF($B36="Meilenstein",0,1)+N($F36),Freie_Tage),WORKDAY(IF(ISNUMBER($C$5),$C$5,TODAY())-1,1,Freie_Tage))),IF(ISNUMBER($J36),WORKDAY($J36-1,1,Freie_Tage),0)))))</f>
        <v>46478</v>
      </c>
      <c r="W36" s="65">
        <f>IF(V36="","",IF(ISNUMBER($P36),$P36,IF($B36="Meilenstein",V36,WORKDAY(V36,MAX(N($G36),1)-1,Freie_Tage))))</f>
        <v>46482</v>
      </c>
      <c r="X36" s="65">
        <f>IF(V36="","",MAX(WORKDAY(IF($B36="Meilenstein",V36,WORKDAY(V36,MAX(N($G36),1)-1,Freie_Tage)),N($H36),Freie_Tage),IF(ISNUMBER($P36),$P36,0)))</f>
        <v>46482</v>
      </c>
      <c r="Y36" s="62">
        <f t="shared" si="11"/>
        <v>0</v>
      </c>
      <c r="Z36" s="62">
        <f>IF(NOT(ISNUMBER($K36)),0,IF(Y36&gt;=1,1,IF(TODAY()&lt;$K36,2,IF(OR(TODAY()&gt;$L36,N($R36)&gt;0),5,IF(Y36&lt;MIN(1,(NETWORKDAYS($K36,TODAY(),Freie_Tage)-1)/MAX(1,NETWORKDAYS($K36,$L36,Freie_Tage)))-0.15,4,3)))))</f>
        <v>2</v>
      </c>
      <c r="AA36" s="63" t="str">
        <f t="shared" ref="AA36:CZ36" si="39">IF(AND($B36="Meilenstein",ISNUMBER($K36)),IF(AND(AA$1&lt;=$K36,AB$1&gt;$K36),"◆",""),"")</f>
        <v/>
      </c>
      <c r="AB36" s="63" t="str">
        <f t="shared" si="39"/>
        <v/>
      </c>
      <c r="AC36" s="63" t="str">
        <f t="shared" si="39"/>
        <v/>
      </c>
      <c r="AD36" s="63" t="str">
        <f t="shared" si="39"/>
        <v/>
      </c>
      <c r="AE36" s="63" t="str">
        <f t="shared" si="39"/>
        <v/>
      </c>
      <c r="AF36" s="63" t="str">
        <f t="shared" si="39"/>
        <v/>
      </c>
      <c r="AG36" s="63" t="str">
        <f t="shared" si="39"/>
        <v/>
      </c>
      <c r="AH36" s="63" t="str">
        <f t="shared" si="39"/>
        <v/>
      </c>
      <c r="AI36" s="63" t="str">
        <f t="shared" si="39"/>
        <v/>
      </c>
      <c r="AJ36" s="63" t="str">
        <f t="shared" si="39"/>
        <v/>
      </c>
      <c r="AK36" s="63" t="str">
        <f t="shared" si="39"/>
        <v/>
      </c>
      <c r="AL36" s="63" t="str">
        <f t="shared" si="39"/>
        <v/>
      </c>
      <c r="AM36" s="63" t="str">
        <f t="shared" si="39"/>
        <v/>
      </c>
      <c r="AN36" s="63" t="str">
        <f t="shared" si="39"/>
        <v/>
      </c>
      <c r="AO36" s="63" t="str">
        <f t="shared" si="39"/>
        <v/>
      </c>
      <c r="AP36" s="63" t="str">
        <f t="shared" si="39"/>
        <v/>
      </c>
      <c r="AQ36" s="63" t="str">
        <f t="shared" si="39"/>
        <v/>
      </c>
      <c r="AR36" s="63" t="str">
        <f t="shared" si="39"/>
        <v/>
      </c>
      <c r="AS36" s="63" t="str">
        <f t="shared" si="39"/>
        <v/>
      </c>
      <c r="AT36" s="63" t="str">
        <f t="shared" si="39"/>
        <v/>
      </c>
      <c r="AU36" s="63" t="str">
        <f t="shared" si="39"/>
        <v/>
      </c>
      <c r="AV36" s="63" t="str">
        <f t="shared" si="39"/>
        <v/>
      </c>
      <c r="AW36" s="63" t="str">
        <f t="shared" si="39"/>
        <v/>
      </c>
      <c r="AX36" s="63" t="str">
        <f t="shared" si="39"/>
        <v/>
      </c>
      <c r="AY36" s="63" t="str">
        <f t="shared" si="39"/>
        <v/>
      </c>
      <c r="AZ36" s="63" t="str">
        <f t="shared" si="39"/>
        <v/>
      </c>
      <c r="BA36" s="63" t="str">
        <f t="shared" si="39"/>
        <v/>
      </c>
      <c r="BB36" s="63" t="str">
        <f t="shared" si="39"/>
        <v/>
      </c>
      <c r="BC36" s="63" t="str">
        <f t="shared" si="39"/>
        <v/>
      </c>
      <c r="BD36" s="63" t="str">
        <f t="shared" si="39"/>
        <v/>
      </c>
      <c r="BE36" s="63" t="str">
        <f t="shared" si="39"/>
        <v/>
      </c>
      <c r="BF36" s="63" t="str">
        <f t="shared" si="39"/>
        <v/>
      </c>
      <c r="BG36" s="63" t="str">
        <f t="shared" si="39"/>
        <v/>
      </c>
      <c r="BH36" s="63" t="str">
        <f t="shared" si="39"/>
        <v/>
      </c>
      <c r="BI36" s="63" t="str">
        <f t="shared" si="39"/>
        <v/>
      </c>
      <c r="BJ36" s="63" t="str">
        <f t="shared" si="39"/>
        <v/>
      </c>
      <c r="BK36" s="63" t="str">
        <f t="shared" si="39"/>
        <v/>
      </c>
      <c r="BL36" s="63" t="str">
        <f t="shared" si="39"/>
        <v/>
      </c>
      <c r="BM36" s="63" t="str">
        <f t="shared" si="39"/>
        <v/>
      </c>
      <c r="BN36" s="63" t="str">
        <f t="shared" si="39"/>
        <v/>
      </c>
      <c r="BO36" s="63" t="str">
        <f t="shared" si="39"/>
        <v/>
      </c>
      <c r="BP36" s="63" t="str">
        <f t="shared" si="39"/>
        <v/>
      </c>
      <c r="BQ36" s="63" t="str">
        <f t="shared" si="39"/>
        <v/>
      </c>
      <c r="BR36" s="63" t="str">
        <f t="shared" si="39"/>
        <v/>
      </c>
      <c r="BS36" s="63" t="str">
        <f t="shared" si="39"/>
        <v/>
      </c>
      <c r="BT36" s="63" t="str">
        <f t="shared" si="39"/>
        <v/>
      </c>
      <c r="BU36" s="63" t="str">
        <f t="shared" si="39"/>
        <v/>
      </c>
      <c r="BV36" s="63" t="str">
        <f t="shared" si="39"/>
        <v/>
      </c>
      <c r="BW36" s="63" t="str">
        <f t="shared" si="39"/>
        <v/>
      </c>
      <c r="BX36" s="63" t="str">
        <f t="shared" si="39"/>
        <v/>
      </c>
      <c r="BY36" s="63" t="str">
        <f t="shared" si="39"/>
        <v/>
      </c>
      <c r="BZ36" s="63" t="str">
        <f t="shared" si="39"/>
        <v/>
      </c>
      <c r="CA36" s="63" t="str">
        <f t="shared" si="39"/>
        <v/>
      </c>
      <c r="CB36" s="63" t="str">
        <f t="shared" si="39"/>
        <v/>
      </c>
      <c r="CC36" s="63" t="str">
        <f t="shared" si="39"/>
        <v/>
      </c>
      <c r="CD36" s="63" t="str">
        <f t="shared" si="39"/>
        <v/>
      </c>
      <c r="CE36" s="63" t="str">
        <f t="shared" si="39"/>
        <v/>
      </c>
      <c r="CF36" s="63" t="str">
        <f t="shared" si="39"/>
        <v/>
      </c>
      <c r="CG36" s="63" t="str">
        <f t="shared" si="39"/>
        <v/>
      </c>
      <c r="CH36" s="63" t="str">
        <f t="shared" si="39"/>
        <v/>
      </c>
      <c r="CI36" s="63" t="str">
        <f t="shared" si="39"/>
        <v/>
      </c>
      <c r="CJ36" s="63" t="str">
        <f t="shared" si="39"/>
        <v/>
      </c>
      <c r="CK36" s="63" t="str">
        <f t="shared" si="39"/>
        <v/>
      </c>
      <c r="CL36" s="63" t="str">
        <f t="shared" si="39"/>
        <v/>
      </c>
      <c r="CM36" s="63" t="str">
        <f t="shared" si="39"/>
        <v/>
      </c>
      <c r="CN36" s="63" t="str">
        <f t="shared" si="39"/>
        <v/>
      </c>
      <c r="CO36" s="63" t="str">
        <f t="shared" si="39"/>
        <v/>
      </c>
      <c r="CP36" s="63" t="str">
        <f t="shared" si="39"/>
        <v/>
      </c>
      <c r="CQ36" s="63" t="str">
        <f t="shared" si="39"/>
        <v/>
      </c>
      <c r="CR36" s="63" t="str">
        <f t="shared" si="39"/>
        <v/>
      </c>
      <c r="CS36" s="63" t="str">
        <f t="shared" si="39"/>
        <v/>
      </c>
      <c r="CT36" s="63" t="str">
        <f t="shared" si="39"/>
        <v/>
      </c>
      <c r="CU36" s="63" t="str">
        <f t="shared" si="39"/>
        <v/>
      </c>
      <c r="CV36" s="63" t="str">
        <f t="shared" si="39"/>
        <v/>
      </c>
      <c r="CW36" s="63" t="str">
        <f t="shared" si="39"/>
        <v/>
      </c>
      <c r="CX36" s="63" t="str">
        <f t="shared" si="39"/>
        <v/>
      </c>
      <c r="CY36" s="63" t="str">
        <f t="shared" si="39"/>
        <v/>
      </c>
      <c r="CZ36" s="63" t="str">
        <f t="shared" si="39"/>
        <v/>
      </c>
    </row>
    <row r="37" ht="15.75" customHeight="1">
      <c r="A37" s="53">
        <v>30.0</v>
      </c>
      <c r="B37" s="53" t="s">
        <v>100</v>
      </c>
      <c r="C37" s="55" t="s">
        <v>162</v>
      </c>
      <c r="D37" s="55" t="s">
        <v>130</v>
      </c>
      <c r="E37" s="53">
        <v>28.0</v>
      </c>
      <c r="F37" s="53"/>
      <c r="G37" s="53">
        <v>3.0</v>
      </c>
      <c r="H37" s="53"/>
      <c r="I37" s="53" t="s">
        <v>103</v>
      </c>
      <c r="J37" s="56"/>
      <c r="K37" s="57">
        <f t="shared" si="6"/>
        <v>46478</v>
      </c>
      <c r="L37" s="57">
        <f t="shared" si="7"/>
        <v>46482</v>
      </c>
      <c r="M37" s="57" t="str">
        <f>IF(OR($B37&lt;&gt;"Vorgang",N($H37)=0,NOT(ISNUMBER($L37)),ISNUMBER($P37)),"",WORKDAY($L37,$H37,Freie_Tage))</f>
        <v/>
      </c>
      <c r="N37" s="56">
        <f>WORKDAY($C$5-1,139,Freie_Tage)</f>
        <v>46482</v>
      </c>
      <c r="O37" s="56"/>
      <c r="P37" s="56"/>
      <c r="Q37" s="58"/>
      <c r="R37" s="59">
        <f>IF(AND(ISNUMBER($N37),ISNUMBER($L37)),IF($L37&gt;$N37,NETWORKDAYS($N37,$L37,Freie_Tage)-1,IF($L37&lt;$N37,1-NETWORKDAYS($L37,$N37,Freie_Tage),0)),"")</f>
        <v>0</v>
      </c>
      <c r="S37" s="60" t="str">
        <f t="shared" si="8"/>
        <v>○ Geplant</v>
      </c>
      <c r="T37" s="61" t="str">
        <f t="shared" si="9"/>
        <v/>
      </c>
      <c r="U37" s="62">
        <f t="shared" si="10"/>
        <v>21</v>
      </c>
      <c r="V37" s="62">
        <f t="array" ref="V37">IF(OR($C37="",$B37="Abschnitt"),"",IF(ISNUMBER($O37),$O37,IF(AND($E37="",NOT(ISNUMBER($J37))),WORKDAY(IF(ISNUMBER($C$5),$C$5,TODAY())-1,1,Freie_Tage),MAX(IF($E37="",0,IFERROR(WORKDAY(INDEX($X$7:$X36,MATCH($E37,$A$7:$A36,0)),IF($B37="Meilenstein",0,1)+N($F37),Freie_Tage),WORKDAY(IF(ISNUMBER($C$5),$C$5,TODAY())-1,1,Freie_Tage))),IF(ISNUMBER($J37),WORKDAY($J37-1,1,Freie_Tage),0)))))</f>
        <v>46478</v>
      </c>
      <c r="W37" s="65">
        <f>IF(V37="","",IF(ISNUMBER($P37),$P37,IF($B37="Meilenstein",V37,WORKDAY(V37,MAX(N($G37),1)-1,Freie_Tage))))</f>
        <v>46482</v>
      </c>
      <c r="X37" s="65">
        <f>IF(V37="","",MAX(WORKDAY(IF($B37="Meilenstein",V37,WORKDAY(V37,MAX(N($G37),1)-1,Freie_Tage)),N($H37),Freie_Tage),IF(ISNUMBER($P37),$P37,0)))</f>
        <v>46482</v>
      </c>
      <c r="Y37" s="62">
        <f t="shared" si="11"/>
        <v>0</v>
      </c>
      <c r="Z37" s="62">
        <f>IF(NOT(ISNUMBER($K37)),0,IF(Y37&gt;=1,1,IF(TODAY()&lt;$K37,2,IF(OR(TODAY()&gt;$L37,N($R37)&gt;0),5,IF(Y37&lt;MIN(1,(NETWORKDAYS($K37,TODAY(),Freie_Tage)-1)/MAX(1,NETWORKDAYS($K37,$L37,Freie_Tage)))-0.15,4,3)))))</f>
        <v>2</v>
      </c>
      <c r="AA37" s="63" t="str">
        <f t="shared" ref="AA37:CZ37" si="40">IF(AND($B37="Meilenstein",ISNUMBER($K37)),IF(AND(AA$1&lt;=$K37,AB$1&gt;$K37),"◆",""),"")</f>
        <v/>
      </c>
      <c r="AB37" s="63" t="str">
        <f t="shared" si="40"/>
        <v/>
      </c>
      <c r="AC37" s="63" t="str">
        <f t="shared" si="40"/>
        <v/>
      </c>
      <c r="AD37" s="63" t="str">
        <f t="shared" si="40"/>
        <v/>
      </c>
      <c r="AE37" s="63" t="str">
        <f t="shared" si="40"/>
        <v/>
      </c>
      <c r="AF37" s="63" t="str">
        <f t="shared" si="40"/>
        <v/>
      </c>
      <c r="AG37" s="63" t="str">
        <f t="shared" si="40"/>
        <v/>
      </c>
      <c r="AH37" s="63" t="str">
        <f t="shared" si="40"/>
        <v/>
      </c>
      <c r="AI37" s="63" t="str">
        <f t="shared" si="40"/>
        <v/>
      </c>
      <c r="AJ37" s="63" t="str">
        <f t="shared" si="40"/>
        <v/>
      </c>
      <c r="AK37" s="63" t="str">
        <f t="shared" si="40"/>
        <v/>
      </c>
      <c r="AL37" s="63" t="str">
        <f t="shared" si="40"/>
        <v/>
      </c>
      <c r="AM37" s="63" t="str">
        <f t="shared" si="40"/>
        <v/>
      </c>
      <c r="AN37" s="63" t="str">
        <f t="shared" si="40"/>
        <v/>
      </c>
      <c r="AO37" s="63" t="str">
        <f t="shared" si="40"/>
        <v/>
      </c>
      <c r="AP37" s="63" t="str">
        <f t="shared" si="40"/>
        <v/>
      </c>
      <c r="AQ37" s="63" t="str">
        <f t="shared" si="40"/>
        <v/>
      </c>
      <c r="AR37" s="63" t="str">
        <f t="shared" si="40"/>
        <v/>
      </c>
      <c r="AS37" s="63" t="str">
        <f t="shared" si="40"/>
        <v/>
      </c>
      <c r="AT37" s="63" t="str">
        <f t="shared" si="40"/>
        <v/>
      </c>
      <c r="AU37" s="63" t="str">
        <f t="shared" si="40"/>
        <v/>
      </c>
      <c r="AV37" s="63" t="str">
        <f t="shared" si="40"/>
        <v/>
      </c>
      <c r="AW37" s="63" t="str">
        <f t="shared" si="40"/>
        <v/>
      </c>
      <c r="AX37" s="63" t="str">
        <f t="shared" si="40"/>
        <v/>
      </c>
      <c r="AY37" s="63" t="str">
        <f t="shared" si="40"/>
        <v/>
      </c>
      <c r="AZ37" s="63" t="str">
        <f t="shared" si="40"/>
        <v/>
      </c>
      <c r="BA37" s="63" t="str">
        <f t="shared" si="40"/>
        <v/>
      </c>
      <c r="BB37" s="63" t="str">
        <f t="shared" si="40"/>
        <v/>
      </c>
      <c r="BC37" s="63" t="str">
        <f t="shared" si="40"/>
        <v/>
      </c>
      <c r="BD37" s="63" t="str">
        <f t="shared" si="40"/>
        <v/>
      </c>
      <c r="BE37" s="63" t="str">
        <f t="shared" si="40"/>
        <v/>
      </c>
      <c r="BF37" s="63" t="str">
        <f t="shared" si="40"/>
        <v/>
      </c>
      <c r="BG37" s="63" t="str">
        <f t="shared" si="40"/>
        <v/>
      </c>
      <c r="BH37" s="63" t="str">
        <f t="shared" si="40"/>
        <v/>
      </c>
      <c r="BI37" s="63" t="str">
        <f t="shared" si="40"/>
        <v/>
      </c>
      <c r="BJ37" s="63" t="str">
        <f t="shared" si="40"/>
        <v/>
      </c>
      <c r="BK37" s="63" t="str">
        <f t="shared" si="40"/>
        <v/>
      </c>
      <c r="BL37" s="63" t="str">
        <f t="shared" si="40"/>
        <v/>
      </c>
      <c r="BM37" s="63" t="str">
        <f t="shared" si="40"/>
        <v/>
      </c>
      <c r="BN37" s="63" t="str">
        <f t="shared" si="40"/>
        <v/>
      </c>
      <c r="BO37" s="63" t="str">
        <f t="shared" si="40"/>
        <v/>
      </c>
      <c r="BP37" s="63" t="str">
        <f t="shared" si="40"/>
        <v/>
      </c>
      <c r="BQ37" s="63" t="str">
        <f t="shared" si="40"/>
        <v/>
      </c>
      <c r="BR37" s="63" t="str">
        <f t="shared" si="40"/>
        <v/>
      </c>
      <c r="BS37" s="63" t="str">
        <f t="shared" si="40"/>
        <v/>
      </c>
      <c r="BT37" s="63" t="str">
        <f t="shared" si="40"/>
        <v/>
      </c>
      <c r="BU37" s="63" t="str">
        <f t="shared" si="40"/>
        <v/>
      </c>
      <c r="BV37" s="63" t="str">
        <f t="shared" si="40"/>
        <v/>
      </c>
      <c r="BW37" s="63" t="str">
        <f t="shared" si="40"/>
        <v/>
      </c>
      <c r="BX37" s="63" t="str">
        <f t="shared" si="40"/>
        <v/>
      </c>
      <c r="BY37" s="63" t="str">
        <f t="shared" si="40"/>
        <v/>
      </c>
      <c r="BZ37" s="63" t="str">
        <f t="shared" si="40"/>
        <v/>
      </c>
      <c r="CA37" s="63" t="str">
        <f t="shared" si="40"/>
        <v/>
      </c>
      <c r="CB37" s="63" t="str">
        <f t="shared" si="40"/>
        <v/>
      </c>
      <c r="CC37" s="63" t="str">
        <f t="shared" si="40"/>
        <v/>
      </c>
      <c r="CD37" s="63" t="str">
        <f t="shared" si="40"/>
        <v/>
      </c>
      <c r="CE37" s="63" t="str">
        <f t="shared" si="40"/>
        <v/>
      </c>
      <c r="CF37" s="63" t="str">
        <f t="shared" si="40"/>
        <v/>
      </c>
      <c r="CG37" s="63" t="str">
        <f t="shared" si="40"/>
        <v/>
      </c>
      <c r="CH37" s="63" t="str">
        <f t="shared" si="40"/>
        <v/>
      </c>
      <c r="CI37" s="63" t="str">
        <f t="shared" si="40"/>
        <v/>
      </c>
      <c r="CJ37" s="63" t="str">
        <f t="shared" si="40"/>
        <v/>
      </c>
      <c r="CK37" s="63" t="str">
        <f t="shared" si="40"/>
        <v/>
      </c>
      <c r="CL37" s="63" t="str">
        <f t="shared" si="40"/>
        <v/>
      </c>
      <c r="CM37" s="63" t="str">
        <f t="shared" si="40"/>
        <v/>
      </c>
      <c r="CN37" s="63" t="str">
        <f t="shared" si="40"/>
        <v/>
      </c>
      <c r="CO37" s="63" t="str">
        <f t="shared" si="40"/>
        <v/>
      </c>
      <c r="CP37" s="63" t="str">
        <f t="shared" si="40"/>
        <v/>
      </c>
      <c r="CQ37" s="63" t="str">
        <f t="shared" si="40"/>
        <v/>
      </c>
      <c r="CR37" s="63" t="str">
        <f t="shared" si="40"/>
        <v/>
      </c>
      <c r="CS37" s="63" t="str">
        <f t="shared" si="40"/>
        <v/>
      </c>
      <c r="CT37" s="63" t="str">
        <f t="shared" si="40"/>
        <v/>
      </c>
      <c r="CU37" s="63" t="str">
        <f t="shared" si="40"/>
        <v/>
      </c>
      <c r="CV37" s="63" t="str">
        <f t="shared" si="40"/>
        <v/>
      </c>
      <c r="CW37" s="63" t="str">
        <f t="shared" si="40"/>
        <v/>
      </c>
      <c r="CX37" s="63" t="str">
        <f t="shared" si="40"/>
        <v/>
      </c>
      <c r="CY37" s="63" t="str">
        <f t="shared" si="40"/>
        <v/>
      </c>
      <c r="CZ37" s="63" t="str">
        <f t="shared" si="40"/>
        <v/>
      </c>
    </row>
    <row r="38" ht="15.75" customHeight="1">
      <c r="A38" s="53">
        <v>31.0</v>
      </c>
      <c r="B38" s="53" t="s">
        <v>100</v>
      </c>
      <c r="C38" s="55" t="s">
        <v>173</v>
      </c>
      <c r="D38" s="55" t="s">
        <v>174</v>
      </c>
      <c r="E38" s="53">
        <v>28.0</v>
      </c>
      <c r="F38" s="53"/>
      <c r="G38" s="53">
        <v>3.0</v>
      </c>
      <c r="H38" s="53"/>
      <c r="I38" s="53" t="s">
        <v>103</v>
      </c>
      <c r="J38" s="56"/>
      <c r="K38" s="57">
        <f t="shared" si="6"/>
        <v>46478</v>
      </c>
      <c r="L38" s="57">
        <f t="shared" si="7"/>
        <v>46482</v>
      </c>
      <c r="M38" s="57" t="str">
        <f>IF(OR($B38&lt;&gt;"Vorgang",N($H38)=0,NOT(ISNUMBER($L38)),ISNUMBER($P38)),"",WORKDAY($L38,$H38,Freie_Tage))</f>
        <v/>
      </c>
      <c r="N38" s="56">
        <f>WORKDAY($C$5-1,139,Freie_Tage)</f>
        <v>46482</v>
      </c>
      <c r="O38" s="56"/>
      <c r="P38" s="56"/>
      <c r="Q38" s="58"/>
      <c r="R38" s="59">
        <f>IF(AND(ISNUMBER($N38),ISNUMBER($L38)),IF($L38&gt;$N38,NETWORKDAYS($N38,$L38,Freie_Tage)-1,IF($L38&lt;$N38,1-NETWORKDAYS($L38,$N38,Freie_Tage),0)),"")</f>
        <v>0</v>
      </c>
      <c r="S38" s="60" t="str">
        <f t="shared" si="8"/>
        <v>○ Geplant</v>
      </c>
      <c r="T38" s="61" t="str">
        <f t="shared" si="9"/>
        <v/>
      </c>
      <c r="U38" s="62">
        <f t="shared" si="10"/>
        <v>21</v>
      </c>
      <c r="V38" s="62">
        <f t="array" ref="V38">IF(OR($C38="",$B38="Abschnitt"),"",IF(ISNUMBER($O38),$O38,IF(AND($E38="",NOT(ISNUMBER($J38))),WORKDAY(IF(ISNUMBER($C$5),$C$5,TODAY())-1,1,Freie_Tage),MAX(IF($E38="",0,IFERROR(WORKDAY(INDEX($X$7:$X37,MATCH($E38,$A$7:$A37,0)),IF($B38="Meilenstein",0,1)+N($F38),Freie_Tage),WORKDAY(IF(ISNUMBER($C$5),$C$5,TODAY())-1,1,Freie_Tage))),IF(ISNUMBER($J38),WORKDAY($J38-1,1,Freie_Tage),0)))))</f>
        <v>46478</v>
      </c>
      <c r="W38" s="65">
        <f>IF(V38="","",IF(ISNUMBER($P38),$P38,IF($B38="Meilenstein",V38,WORKDAY(V38,MAX(N($G38),1)-1,Freie_Tage))))</f>
        <v>46482</v>
      </c>
      <c r="X38" s="65">
        <f>IF(V38="","",MAX(WORKDAY(IF($B38="Meilenstein",V38,WORKDAY(V38,MAX(N($G38),1)-1,Freie_Tage)),N($H38),Freie_Tage),IF(ISNUMBER($P38),$P38,0)))</f>
        <v>46482</v>
      </c>
      <c r="Y38" s="62">
        <f t="shared" si="11"/>
        <v>0</v>
      </c>
      <c r="Z38" s="62">
        <f>IF(NOT(ISNUMBER($K38)),0,IF(Y38&gt;=1,1,IF(TODAY()&lt;$K38,2,IF(OR(TODAY()&gt;$L38,N($R38)&gt;0),5,IF(Y38&lt;MIN(1,(NETWORKDAYS($K38,TODAY(),Freie_Tage)-1)/MAX(1,NETWORKDAYS($K38,$L38,Freie_Tage)))-0.15,4,3)))))</f>
        <v>2</v>
      </c>
      <c r="AA38" s="63" t="str">
        <f t="shared" ref="AA38:CZ38" si="41">IF(AND($B38="Meilenstein",ISNUMBER($K38)),IF(AND(AA$1&lt;=$K38,AB$1&gt;$K38),"◆",""),"")</f>
        <v/>
      </c>
      <c r="AB38" s="63" t="str">
        <f t="shared" si="41"/>
        <v/>
      </c>
      <c r="AC38" s="63" t="str">
        <f t="shared" si="41"/>
        <v/>
      </c>
      <c r="AD38" s="63" t="str">
        <f t="shared" si="41"/>
        <v/>
      </c>
      <c r="AE38" s="63" t="str">
        <f t="shared" si="41"/>
        <v/>
      </c>
      <c r="AF38" s="63" t="str">
        <f t="shared" si="41"/>
        <v/>
      </c>
      <c r="AG38" s="63" t="str">
        <f t="shared" si="41"/>
        <v/>
      </c>
      <c r="AH38" s="63" t="str">
        <f t="shared" si="41"/>
        <v/>
      </c>
      <c r="AI38" s="63" t="str">
        <f t="shared" si="41"/>
        <v/>
      </c>
      <c r="AJ38" s="63" t="str">
        <f t="shared" si="41"/>
        <v/>
      </c>
      <c r="AK38" s="63" t="str">
        <f t="shared" si="41"/>
        <v/>
      </c>
      <c r="AL38" s="63" t="str">
        <f t="shared" si="41"/>
        <v/>
      </c>
      <c r="AM38" s="63" t="str">
        <f t="shared" si="41"/>
        <v/>
      </c>
      <c r="AN38" s="63" t="str">
        <f t="shared" si="41"/>
        <v/>
      </c>
      <c r="AO38" s="63" t="str">
        <f t="shared" si="41"/>
        <v/>
      </c>
      <c r="AP38" s="63" t="str">
        <f t="shared" si="41"/>
        <v/>
      </c>
      <c r="AQ38" s="63" t="str">
        <f t="shared" si="41"/>
        <v/>
      </c>
      <c r="AR38" s="63" t="str">
        <f t="shared" si="41"/>
        <v/>
      </c>
      <c r="AS38" s="63" t="str">
        <f t="shared" si="41"/>
        <v/>
      </c>
      <c r="AT38" s="63" t="str">
        <f t="shared" si="41"/>
        <v/>
      </c>
      <c r="AU38" s="63" t="str">
        <f t="shared" si="41"/>
        <v/>
      </c>
      <c r="AV38" s="63" t="str">
        <f t="shared" si="41"/>
        <v/>
      </c>
      <c r="AW38" s="63" t="str">
        <f t="shared" si="41"/>
        <v/>
      </c>
      <c r="AX38" s="63" t="str">
        <f t="shared" si="41"/>
        <v/>
      </c>
      <c r="AY38" s="63" t="str">
        <f t="shared" si="41"/>
        <v/>
      </c>
      <c r="AZ38" s="63" t="str">
        <f t="shared" si="41"/>
        <v/>
      </c>
      <c r="BA38" s="63" t="str">
        <f t="shared" si="41"/>
        <v/>
      </c>
      <c r="BB38" s="63" t="str">
        <f t="shared" si="41"/>
        <v/>
      </c>
      <c r="BC38" s="63" t="str">
        <f t="shared" si="41"/>
        <v/>
      </c>
      <c r="BD38" s="63" t="str">
        <f t="shared" si="41"/>
        <v/>
      </c>
      <c r="BE38" s="63" t="str">
        <f t="shared" si="41"/>
        <v/>
      </c>
      <c r="BF38" s="63" t="str">
        <f t="shared" si="41"/>
        <v/>
      </c>
      <c r="BG38" s="63" t="str">
        <f t="shared" si="41"/>
        <v/>
      </c>
      <c r="BH38" s="63" t="str">
        <f t="shared" si="41"/>
        <v/>
      </c>
      <c r="BI38" s="63" t="str">
        <f t="shared" si="41"/>
        <v/>
      </c>
      <c r="BJ38" s="63" t="str">
        <f t="shared" si="41"/>
        <v/>
      </c>
      <c r="BK38" s="63" t="str">
        <f t="shared" si="41"/>
        <v/>
      </c>
      <c r="BL38" s="63" t="str">
        <f t="shared" si="41"/>
        <v/>
      </c>
      <c r="BM38" s="63" t="str">
        <f t="shared" si="41"/>
        <v/>
      </c>
      <c r="BN38" s="63" t="str">
        <f t="shared" si="41"/>
        <v/>
      </c>
      <c r="BO38" s="63" t="str">
        <f t="shared" si="41"/>
        <v/>
      </c>
      <c r="BP38" s="63" t="str">
        <f t="shared" si="41"/>
        <v/>
      </c>
      <c r="BQ38" s="63" t="str">
        <f t="shared" si="41"/>
        <v/>
      </c>
      <c r="BR38" s="63" t="str">
        <f t="shared" si="41"/>
        <v/>
      </c>
      <c r="BS38" s="63" t="str">
        <f t="shared" si="41"/>
        <v/>
      </c>
      <c r="BT38" s="63" t="str">
        <f t="shared" si="41"/>
        <v/>
      </c>
      <c r="BU38" s="63" t="str">
        <f t="shared" si="41"/>
        <v/>
      </c>
      <c r="BV38" s="63" t="str">
        <f t="shared" si="41"/>
        <v/>
      </c>
      <c r="BW38" s="63" t="str">
        <f t="shared" si="41"/>
        <v/>
      </c>
      <c r="BX38" s="63" t="str">
        <f t="shared" si="41"/>
        <v/>
      </c>
      <c r="BY38" s="63" t="str">
        <f t="shared" si="41"/>
        <v/>
      </c>
      <c r="BZ38" s="63" t="str">
        <f t="shared" si="41"/>
        <v/>
      </c>
      <c r="CA38" s="63" t="str">
        <f t="shared" si="41"/>
        <v/>
      </c>
      <c r="CB38" s="63" t="str">
        <f t="shared" si="41"/>
        <v/>
      </c>
      <c r="CC38" s="63" t="str">
        <f t="shared" si="41"/>
        <v/>
      </c>
      <c r="CD38" s="63" t="str">
        <f t="shared" si="41"/>
        <v/>
      </c>
      <c r="CE38" s="63" t="str">
        <f t="shared" si="41"/>
        <v/>
      </c>
      <c r="CF38" s="63" t="str">
        <f t="shared" si="41"/>
        <v/>
      </c>
      <c r="CG38" s="63" t="str">
        <f t="shared" si="41"/>
        <v/>
      </c>
      <c r="CH38" s="63" t="str">
        <f t="shared" si="41"/>
        <v/>
      </c>
      <c r="CI38" s="63" t="str">
        <f t="shared" si="41"/>
        <v/>
      </c>
      <c r="CJ38" s="63" t="str">
        <f t="shared" si="41"/>
        <v/>
      </c>
      <c r="CK38" s="63" t="str">
        <f t="shared" si="41"/>
        <v/>
      </c>
      <c r="CL38" s="63" t="str">
        <f t="shared" si="41"/>
        <v/>
      </c>
      <c r="CM38" s="63" t="str">
        <f t="shared" si="41"/>
        <v/>
      </c>
      <c r="CN38" s="63" t="str">
        <f t="shared" si="41"/>
        <v/>
      </c>
      <c r="CO38" s="63" t="str">
        <f t="shared" si="41"/>
        <v/>
      </c>
      <c r="CP38" s="63" t="str">
        <f t="shared" si="41"/>
        <v/>
      </c>
      <c r="CQ38" s="63" t="str">
        <f t="shared" si="41"/>
        <v/>
      </c>
      <c r="CR38" s="63" t="str">
        <f t="shared" si="41"/>
        <v/>
      </c>
      <c r="CS38" s="63" t="str">
        <f t="shared" si="41"/>
        <v/>
      </c>
      <c r="CT38" s="63" t="str">
        <f t="shared" si="41"/>
        <v/>
      </c>
      <c r="CU38" s="63" t="str">
        <f t="shared" si="41"/>
        <v/>
      </c>
      <c r="CV38" s="63" t="str">
        <f t="shared" si="41"/>
        <v/>
      </c>
      <c r="CW38" s="63" t="str">
        <f t="shared" si="41"/>
        <v/>
      </c>
      <c r="CX38" s="63" t="str">
        <f t="shared" si="41"/>
        <v/>
      </c>
      <c r="CY38" s="63" t="str">
        <f t="shared" si="41"/>
        <v/>
      </c>
      <c r="CZ38" s="63" t="str">
        <f t="shared" si="41"/>
        <v/>
      </c>
    </row>
    <row r="39" ht="15.75" customHeight="1">
      <c r="A39" s="53">
        <v>32.0</v>
      </c>
      <c r="B39" s="53" t="s">
        <v>74</v>
      </c>
      <c r="C39" s="54" t="s">
        <v>175</v>
      </c>
      <c r="D39" s="55"/>
      <c r="E39" s="53"/>
      <c r="F39" s="53"/>
      <c r="G39" s="53"/>
      <c r="H39" s="53"/>
      <c r="I39" s="53"/>
      <c r="J39" s="56"/>
      <c r="K39" s="57">
        <f t="shared" si="6"/>
        <v>46420</v>
      </c>
      <c r="L39" s="57">
        <f t="shared" si="7"/>
        <v>46486</v>
      </c>
      <c r="M39" s="57" t="str">
        <f>IF(OR($B39&lt;&gt;"Vorgang",N($H39)=0,NOT(ISNUMBER($L39)),ISNUMBER($P39)),"",WORKDAY($L39,$H39,Freie_Tage))</f>
        <v/>
      </c>
      <c r="N39" s="56">
        <f>WORKDAY($C$5-1,143,Freie_Tage)</f>
        <v>46486</v>
      </c>
      <c r="O39" s="56"/>
      <c r="P39" s="56"/>
      <c r="Q39" s="58"/>
      <c r="R39" s="59">
        <f>IF(AND(ISNUMBER($N39),ISNUMBER($L39)),IF($L39&gt;$N39,NETWORKDAYS($N39,$L39,Freie_Tage)-1,IF($L39&lt;$N39,1-NETWORKDAYS($L39,$N39,Freie_Tage),0)),"")</f>
        <v>0</v>
      </c>
      <c r="S39" s="60" t="str">
        <f t="shared" si="8"/>
        <v>○ Geplant  ·  0 %</v>
      </c>
      <c r="T39" s="61" t="str">
        <f t="shared" si="9"/>
        <v/>
      </c>
      <c r="U39" s="62">
        <f t="shared" si="10"/>
        <v>32</v>
      </c>
      <c r="V39" s="62" t="str">
        <f t="array" ref="V39">IF(OR($C39="",$B39="Abschnitt"),"",IF(ISNUMBER($O39),$O39,IF(AND($E39="",NOT(ISNUMBER($J39))),WORKDAY(IF(ISNUMBER($C$5),$C$5,TODAY())-1,1,Freie_Tage),MAX(IF($E39="",0,IFERROR(WORKDAY(INDEX($X$7:$X38,MATCH($E39,$A$7:$A38,0)),IF($B39="Meilenstein",0,1)+N($F39),Freie_Tage),WORKDAY(IF(ISNUMBER($C$5),$C$5,TODAY())-1,1,Freie_Tage))),IF(ISNUMBER($J39),WORKDAY($J39-1,1,Freie_Tage),0)))))</f>
        <v/>
      </c>
      <c r="W39" s="62" t="str">
        <f>IF(V39="","",IF(ISNUMBER($P39),$P39,IF($B39="Meilenstein",V39,WORKDAY(V39,MAX(N($G39),1)-1,Freie_Tage))))</f>
        <v/>
      </c>
      <c r="X39" s="62" t="str">
        <f>IF(V39="","",MAX(WORKDAY(IF($B39="Meilenstein",V39,WORKDAY(V39,MAX(N($G39),1)-1,Freie_Tage)),N($H39),Freie_Tage),IF(ISNUMBER($P39),$P39,0)))</f>
        <v/>
      </c>
      <c r="Y39" s="62">
        <f t="shared" si="11"/>
        <v>0</v>
      </c>
      <c r="Z39" s="62">
        <f>IF(NOT(ISNUMBER($K39)),0,IF(Y39&gt;=1,1,IF(TODAY()&lt;$K39,2,IF(OR(TODAY()&gt;$L39,N($R39)&gt;0),5,IF(Y39&lt;MIN(1,(NETWORKDAYS($K39,TODAY(),Freie_Tage)-1)/MAX(1,NETWORKDAYS($K39,$L39,Freie_Tage)))-0.15,4,3)))))</f>
        <v>2</v>
      </c>
      <c r="AA39" s="63" t="str">
        <f t="shared" ref="AA39:CZ39" si="42">IF(AND($B39="Meilenstein",ISNUMBER($K39)),IF(AND(AA$1&lt;=$K39,AB$1&gt;$K39),"◆",""),"")</f>
        <v/>
      </c>
      <c r="AB39" s="63" t="str">
        <f t="shared" si="42"/>
        <v/>
      </c>
      <c r="AC39" s="63" t="str">
        <f t="shared" si="42"/>
        <v/>
      </c>
      <c r="AD39" s="63" t="str">
        <f t="shared" si="42"/>
        <v/>
      </c>
      <c r="AE39" s="63" t="str">
        <f t="shared" si="42"/>
        <v/>
      </c>
      <c r="AF39" s="63" t="str">
        <f t="shared" si="42"/>
        <v/>
      </c>
      <c r="AG39" s="63" t="str">
        <f t="shared" si="42"/>
        <v/>
      </c>
      <c r="AH39" s="63" t="str">
        <f t="shared" si="42"/>
        <v/>
      </c>
      <c r="AI39" s="63" t="str">
        <f t="shared" si="42"/>
        <v/>
      </c>
      <c r="AJ39" s="63" t="str">
        <f t="shared" si="42"/>
        <v/>
      </c>
      <c r="AK39" s="63" t="str">
        <f t="shared" si="42"/>
        <v/>
      </c>
      <c r="AL39" s="63" t="str">
        <f t="shared" si="42"/>
        <v/>
      </c>
      <c r="AM39" s="63" t="str">
        <f t="shared" si="42"/>
        <v/>
      </c>
      <c r="AN39" s="63" t="str">
        <f t="shared" si="42"/>
        <v/>
      </c>
      <c r="AO39" s="63" t="str">
        <f t="shared" si="42"/>
        <v/>
      </c>
      <c r="AP39" s="63" t="str">
        <f t="shared" si="42"/>
        <v/>
      </c>
      <c r="AQ39" s="63" t="str">
        <f t="shared" si="42"/>
        <v/>
      </c>
      <c r="AR39" s="63" t="str">
        <f t="shared" si="42"/>
        <v/>
      </c>
      <c r="AS39" s="63" t="str">
        <f t="shared" si="42"/>
        <v/>
      </c>
      <c r="AT39" s="63" t="str">
        <f t="shared" si="42"/>
        <v/>
      </c>
      <c r="AU39" s="63" t="str">
        <f t="shared" si="42"/>
        <v/>
      </c>
      <c r="AV39" s="63" t="str">
        <f t="shared" si="42"/>
        <v/>
      </c>
      <c r="AW39" s="63" t="str">
        <f t="shared" si="42"/>
        <v/>
      </c>
      <c r="AX39" s="63" t="str">
        <f t="shared" si="42"/>
        <v/>
      </c>
      <c r="AY39" s="63" t="str">
        <f t="shared" si="42"/>
        <v/>
      </c>
      <c r="AZ39" s="63" t="str">
        <f t="shared" si="42"/>
        <v/>
      </c>
      <c r="BA39" s="63" t="str">
        <f t="shared" si="42"/>
        <v/>
      </c>
      <c r="BB39" s="63" t="str">
        <f t="shared" si="42"/>
        <v/>
      </c>
      <c r="BC39" s="63" t="str">
        <f t="shared" si="42"/>
        <v/>
      </c>
      <c r="BD39" s="63" t="str">
        <f t="shared" si="42"/>
        <v/>
      </c>
      <c r="BE39" s="63" t="str">
        <f t="shared" si="42"/>
        <v/>
      </c>
      <c r="BF39" s="63" t="str">
        <f t="shared" si="42"/>
        <v/>
      </c>
      <c r="BG39" s="63" t="str">
        <f t="shared" si="42"/>
        <v/>
      </c>
      <c r="BH39" s="63" t="str">
        <f t="shared" si="42"/>
        <v/>
      </c>
      <c r="BI39" s="63" t="str">
        <f t="shared" si="42"/>
        <v/>
      </c>
      <c r="BJ39" s="63" t="str">
        <f t="shared" si="42"/>
        <v/>
      </c>
      <c r="BK39" s="63" t="str">
        <f t="shared" si="42"/>
        <v/>
      </c>
      <c r="BL39" s="63" t="str">
        <f t="shared" si="42"/>
        <v/>
      </c>
      <c r="BM39" s="63" t="str">
        <f t="shared" si="42"/>
        <v/>
      </c>
      <c r="BN39" s="63" t="str">
        <f t="shared" si="42"/>
        <v/>
      </c>
      <c r="BO39" s="63" t="str">
        <f t="shared" si="42"/>
        <v/>
      </c>
      <c r="BP39" s="63" t="str">
        <f t="shared" si="42"/>
        <v/>
      </c>
      <c r="BQ39" s="63" t="str">
        <f t="shared" si="42"/>
        <v/>
      </c>
      <c r="BR39" s="63" t="str">
        <f t="shared" si="42"/>
        <v/>
      </c>
      <c r="BS39" s="63" t="str">
        <f t="shared" si="42"/>
        <v/>
      </c>
      <c r="BT39" s="63" t="str">
        <f t="shared" si="42"/>
        <v/>
      </c>
      <c r="BU39" s="63" t="str">
        <f t="shared" si="42"/>
        <v/>
      </c>
      <c r="BV39" s="63" t="str">
        <f t="shared" si="42"/>
        <v/>
      </c>
      <c r="BW39" s="63" t="str">
        <f t="shared" si="42"/>
        <v/>
      </c>
      <c r="BX39" s="63" t="str">
        <f t="shared" si="42"/>
        <v/>
      </c>
      <c r="BY39" s="63" t="str">
        <f t="shared" si="42"/>
        <v/>
      </c>
      <c r="BZ39" s="63" t="str">
        <f t="shared" si="42"/>
        <v/>
      </c>
      <c r="CA39" s="63" t="str">
        <f t="shared" si="42"/>
        <v/>
      </c>
      <c r="CB39" s="63" t="str">
        <f t="shared" si="42"/>
        <v/>
      </c>
      <c r="CC39" s="63" t="str">
        <f t="shared" si="42"/>
        <v/>
      </c>
      <c r="CD39" s="63" t="str">
        <f t="shared" si="42"/>
        <v/>
      </c>
      <c r="CE39" s="63" t="str">
        <f t="shared" si="42"/>
        <v/>
      </c>
      <c r="CF39" s="63" t="str">
        <f t="shared" si="42"/>
        <v/>
      </c>
      <c r="CG39" s="63" t="str">
        <f t="shared" si="42"/>
        <v/>
      </c>
      <c r="CH39" s="63" t="str">
        <f t="shared" si="42"/>
        <v/>
      </c>
      <c r="CI39" s="63" t="str">
        <f t="shared" si="42"/>
        <v/>
      </c>
      <c r="CJ39" s="63" t="str">
        <f t="shared" si="42"/>
        <v/>
      </c>
      <c r="CK39" s="63" t="str">
        <f t="shared" si="42"/>
        <v/>
      </c>
      <c r="CL39" s="63" t="str">
        <f t="shared" si="42"/>
        <v/>
      </c>
      <c r="CM39" s="63" t="str">
        <f t="shared" si="42"/>
        <v/>
      </c>
      <c r="CN39" s="63" t="str">
        <f t="shared" si="42"/>
        <v/>
      </c>
      <c r="CO39" s="63" t="str">
        <f t="shared" si="42"/>
        <v/>
      </c>
      <c r="CP39" s="63" t="str">
        <f t="shared" si="42"/>
        <v/>
      </c>
      <c r="CQ39" s="63" t="str">
        <f t="shared" si="42"/>
        <v/>
      </c>
      <c r="CR39" s="63" t="str">
        <f t="shared" si="42"/>
        <v/>
      </c>
      <c r="CS39" s="63" t="str">
        <f t="shared" si="42"/>
        <v/>
      </c>
      <c r="CT39" s="63" t="str">
        <f t="shared" si="42"/>
        <v/>
      </c>
      <c r="CU39" s="63" t="str">
        <f t="shared" si="42"/>
        <v/>
      </c>
      <c r="CV39" s="63" t="str">
        <f t="shared" si="42"/>
        <v/>
      </c>
      <c r="CW39" s="63" t="str">
        <f t="shared" si="42"/>
        <v/>
      </c>
      <c r="CX39" s="63" t="str">
        <f t="shared" si="42"/>
        <v/>
      </c>
      <c r="CY39" s="63" t="str">
        <f t="shared" si="42"/>
        <v/>
      </c>
      <c r="CZ39" s="63" t="str">
        <f t="shared" si="42"/>
        <v/>
      </c>
    </row>
    <row r="40" ht="15.75" customHeight="1">
      <c r="A40" s="53">
        <v>33.0</v>
      </c>
      <c r="B40" s="53" t="s">
        <v>100</v>
      </c>
      <c r="C40" s="55" t="s">
        <v>176</v>
      </c>
      <c r="D40" s="55" t="s">
        <v>177</v>
      </c>
      <c r="E40" s="53">
        <v>16.0</v>
      </c>
      <c r="F40" s="53"/>
      <c r="G40" s="53">
        <v>10.0</v>
      </c>
      <c r="H40" s="53">
        <v>2.0</v>
      </c>
      <c r="I40" s="53" t="s">
        <v>106</v>
      </c>
      <c r="J40" s="56"/>
      <c r="K40" s="57">
        <f t="shared" si="6"/>
        <v>46420</v>
      </c>
      <c r="L40" s="57">
        <f t="shared" si="7"/>
        <v>46433</v>
      </c>
      <c r="M40" s="57">
        <f>IF(OR($B40&lt;&gt;"Vorgang",N($H40)=0,NOT(ISNUMBER($L40)),ISNUMBER($P40)),"",WORKDAY($L40,$H40,Freie_Tage))</f>
        <v>46435</v>
      </c>
      <c r="N40" s="56">
        <f>WORKDAY($C$5-1,106,Freie_Tage)</f>
        <v>46433</v>
      </c>
      <c r="O40" s="56"/>
      <c r="P40" s="56"/>
      <c r="Q40" s="58"/>
      <c r="R40" s="59">
        <f>IF(AND(ISNUMBER($N40),ISNUMBER($L40)),IF($L40&gt;$N40,NETWORKDAYS($N40,$L40,Freie_Tage)-1,IF($L40&lt;$N40,1-NETWORKDAYS($L40,$N40,Freie_Tage),0)),"")</f>
        <v>0</v>
      </c>
      <c r="S40" s="60" t="str">
        <f t="shared" si="8"/>
        <v>○ Geplant</v>
      </c>
      <c r="T40" s="61" t="str">
        <f t="shared" si="9"/>
        <v>❄ Winter: Wetterrisiko  </v>
      </c>
      <c r="U40" s="62">
        <f t="shared" si="10"/>
        <v>32</v>
      </c>
      <c r="V40" s="62">
        <f t="array" ref="V40">IF(OR($C40="",$B40="Abschnitt"),"",IF(ISNUMBER($O40),$O40,IF(AND($E40="",NOT(ISNUMBER($J40))),WORKDAY(IF(ISNUMBER($C$5),$C$5,TODAY())-1,1,Freie_Tage),MAX(IF($E40="",0,IFERROR(WORKDAY(INDEX($X$7:$X39,MATCH($E40,$A$7:$A39,0)),IF($B40="Meilenstein",0,1)+N($F40),Freie_Tage),WORKDAY(IF(ISNUMBER($C$5),$C$5,TODAY())-1,1,Freie_Tage))),IF(ISNUMBER($J40),WORKDAY($J40-1,1,Freie_Tage),0)))))</f>
        <v>46420</v>
      </c>
      <c r="W40" s="65">
        <f>IF(V40="","",IF(ISNUMBER($P40),$P40,IF($B40="Meilenstein",V40,WORKDAY(V40,MAX(N($G40),1)-1,Freie_Tage))))</f>
        <v>46433</v>
      </c>
      <c r="X40" s="65">
        <f>IF(V40="","",MAX(WORKDAY(IF($B40="Meilenstein",V40,WORKDAY(V40,MAX(N($G40),1)-1,Freie_Tage)),N($H40),Freie_Tage),IF(ISNUMBER($P40),$P40,0)))</f>
        <v>46435</v>
      </c>
      <c r="Y40" s="62">
        <f t="shared" si="11"/>
        <v>0</v>
      </c>
      <c r="Z40" s="62">
        <f>IF(NOT(ISNUMBER($K40)),0,IF(Y40&gt;=1,1,IF(TODAY()&lt;$K40,2,IF(OR(TODAY()&gt;$L40,N($R40)&gt;0),5,IF(Y40&lt;MIN(1,(NETWORKDAYS($K40,TODAY(),Freie_Tage)-1)/MAX(1,NETWORKDAYS($K40,$L40,Freie_Tage)))-0.15,4,3)))))</f>
        <v>2</v>
      </c>
      <c r="AA40" s="63" t="str">
        <f t="shared" ref="AA40:CZ40" si="43">IF(AND($B40="Meilenstein",ISNUMBER($K40)),IF(AND(AA$1&lt;=$K40,AB$1&gt;$K40),"◆",""),"")</f>
        <v/>
      </c>
      <c r="AB40" s="63" t="str">
        <f t="shared" si="43"/>
        <v/>
      </c>
      <c r="AC40" s="63" t="str">
        <f t="shared" si="43"/>
        <v/>
      </c>
      <c r="AD40" s="63" t="str">
        <f t="shared" si="43"/>
        <v/>
      </c>
      <c r="AE40" s="63" t="str">
        <f t="shared" si="43"/>
        <v/>
      </c>
      <c r="AF40" s="63" t="str">
        <f t="shared" si="43"/>
        <v/>
      </c>
      <c r="AG40" s="63" t="str">
        <f t="shared" si="43"/>
        <v/>
      </c>
      <c r="AH40" s="63" t="str">
        <f t="shared" si="43"/>
        <v/>
      </c>
      <c r="AI40" s="63" t="str">
        <f t="shared" si="43"/>
        <v/>
      </c>
      <c r="AJ40" s="63" t="str">
        <f t="shared" si="43"/>
        <v/>
      </c>
      <c r="AK40" s="63" t="str">
        <f t="shared" si="43"/>
        <v/>
      </c>
      <c r="AL40" s="63" t="str">
        <f t="shared" si="43"/>
        <v/>
      </c>
      <c r="AM40" s="63" t="str">
        <f t="shared" si="43"/>
        <v/>
      </c>
      <c r="AN40" s="63" t="str">
        <f t="shared" si="43"/>
        <v/>
      </c>
      <c r="AO40" s="63" t="str">
        <f t="shared" si="43"/>
        <v/>
      </c>
      <c r="AP40" s="63" t="str">
        <f t="shared" si="43"/>
        <v/>
      </c>
      <c r="AQ40" s="63" t="str">
        <f t="shared" si="43"/>
        <v/>
      </c>
      <c r="AR40" s="63" t="str">
        <f t="shared" si="43"/>
        <v/>
      </c>
      <c r="AS40" s="63" t="str">
        <f t="shared" si="43"/>
        <v/>
      </c>
      <c r="AT40" s="63" t="str">
        <f t="shared" si="43"/>
        <v/>
      </c>
      <c r="AU40" s="63" t="str">
        <f t="shared" si="43"/>
        <v/>
      </c>
      <c r="AV40" s="63" t="str">
        <f t="shared" si="43"/>
        <v/>
      </c>
      <c r="AW40" s="63" t="str">
        <f t="shared" si="43"/>
        <v/>
      </c>
      <c r="AX40" s="63" t="str">
        <f t="shared" si="43"/>
        <v/>
      </c>
      <c r="AY40" s="63" t="str">
        <f t="shared" si="43"/>
        <v/>
      </c>
      <c r="AZ40" s="63" t="str">
        <f t="shared" si="43"/>
        <v/>
      </c>
      <c r="BA40" s="63" t="str">
        <f t="shared" si="43"/>
        <v/>
      </c>
      <c r="BB40" s="63" t="str">
        <f t="shared" si="43"/>
        <v/>
      </c>
      <c r="BC40" s="63" t="str">
        <f t="shared" si="43"/>
        <v/>
      </c>
      <c r="BD40" s="63" t="str">
        <f t="shared" si="43"/>
        <v/>
      </c>
      <c r="BE40" s="63" t="str">
        <f t="shared" si="43"/>
        <v/>
      </c>
      <c r="BF40" s="63" t="str">
        <f t="shared" si="43"/>
        <v/>
      </c>
      <c r="BG40" s="63" t="str">
        <f t="shared" si="43"/>
        <v/>
      </c>
      <c r="BH40" s="63" t="str">
        <f t="shared" si="43"/>
        <v/>
      </c>
      <c r="BI40" s="63" t="str">
        <f t="shared" si="43"/>
        <v/>
      </c>
      <c r="BJ40" s="63" t="str">
        <f t="shared" si="43"/>
        <v/>
      </c>
      <c r="BK40" s="63" t="str">
        <f t="shared" si="43"/>
        <v/>
      </c>
      <c r="BL40" s="63" t="str">
        <f t="shared" si="43"/>
        <v/>
      </c>
      <c r="BM40" s="63" t="str">
        <f t="shared" si="43"/>
        <v/>
      </c>
      <c r="BN40" s="63" t="str">
        <f t="shared" si="43"/>
        <v/>
      </c>
      <c r="BO40" s="63" t="str">
        <f t="shared" si="43"/>
        <v/>
      </c>
      <c r="BP40" s="63" t="str">
        <f t="shared" si="43"/>
        <v/>
      </c>
      <c r="BQ40" s="63" t="str">
        <f t="shared" si="43"/>
        <v/>
      </c>
      <c r="BR40" s="63" t="str">
        <f t="shared" si="43"/>
        <v/>
      </c>
      <c r="BS40" s="63" t="str">
        <f t="shared" si="43"/>
        <v/>
      </c>
      <c r="BT40" s="63" t="str">
        <f t="shared" si="43"/>
        <v/>
      </c>
      <c r="BU40" s="63" t="str">
        <f t="shared" si="43"/>
        <v/>
      </c>
      <c r="BV40" s="63" t="str">
        <f t="shared" si="43"/>
        <v/>
      </c>
      <c r="BW40" s="63" t="str">
        <f t="shared" si="43"/>
        <v/>
      </c>
      <c r="BX40" s="63" t="str">
        <f t="shared" si="43"/>
        <v/>
      </c>
      <c r="BY40" s="63" t="str">
        <f t="shared" si="43"/>
        <v/>
      </c>
      <c r="BZ40" s="63" t="str">
        <f t="shared" si="43"/>
        <v/>
      </c>
      <c r="CA40" s="63" t="str">
        <f t="shared" si="43"/>
        <v/>
      </c>
      <c r="CB40" s="63" t="str">
        <f t="shared" si="43"/>
        <v/>
      </c>
      <c r="CC40" s="63" t="str">
        <f t="shared" si="43"/>
        <v/>
      </c>
      <c r="CD40" s="63" t="str">
        <f t="shared" si="43"/>
        <v/>
      </c>
      <c r="CE40" s="63" t="str">
        <f t="shared" si="43"/>
        <v/>
      </c>
      <c r="CF40" s="63" t="str">
        <f t="shared" si="43"/>
        <v/>
      </c>
      <c r="CG40" s="63" t="str">
        <f t="shared" si="43"/>
        <v/>
      </c>
      <c r="CH40" s="63" t="str">
        <f t="shared" si="43"/>
        <v/>
      </c>
      <c r="CI40" s="63" t="str">
        <f t="shared" si="43"/>
        <v/>
      </c>
      <c r="CJ40" s="63" t="str">
        <f t="shared" si="43"/>
        <v/>
      </c>
      <c r="CK40" s="63" t="str">
        <f t="shared" si="43"/>
        <v/>
      </c>
      <c r="CL40" s="63" t="str">
        <f t="shared" si="43"/>
        <v/>
      </c>
      <c r="CM40" s="63" t="str">
        <f t="shared" si="43"/>
        <v/>
      </c>
      <c r="CN40" s="63" t="str">
        <f t="shared" si="43"/>
        <v/>
      </c>
      <c r="CO40" s="63" t="str">
        <f t="shared" si="43"/>
        <v/>
      </c>
      <c r="CP40" s="63" t="str">
        <f t="shared" si="43"/>
        <v/>
      </c>
      <c r="CQ40" s="63" t="str">
        <f t="shared" si="43"/>
        <v/>
      </c>
      <c r="CR40" s="63" t="str">
        <f t="shared" si="43"/>
        <v/>
      </c>
      <c r="CS40" s="63" t="str">
        <f t="shared" si="43"/>
        <v/>
      </c>
      <c r="CT40" s="63" t="str">
        <f t="shared" si="43"/>
        <v/>
      </c>
      <c r="CU40" s="63" t="str">
        <f t="shared" si="43"/>
        <v/>
      </c>
      <c r="CV40" s="63" t="str">
        <f t="shared" si="43"/>
        <v/>
      </c>
      <c r="CW40" s="63" t="str">
        <f t="shared" si="43"/>
        <v/>
      </c>
      <c r="CX40" s="63" t="str">
        <f t="shared" si="43"/>
        <v/>
      </c>
      <c r="CY40" s="63" t="str">
        <f t="shared" si="43"/>
        <v/>
      </c>
      <c r="CZ40" s="63" t="str">
        <f t="shared" si="43"/>
        <v/>
      </c>
    </row>
    <row r="41" ht="15.75" customHeight="1">
      <c r="A41" s="53">
        <v>34.0</v>
      </c>
      <c r="B41" s="53" t="s">
        <v>100</v>
      </c>
      <c r="C41" s="55" t="s">
        <v>151</v>
      </c>
      <c r="D41" s="55" t="s">
        <v>102</v>
      </c>
      <c r="E41" s="53">
        <v>31.0</v>
      </c>
      <c r="F41" s="53"/>
      <c r="G41" s="53">
        <v>2.0</v>
      </c>
      <c r="H41" s="53"/>
      <c r="I41" s="53" t="s">
        <v>103</v>
      </c>
      <c r="J41" s="56"/>
      <c r="K41" s="57">
        <f t="shared" si="6"/>
        <v>46483</v>
      </c>
      <c r="L41" s="57">
        <f t="shared" si="7"/>
        <v>46484</v>
      </c>
      <c r="M41" s="57" t="str">
        <f>IF(OR($B41&lt;&gt;"Vorgang",N($H41)=0,NOT(ISNUMBER($L41)),ISNUMBER($P41)),"",WORKDAY($L41,$H41,Freie_Tage))</f>
        <v/>
      </c>
      <c r="N41" s="56">
        <f>WORKDAY($C$5-1,141,Freie_Tage)</f>
        <v>46484</v>
      </c>
      <c r="O41" s="56"/>
      <c r="P41" s="56"/>
      <c r="Q41" s="58"/>
      <c r="R41" s="59">
        <f>IF(AND(ISNUMBER($N41),ISNUMBER($L41)),IF($L41&gt;$N41,NETWORKDAYS($N41,$L41,Freie_Tage)-1,IF($L41&lt;$N41,1-NETWORKDAYS($L41,$N41,Freie_Tage),0)),"")</f>
        <v>0</v>
      </c>
      <c r="S41" s="60" t="str">
        <f t="shared" si="8"/>
        <v>○ Geplant</v>
      </c>
      <c r="T41" s="61" t="str">
        <f t="shared" si="9"/>
        <v/>
      </c>
      <c r="U41" s="62">
        <f t="shared" si="10"/>
        <v>32</v>
      </c>
      <c r="V41" s="62">
        <f t="array" ref="V41">IF(OR($C41="",$B41="Abschnitt"),"",IF(ISNUMBER($O41),$O41,IF(AND($E41="",NOT(ISNUMBER($J41))),WORKDAY(IF(ISNUMBER($C$5),$C$5,TODAY())-1,1,Freie_Tage),MAX(IF($E41="",0,IFERROR(WORKDAY(INDEX($X$7:$X40,MATCH($E41,$A$7:$A40,0)),IF($B41="Meilenstein",0,1)+N($F41),Freie_Tage),WORKDAY(IF(ISNUMBER($C$5),$C$5,TODAY())-1,1,Freie_Tage))),IF(ISNUMBER($J41),WORKDAY($J41-1,1,Freie_Tage),0)))))</f>
        <v>46483</v>
      </c>
      <c r="W41" s="65">
        <f>IF(V41="","",IF(ISNUMBER($P41),$P41,IF($B41="Meilenstein",V41,WORKDAY(V41,MAX(N($G41),1)-1,Freie_Tage))))</f>
        <v>46484</v>
      </c>
      <c r="X41" s="65">
        <f>IF(V41="","",MAX(WORKDAY(IF($B41="Meilenstein",V41,WORKDAY(V41,MAX(N($G41),1)-1,Freie_Tage)),N($H41),Freie_Tage),IF(ISNUMBER($P41),$P41,0)))</f>
        <v>46484</v>
      </c>
      <c r="Y41" s="62">
        <f t="shared" si="11"/>
        <v>0</v>
      </c>
      <c r="Z41" s="62">
        <f>IF(NOT(ISNUMBER($K41)),0,IF(Y41&gt;=1,1,IF(TODAY()&lt;$K41,2,IF(OR(TODAY()&gt;$L41,N($R41)&gt;0),5,IF(Y41&lt;MIN(1,(NETWORKDAYS($K41,TODAY(),Freie_Tage)-1)/MAX(1,NETWORKDAYS($K41,$L41,Freie_Tage)))-0.15,4,3)))))</f>
        <v>2</v>
      </c>
      <c r="AA41" s="63" t="str">
        <f t="shared" ref="AA41:CZ41" si="44">IF(AND($B41="Meilenstein",ISNUMBER($K41)),IF(AND(AA$1&lt;=$K41,AB$1&gt;$K41),"◆",""),"")</f>
        <v/>
      </c>
      <c r="AB41" s="63" t="str">
        <f t="shared" si="44"/>
        <v/>
      </c>
      <c r="AC41" s="63" t="str">
        <f t="shared" si="44"/>
        <v/>
      </c>
      <c r="AD41" s="63" t="str">
        <f t="shared" si="44"/>
        <v/>
      </c>
      <c r="AE41" s="63" t="str">
        <f t="shared" si="44"/>
        <v/>
      </c>
      <c r="AF41" s="63" t="str">
        <f t="shared" si="44"/>
        <v/>
      </c>
      <c r="AG41" s="63" t="str">
        <f t="shared" si="44"/>
        <v/>
      </c>
      <c r="AH41" s="63" t="str">
        <f t="shared" si="44"/>
        <v/>
      </c>
      <c r="AI41" s="63" t="str">
        <f t="shared" si="44"/>
        <v/>
      </c>
      <c r="AJ41" s="63" t="str">
        <f t="shared" si="44"/>
        <v/>
      </c>
      <c r="AK41" s="63" t="str">
        <f t="shared" si="44"/>
        <v/>
      </c>
      <c r="AL41" s="63" t="str">
        <f t="shared" si="44"/>
        <v/>
      </c>
      <c r="AM41" s="63" t="str">
        <f t="shared" si="44"/>
        <v/>
      </c>
      <c r="AN41" s="63" t="str">
        <f t="shared" si="44"/>
        <v/>
      </c>
      <c r="AO41" s="63" t="str">
        <f t="shared" si="44"/>
        <v/>
      </c>
      <c r="AP41" s="63" t="str">
        <f t="shared" si="44"/>
        <v/>
      </c>
      <c r="AQ41" s="63" t="str">
        <f t="shared" si="44"/>
        <v/>
      </c>
      <c r="AR41" s="63" t="str">
        <f t="shared" si="44"/>
        <v/>
      </c>
      <c r="AS41" s="63" t="str">
        <f t="shared" si="44"/>
        <v/>
      </c>
      <c r="AT41" s="63" t="str">
        <f t="shared" si="44"/>
        <v/>
      </c>
      <c r="AU41" s="63" t="str">
        <f t="shared" si="44"/>
        <v/>
      </c>
      <c r="AV41" s="63" t="str">
        <f t="shared" si="44"/>
        <v/>
      </c>
      <c r="AW41" s="63" t="str">
        <f t="shared" si="44"/>
        <v/>
      </c>
      <c r="AX41" s="63" t="str">
        <f t="shared" si="44"/>
        <v/>
      </c>
      <c r="AY41" s="63" t="str">
        <f t="shared" si="44"/>
        <v/>
      </c>
      <c r="AZ41" s="63" t="str">
        <f t="shared" si="44"/>
        <v/>
      </c>
      <c r="BA41" s="63" t="str">
        <f t="shared" si="44"/>
        <v/>
      </c>
      <c r="BB41" s="63" t="str">
        <f t="shared" si="44"/>
        <v/>
      </c>
      <c r="BC41" s="63" t="str">
        <f t="shared" si="44"/>
        <v/>
      </c>
      <c r="BD41" s="63" t="str">
        <f t="shared" si="44"/>
        <v/>
      </c>
      <c r="BE41" s="63" t="str">
        <f t="shared" si="44"/>
        <v/>
      </c>
      <c r="BF41" s="63" t="str">
        <f t="shared" si="44"/>
        <v/>
      </c>
      <c r="BG41" s="63" t="str">
        <f t="shared" si="44"/>
        <v/>
      </c>
      <c r="BH41" s="63" t="str">
        <f t="shared" si="44"/>
        <v/>
      </c>
      <c r="BI41" s="63" t="str">
        <f t="shared" si="44"/>
        <v/>
      </c>
      <c r="BJ41" s="63" t="str">
        <f t="shared" si="44"/>
        <v/>
      </c>
      <c r="BK41" s="63" t="str">
        <f t="shared" si="44"/>
        <v/>
      </c>
      <c r="BL41" s="63" t="str">
        <f t="shared" si="44"/>
        <v/>
      </c>
      <c r="BM41" s="63" t="str">
        <f t="shared" si="44"/>
        <v/>
      </c>
      <c r="BN41" s="63" t="str">
        <f t="shared" si="44"/>
        <v/>
      </c>
      <c r="BO41" s="63" t="str">
        <f t="shared" si="44"/>
        <v/>
      </c>
      <c r="BP41" s="63" t="str">
        <f t="shared" si="44"/>
        <v/>
      </c>
      <c r="BQ41" s="63" t="str">
        <f t="shared" si="44"/>
        <v/>
      </c>
      <c r="BR41" s="63" t="str">
        <f t="shared" si="44"/>
        <v/>
      </c>
      <c r="BS41" s="63" t="str">
        <f t="shared" si="44"/>
        <v/>
      </c>
      <c r="BT41" s="63" t="str">
        <f t="shared" si="44"/>
        <v/>
      </c>
      <c r="BU41" s="63" t="str">
        <f t="shared" si="44"/>
        <v/>
      </c>
      <c r="BV41" s="63" t="str">
        <f t="shared" si="44"/>
        <v/>
      </c>
      <c r="BW41" s="63" t="str">
        <f t="shared" si="44"/>
        <v/>
      </c>
      <c r="BX41" s="63" t="str">
        <f t="shared" si="44"/>
        <v/>
      </c>
      <c r="BY41" s="63" t="str">
        <f t="shared" si="44"/>
        <v/>
      </c>
      <c r="BZ41" s="63" t="str">
        <f t="shared" si="44"/>
        <v/>
      </c>
      <c r="CA41" s="63" t="str">
        <f t="shared" si="44"/>
        <v/>
      </c>
      <c r="CB41" s="63" t="str">
        <f t="shared" si="44"/>
        <v/>
      </c>
      <c r="CC41" s="63" t="str">
        <f t="shared" si="44"/>
        <v/>
      </c>
      <c r="CD41" s="63" t="str">
        <f t="shared" si="44"/>
        <v/>
      </c>
      <c r="CE41" s="63" t="str">
        <f t="shared" si="44"/>
        <v/>
      </c>
      <c r="CF41" s="63" t="str">
        <f t="shared" si="44"/>
        <v/>
      </c>
      <c r="CG41" s="63" t="str">
        <f t="shared" si="44"/>
        <v/>
      </c>
      <c r="CH41" s="63" t="str">
        <f t="shared" si="44"/>
        <v/>
      </c>
      <c r="CI41" s="63" t="str">
        <f t="shared" si="44"/>
        <v/>
      </c>
      <c r="CJ41" s="63" t="str">
        <f t="shared" si="44"/>
        <v/>
      </c>
      <c r="CK41" s="63" t="str">
        <f t="shared" si="44"/>
        <v/>
      </c>
      <c r="CL41" s="63" t="str">
        <f t="shared" si="44"/>
        <v/>
      </c>
      <c r="CM41" s="63" t="str">
        <f t="shared" si="44"/>
        <v/>
      </c>
      <c r="CN41" s="63" t="str">
        <f t="shared" si="44"/>
        <v/>
      </c>
      <c r="CO41" s="63" t="str">
        <f t="shared" si="44"/>
        <v/>
      </c>
      <c r="CP41" s="63" t="str">
        <f t="shared" si="44"/>
        <v/>
      </c>
      <c r="CQ41" s="63" t="str">
        <f t="shared" si="44"/>
        <v/>
      </c>
      <c r="CR41" s="63" t="str">
        <f t="shared" si="44"/>
        <v/>
      </c>
      <c r="CS41" s="63" t="str">
        <f t="shared" si="44"/>
        <v/>
      </c>
      <c r="CT41" s="63" t="str">
        <f t="shared" si="44"/>
        <v/>
      </c>
      <c r="CU41" s="63" t="str">
        <f t="shared" si="44"/>
        <v/>
      </c>
      <c r="CV41" s="63" t="str">
        <f t="shared" si="44"/>
        <v/>
      </c>
      <c r="CW41" s="63" t="str">
        <f t="shared" si="44"/>
        <v/>
      </c>
      <c r="CX41" s="63" t="str">
        <f t="shared" si="44"/>
        <v/>
      </c>
      <c r="CY41" s="63" t="str">
        <f t="shared" si="44"/>
        <v/>
      </c>
      <c r="CZ41" s="63" t="str">
        <f t="shared" si="44"/>
        <v/>
      </c>
    </row>
    <row r="42" ht="15.75" customHeight="1">
      <c r="A42" s="53">
        <v>35.0</v>
      </c>
      <c r="B42" s="53" t="s">
        <v>111</v>
      </c>
      <c r="C42" s="55" t="s">
        <v>178</v>
      </c>
      <c r="D42" s="55"/>
      <c r="E42" s="53">
        <v>34.0</v>
      </c>
      <c r="F42" s="53"/>
      <c r="G42" s="53"/>
      <c r="H42" s="53"/>
      <c r="I42" s="53" t="s">
        <v>103</v>
      </c>
      <c r="J42" s="56"/>
      <c r="K42" s="57">
        <f t="shared" si="6"/>
        <v>46484</v>
      </c>
      <c r="L42" s="57">
        <f t="shared" si="7"/>
        <v>46484</v>
      </c>
      <c r="M42" s="57" t="str">
        <f>IF(OR($B42&lt;&gt;"Vorgang",N($H42)=0,NOT(ISNUMBER($L42)),ISNUMBER($P42)),"",WORKDAY($L42,$H42,Freie_Tage))</f>
        <v/>
      </c>
      <c r="N42" s="56">
        <f>WORKDAY($C$5-1,141,Freie_Tage)</f>
        <v>46484</v>
      </c>
      <c r="O42" s="56"/>
      <c r="P42" s="56"/>
      <c r="Q42" s="58"/>
      <c r="R42" s="59">
        <f>IF(AND(ISNUMBER($N42),ISNUMBER($L42)),IF($L42&gt;$N42,NETWORKDAYS($N42,$L42,Freie_Tage)-1,IF($L42&lt;$N42,1-NETWORKDAYS($L42,$N42,Freie_Tage),0)),"")</f>
        <v>0</v>
      </c>
      <c r="S42" s="60" t="str">
        <f t="shared" si="8"/>
        <v>○ Geplant</v>
      </c>
      <c r="T42" s="61" t="str">
        <f t="shared" si="9"/>
        <v/>
      </c>
      <c r="U42" s="62">
        <f t="shared" si="10"/>
        <v>32</v>
      </c>
      <c r="V42" s="62">
        <f t="array" ref="V42">IF(OR($C42="",$B42="Abschnitt"),"",IF(ISNUMBER($O42),$O42,IF(AND($E42="",NOT(ISNUMBER($J42))),WORKDAY(IF(ISNUMBER($C$5),$C$5,TODAY())-1,1,Freie_Tage),MAX(IF($E42="",0,IFERROR(WORKDAY(INDEX($X$7:$X41,MATCH($E42,$A$7:$A41,0)),IF($B42="Meilenstein",0,1)+N($F42),Freie_Tage),WORKDAY(IF(ISNUMBER($C$5),$C$5,TODAY())-1,1,Freie_Tage))),IF(ISNUMBER($J42),WORKDAY($J42-1,1,Freie_Tage),0)))))</f>
        <v>46484</v>
      </c>
      <c r="W42" s="62">
        <f>IF(V42="","",IF(ISNUMBER($P42),$P42,IF($B42="Meilenstein",V42,WORKDAY(V42,MAX(N($G42),1)-1,Freie_Tage))))</f>
        <v>46484</v>
      </c>
      <c r="X42" s="65">
        <f>IF(V42="","",MAX(WORKDAY(IF($B42="Meilenstein",V42,WORKDAY(V42,MAX(N($G42),1)-1,Freie_Tage)),N($H42),Freie_Tage),IF(ISNUMBER($P42),$P42,0)))</f>
        <v>46484</v>
      </c>
      <c r="Y42" s="62">
        <f t="shared" si="11"/>
        <v>0</v>
      </c>
      <c r="Z42" s="62">
        <f>IF(NOT(ISNUMBER($K42)),0,IF(Y42&gt;=1,1,IF(TODAY()&lt;$K42,2,IF(OR(TODAY()&gt;$L42,N($R42)&gt;0),5,IF(Y42&lt;MIN(1,(NETWORKDAYS($K42,TODAY(),Freie_Tage)-1)/MAX(1,NETWORKDAYS($K42,$L42,Freie_Tage)))-0.15,4,3)))))</f>
        <v>2</v>
      </c>
      <c r="AA42" s="63" t="str">
        <f t="shared" ref="AA42:CZ42" si="45">IF(AND($B42="Meilenstein",ISNUMBER($K42)),IF(AND(AA$1&lt;=$K42,AB$1&gt;$K42),"◆",""),"")</f>
        <v/>
      </c>
      <c r="AB42" s="63" t="str">
        <f t="shared" si="45"/>
        <v/>
      </c>
      <c r="AC42" s="63" t="str">
        <f t="shared" si="45"/>
        <v/>
      </c>
      <c r="AD42" s="63" t="str">
        <f t="shared" si="45"/>
        <v/>
      </c>
      <c r="AE42" s="63" t="str">
        <f t="shared" si="45"/>
        <v/>
      </c>
      <c r="AF42" s="63" t="str">
        <f t="shared" si="45"/>
        <v/>
      </c>
      <c r="AG42" s="63" t="str">
        <f t="shared" si="45"/>
        <v/>
      </c>
      <c r="AH42" s="63" t="str">
        <f t="shared" si="45"/>
        <v/>
      </c>
      <c r="AI42" s="63" t="str">
        <f t="shared" si="45"/>
        <v/>
      </c>
      <c r="AJ42" s="63" t="str">
        <f t="shared" si="45"/>
        <v/>
      </c>
      <c r="AK42" s="63" t="str">
        <f t="shared" si="45"/>
        <v/>
      </c>
      <c r="AL42" s="63" t="str">
        <f t="shared" si="45"/>
        <v/>
      </c>
      <c r="AM42" s="63" t="str">
        <f t="shared" si="45"/>
        <v/>
      </c>
      <c r="AN42" s="63" t="str">
        <f t="shared" si="45"/>
        <v/>
      </c>
      <c r="AO42" s="63" t="str">
        <f t="shared" si="45"/>
        <v/>
      </c>
      <c r="AP42" s="63" t="str">
        <f t="shared" si="45"/>
        <v/>
      </c>
      <c r="AQ42" s="63" t="str">
        <f t="shared" si="45"/>
        <v/>
      </c>
      <c r="AR42" s="63" t="str">
        <f t="shared" si="45"/>
        <v/>
      </c>
      <c r="AS42" s="63" t="str">
        <f t="shared" si="45"/>
        <v/>
      </c>
      <c r="AT42" s="63" t="str">
        <f t="shared" si="45"/>
        <v/>
      </c>
      <c r="AU42" s="63" t="str">
        <f t="shared" si="45"/>
        <v/>
      </c>
      <c r="AV42" s="63" t="str">
        <f t="shared" si="45"/>
        <v/>
      </c>
      <c r="AW42" s="63" t="str">
        <f t="shared" si="45"/>
        <v/>
      </c>
      <c r="AX42" s="63" t="str">
        <f t="shared" si="45"/>
        <v/>
      </c>
      <c r="AY42" s="63" t="str">
        <f t="shared" si="45"/>
        <v/>
      </c>
      <c r="AZ42" s="63" t="str">
        <f t="shared" si="45"/>
        <v/>
      </c>
      <c r="BA42" s="63" t="str">
        <f t="shared" si="45"/>
        <v/>
      </c>
      <c r="BB42" s="63" t="str">
        <f t="shared" si="45"/>
        <v/>
      </c>
      <c r="BC42" s="63" t="str">
        <f t="shared" si="45"/>
        <v/>
      </c>
      <c r="BD42" s="63" t="str">
        <f t="shared" si="45"/>
        <v/>
      </c>
      <c r="BE42" s="63" t="str">
        <f t="shared" si="45"/>
        <v/>
      </c>
      <c r="BF42" s="63" t="str">
        <f t="shared" si="45"/>
        <v>◆</v>
      </c>
      <c r="BG42" s="63" t="str">
        <f t="shared" si="45"/>
        <v/>
      </c>
      <c r="BH42" s="63" t="str">
        <f t="shared" si="45"/>
        <v/>
      </c>
      <c r="BI42" s="63" t="str">
        <f t="shared" si="45"/>
        <v/>
      </c>
      <c r="BJ42" s="63" t="str">
        <f t="shared" si="45"/>
        <v/>
      </c>
      <c r="BK42" s="63" t="str">
        <f t="shared" si="45"/>
        <v/>
      </c>
      <c r="BL42" s="63" t="str">
        <f t="shared" si="45"/>
        <v/>
      </c>
      <c r="BM42" s="63" t="str">
        <f t="shared" si="45"/>
        <v/>
      </c>
      <c r="BN42" s="63" t="str">
        <f t="shared" si="45"/>
        <v/>
      </c>
      <c r="BO42" s="63" t="str">
        <f t="shared" si="45"/>
        <v/>
      </c>
      <c r="BP42" s="63" t="str">
        <f t="shared" si="45"/>
        <v/>
      </c>
      <c r="BQ42" s="63" t="str">
        <f t="shared" si="45"/>
        <v/>
      </c>
      <c r="BR42" s="63" t="str">
        <f t="shared" si="45"/>
        <v/>
      </c>
      <c r="BS42" s="63" t="str">
        <f t="shared" si="45"/>
        <v/>
      </c>
      <c r="BT42" s="63" t="str">
        <f t="shared" si="45"/>
        <v/>
      </c>
      <c r="BU42" s="63" t="str">
        <f t="shared" si="45"/>
        <v/>
      </c>
      <c r="BV42" s="63" t="str">
        <f t="shared" si="45"/>
        <v/>
      </c>
      <c r="BW42" s="63" t="str">
        <f t="shared" si="45"/>
        <v/>
      </c>
      <c r="BX42" s="63" t="str">
        <f t="shared" si="45"/>
        <v/>
      </c>
      <c r="BY42" s="63" t="str">
        <f t="shared" si="45"/>
        <v/>
      </c>
      <c r="BZ42" s="63" t="str">
        <f t="shared" si="45"/>
        <v/>
      </c>
      <c r="CA42" s="63" t="str">
        <f t="shared" si="45"/>
        <v/>
      </c>
      <c r="CB42" s="63" t="str">
        <f t="shared" si="45"/>
        <v/>
      </c>
      <c r="CC42" s="63" t="str">
        <f t="shared" si="45"/>
        <v/>
      </c>
      <c r="CD42" s="63" t="str">
        <f t="shared" si="45"/>
        <v/>
      </c>
      <c r="CE42" s="63" t="str">
        <f t="shared" si="45"/>
        <v/>
      </c>
      <c r="CF42" s="63" t="str">
        <f t="shared" si="45"/>
        <v/>
      </c>
      <c r="CG42" s="63" t="str">
        <f t="shared" si="45"/>
        <v/>
      </c>
      <c r="CH42" s="63" t="str">
        <f t="shared" si="45"/>
        <v/>
      </c>
      <c r="CI42" s="63" t="str">
        <f t="shared" si="45"/>
        <v/>
      </c>
      <c r="CJ42" s="63" t="str">
        <f t="shared" si="45"/>
        <v/>
      </c>
      <c r="CK42" s="63" t="str">
        <f t="shared" si="45"/>
        <v/>
      </c>
      <c r="CL42" s="63" t="str">
        <f t="shared" si="45"/>
        <v/>
      </c>
      <c r="CM42" s="63" t="str">
        <f t="shared" si="45"/>
        <v/>
      </c>
      <c r="CN42" s="63" t="str">
        <f t="shared" si="45"/>
        <v/>
      </c>
      <c r="CO42" s="63" t="str">
        <f t="shared" si="45"/>
        <v/>
      </c>
      <c r="CP42" s="63" t="str">
        <f t="shared" si="45"/>
        <v/>
      </c>
      <c r="CQ42" s="63" t="str">
        <f t="shared" si="45"/>
        <v/>
      </c>
      <c r="CR42" s="63" t="str">
        <f t="shared" si="45"/>
        <v/>
      </c>
      <c r="CS42" s="63" t="str">
        <f t="shared" si="45"/>
        <v/>
      </c>
      <c r="CT42" s="63" t="str">
        <f t="shared" si="45"/>
        <v/>
      </c>
      <c r="CU42" s="63" t="str">
        <f t="shared" si="45"/>
        <v/>
      </c>
      <c r="CV42" s="63" t="str">
        <f t="shared" si="45"/>
        <v/>
      </c>
      <c r="CW42" s="63" t="str">
        <f t="shared" si="45"/>
        <v/>
      </c>
      <c r="CX42" s="63" t="str">
        <f t="shared" si="45"/>
        <v/>
      </c>
      <c r="CY42" s="63" t="str">
        <f t="shared" si="45"/>
        <v/>
      </c>
      <c r="CZ42" s="63" t="str">
        <f t="shared" si="45"/>
        <v/>
      </c>
    </row>
    <row r="43" ht="15.75" customHeight="1">
      <c r="A43" s="53">
        <v>36.0</v>
      </c>
      <c r="B43" s="53" t="s">
        <v>111</v>
      </c>
      <c r="C43" s="55" t="s">
        <v>179</v>
      </c>
      <c r="D43" s="55"/>
      <c r="E43" s="53">
        <v>35.0</v>
      </c>
      <c r="F43" s="53">
        <v>2.0</v>
      </c>
      <c r="G43" s="53"/>
      <c r="H43" s="53"/>
      <c r="I43" s="53" t="s">
        <v>103</v>
      </c>
      <c r="J43" s="56"/>
      <c r="K43" s="57">
        <f t="shared" si="6"/>
        <v>46486</v>
      </c>
      <c r="L43" s="57">
        <f t="shared" si="7"/>
        <v>46486</v>
      </c>
      <c r="M43" s="57" t="str">
        <f>IF(OR($B43&lt;&gt;"Vorgang",N($H43)=0,NOT(ISNUMBER($L43)),ISNUMBER($P43)),"",WORKDAY($L43,$H43,Freie_Tage))</f>
        <v/>
      </c>
      <c r="N43" s="56">
        <f>WORKDAY($C$5-1,143,Freie_Tage)</f>
        <v>46486</v>
      </c>
      <c r="O43" s="56"/>
      <c r="P43" s="56"/>
      <c r="Q43" s="58"/>
      <c r="R43" s="59">
        <f>IF(AND(ISNUMBER($N43),ISNUMBER($L43)),IF($L43&gt;$N43,NETWORKDAYS($N43,$L43,Freie_Tage)-1,IF($L43&lt;$N43,1-NETWORKDAYS($L43,$N43,Freie_Tage),0)),"")</f>
        <v>0</v>
      </c>
      <c r="S43" s="60" t="str">
        <f t="shared" si="8"/>
        <v>○ Geplant</v>
      </c>
      <c r="T43" s="61" t="str">
        <f t="shared" si="9"/>
        <v/>
      </c>
      <c r="U43" s="62">
        <f t="shared" si="10"/>
        <v>32</v>
      </c>
      <c r="V43" s="62">
        <f t="array" ref="V43">IF(OR($C43="",$B43="Abschnitt"),"",IF(ISNUMBER($O43),$O43,IF(AND($E43="",NOT(ISNUMBER($J43))),WORKDAY(IF(ISNUMBER($C$5),$C$5,TODAY())-1,1,Freie_Tage),MAX(IF($E43="",0,IFERROR(WORKDAY(INDEX($X$7:$X42,MATCH($E43,$A$7:$A42,0)),IF($B43="Meilenstein",0,1)+N($F43),Freie_Tage),WORKDAY(IF(ISNUMBER($C$5),$C$5,TODAY())-1,1,Freie_Tage))),IF(ISNUMBER($J43),WORKDAY($J43-1,1,Freie_Tage),0)))))</f>
        <v>46486</v>
      </c>
      <c r="W43" s="62">
        <f>IF(V43="","",IF(ISNUMBER($P43),$P43,IF($B43="Meilenstein",V43,WORKDAY(V43,MAX(N($G43),1)-1,Freie_Tage))))</f>
        <v>46486</v>
      </c>
      <c r="X43" s="65">
        <f>IF(V43="","",MAX(WORKDAY(IF($B43="Meilenstein",V43,WORKDAY(V43,MAX(N($G43),1)-1,Freie_Tage)),N($H43),Freie_Tage),IF(ISNUMBER($P43),$P43,0)))</f>
        <v>46486</v>
      </c>
      <c r="Y43" s="62">
        <f t="shared" si="11"/>
        <v>0</v>
      </c>
      <c r="Z43" s="62">
        <f>IF(NOT(ISNUMBER($K43)),0,IF(Y43&gt;=1,1,IF(TODAY()&lt;$K43,2,IF(OR(TODAY()&gt;$L43,N($R43)&gt;0),5,IF(Y43&lt;MIN(1,(NETWORKDAYS($K43,TODAY(),Freie_Tage)-1)/MAX(1,NETWORKDAYS($K43,$L43,Freie_Tage)))-0.15,4,3)))))</f>
        <v>2</v>
      </c>
      <c r="AA43" s="63" t="str">
        <f t="shared" ref="AA43:CZ43" si="46">IF(AND($B43="Meilenstein",ISNUMBER($K43)),IF(AND(AA$1&lt;=$K43,AB$1&gt;$K43),"◆",""),"")</f>
        <v/>
      </c>
      <c r="AB43" s="63" t="str">
        <f t="shared" si="46"/>
        <v/>
      </c>
      <c r="AC43" s="63" t="str">
        <f t="shared" si="46"/>
        <v/>
      </c>
      <c r="AD43" s="63" t="str">
        <f t="shared" si="46"/>
        <v/>
      </c>
      <c r="AE43" s="63" t="str">
        <f t="shared" si="46"/>
        <v/>
      </c>
      <c r="AF43" s="63" t="str">
        <f t="shared" si="46"/>
        <v/>
      </c>
      <c r="AG43" s="63" t="str">
        <f t="shared" si="46"/>
        <v/>
      </c>
      <c r="AH43" s="63" t="str">
        <f t="shared" si="46"/>
        <v/>
      </c>
      <c r="AI43" s="63" t="str">
        <f t="shared" si="46"/>
        <v/>
      </c>
      <c r="AJ43" s="63" t="str">
        <f t="shared" si="46"/>
        <v/>
      </c>
      <c r="AK43" s="63" t="str">
        <f t="shared" si="46"/>
        <v/>
      </c>
      <c r="AL43" s="63" t="str">
        <f t="shared" si="46"/>
        <v/>
      </c>
      <c r="AM43" s="63" t="str">
        <f t="shared" si="46"/>
        <v/>
      </c>
      <c r="AN43" s="63" t="str">
        <f t="shared" si="46"/>
        <v/>
      </c>
      <c r="AO43" s="63" t="str">
        <f t="shared" si="46"/>
        <v/>
      </c>
      <c r="AP43" s="63" t="str">
        <f t="shared" si="46"/>
        <v/>
      </c>
      <c r="AQ43" s="63" t="str">
        <f t="shared" si="46"/>
        <v/>
      </c>
      <c r="AR43" s="63" t="str">
        <f t="shared" si="46"/>
        <v/>
      </c>
      <c r="AS43" s="63" t="str">
        <f t="shared" si="46"/>
        <v/>
      </c>
      <c r="AT43" s="63" t="str">
        <f t="shared" si="46"/>
        <v/>
      </c>
      <c r="AU43" s="63" t="str">
        <f t="shared" si="46"/>
        <v/>
      </c>
      <c r="AV43" s="63" t="str">
        <f t="shared" si="46"/>
        <v/>
      </c>
      <c r="AW43" s="63" t="str">
        <f t="shared" si="46"/>
        <v/>
      </c>
      <c r="AX43" s="63" t="str">
        <f t="shared" si="46"/>
        <v/>
      </c>
      <c r="AY43" s="63" t="str">
        <f t="shared" si="46"/>
        <v/>
      </c>
      <c r="AZ43" s="63" t="str">
        <f t="shared" si="46"/>
        <v/>
      </c>
      <c r="BA43" s="63" t="str">
        <f t="shared" si="46"/>
        <v/>
      </c>
      <c r="BB43" s="63" t="str">
        <f t="shared" si="46"/>
        <v/>
      </c>
      <c r="BC43" s="63" t="str">
        <f t="shared" si="46"/>
        <v/>
      </c>
      <c r="BD43" s="63" t="str">
        <f t="shared" si="46"/>
        <v/>
      </c>
      <c r="BE43" s="63" t="str">
        <f t="shared" si="46"/>
        <v/>
      </c>
      <c r="BF43" s="63" t="str">
        <f t="shared" si="46"/>
        <v>◆</v>
      </c>
      <c r="BG43" s="63" t="str">
        <f t="shared" si="46"/>
        <v/>
      </c>
      <c r="BH43" s="63" t="str">
        <f t="shared" si="46"/>
        <v/>
      </c>
      <c r="BI43" s="63" t="str">
        <f t="shared" si="46"/>
        <v/>
      </c>
      <c r="BJ43" s="63" t="str">
        <f t="shared" si="46"/>
        <v/>
      </c>
      <c r="BK43" s="63" t="str">
        <f t="shared" si="46"/>
        <v/>
      </c>
      <c r="BL43" s="63" t="str">
        <f t="shared" si="46"/>
        <v/>
      </c>
      <c r="BM43" s="63" t="str">
        <f t="shared" si="46"/>
        <v/>
      </c>
      <c r="BN43" s="63" t="str">
        <f t="shared" si="46"/>
        <v/>
      </c>
      <c r="BO43" s="63" t="str">
        <f t="shared" si="46"/>
        <v/>
      </c>
      <c r="BP43" s="63" t="str">
        <f t="shared" si="46"/>
        <v/>
      </c>
      <c r="BQ43" s="63" t="str">
        <f t="shared" si="46"/>
        <v/>
      </c>
      <c r="BR43" s="63" t="str">
        <f t="shared" si="46"/>
        <v/>
      </c>
      <c r="BS43" s="63" t="str">
        <f t="shared" si="46"/>
        <v/>
      </c>
      <c r="BT43" s="63" t="str">
        <f t="shared" si="46"/>
        <v/>
      </c>
      <c r="BU43" s="63" t="str">
        <f t="shared" si="46"/>
        <v/>
      </c>
      <c r="BV43" s="63" t="str">
        <f t="shared" si="46"/>
        <v/>
      </c>
      <c r="BW43" s="63" t="str">
        <f t="shared" si="46"/>
        <v/>
      </c>
      <c r="BX43" s="63" t="str">
        <f t="shared" si="46"/>
        <v/>
      </c>
      <c r="BY43" s="63" t="str">
        <f t="shared" si="46"/>
        <v/>
      </c>
      <c r="BZ43" s="63" t="str">
        <f t="shared" si="46"/>
        <v/>
      </c>
      <c r="CA43" s="63" t="str">
        <f t="shared" si="46"/>
        <v/>
      </c>
      <c r="CB43" s="63" t="str">
        <f t="shared" si="46"/>
        <v/>
      </c>
      <c r="CC43" s="63" t="str">
        <f t="shared" si="46"/>
        <v/>
      </c>
      <c r="CD43" s="63" t="str">
        <f t="shared" si="46"/>
        <v/>
      </c>
      <c r="CE43" s="63" t="str">
        <f t="shared" si="46"/>
        <v/>
      </c>
      <c r="CF43" s="63" t="str">
        <f t="shared" si="46"/>
        <v/>
      </c>
      <c r="CG43" s="63" t="str">
        <f t="shared" si="46"/>
        <v/>
      </c>
      <c r="CH43" s="63" t="str">
        <f t="shared" si="46"/>
        <v/>
      </c>
      <c r="CI43" s="63" t="str">
        <f t="shared" si="46"/>
        <v/>
      </c>
      <c r="CJ43" s="63" t="str">
        <f t="shared" si="46"/>
        <v/>
      </c>
      <c r="CK43" s="63" t="str">
        <f t="shared" si="46"/>
        <v/>
      </c>
      <c r="CL43" s="63" t="str">
        <f t="shared" si="46"/>
        <v/>
      </c>
      <c r="CM43" s="63" t="str">
        <f t="shared" si="46"/>
        <v/>
      </c>
      <c r="CN43" s="63" t="str">
        <f t="shared" si="46"/>
        <v/>
      </c>
      <c r="CO43" s="63" t="str">
        <f t="shared" si="46"/>
        <v/>
      </c>
      <c r="CP43" s="63" t="str">
        <f t="shared" si="46"/>
        <v/>
      </c>
      <c r="CQ43" s="63" t="str">
        <f t="shared" si="46"/>
        <v/>
      </c>
      <c r="CR43" s="63" t="str">
        <f t="shared" si="46"/>
        <v/>
      </c>
      <c r="CS43" s="63" t="str">
        <f t="shared" si="46"/>
        <v/>
      </c>
      <c r="CT43" s="63" t="str">
        <f t="shared" si="46"/>
        <v/>
      </c>
      <c r="CU43" s="63" t="str">
        <f t="shared" si="46"/>
        <v/>
      </c>
      <c r="CV43" s="63" t="str">
        <f t="shared" si="46"/>
        <v/>
      </c>
      <c r="CW43" s="63" t="str">
        <f t="shared" si="46"/>
        <v/>
      </c>
      <c r="CX43" s="63" t="str">
        <f t="shared" si="46"/>
        <v/>
      </c>
      <c r="CY43" s="63" t="str">
        <f t="shared" si="46"/>
        <v/>
      </c>
      <c r="CZ43" s="63" t="str">
        <f t="shared" si="46"/>
        <v/>
      </c>
    </row>
    <row r="44" ht="15.75" customHeight="1">
      <c r="A44" s="53"/>
      <c r="B44" s="53"/>
      <c r="C44" s="55"/>
      <c r="D44" s="55"/>
      <c r="E44" s="53"/>
      <c r="F44" s="53"/>
      <c r="G44" s="53"/>
      <c r="H44" s="53"/>
      <c r="I44" s="53"/>
      <c r="J44" s="56"/>
      <c r="K44" s="57" t="str">
        <f t="shared" si="6"/>
        <v/>
      </c>
      <c r="L44" s="57" t="str">
        <f t="shared" si="7"/>
        <v/>
      </c>
      <c r="M44" s="57" t="str">
        <f>IF(OR($B44&lt;&gt;"Vorgang",N($H44)=0,NOT(ISNUMBER($L44)),ISNUMBER($P44)),"",WORKDAY($L44,$H44,Freie_Tage))</f>
        <v/>
      </c>
      <c r="N44" s="56"/>
      <c r="O44" s="56"/>
      <c r="P44" s="56"/>
      <c r="Q44" s="58"/>
      <c r="R44" s="59" t="str">
        <f>IF(AND(ISNUMBER($N44),ISNUMBER($L44)),IF($L44&gt;$N44,NETWORKDAYS($N44,$L44,Freie_Tage)-1,IF($L44&lt;$N44,1-NETWORKDAYS($L44,$N44,Freie_Tage),0)),"")</f>
        <v/>
      </c>
      <c r="S44" s="60" t="str">
        <f t="shared" si="8"/>
        <v/>
      </c>
      <c r="T44" s="61" t="str">
        <f t="shared" si="9"/>
        <v/>
      </c>
      <c r="U44" s="62">
        <f t="shared" si="10"/>
        <v>32</v>
      </c>
      <c r="V44" s="62" t="str">
        <f t="array" ref="V44">IF(OR($C44="",$B44="Abschnitt"),"",IF(ISNUMBER($O44),$O44,IF(AND($E44="",NOT(ISNUMBER($J44))),WORKDAY(IF(ISNUMBER($C$5),$C$5,TODAY())-1,1,Freie_Tage),MAX(IF($E44="",0,IFERROR(WORKDAY(INDEX($X$7:$X43,MATCH($E44,$A$7:$A43,0)),IF($B44="Meilenstein",0,1)+N($F44),Freie_Tage),WORKDAY(IF(ISNUMBER($C$5),$C$5,TODAY())-1,1,Freie_Tage))),IF(ISNUMBER($J44),WORKDAY($J44-1,1,Freie_Tage),0)))))</f>
        <v/>
      </c>
      <c r="W44" s="62" t="str">
        <f>IF(V44="","",IF(ISNUMBER($P44),$P44,IF($B44="Meilenstein",V44,WORKDAY(V44,MAX(N($G44),1)-1,Freie_Tage))))</f>
        <v/>
      </c>
      <c r="X44" s="62" t="str">
        <f>IF(V44="","",MAX(WORKDAY(IF($B44="Meilenstein",V44,WORKDAY(V44,MAX(N($G44),1)-1,Freie_Tage)),N($H44),Freie_Tage),IF(ISNUMBER($P44),$P44,0)))</f>
        <v/>
      </c>
      <c r="Y44" s="62">
        <f t="shared" si="11"/>
        <v>0</v>
      </c>
      <c r="Z44" s="62">
        <f>IF(NOT(ISNUMBER($K44)),0,IF(Y44&gt;=1,1,IF(TODAY()&lt;$K44,2,IF(OR(TODAY()&gt;$L44,N($R44)&gt;0),5,IF(Y44&lt;MIN(1,(NETWORKDAYS($K44,TODAY(),Freie_Tage)-1)/MAX(1,NETWORKDAYS($K44,$L44,Freie_Tage)))-0.15,4,3)))))</f>
        <v>0</v>
      </c>
      <c r="AA44" s="63" t="str">
        <f t="shared" ref="AA44:CZ44" si="47">IF(AND($B44="Meilenstein",ISNUMBER($K44)),IF(AND(AA$1&lt;=$K44,AB$1&gt;$K44),"◆",""),"")</f>
        <v/>
      </c>
      <c r="AB44" s="63" t="str">
        <f t="shared" si="47"/>
        <v/>
      </c>
      <c r="AC44" s="63" t="str">
        <f t="shared" si="47"/>
        <v/>
      </c>
      <c r="AD44" s="63" t="str">
        <f t="shared" si="47"/>
        <v/>
      </c>
      <c r="AE44" s="63" t="str">
        <f t="shared" si="47"/>
        <v/>
      </c>
      <c r="AF44" s="63" t="str">
        <f t="shared" si="47"/>
        <v/>
      </c>
      <c r="AG44" s="63" t="str">
        <f t="shared" si="47"/>
        <v/>
      </c>
      <c r="AH44" s="63" t="str">
        <f t="shared" si="47"/>
        <v/>
      </c>
      <c r="AI44" s="63" t="str">
        <f t="shared" si="47"/>
        <v/>
      </c>
      <c r="AJ44" s="63" t="str">
        <f t="shared" si="47"/>
        <v/>
      </c>
      <c r="AK44" s="63" t="str">
        <f t="shared" si="47"/>
        <v/>
      </c>
      <c r="AL44" s="63" t="str">
        <f t="shared" si="47"/>
        <v/>
      </c>
      <c r="AM44" s="63" t="str">
        <f t="shared" si="47"/>
        <v/>
      </c>
      <c r="AN44" s="63" t="str">
        <f t="shared" si="47"/>
        <v/>
      </c>
      <c r="AO44" s="63" t="str">
        <f t="shared" si="47"/>
        <v/>
      </c>
      <c r="AP44" s="63" t="str">
        <f t="shared" si="47"/>
        <v/>
      </c>
      <c r="AQ44" s="63" t="str">
        <f t="shared" si="47"/>
        <v/>
      </c>
      <c r="AR44" s="63" t="str">
        <f t="shared" si="47"/>
        <v/>
      </c>
      <c r="AS44" s="63" t="str">
        <f t="shared" si="47"/>
        <v/>
      </c>
      <c r="AT44" s="63" t="str">
        <f t="shared" si="47"/>
        <v/>
      </c>
      <c r="AU44" s="63" t="str">
        <f t="shared" si="47"/>
        <v/>
      </c>
      <c r="AV44" s="63" t="str">
        <f t="shared" si="47"/>
        <v/>
      </c>
      <c r="AW44" s="63" t="str">
        <f t="shared" si="47"/>
        <v/>
      </c>
      <c r="AX44" s="63" t="str">
        <f t="shared" si="47"/>
        <v/>
      </c>
      <c r="AY44" s="63" t="str">
        <f t="shared" si="47"/>
        <v/>
      </c>
      <c r="AZ44" s="63" t="str">
        <f t="shared" si="47"/>
        <v/>
      </c>
      <c r="BA44" s="63" t="str">
        <f t="shared" si="47"/>
        <v/>
      </c>
      <c r="BB44" s="63" t="str">
        <f t="shared" si="47"/>
        <v/>
      </c>
      <c r="BC44" s="63" t="str">
        <f t="shared" si="47"/>
        <v/>
      </c>
      <c r="BD44" s="63" t="str">
        <f t="shared" si="47"/>
        <v/>
      </c>
      <c r="BE44" s="63" t="str">
        <f t="shared" si="47"/>
        <v/>
      </c>
      <c r="BF44" s="63" t="str">
        <f t="shared" si="47"/>
        <v/>
      </c>
      <c r="BG44" s="63" t="str">
        <f t="shared" si="47"/>
        <v/>
      </c>
      <c r="BH44" s="63" t="str">
        <f t="shared" si="47"/>
        <v/>
      </c>
      <c r="BI44" s="63" t="str">
        <f t="shared" si="47"/>
        <v/>
      </c>
      <c r="BJ44" s="63" t="str">
        <f t="shared" si="47"/>
        <v/>
      </c>
      <c r="BK44" s="63" t="str">
        <f t="shared" si="47"/>
        <v/>
      </c>
      <c r="BL44" s="63" t="str">
        <f t="shared" si="47"/>
        <v/>
      </c>
      <c r="BM44" s="63" t="str">
        <f t="shared" si="47"/>
        <v/>
      </c>
      <c r="BN44" s="63" t="str">
        <f t="shared" si="47"/>
        <v/>
      </c>
      <c r="BO44" s="63" t="str">
        <f t="shared" si="47"/>
        <v/>
      </c>
      <c r="BP44" s="63" t="str">
        <f t="shared" si="47"/>
        <v/>
      </c>
      <c r="BQ44" s="63" t="str">
        <f t="shared" si="47"/>
        <v/>
      </c>
      <c r="BR44" s="63" t="str">
        <f t="shared" si="47"/>
        <v/>
      </c>
      <c r="BS44" s="63" t="str">
        <f t="shared" si="47"/>
        <v/>
      </c>
      <c r="BT44" s="63" t="str">
        <f t="shared" si="47"/>
        <v/>
      </c>
      <c r="BU44" s="63" t="str">
        <f t="shared" si="47"/>
        <v/>
      </c>
      <c r="BV44" s="63" t="str">
        <f t="shared" si="47"/>
        <v/>
      </c>
      <c r="BW44" s="63" t="str">
        <f t="shared" si="47"/>
        <v/>
      </c>
      <c r="BX44" s="63" t="str">
        <f t="shared" si="47"/>
        <v/>
      </c>
      <c r="BY44" s="63" t="str">
        <f t="shared" si="47"/>
        <v/>
      </c>
      <c r="BZ44" s="63" t="str">
        <f t="shared" si="47"/>
        <v/>
      </c>
      <c r="CA44" s="63" t="str">
        <f t="shared" si="47"/>
        <v/>
      </c>
      <c r="CB44" s="63" t="str">
        <f t="shared" si="47"/>
        <v/>
      </c>
      <c r="CC44" s="63" t="str">
        <f t="shared" si="47"/>
        <v/>
      </c>
      <c r="CD44" s="63" t="str">
        <f t="shared" si="47"/>
        <v/>
      </c>
      <c r="CE44" s="63" t="str">
        <f t="shared" si="47"/>
        <v/>
      </c>
      <c r="CF44" s="63" t="str">
        <f t="shared" si="47"/>
        <v/>
      </c>
      <c r="CG44" s="63" t="str">
        <f t="shared" si="47"/>
        <v/>
      </c>
      <c r="CH44" s="63" t="str">
        <f t="shared" si="47"/>
        <v/>
      </c>
      <c r="CI44" s="63" t="str">
        <f t="shared" si="47"/>
        <v/>
      </c>
      <c r="CJ44" s="63" t="str">
        <f t="shared" si="47"/>
        <v/>
      </c>
      <c r="CK44" s="63" t="str">
        <f t="shared" si="47"/>
        <v/>
      </c>
      <c r="CL44" s="63" t="str">
        <f t="shared" si="47"/>
        <v/>
      </c>
      <c r="CM44" s="63" t="str">
        <f t="shared" si="47"/>
        <v/>
      </c>
      <c r="CN44" s="63" t="str">
        <f t="shared" si="47"/>
        <v/>
      </c>
      <c r="CO44" s="63" t="str">
        <f t="shared" si="47"/>
        <v/>
      </c>
      <c r="CP44" s="63" t="str">
        <f t="shared" si="47"/>
        <v/>
      </c>
      <c r="CQ44" s="63" t="str">
        <f t="shared" si="47"/>
        <v/>
      </c>
      <c r="CR44" s="63" t="str">
        <f t="shared" si="47"/>
        <v/>
      </c>
      <c r="CS44" s="63" t="str">
        <f t="shared" si="47"/>
        <v/>
      </c>
      <c r="CT44" s="63" t="str">
        <f t="shared" si="47"/>
        <v/>
      </c>
      <c r="CU44" s="63" t="str">
        <f t="shared" si="47"/>
        <v/>
      </c>
      <c r="CV44" s="63" t="str">
        <f t="shared" si="47"/>
        <v/>
      </c>
      <c r="CW44" s="63" t="str">
        <f t="shared" si="47"/>
        <v/>
      </c>
      <c r="CX44" s="63" t="str">
        <f t="shared" si="47"/>
        <v/>
      </c>
      <c r="CY44" s="63" t="str">
        <f t="shared" si="47"/>
        <v/>
      </c>
      <c r="CZ44" s="63" t="str">
        <f t="shared" si="47"/>
        <v/>
      </c>
    </row>
    <row r="45" ht="15.75" customHeight="1">
      <c r="A45" s="53"/>
      <c r="B45" s="53"/>
      <c r="C45" s="55"/>
      <c r="D45" s="55"/>
      <c r="E45" s="53"/>
      <c r="F45" s="53"/>
      <c r="G45" s="53"/>
      <c r="H45" s="53"/>
      <c r="I45" s="53"/>
      <c r="J45" s="56"/>
      <c r="K45" s="57" t="str">
        <f t="shared" si="6"/>
        <v/>
      </c>
      <c r="L45" s="57" t="str">
        <f t="shared" si="7"/>
        <v/>
      </c>
      <c r="M45" s="57" t="str">
        <f>IF(OR($B45&lt;&gt;"Vorgang",N($H45)=0,NOT(ISNUMBER($L45)),ISNUMBER($P45)),"",WORKDAY($L45,$H45,Freie_Tage))</f>
        <v/>
      </c>
      <c r="N45" s="56"/>
      <c r="O45" s="56"/>
      <c r="P45" s="56"/>
      <c r="Q45" s="58"/>
      <c r="R45" s="59" t="str">
        <f>IF(AND(ISNUMBER($N45),ISNUMBER($L45)),IF($L45&gt;$N45,NETWORKDAYS($N45,$L45,Freie_Tage)-1,IF($L45&lt;$N45,1-NETWORKDAYS($L45,$N45,Freie_Tage),0)),"")</f>
        <v/>
      </c>
      <c r="S45" s="60" t="str">
        <f t="shared" si="8"/>
        <v/>
      </c>
      <c r="T45" s="61" t="str">
        <f t="shared" si="9"/>
        <v/>
      </c>
      <c r="U45" s="62">
        <f t="shared" si="10"/>
        <v>32</v>
      </c>
      <c r="V45" s="62" t="str">
        <f t="array" ref="V45">IF(OR($C45="",$B45="Abschnitt"),"",IF(ISNUMBER($O45),$O45,IF(AND($E45="",NOT(ISNUMBER($J45))),WORKDAY(IF(ISNUMBER($C$5),$C$5,TODAY())-1,1,Freie_Tage),MAX(IF($E45="",0,IFERROR(WORKDAY(INDEX($X$7:$X44,MATCH($E45,$A$7:$A44,0)),IF($B45="Meilenstein",0,1)+N($F45),Freie_Tage),WORKDAY(IF(ISNUMBER($C$5),$C$5,TODAY())-1,1,Freie_Tage))),IF(ISNUMBER($J45),WORKDAY($J45-1,1,Freie_Tage),0)))))</f>
        <v/>
      </c>
      <c r="W45" s="62" t="str">
        <f>IF(V45="","",IF(ISNUMBER($P45),$P45,IF($B45="Meilenstein",V45,WORKDAY(V45,MAX(N($G45),1)-1,Freie_Tage))))</f>
        <v/>
      </c>
      <c r="X45" s="62" t="str">
        <f>IF(V45="","",MAX(WORKDAY(IF($B45="Meilenstein",V45,WORKDAY(V45,MAX(N($G45),1)-1,Freie_Tage)),N($H45),Freie_Tage),IF(ISNUMBER($P45),$P45,0)))</f>
        <v/>
      </c>
      <c r="Y45" s="62">
        <f t="shared" si="11"/>
        <v>0</v>
      </c>
      <c r="Z45" s="62">
        <f>IF(NOT(ISNUMBER($K45)),0,IF(Y45&gt;=1,1,IF(TODAY()&lt;$K45,2,IF(OR(TODAY()&gt;$L45,N($R45)&gt;0),5,IF(Y45&lt;MIN(1,(NETWORKDAYS($K45,TODAY(),Freie_Tage)-1)/MAX(1,NETWORKDAYS($K45,$L45,Freie_Tage)))-0.15,4,3)))))</f>
        <v>0</v>
      </c>
      <c r="AA45" s="63" t="str">
        <f t="shared" ref="AA45:CZ45" si="48">IF(AND($B45="Meilenstein",ISNUMBER($K45)),IF(AND(AA$1&lt;=$K45,AB$1&gt;$K45),"◆",""),"")</f>
        <v/>
      </c>
      <c r="AB45" s="63" t="str">
        <f t="shared" si="48"/>
        <v/>
      </c>
      <c r="AC45" s="63" t="str">
        <f t="shared" si="48"/>
        <v/>
      </c>
      <c r="AD45" s="63" t="str">
        <f t="shared" si="48"/>
        <v/>
      </c>
      <c r="AE45" s="63" t="str">
        <f t="shared" si="48"/>
        <v/>
      </c>
      <c r="AF45" s="63" t="str">
        <f t="shared" si="48"/>
        <v/>
      </c>
      <c r="AG45" s="63" t="str">
        <f t="shared" si="48"/>
        <v/>
      </c>
      <c r="AH45" s="63" t="str">
        <f t="shared" si="48"/>
        <v/>
      </c>
      <c r="AI45" s="63" t="str">
        <f t="shared" si="48"/>
        <v/>
      </c>
      <c r="AJ45" s="63" t="str">
        <f t="shared" si="48"/>
        <v/>
      </c>
      <c r="AK45" s="63" t="str">
        <f t="shared" si="48"/>
        <v/>
      </c>
      <c r="AL45" s="63" t="str">
        <f t="shared" si="48"/>
        <v/>
      </c>
      <c r="AM45" s="63" t="str">
        <f t="shared" si="48"/>
        <v/>
      </c>
      <c r="AN45" s="63" t="str">
        <f t="shared" si="48"/>
        <v/>
      </c>
      <c r="AO45" s="63" t="str">
        <f t="shared" si="48"/>
        <v/>
      </c>
      <c r="AP45" s="63" t="str">
        <f t="shared" si="48"/>
        <v/>
      </c>
      <c r="AQ45" s="63" t="str">
        <f t="shared" si="48"/>
        <v/>
      </c>
      <c r="AR45" s="63" t="str">
        <f t="shared" si="48"/>
        <v/>
      </c>
      <c r="AS45" s="63" t="str">
        <f t="shared" si="48"/>
        <v/>
      </c>
      <c r="AT45" s="63" t="str">
        <f t="shared" si="48"/>
        <v/>
      </c>
      <c r="AU45" s="63" t="str">
        <f t="shared" si="48"/>
        <v/>
      </c>
      <c r="AV45" s="63" t="str">
        <f t="shared" si="48"/>
        <v/>
      </c>
      <c r="AW45" s="63" t="str">
        <f t="shared" si="48"/>
        <v/>
      </c>
      <c r="AX45" s="63" t="str">
        <f t="shared" si="48"/>
        <v/>
      </c>
      <c r="AY45" s="63" t="str">
        <f t="shared" si="48"/>
        <v/>
      </c>
      <c r="AZ45" s="63" t="str">
        <f t="shared" si="48"/>
        <v/>
      </c>
      <c r="BA45" s="63" t="str">
        <f t="shared" si="48"/>
        <v/>
      </c>
      <c r="BB45" s="63" t="str">
        <f t="shared" si="48"/>
        <v/>
      </c>
      <c r="BC45" s="63" t="str">
        <f t="shared" si="48"/>
        <v/>
      </c>
      <c r="BD45" s="63" t="str">
        <f t="shared" si="48"/>
        <v/>
      </c>
      <c r="BE45" s="63" t="str">
        <f t="shared" si="48"/>
        <v/>
      </c>
      <c r="BF45" s="63" t="str">
        <f t="shared" si="48"/>
        <v/>
      </c>
      <c r="BG45" s="63" t="str">
        <f t="shared" si="48"/>
        <v/>
      </c>
      <c r="BH45" s="63" t="str">
        <f t="shared" si="48"/>
        <v/>
      </c>
      <c r="BI45" s="63" t="str">
        <f t="shared" si="48"/>
        <v/>
      </c>
      <c r="BJ45" s="63" t="str">
        <f t="shared" si="48"/>
        <v/>
      </c>
      <c r="BK45" s="63" t="str">
        <f t="shared" si="48"/>
        <v/>
      </c>
      <c r="BL45" s="63" t="str">
        <f t="shared" si="48"/>
        <v/>
      </c>
      <c r="BM45" s="63" t="str">
        <f t="shared" si="48"/>
        <v/>
      </c>
      <c r="BN45" s="63" t="str">
        <f t="shared" si="48"/>
        <v/>
      </c>
      <c r="BO45" s="63" t="str">
        <f t="shared" si="48"/>
        <v/>
      </c>
      <c r="BP45" s="63" t="str">
        <f t="shared" si="48"/>
        <v/>
      </c>
      <c r="BQ45" s="63" t="str">
        <f t="shared" si="48"/>
        <v/>
      </c>
      <c r="BR45" s="63" t="str">
        <f t="shared" si="48"/>
        <v/>
      </c>
      <c r="BS45" s="63" t="str">
        <f t="shared" si="48"/>
        <v/>
      </c>
      <c r="BT45" s="63" t="str">
        <f t="shared" si="48"/>
        <v/>
      </c>
      <c r="BU45" s="63" t="str">
        <f t="shared" si="48"/>
        <v/>
      </c>
      <c r="BV45" s="63" t="str">
        <f t="shared" si="48"/>
        <v/>
      </c>
      <c r="BW45" s="63" t="str">
        <f t="shared" si="48"/>
        <v/>
      </c>
      <c r="BX45" s="63" t="str">
        <f t="shared" si="48"/>
        <v/>
      </c>
      <c r="BY45" s="63" t="str">
        <f t="shared" si="48"/>
        <v/>
      </c>
      <c r="BZ45" s="63" t="str">
        <f t="shared" si="48"/>
        <v/>
      </c>
      <c r="CA45" s="63" t="str">
        <f t="shared" si="48"/>
        <v/>
      </c>
      <c r="CB45" s="63" t="str">
        <f t="shared" si="48"/>
        <v/>
      </c>
      <c r="CC45" s="63" t="str">
        <f t="shared" si="48"/>
        <v/>
      </c>
      <c r="CD45" s="63" t="str">
        <f t="shared" si="48"/>
        <v/>
      </c>
      <c r="CE45" s="63" t="str">
        <f t="shared" si="48"/>
        <v/>
      </c>
      <c r="CF45" s="63" t="str">
        <f t="shared" si="48"/>
        <v/>
      </c>
      <c r="CG45" s="63" t="str">
        <f t="shared" si="48"/>
        <v/>
      </c>
      <c r="CH45" s="63" t="str">
        <f t="shared" si="48"/>
        <v/>
      </c>
      <c r="CI45" s="63" t="str">
        <f t="shared" si="48"/>
        <v/>
      </c>
      <c r="CJ45" s="63" t="str">
        <f t="shared" si="48"/>
        <v/>
      </c>
      <c r="CK45" s="63" t="str">
        <f t="shared" si="48"/>
        <v/>
      </c>
      <c r="CL45" s="63" t="str">
        <f t="shared" si="48"/>
        <v/>
      </c>
      <c r="CM45" s="63" t="str">
        <f t="shared" si="48"/>
        <v/>
      </c>
      <c r="CN45" s="63" t="str">
        <f t="shared" si="48"/>
        <v/>
      </c>
      <c r="CO45" s="63" t="str">
        <f t="shared" si="48"/>
        <v/>
      </c>
      <c r="CP45" s="63" t="str">
        <f t="shared" si="48"/>
        <v/>
      </c>
      <c r="CQ45" s="63" t="str">
        <f t="shared" si="48"/>
        <v/>
      </c>
      <c r="CR45" s="63" t="str">
        <f t="shared" si="48"/>
        <v/>
      </c>
      <c r="CS45" s="63" t="str">
        <f t="shared" si="48"/>
        <v/>
      </c>
      <c r="CT45" s="63" t="str">
        <f t="shared" si="48"/>
        <v/>
      </c>
      <c r="CU45" s="63" t="str">
        <f t="shared" si="48"/>
        <v/>
      </c>
      <c r="CV45" s="63" t="str">
        <f t="shared" si="48"/>
        <v/>
      </c>
      <c r="CW45" s="63" t="str">
        <f t="shared" si="48"/>
        <v/>
      </c>
      <c r="CX45" s="63" t="str">
        <f t="shared" si="48"/>
        <v/>
      </c>
      <c r="CY45" s="63" t="str">
        <f t="shared" si="48"/>
        <v/>
      </c>
      <c r="CZ45" s="63" t="str">
        <f t="shared" si="48"/>
        <v/>
      </c>
    </row>
    <row r="46" ht="15.75" customHeight="1">
      <c r="A46" s="53"/>
      <c r="B46" s="53"/>
      <c r="C46" s="55"/>
      <c r="D46" s="55"/>
      <c r="E46" s="53"/>
      <c r="F46" s="53"/>
      <c r="G46" s="53"/>
      <c r="H46" s="53"/>
      <c r="I46" s="53"/>
      <c r="J46" s="56"/>
      <c r="K46" s="57" t="str">
        <f t="shared" si="6"/>
        <v/>
      </c>
      <c r="L46" s="57" t="str">
        <f t="shared" si="7"/>
        <v/>
      </c>
      <c r="M46" s="57" t="str">
        <f>IF(OR($B46&lt;&gt;"Vorgang",N($H46)=0,NOT(ISNUMBER($L46)),ISNUMBER($P46)),"",WORKDAY($L46,$H46,Freie_Tage))</f>
        <v/>
      </c>
      <c r="N46" s="56"/>
      <c r="O46" s="56"/>
      <c r="P46" s="56"/>
      <c r="Q46" s="58"/>
      <c r="R46" s="59" t="str">
        <f>IF(AND(ISNUMBER($N46),ISNUMBER($L46)),IF($L46&gt;$N46,NETWORKDAYS($N46,$L46,Freie_Tage)-1,IF($L46&lt;$N46,1-NETWORKDAYS($L46,$N46,Freie_Tage),0)),"")</f>
        <v/>
      </c>
      <c r="S46" s="60" t="str">
        <f t="shared" si="8"/>
        <v/>
      </c>
      <c r="T46" s="61" t="str">
        <f t="shared" si="9"/>
        <v/>
      </c>
      <c r="U46" s="62">
        <f t="shared" si="10"/>
        <v>32</v>
      </c>
      <c r="V46" s="62" t="str">
        <f t="array" ref="V46">IF(OR($C46="",$B46="Abschnitt"),"",IF(ISNUMBER($O46),$O46,IF(AND($E46="",NOT(ISNUMBER($J46))),WORKDAY(IF(ISNUMBER($C$5),$C$5,TODAY())-1,1,Freie_Tage),MAX(IF($E46="",0,IFERROR(WORKDAY(INDEX($X$7:$X45,MATCH($E46,$A$7:$A45,0)),IF($B46="Meilenstein",0,1)+N($F46),Freie_Tage),WORKDAY(IF(ISNUMBER($C$5),$C$5,TODAY())-1,1,Freie_Tage))),IF(ISNUMBER($J46),WORKDAY($J46-1,1,Freie_Tage),0)))))</f>
        <v/>
      </c>
      <c r="W46" s="62" t="str">
        <f>IF(V46="","",IF(ISNUMBER($P46),$P46,IF($B46="Meilenstein",V46,WORKDAY(V46,MAX(N($G46),1)-1,Freie_Tage))))</f>
        <v/>
      </c>
      <c r="X46" s="62" t="str">
        <f>IF(V46="","",MAX(WORKDAY(IF($B46="Meilenstein",V46,WORKDAY(V46,MAX(N($G46),1)-1,Freie_Tage)),N($H46),Freie_Tage),IF(ISNUMBER($P46),$P46,0)))</f>
        <v/>
      </c>
      <c r="Y46" s="62">
        <f t="shared" si="11"/>
        <v>0</v>
      </c>
      <c r="Z46" s="62">
        <f>IF(NOT(ISNUMBER($K46)),0,IF(Y46&gt;=1,1,IF(TODAY()&lt;$K46,2,IF(OR(TODAY()&gt;$L46,N($R46)&gt;0),5,IF(Y46&lt;MIN(1,(NETWORKDAYS($K46,TODAY(),Freie_Tage)-1)/MAX(1,NETWORKDAYS($K46,$L46,Freie_Tage)))-0.15,4,3)))))</f>
        <v>0</v>
      </c>
      <c r="AA46" s="63" t="str">
        <f t="shared" ref="AA46:CZ46" si="49">IF(AND($B46="Meilenstein",ISNUMBER($K46)),IF(AND(AA$1&lt;=$K46,AB$1&gt;$K46),"◆",""),"")</f>
        <v/>
      </c>
      <c r="AB46" s="63" t="str">
        <f t="shared" si="49"/>
        <v/>
      </c>
      <c r="AC46" s="63" t="str">
        <f t="shared" si="49"/>
        <v/>
      </c>
      <c r="AD46" s="63" t="str">
        <f t="shared" si="49"/>
        <v/>
      </c>
      <c r="AE46" s="63" t="str">
        <f t="shared" si="49"/>
        <v/>
      </c>
      <c r="AF46" s="63" t="str">
        <f t="shared" si="49"/>
        <v/>
      </c>
      <c r="AG46" s="63" t="str">
        <f t="shared" si="49"/>
        <v/>
      </c>
      <c r="AH46" s="63" t="str">
        <f t="shared" si="49"/>
        <v/>
      </c>
      <c r="AI46" s="63" t="str">
        <f t="shared" si="49"/>
        <v/>
      </c>
      <c r="AJ46" s="63" t="str">
        <f t="shared" si="49"/>
        <v/>
      </c>
      <c r="AK46" s="63" t="str">
        <f t="shared" si="49"/>
        <v/>
      </c>
      <c r="AL46" s="63" t="str">
        <f t="shared" si="49"/>
        <v/>
      </c>
      <c r="AM46" s="63" t="str">
        <f t="shared" si="49"/>
        <v/>
      </c>
      <c r="AN46" s="63" t="str">
        <f t="shared" si="49"/>
        <v/>
      </c>
      <c r="AO46" s="63" t="str">
        <f t="shared" si="49"/>
        <v/>
      </c>
      <c r="AP46" s="63" t="str">
        <f t="shared" si="49"/>
        <v/>
      </c>
      <c r="AQ46" s="63" t="str">
        <f t="shared" si="49"/>
        <v/>
      </c>
      <c r="AR46" s="63" t="str">
        <f t="shared" si="49"/>
        <v/>
      </c>
      <c r="AS46" s="63" t="str">
        <f t="shared" si="49"/>
        <v/>
      </c>
      <c r="AT46" s="63" t="str">
        <f t="shared" si="49"/>
        <v/>
      </c>
      <c r="AU46" s="63" t="str">
        <f t="shared" si="49"/>
        <v/>
      </c>
      <c r="AV46" s="63" t="str">
        <f t="shared" si="49"/>
        <v/>
      </c>
      <c r="AW46" s="63" t="str">
        <f t="shared" si="49"/>
        <v/>
      </c>
      <c r="AX46" s="63" t="str">
        <f t="shared" si="49"/>
        <v/>
      </c>
      <c r="AY46" s="63" t="str">
        <f t="shared" si="49"/>
        <v/>
      </c>
      <c r="AZ46" s="63" t="str">
        <f t="shared" si="49"/>
        <v/>
      </c>
      <c r="BA46" s="63" t="str">
        <f t="shared" si="49"/>
        <v/>
      </c>
      <c r="BB46" s="63" t="str">
        <f t="shared" si="49"/>
        <v/>
      </c>
      <c r="BC46" s="63" t="str">
        <f t="shared" si="49"/>
        <v/>
      </c>
      <c r="BD46" s="63" t="str">
        <f t="shared" si="49"/>
        <v/>
      </c>
      <c r="BE46" s="63" t="str">
        <f t="shared" si="49"/>
        <v/>
      </c>
      <c r="BF46" s="63" t="str">
        <f t="shared" si="49"/>
        <v/>
      </c>
      <c r="BG46" s="63" t="str">
        <f t="shared" si="49"/>
        <v/>
      </c>
      <c r="BH46" s="63" t="str">
        <f t="shared" si="49"/>
        <v/>
      </c>
      <c r="BI46" s="63" t="str">
        <f t="shared" si="49"/>
        <v/>
      </c>
      <c r="BJ46" s="63" t="str">
        <f t="shared" si="49"/>
        <v/>
      </c>
      <c r="BK46" s="63" t="str">
        <f t="shared" si="49"/>
        <v/>
      </c>
      <c r="BL46" s="63" t="str">
        <f t="shared" si="49"/>
        <v/>
      </c>
      <c r="BM46" s="63" t="str">
        <f t="shared" si="49"/>
        <v/>
      </c>
      <c r="BN46" s="63" t="str">
        <f t="shared" si="49"/>
        <v/>
      </c>
      <c r="BO46" s="63" t="str">
        <f t="shared" si="49"/>
        <v/>
      </c>
      <c r="BP46" s="63" t="str">
        <f t="shared" si="49"/>
        <v/>
      </c>
      <c r="BQ46" s="63" t="str">
        <f t="shared" si="49"/>
        <v/>
      </c>
      <c r="BR46" s="63" t="str">
        <f t="shared" si="49"/>
        <v/>
      </c>
      <c r="BS46" s="63" t="str">
        <f t="shared" si="49"/>
        <v/>
      </c>
      <c r="BT46" s="63" t="str">
        <f t="shared" si="49"/>
        <v/>
      </c>
      <c r="BU46" s="63" t="str">
        <f t="shared" si="49"/>
        <v/>
      </c>
      <c r="BV46" s="63" t="str">
        <f t="shared" si="49"/>
        <v/>
      </c>
      <c r="BW46" s="63" t="str">
        <f t="shared" si="49"/>
        <v/>
      </c>
      <c r="BX46" s="63" t="str">
        <f t="shared" si="49"/>
        <v/>
      </c>
      <c r="BY46" s="63" t="str">
        <f t="shared" si="49"/>
        <v/>
      </c>
      <c r="BZ46" s="63" t="str">
        <f t="shared" si="49"/>
        <v/>
      </c>
      <c r="CA46" s="63" t="str">
        <f t="shared" si="49"/>
        <v/>
      </c>
      <c r="CB46" s="63" t="str">
        <f t="shared" si="49"/>
        <v/>
      </c>
      <c r="CC46" s="63" t="str">
        <f t="shared" si="49"/>
        <v/>
      </c>
      <c r="CD46" s="63" t="str">
        <f t="shared" si="49"/>
        <v/>
      </c>
      <c r="CE46" s="63" t="str">
        <f t="shared" si="49"/>
        <v/>
      </c>
      <c r="CF46" s="63" t="str">
        <f t="shared" si="49"/>
        <v/>
      </c>
      <c r="CG46" s="63" t="str">
        <f t="shared" si="49"/>
        <v/>
      </c>
      <c r="CH46" s="63" t="str">
        <f t="shared" si="49"/>
        <v/>
      </c>
      <c r="CI46" s="63" t="str">
        <f t="shared" si="49"/>
        <v/>
      </c>
      <c r="CJ46" s="63" t="str">
        <f t="shared" si="49"/>
        <v/>
      </c>
      <c r="CK46" s="63" t="str">
        <f t="shared" si="49"/>
        <v/>
      </c>
      <c r="CL46" s="63" t="str">
        <f t="shared" si="49"/>
        <v/>
      </c>
      <c r="CM46" s="63" t="str">
        <f t="shared" si="49"/>
        <v/>
      </c>
      <c r="CN46" s="63" t="str">
        <f t="shared" si="49"/>
        <v/>
      </c>
      <c r="CO46" s="63" t="str">
        <f t="shared" si="49"/>
        <v/>
      </c>
      <c r="CP46" s="63" t="str">
        <f t="shared" si="49"/>
        <v/>
      </c>
      <c r="CQ46" s="63" t="str">
        <f t="shared" si="49"/>
        <v/>
      </c>
      <c r="CR46" s="63" t="str">
        <f t="shared" si="49"/>
        <v/>
      </c>
      <c r="CS46" s="63" t="str">
        <f t="shared" si="49"/>
        <v/>
      </c>
      <c r="CT46" s="63" t="str">
        <f t="shared" si="49"/>
        <v/>
      </c>
      <c r="CU46" s="63" t="str">
        <f t="shared" si="49"/>
        <v/>
      </c>
      <c r="CV46" s="63" t="str">
        <f t="shared" si="49"/>
        <v/>
      </c>
      <c r="CW46" s="63" t="str">
        <f t="shared" si="49"/>
        <v/>
      </c>
      <c r="CX46" s="63" t="str">
        <f t="shared" si="49"/>
        <v/>
      </c>
      <c r="CY46" s="63" t="str">
        <f t="shared" si="49"/>
        <v/>
      </c>
      <c r="CZ46" s="63" t="str">
        <f t="shared" si="49"/>
        <v/>
      </c>
    </row>
    <row r="47" ht="15.75" customHeight="1">
      <c r="A47" s="53"/>
      <c r="B47" s="53"/>
      <c r="C47" s="55"/>
      <c r="D47" s="55"/>
      <c r="E47" s="53"/>
      <c r="F47" s="53"/>
      <c r="G47" s="53"/>
      <c r="H47" s="53"/>
      <c r="I47" s="53"/>
      <c r="J47" s="56"/>
      <c r="K47" s="57" t="str">
        <f t="shared" si="6"/>
        <v/>
      </c>
      <c r="L47" s="57" t="str">
        <f t="shared" si="7"/>
        <v/>
      </c>
      <c r="M47" s="57" t="str">
        <f>IF(OR($B47&lt;&gt;"Vorgang",N($H47)=0,NOT(ISNUMBER($L47)),ISNUMBER($P47)),"",WORKDAY($L47,$H47,Freie_Tage))</f>
        <v/>
      </c>
      <c r="N47" s="56"/>
      <c r="O47" s="56"/>
      <c r="P47" s="56"/>
      <c r="Q47" s="58"/>
      <c r="R47" s="59" t="str">
        <f>IF(AND(ISNUMBER($N47),ISNUMBER($L47)),IF($L47&gt;$N47,NETWORKDAYS($N47,$L47,Freie_Tage)-1,IF($L47&lt;$N47,1-NETWORKDAYS($L47,$N47,Freie_Tage),0)),"")</f>
        <v/>
      </c>
      <c r="S47" s="60" t="str">
        <f t="shared" si="8"/>
        <v/>
      </c>
      <c r="T47" s="61" t="str">
        <f t="shared" si="9"/>
        <v/>
      </c>
      <c r="U47" s="62">
        <f t="shared" si="10"/>
        <v>32</v>
      </c>
      <c r="V47" s="62" t="str">
        <f t="array" ref="V47">IF(OR($C47="",$B47="Abschnitt"),"",IF(ISNUMBER($O47),$O47,IF(AND($E47="",NOT(ISNUMBER($J47))),WORKDAY(IF(ISNUMBER($C$5),$C$5,TODAY())-1,1,Freie_Tage),MAX(IF($E47="",0,IFERROR(WORKDAY(INDEX($X$7:$X46,MATCH($E47,$A$7:$A46,0)),IF($B47="Meilenstein",0,1)+N($F47),Freie_Tage),WORKDAY(IF(ISNUMBER($C$5),$C$5,TODAY())-1,1,Freie_Tage))),IF(ISNUMBER($J47),WORKDAY($J47-1,1,Freie_Tage),0)))))</f>
        <v/>
      </c>
      <c r="W47" s="62" t="str">
        <f>IF(V47="","",IF(ISNUMBER($P47),$P47,IF($B47="Meilenstein",V47,WORKDAY(V47,MAX(N($G47),1)-1,Freie_Tage))))</f>
        <v/>
      </c>
      <c r="X47" s="62" t="str">
        <f>IF(V47="","",MAX(WORKDAY(IF($B47="Meilenstein",V47,WORKDAY(V47,MAX(N($G47),1)-1,Freie_Tage)),N($H47),Freie_Tage),IF(ISNUMBER($P47),$P47,0)))</f>
        <v/>
      </c>
      <c r="Y47" s="62">
        <f t="shared" si="11"/>
        <v>0</v>
      </c>
      <c r="Z47" s="62">
        <f>IF(NOT(ISNUMBER($K47)),0,IF(Y47&gt;=1,1,IF(TODAY()&lt;$K47,2,IF(OR(TODAY()&gt;$L47,N($R47)&gt;0),5,IF(Y47&lt;MIN(1,(NETWORKDAYS($K47,TODAY(),Freie_Tage)-1)/MAX(1,NETWORKDAYS($K47,$L47,Freie_Tage)))-0.15,4,3)))))</f>
        <v>0</v>
      </c>
      <c r="AA47" s="63" t="str">
        <f t="shared" ref="AA47:CZ47" si="50">IF(AND($B47="Meilenstein",ISNUMBER($K47)),IF(AND(AA$1&lt;=$K47,AB$1&gt;$K47),"◆",""),"")</f>
        <v/>
      </c>
      <c r="AB47" s="63" t="str">
        <f t="shared" si="50"/>
        <v/>
      </c>
      <c r="AC47" s="63" t="str">
        <f t="shared" si="50"/>
        <v/>
      </c>
      <c r="AD47" s="63" t="str">
        <f t="shared" si="50"/>
        <v/>
      </c>
      <c r="AE47" s="63" t="str">
        <f t="shared" si="50"/>
        <v/>
      </c>
      <c r="AF47" s="63" t="str">
        <f t="shared" si="50"/>
        <v/>
      </c>
      <c r="AG47" s="63" t="str">
        <f t="shared" si="50"/>
        <v/>
      </c>
      <c r="AH47" s="63" t="str">
        <f t="shared" si="50"/>
        <v/>
      </c>
      <c r="AI47" s="63" t="str">
        <f t="shared" si="50"/>
        <v/>
      </c>
      <c r="AJ47" s="63" t="str">
        <f t="shared" si="50"/>
        <v/>
      </c>
      <c r="AK47" s="63" t="str">
        <f t="shared" si="50"/>
        <v/>
      </c>
      <c r="AL47" s="63" t="str">
        <f t="shared" si="50"/>
        <v/>
      </c>
      <c r="AM47" s="63" t="str">
        <f t="shared" si="50"/>
        <v/>
      </c>
      <c r="AN47" s="63" t="str">
        <f t="shared" si="50"/>
        <v/>
      </c>
      <c r="AO47" s="63" t="str">
        <f t="shared" si="50"/>
        <v/>
      </c>
      <c r="AP47" s="63" t="str">
        <f t="shared" si="50"/>
        <v/>
      </c>
      <c r="AQ47" s="63" t="str">
        <f t="shared" si="50"/>
        <v/>
      </c>
      <c r="AR47" s="63" t="str">
        <f t="shared" si="50"/>
        <v/>
      </c>
      <c r="AS47" s="63" t="str">
        <f t="shared" si="50"/>
        <v/>
      </c>
      <c r="AT47" s="63" t="str">
        <f t="shared" si="50"/>
        <v/>
      </c>
      <c r="AU47" s="63" t="str">
        <f t="shared" si="50"/>
        <v/>
      </c>
      <c r="AV47" s="63" t="str">
        <f t="shared" si="50"/>
        <v/>
      </c>
      <c r="AW47" s="63" t="str">
        <f t="shared" si="50"/>
        <v/>
      </c>
      <c r="AX47" s="63" t="str">
        <f t="shared" si="50"/>
        <v/>
      </c>
      <c r="AY47" s="63" t="str">
        <f t="shared" si="50"/>
        <v/>
      </c>
      <c r="AZ47" s="63" t="str">
        <f t="shared" si="50"/>
        <v/>
      </c>
      <c r="BA47" s="63" t="str">
        <f t="shared" si="50"/>
        <v/>
      </c>
      <c r="BB47" s="63" t="str">
        <f t="shared" si="50"/>
        <v/>
      </c>
      <c r="BC47" s="63" t="str">
        <f t="shared" si="50"/>
        <v/>
      </c>
      <c r="BD47" s="63" t="str">
        <f t="shared" si="50"/>
        <v/>
      </c>
      <c r="BE47" s="63" t="str">
        <f t="shared" si="50"/>
        <v/>
      </c>
      <c r="BF47" s="63" t="str">
        <f t="shared" si="50"/>
        <v/>
      </c>
      <c r="BG47" s="63" t="str">
        <f t="shared" si="50"/>
        <v/>
      </c>
      <c r="BH47" s="63" t="str">
        <f t="shared" si="50"/>
        <v/>
      </c>
      <c r="BI47" s="63" t="str">
        <f t="shared" si="50"/>
        <v/>
      </c>
      <c r="BJ47" s="63" t="str">
        <f t="shared" si="50"/>
        <v/>
      </c>
      <c r="BK47" s="63" t="str">
        <f t="shared" si="50"/>
        <v/>
      </c>
      <c r="BL47" s="63" t="str">
        <f t="shared" si="50"/>
        <v/>
      </c>
      <c r="BM47" s="63" t="str">
        <f t="shared" si="50"/>
        <v/>
      </c>
      <c r="BN47" s="63" t="str">
        <f t="shared" si="50"/>
        <v/>
      </c>
      <c r="BO47" s="63" t="str">
        <f t="shared" si="50"/>
        <v/>
      </c>
      <c r="BP47" s="63" t="str">
        <f t="shared" si="50"/>
        <v/>
      </c>
      <c r="BQ47" s="63" t="str">
        <f t="shared" si="50"/>
        <v/>
      </c>
      <c r="BR47" s="63" t="str">
        <f t="shared" si="50"/>
        <v/>
      </c>
      <c r="BS47" s="63" t="str">
        <f t="shared" si="50"/>
        <v/>
      </c>
      <c r="BT47" s="63" t="str">
        <f t="shared" si="50"/>
        <v/>
      </c>
      <c r="BU47" s="63" t="str">
        <f t="shared" si="50"/>
        <v/>
      </c>
      <c r="BV47" s="63" t="str">
        <f t="shared" si="50"/>
        <v/>
      </c>
      <c r="BW47" s="63" t="str">
        <f t="shared" si="50"/>
        <v/>
      </c>
      <c r="BX47" s="63" t="str">
        <f t="shared" si="50"/>
        <v/>
      </c>
      <c r="BY47" s="63" t="str">
        <f t="shared" si="50"/>
        <v/>
      </c>
      <c r="BZ47" s="63" t="str">
        <f t="shared" si="50"/>
        <v/>
      </c>
      <c r="CA47" s="63" t="str">
        <f t="shared" si="50"/>
        <v/>
      </c>
      <c r="CB47" s="63" t="str">
        <f t="shared" si="50"/>
        <v/>
      </c>
      <c r="CC47" s="63" t="str">
        <f t="shared" si="50"/>
        <v/>
      </c>
      <c r="CD47" s="63" t="str">
        <f t="shared" si="50"/>
        <v/>
      </c>
      <c r="CE47" s="63" t="str">
        <f t="shared" si="50"/>
        <v/>
      </c>
      <c r="CF47" s="63" t="str">
        <f t="shared" si="50"/>
        <v/>
      </c>
      <c r="CG47" s="63" t="str">
        <f t="shared" si="50"/>
        <v/>
      </c>
      <c r="CH47" s="63" t="str">
        <f t="shared" si="50"/>
        <v/>
      </c>
      <c r="CI47" s="63" t="str">
        <f t="shared" si="50"/>
        <v/>
      </c>
      <c r="CJ47" s="63" t="str">
        <f t="shared" si="50"/>
        <v/>
      </c>
      <c r="CK47" s="63" t="str">
        <f t="shared" si="50"/>
        <v/>
      </c>
      <c r="CL47" s="63" t="str">
        <f t="shared" si="50"/>
        <v/>
      </c>
      <c r="CM47" s="63" t="str">
        <f t="shared" si="50"/>
        <v/>
      </c>
      <c r="CN47" s="63" t="str">
        <f t="shared" si="50"/>
        <v/>
      </c>
      <c r="CO47" s="63" t="str">
        <f t="shared" si="50"/>
        <v/>
      </c>
      <c r="CP47" s="63" t="str">
        <f t="shared" si="50"/>
        <v/>
      </c>
      <c r="CQ47" s="63" t="str">
        <f t="shared" si="50"/>
        <v/>
      </c>
      <c r="CR47" s="63" t="str">
        <f t="shared" si="50"/>
        <v/>
      </c>
      <c r="CS47" s="63" t="str">
        <f t="shared" si="50"/>
        <v/>
      </c>
      <c r="CT47" s="63" t="str">
        <f t="shared" si="50"/>
        <v/>
      </c>
      <c r="CU47" s="63" t="str">
        <f t="shared" si="50"/>
        <v/>
      </c>
      <c r="CV47" s="63" t="str">
        <f t="shared" si="50"/>
        <v/>
      </c>
      <c r="CW47" s="63" t="str">
        <f t="shared" si="50"/>
        <v/>
      </c>
      <c r="CX47" s="63" t="str">
        <f t="shared" si="50"/>
        <v/>
      </c>
      <c r="CY47" s="63" t="str">
        <f t="shared" si="50"/>
        <v/>
      </c>
      <c r="CZ47" s="63" t="str">
        <f t="shared" si="50"/>
        <v/>
      </c>
    </row>
    <row r="48" ht="15.75" customHeight="1">
      <c r="A48" s="53"/>
      <c r="B48" s="53"/>
      <c r="C48" s="55"/>
      <c r="D48" s="55"/>
      <c r="E48" s="53"/>
      <c r="F48" s="53"/>
      <c r="G48" s="53"/>
      <c r="H48" s="53"/>
      <c r="I48" s="53"/>
      <c r="J48" s="56"/>
      <c r="K48" s="57" t="str">
        <f t="shared" si="6"/>
        <v/>
      </c>
      <c r="L48" s="57" t="str">
        <f t="shared" si="7"/>
        <v/>
      </c>
      <c r="M48" s="57" t="str">
        <f>IF(OR($B48&lt;&gt;"Vorgang",N($H48)=0,NOT(ISNUMBER($L48)),ISNUMBER($P48)),"",WORKDAY($L48,$H48,Freie_Tage))</f>
        <v/>
      </c>
      <c r="N48" s="56"/>
      <c r="O48" s="56"/>
      <c r="P48" s="56"/>
      <c r="Q48" s="58"/>
      <c r="R48" s="59" t="str">
        <f>IF(AND(ISNUMBER($N48),ISNUMBER($L48)),IF($L48&gt;$N48,NETWORKDAYS($N48,$L48,Freie_Tage)-1,IF($L48&lt;$N48,1-NETWORKDAYS($L48,$N48,Freie_Tage),0)),"")</f>
        <v/>
      </c>
      <c r="S48" s="60" t="str">
        <f t="shared" si="8"/>
        <v/>
      </c>
      <c r="T48" s="61" t="str">
        <f t="shared" si="9"/>
        <v/>
      </c>
      <c r="U48" s="62">
        <f t="shared" si="10"/>
        <v>32</v>
      </c>
      <c r="V48" s="62" t="str">
        <f t="array" ref="V48">IF(OR($C48="",$B48="Abschnitt"),"",IF(ISNUMBER($O48),$O48,IF(AND($E48="",NOT(ISNUMBER($J48))),WORKDAY(IF(ISNUMBER($C$5),$C$5,TODAY())-1,1,Freie_Tage),MAX(IF($E48="",0,IFERROR(WORKDAY(INDEX($X$7:$X47,MATCH($E48,$A$7:$A47,0)),IF($B48="Meilenstein",0,1)+N($F48),Freie_Tage),WORKDAY(IF(ISNUMBER($C$5),$C$5,TODAY())-1,1,Freie_Tage))),IF(ISNUMBER($J48),WORKDAY($J48-1,1,Freie_Tage),0)))))</f>
        <v/>
      </c>
      <c r="W48" s="62" t="str">
        <f>IF(V48="","",IF(ISNUMBER($P48),$P48,IF($B48="Meilenstein",V48,WORKDAY(V48,MAX(N($G48),1)-1,Freie_Tage))))</f>
        <v/>
      </c>
      <c r="X48" s="62" t="str">
        <f>IF(V48="","",MAX(WORKDAY(IF($B48="Meilenstein",V48,WORKDAY(V48,MAX(N($G48),1)-1,Freie_Tage)),N($H48),Freie_Tage),IF(ISNUMBER($P48),$P48,0)))</f>
        <v/>
      </c>
      <c r="Y48" s="62">
        <f t="shared" si="11"/>
        <v>0</v>
      </c>
      <c r="Z48" s="62">
        <f>IF(NOT(ISNUMBER($K48)),0,IF(Y48&gt;=1,1,IF(TODAY()&lt;$K48,2,IF(OR(TODAY()&gt;$L48,N($R48)&gt;0),5,IF(Y48&lt;MIN(1,(NETWORKDAYS($K48,TODAY(),Freie_Tage)-1)/MAX(1,NETWORKDAYS($K48,$L48,Freie_Tage)))-0.15,4,3)))))</f>
        <v>0</v>
      </c>
      <c r="AA48" s="63" t="str">
        <f t="shared" ref="AA48:CZ48" si="51">IF(AND($B48="Meilenstein",ISNUMBER($K48)),IF(AND(AA$1&lt;=$K48,AB$1&gt;$K48),"◆",""),"")</f>
        <v/>
      </c>
      <c r="AB48" s="63" t="str">
        <f t="shared" si="51"/>
        <v/>
      </c>
      <c r="AC48" s="63" t="str">
        <f t="shared" si="51"/>
        <v/>
      </c>
      <c r="AD48" s="63" t="str">
        <f t="shared" si="51"/>
        <v/>
      </c>
      <c r="AE48" s="63" t="str">
        <f t="shared" si="51"/>
        <v/>
      </c>
      <c r="AF48" s="63" t="str">
        <f t="shared" si="51"/>
        <v/>
      </c>
      <c r="AG48" s="63" t="str">
        <f t="shared" si="51"/>
        <v/>
      </c>
      <c r="AH48" s="63" t="str">
        <f t="shared" si="51"/>
        <v/>
      </c>
      <c r="AI48" s="63" t="str">
        <f t="shared" si="51"/>
        <v/>
      </c>
      <c r="AJ48" s="63" t="str">
        <f t="shared" si="51"/>
        <v/>
      </c>
      <c r="AK48" s="63" t="str">
        <f t="shared" si="51"/>
        <v/>
      </c>
      <c r="AL48" s="63" t="str">
        <f t="shared" si="51"/>
        <v/>
      </c>
      <c r="AM48" s="63" t="str">
        <f t="shared" si="51"/>
        <v/>
      </c>
      <c r="AN48" s="63" t="str">
        <f t="shared" si="51"/>
        <v/>
      </c>
      <c r="AO48" s="63" t="str">
        <f t="shared" si="51"/>
        <v/>
      </c>
      <c r="AP48" s="63" t="str">
        <f t="shared" si="51"/>
        <v/>
      </c>
      <c r="AQ48" s="63" t="str">
        <f t="shared" si="51"/>
        <v/>
      </c>
      <c r="AR48" s="63" t="str">
        <f t="shared" si="51"/>
        <v/>
      </c>
      <c r="AS48" s="63" t="str">
        <f t="shared" si="51"/>
        <v/>
      </c>
      <c r="AT48" s="63" t="str">
        <f t="shared" si="51"/>
        <v/>
      </c>
      <c r="AU48" s="63" t="str">
        <f t="shared" si="51"/>
        <v/>
      </c>
      <c r="AV48" s="63" t="str">
        <f t="shared" si="51"/>
        <v/>
      </c>
      <c r="AW48" s="63" t="str">
        <f t="shared" si="51"/>
        <v/>
      </c>
      <c r="AX48" s="63" t="str">
        <f t="shared" si="51"/>
        <v/>
      </c>
      <c r="AY48" s="63" t="str">
        <f t="shared" si="51"/>
        <v/>
      </c>
      <c r="AZ48" s="63" t="str">
        <f t="shared" si="51"/>
        <v/>
      </c>
      <c r="BA48" s="63" t="str">
        <f t="shared" si="51"/>
        <v/>
      </c>
      <c r="BB48" s="63" t="str">
        <f t="shared" si="51"/>
        <v/>
      </c>
      <c r="BC48" s="63" t="str">
        <f t="shared" si="51"/>
        <v/>
      </c>
      <c r="BD48" s="63" t="str">
        <f t="shared" si="51"/>
        <v/>
      </c>
      <c r="BE48" s="63" t="str">
        <f t="shared" si="51"/>
        <v/>
      </c>
      <c r="BF48" s="63" t="str">
        <f t="shared" si="51"/>
        <v/>
      </c>
      <c r="BG48" s="63" t="str">
        <f t="shared" si="51"/>
        <v/>
      </c>
      <c r="BH48" s="63" t="str">
        <f t="shared" si="51"/>
        <v/>
      </c>
      <c r="BI48" s="63" t="str">
        <f t="shared" si="51"/>
        <v/>
      </c>
      <c r="BJ48" s="63" t="str">
        <f t="shared" si="51"/>
        <v/>
      </c>
      <c r="BK48" s="63" t="str">
        <f t="shared" si="51"/>
        <v/>
      </c>
      <c r="BL48" s="63" t="str">
        <f t="shared" si="51"/>
        <v/>
      </c>
      <c r="BM48" s="63" t="str">
        <f t="shared" si="51"/>
        <v/>
      </c>
      <c r="BN48" s="63" t="str">
        <f t="shared" si="51"/>
        <v/>
      </c>
      <c r="BO48" s="63" t="str">
        <f t="shared" si="51"/>
        <v/>
      </c>
      <c r="BP48" s="63" t="str">
        <f t="shared" si="51"/>
        <v/>
      </c>
      <c r="BQ48" s="63" t="str">
        <f t="shared" si="51"/>
        <v/>
      </c>
      <c r="BR48" s="63" t="str">
        <f t="shared" si="51"/>
        <v/>
      </c>
      <c r="BS48" s="63" t="str">
        <f t="shared" si="51"/>
        <v/>
      </c>
      <c r="BT48" s="63" t="str">
        <f t="shared" si="51"/>
        <v/>
      </c>
      <c r="BU48" s="63" t="str">
        <f t="shared" si="51"/>
        <v/>
      </c>
      <c r="BV48" s="63" t="str">
        <f t="shared" si="51"/>
        <v/>
      </c>
      <c r="BW48" s="63" t="str">
        <f t="shared" si="51"/>
        <v/>
      </c>
      <c r="BX48" s="63" t="str">
        <f t="shared" si="51"/>
        <v/>
      </c>
      <c r="BY48" s="63" t="str">
        <f t="shared" si="51"/>
        <v/>
      </c>
      <c r="BZ48" s="63" t="str">
        <f t="shared" si="51"/>
        <v/>
      </c>
      <c r="CA48" s="63" t="str">
        <f t="shared" si="51"/>
        <v/>
      </c>
      <c r="CB48" s="63" t="str">
        <f t="shared" si="51"/>
        <v/>
      </c>
      <c r="CC48" s="63" t="str">
        <f t="shared" si="51"/>
        <v/>
      </c>
      <c r="CD48" s="63" t="str">
        <f t="shared" si="51"/>
        <v/>
      </c>
      <c r="CE48" s="63" t="str">
        <f t="shared" si="51"/>
        <v/>
      </c>
      <c r="CF48" s="63" t="str">
        <f t="shared" si="51"/>
        <v/>
      </c>
      <c r="CG48" s="63" t="str">
        <f t="shared" si="51"/>
        <v/>
      </c>
      <c r="CH48" s="63" t="str">
        <f t="shared" si="51"/>
        <v/>
      </c>
      <c r="CI48" s="63" t="str">
        <f t="shared" si="51"/>
        <v/>
      </c>
      <c r="CJ48" s="63" t="str">
        <f t="shared" si="51"/>
        <v/>
      </c>
      <c r="CK48" s="63" t="str">
        <f t="shared" si="51"/>
        <v/>
      </c>
      <c r="CL48" s="63" t="str">
        <f t="shared" si="51"/>
        <v/>
      </c>
      <c r="CM48" s="63" t="str">
        <f t="shared" si="51"/>
        <v/>
      </c>
      <c r="CN48" s="63" t="str">
        <f t="shared" si="51"/>
        <v/>
      </c>
      <c r="CO48" s="63" t="str">
        <f t="shared" si="51"/>
        <v/>
      </c>
      <c r="CP48" s="63" t="str">
        <f t="shared" si="51"/>
        <v/>
      </c>
      <c r="CQ48" s="63" t="str">
        <f t="shared" si="51"/>
        <v/>
      </c>
      <c r="CR48" s="63" t="str">
        <f t="shared" si="51"/>
        <v/>
      </c>
      <c r="CS48" s="63" t="str">
        <f t="shared" si="51"/>
        <v/>
      </c>
      <c r="CT48" s="63" t="str">
        <f t="shared" si="51"/>
        <v/>
      </c>
      <c r="CU48" s="63" t="str">
        <f t="shared" si="51"/>
        <v/>
      </c>
      <c r="CV48" s="63" t="str">
        <f t="shared" si="51"/>
        <v/>
      </c>
      <c r="CW48" s="63" t="str">
        <f t="shared" si="51"/>
        <v/>
      </c>
      <c r="CX48" s="63" t="str">
        <f t="shared" si="51"/>
        <v/>
      </c>
      <c r="CY48" s="63" t="str">
        <f t="shared" si="51"/>
        <v/>
      </c>
      <c r="CZ48" s="63" t="str">
        <f t="shared" si="51"/>
        <v/>
      </c>
    </row>
    <row r="49" ht="15.75" customHeight="1">
      <c r="A49" s="53"/>
      <c r="B49" s="53"/>
      <c r="C49" s="55"/>
      <c r="D49" s="55"/>
      <c r="E49" s="53"/>
      <c r="F49" s="53"/>
      <c r="G49" s="53"/>
      <c r="H49" s="53"/>
      <c r="I49" s="53"/>
      <c r="J49" s="56"/>
      <c r="K49" s="57" t="str">
        <f t="shared" si="6"/>
        <v/>
      </c>
      <c r="L49" s="57" t="str">
        <f t="shared" si="7"/>
        <v/>
      </c>
      <c r="M49" s="57" t="str">
        <f>IF(OR($B49&lt;&gt;"Vorgang",N($H49)=0,NOT(ISNUMBER($L49)),ISNUMBER($P49)),"",WORKDAY($L49,$H49,Freie_Tage))</f>
        <v/>
      </c>
      <c r="N49" s="56"/>
      <c r="O49" s="56"/>
      <c r="P49" s="56"/>
      <c r="Q49" s="58"/>
      <c r="R49" s="59" t="str">
        <f>IF(AND(ISNUMBER($N49),ISNUMBER($L49)),IF($L49&gt;$N49,NETWORKDAYS($N49,$L49,Freie_Tage)-1,IF($L49&lt;$N49,1-NETWORKDAYS($L49,$N49,Freie_Tage),0)),"")</f>
        <v/>
      </c>
      <c r="S49" s="60" t="str">
        <f t="shared" si="8"/>
        <v/>
      </c>
      <c r="T49" s="61" t="str">
        <f t="shared" si="9"/>
        <v/>
      </c>
      <c r="U49" s="62">
        <f t="shared" si="10"/>
        <v>32</v>
      </c>
      <c r="V49" s="62" t="str">
        <f t="array" ref="V49">IF(OR($C49="",$B49="Abschnitt"),"",IF(ISNUMBER($O49),$O49,IF(AND($E49="",NOT(ISNUMBER($J49))),WORKDAY(IF(ISNUMBER($C$5),$C$5,TODAY())-1,1,Freie_Tage),MAX(IF($E49="",0,IFERROR(WORKDAY(INDEX($X$7:$X48,MATCH($E49,$A$7:$A48,0)),IF($B49="Meilenstein",0,1)+N($F49),Freie_Tage),WORKDAY(IF(ISNUMBER($C$5),$C$5,TODAY())-1,1,Freie_Tage))),IF(ISNUMBER($J49),WORKDAY($J49-1,1,Freie_Tage),0)))))</f>
        <v/>
      </c>
      <c r="W49" s="62" t="str">
        <f>IF(V49="","",IF(ISNUMBER($P49),$P49,IF($B49="Meilenstein",V49,WORKDAY(V49,MAX(N($G49),1)-1,Freie_Tage))))</f>
        <v/>
      </c>
      <c r="X49" s="62" t="str">
        <f>IF(V49="","",MAX(WORKDAY(IF($B49="Meilenstein",V49,WORKDAY(V49,MAX(N($G49),1)-1,Freie_Tage)),N($H49),Freie_Tage),IF(ISNUMBER($P49),$P49,0)))</f>
        <v/>
      </c>
      <c r="Y49" s="62">
        <f t="shared" si="11"/>
        <v>0</v>
      </c>
      <c r="Z49" s="62">
        <f>IF(NOT(ISNUMBER($K49)),0,IF(Y49&gt;=1,1,IF(TODAY()&lt;$K49,2,IF(OR(TODAY()&gt;$L49,N($R49)&gt;0),5,IF(Y49&lt;MIN(1,(NETWORKDAYS($K49,TODAY(),Freie_Tage)-1)/MAX(1,NETWORKDAYS($K49,$L49,Freie_Tage)))-0.15,4,3)))))</f>
        <v>0</v>
      </c>
      <c r="AA49" s="63" t="str">
        <f t="shared" ref="AA49:CZ49" si="52">IF(AND($B49="Meilenstein",ISNUMBER($K49)),IF(AND(AA$1&lt;=$K49,AB$1&gt;$K49),"◆",""),"")</f>
        <v/>
      </c>
      <c r="AB49" s="63" t="str">
        <f t="shared" si="52"/>
        <v/>
      </c>
      <c r="AC49" s="63" t="str">
        <f t="shared" si="52"/>
        <v/>
      </c>
      <c r="AD49" s="63" t="str">
        <f t="shared" si="52"/>
        <v/>
      </c>
      <c r="AE49" s="63" t="str">
        <f t="shared" si="52"/>
        <v/>
      </c>
      <c r="AF49" s="63" t="str">
        <f t="shared" si="52"/>
        <v/>
      </c>
      <c r="AG49" s="63" t="str">
        <f t="shared" si="52"/>
        <v/>
      </c>
      <c r="AH49" s="63" t="str">
        <f t="shared" si="52"/>
        <v/>
      </c>
      <c r="AI49" s="63" t="str">
        <f t="shared" si="52"/>
        <v/>
      </c>
      <c r="AJ49" s="63" t="str">
        <f t="shared" si="52"/>
        <v/>
      </c>
      <c r="AK49" s="63" t="str">
        <f t="shared" si="52"/>
        <v/>
      </c>
      <c r="AL49" s="63" t="str">
        <f t="shared" si="52"/>
        <v/>
      </c>
      <c r="AM49" s="63" t="str">
        <f t="shared" si="52"/>
        <v/>
      </c>
      <c r="AN49" s="63" t="str">
        <f t="shared" si="52"/>
        <v/>
      </c>
      <c r="AO49" s="63" t="str">
        <f t="shared" si="52"/>
        <v/>
      </c>
      <c r="AP49" s="63" t="str">
        <f t="shared" si="52"/>
        <v/>
      </c>
      <c r="AQ49" s="63" t="str">
        <f t="shared" si="52"/>
        <v/>
      </c>
      <c r="AR49" s="63" t="str">
        <f t="shared" si="52"/>
        <v/>
      </c>
      <c r="AS49" s="63" t="str">
        <f t="shared" si="52"/>
        <v/>
      </c>
      <c r="AT49" s="63" t="str">
        <f t="shared" si="52"/>
        <v/>
      </c>
      <c r="AU49" s="63" t="str">
        <f t="shared" si="52"/>
        <v/>
      </c>
      <c r="AV49" s="63" t="str">
        <f t="shared" si="52"/>
        <v/>
      </c>
      <c r="AW49" s="63" t="str">
        <f t="shared" si="52"/>
        <v/>
      </c>
      <c r="AX49" s="63" t="str">
        <f t="shared" si="52"/>
        <v/>
      </c>
      <c r="AY49" s="63" t="str">
        <f t="shared" si="52"/>
        <v/>
      </c>
      <c r="AZ49" s="63" t="str">
        <f t="shared" si="52"/>
        <v/>
      </c>
      <c r="BA49" s="63" t="str">
        <f t="shared" si="52"/>
        <v/>
      </c>
      <c r="BB49" s="63" t="str">
        <f t="shared" si="52"/>
        <v/>
      </c>
      <c r="BC49" s="63" t="str">
        <f t="shared" si="52"/>
        <v/>
      </c>
      <c r="BD49" s="63" t="str">
        <f t="shared" si="52"/>
        <v/>
      </c>
      <c r="BE49" s="63" t="str">
        <f t="shared" si="52"/>
        <v/>
      </c>
      <c r="BF49" s="63" t="str">
        <f t="shared" si="52"/>
        <v/>
      </c>
      <c r="BG49" s="63" t="str">
        <f t="shared" si="52"/>
        <v/>
      </c>
      <c r="BH49" s="63" t="str">
        <f t="shared" si="52"/>
        <v/>
      </c>
      <c r="BI49" s="63" t="str">
        <f t="shared" si="52"/>
        <v/>
      </c>
      <c r="BJ49" s="63" t="str">
        <f t="shared" si="52"/>
        <v/>
      </c>
      <c r="BK49" s="63" t="str">
        <f t="shared" si="52"/>
        <v/>
      </c>
      <c r="BL49" s="63" t="str">
        <f t="shared" si="52"/>
        <v/>
      </c>
      <c r="BM49" s="63" t="str">
        <f t="shared" si="52"/>
        <v/>
      </c>
      <c r="BN49" s="63" t="str">
        <f t="shared" si="52"/>
        <v/>
      </c>
      <c r="BO49" s="63" t="str">
        <f t="shared" si="52"/>
        <v/>
      </c>
      <c r="BP49" s="63" t="str">
        <f t="shared" si="52"/>
        <v/>
      </c>
      <c r="BQ49" s="63" t="str">
        <f t="shared" si="52"/>
        <v/>
      </c>
      <c r="BR49" s="63" t="str">
        <f t="shared" si="52"/>
        <v/>
      </c>
      <c r="BS49" s="63" t="str">
        <f t="shared" si="52"/>
        <v/>
      </c>
      <c r="BT49" s="63" t="str">
        <f t="shared" si="52"/>
        <v/>
      </c>
      <c r="BU49" s="63" t="str">
        <f t="shared" si="52"/>
        <v/>
      </c>
      <c r="BV49" s="63" t="str">
        <f t="shared" si="52"/>
        <v/>
      </c>
      <c r="BW49" s="63" t="str">
        <f t="shared" si="52"/>
        <v/>
      </c>
      <c r="BX49" s="63" t="str">
        <f t="shared" si="52"/>
        <v/>
      </c>
      <c r="BY49" s="63" t="str">
        <f t="shared" si="52"/>
        <v/>
      </c>
      <c r="BZ49" s="63" t="str">
        <f t="shared" si="52"/>
        <v/>
      </c>
      <c r="CA49" s="63" t="str">
        <f t="shared" si="52"/>
        <v/>
      </c>
      <c r="CB49" s="63" t="str">
        <f t="shared" si="52"/>
        <v/>
      </c>
      <c r="CC49" s="63" t="str">
        <f t="shared" si="52"/>
        <v/>
      </c>
      <c r="CD49" s="63" t="str">
        <f t="shared" si="52"/>
        <v/>
      </c>
      <c r="CE49" s="63" t="str">
        <f t="shared" si="52"/>
        <v/>
      </c>
      <c r="CF49" s="63" t="str">
        <f t="shared" si="52"/>
        <v/>
      </c>
      <c r="CG49" s="63" t="str">
        <f t="shared" si="52"/>
        <v/>
      </c>
      <c r="CH49" s="63" t="str">
        <f t="shared" si="52"/>
        <v/>
      </c>
      <c r="CI49" s="63" t="str">
        <f t="shared" si="52"/>
        <v/>
      </c>
      <c r="CJ49" s="63" t="str">
        <f t="shared" si="52"/>
        <v/>
      </c>
      <c r="CK49" s="63" t="str">
        <f t="shared" si="52"/>
        <v/>
      </c>
      <c r="CL49" s="63" t="str">
        <f t="shared" si="52"/>
        <v/>
      </c>
      <c r="CM49" s="63" t="str">
        <f t="shared" si="52"/>
        <v/>
      </c>
      <c r="CN49" s="63" t="str">
        <f t="shared" si="52"/>
        <v/>
      </c>
      <c r="CO49" s="63" t="str">
        <f t="shared" si="52"/>
        <v/>
      </c>
      <c r="CP49" s="63" t="str">
        <f t="shared" si="52"/>
        <v/>
      </c>
      <c r="CQ49" s="63" t="str">
        <f t="shared" si="52"/>
        <v/>
      </c>
      <c r="CR49" s="63" t="str">
        <f t="shared" si="52"/>
        <v/>
      </c>
      <c r="CS49" s="63" t="str">
        <f t="shared" si="52"/>
        <v/>
      </c>
      <c r="CT49" s="63" t="str">
        <f t="shared" si="52"/>
        <v/>
      </c>
      <c r="CU49" s="63" t="str">
        <f t="shared" si="52"/>
        <v/>
      </c>
      <c r="CV49" s="63" t="str">
        <f t="shared" si="52"/>
        <v/>
      </c>
      <c r="CW49" s="63" t="str">
        <f t="shared" si="52"/>
        <v/>
      </c>
      <c r="CX49" s="63" t="str">
        <f t="shared" si="52"/>
        <v/>
      </c>
      <c r="CY49" s="63" t="str">
        <f t="shared" si="52"/>
        <v/>
      </c>
      <c r="CZ49" s="63" t="str">
        <f t="shared" si="52"/>
        <v/>
      </c>
    </row>
    <row r="50" ht="15.75" customHeight="1">
      <c r="A50" s="53"/>
      <c r="B50" s="53"/>
      <c r="C50" s="55"/>
      <c r="D50" s="55"/>
      <c r="E50" s="53"/>
      <c r="F50" s="53"/>
      <c r="G50" s="53"/>
      <c r="H50" s="53"/>
      <c r="I50" s="53"/>
      <c r="J50" s="56"/>
      <c r="K50" s="57" t="str">
        <f t="shared" si="6"/>
        <v/>
      </c>
      <c r="L50" s="57" t="str">
        <f t="shared" si="7"/>
        <v/>
      </c>
      <c r="M50" s="57" t="str">
        <f>IF(OR($B50&lt;&gt;"Vorgang",N($H50)=0,NOT(ISNUMBER($L50)),ISNUMBER($P50)),"",WORKDAY($L50,$H50,Freie_Tage))</f>
        <v/>
      </c>
      <c r="N50" s="56"/>
      <c r="O50" s="56"/>
      <c r="P50" s="56"/>
      <c r="Q50" s="58"/>
      <c r="R50" s="59" t="str">
        <f>IF(AND(ISNUMBER($N50),ISNUMBER($L50)),IF($L50&gt;$N50,NETWORKDAYS($N50,$L50,Freie_Tage)-1,IF($L50&lt;$N50,1-NETWORKDAYS($L50,$N50,Freie_Tage),0)),"")</f>
        <v/>
      </c>
      <c r="S50" s="60" t="str">
        <f t="shared" si="8"/>
        <v/>
      </c>
      <c r="T50" s="61" t="str">
        <f t="shared" si="9"/>
        <v/>
      </c>
      <c r="U50" s="62">
        <f t="shared" si="10"/>
        <v>32</v>
      </c>
      <c r="V50" s="62" t="str">
        <f t="array" ref="V50">IF(OR($C50="",$B50="Abschnitt"),"",IF(ISNUMBER($O50),$O50,IF(AND($E50="",NOT(ISNUMBER($J50))),WORKDAY(IF(ISNUMBER($C$5),$C$5,TODAY())-1,1,Freie_Tage),MAX(IF($E50="",0,IFERROR(WORKDAY(INDEX($X$7:$X49,MATCH($E50,$A$7:$A49,0)),IF($B50="Meilenstein",0,1)+N($F50),Freie_Tage),WORKDAY(IF(ISNUMBER($C$5),$C$5,TODAY())-1,1,Freie_Tage))),IF(ISNUMBER($J50),WORKDAY($J50-1,1,Freie_Tage),0)))))</f>
        <v/>
      </c>
      <c r="W50" s="62" t="str">
        <f>IF(V50="","",IF(ISNUMBER($P50),$P50,IF($B50="Meilenstein",V50,WORKDAY(V50,MAX(N($G50),1)-1,Freie_Tage))))</f>
        <v/>
      </c>
      <c r="X50" s="62" t="str">
        <f>IF(V50="","",MAX(WORKDAY(IF($B50="Meilenstein",V50,WORKDAY(V50,MAX(N($G50),1)-1,Freie_Tage)),N($H50),Freie_Tage),IF(ISNUMBER($P50),$P50,0)))</f>
        <v/>
      </c>
      <c r="Y50" s="62">
        <f t="shared" si="11"/>
        <v>0</v>
      </c>
      <c r="Z50" s="62">
        <f>IF(NOT(ISNUMBER($K50)),0,IF(Y50&gt;=1,1,IF(TODAY()&lt;$K50,2,IF(OR(TODAY()&gt;$L50,N($R50)&gt;0),5,IF(Y50&lt;MIN(1,(NETWORKDAYS($K50,TODAY(),Freie_Tage)-1)/MAX(1,NETWORKDAYS($K50,$L50,Freie_Tage)))-0.15,4,3)))))</f>
        <v>0</v>
      </c>
      <c r="AA50" s="63" t="str">
        <f t="shared" ref="AA50:CZ50" si="53">IF(AND($B50="Meilenstein",ISNUMBER($K50)),IF(AND(AA$1&lt;=$K50,AB$1&gt;$K50),"◆",""),"")</f>
        <v/>
      </c>
      <c r="AB50" s="63" t="str">
        <f t="shared" si="53"/>
        <v/>
      </c>
      <c r="AC50" s="63" t="str">
        <f t="shared" si="53"/>
        <v/>
      </c>
      <c r="AD50" s="63" t="str">
        <f t="shared" si="53"/>
        <v/>
      </c>
      <c r="AE50" s="63" t="str">
        <f t="shared" si="53"/>
        <v/>
      </c>
      <c r="AF50" s="63" t="str">
        <f t="shared" si="53"/>
        <v/>
      </c>
      <c r="AG50" s="63" t="str">
        <f t="shared" si="53"/>
        <v/>
      </c>
      <c r="AH50" s="63" t="str">
        <f t="shared" si="53"/>
        <v/>
      </c>
      <c r="AI50" s="63" t="str">
        <f t="shared" si="53"/>
        <v/>
      </c>
      <c r="AJ50" s="63" t="str">
        <f t="shared" si="53"/>
        <v/>
      </c>
      <c r="AK50" s="63" t="str">
        <f t="shared" si="53"/>
        <v/>
      </c>
      <c r="AL50" s="63" t="str">
        <f t="shared" si="53"/>
        <v/>
      </c>
      <c r="AM50" s="63" t="str">
        <f t="shared" si="53"/>
        <v/>
      </c>
      <c r="AN50" s="63" t="str">
        <f t="shared" si="53"/>
        <v/>
      </c>
      <c r="AO50" s="63" t="str">
        <f t="shared" si="53"/>
        <v/>
      </c>
      <c r="AP50" s="63" t="str">
        <f t="shared" si="53"/>
        <v/>
      </c>
      <c r="AQ50" s="63" t="str">
        <f t="shared" si="53"/>
        <v/>
      </c>
      <c r="AR50" s="63" t="str">
        <f t="shared" si="53"/>
        <v/>
      </c>
      <c r="AS50" s="63" t="str">
        <f t="shared" si="53"/>
        <v/>
      </c>
      <c r="AT50" s="63" t="str">
        <f t="shared" si="53"/>
        <v/>
      </c>
      <c r="AU50" s="63" t="str">
        <f t="shared" si="53"/>
        <v/>
      </c>
      <c r="AV50" s="63" t="str">
        <f t="shared" si="53"/>
        <v/>
      </c>
      <c r="AW50" s="63" t="str">
        <f t="shared" si="53"/>
        <v/>
      </c>
      <c r="AX50" s="63" t="str">
        <f t="shared" si="53"/>
        <v/>
      </c>
      <c r="AY50" s="63" t="str">
        <f t="shared" si="53"/>
        <v/>
      </c>
      <c r="AZ50" s="63" t="str">
        <f t="shared" si="53"/>
        <v/>
      </c>
      <c r="BA50" s="63" t="str">
        <f t="shared" si="53"/>
        <v/>
      </c>
      <c r="BB50" s="63" t="str">
        <f t="shared" si="53"/>
        <v/>
      </c>
      <c r="BC50" s="63" t="str">
        <f t="shared" si="53"/>
        <v/>
      </c>
      <c r="BD50" s="63" t="str">
        <f t="shared" si="53"/>
        <v/>
      </c>
      <c r="BE50" s="63" t="str">
        <f t="shared" si="53"/>
        <v/>
      </c>
      <c r="BF50" s="63" t="str">
        <f t="shared" si="53"/>
        <v/>
      </c>
      <c r="BG50" s="63" t="str">
        <f t="shared" si="53"/>
        <v/>
      </c>
      <c r="BH50" s="63" t="str">
        <f t="shared" si="53"/>
        <v/>
      </c>
      <c r="BI50" s="63" t="str">
        <f t="shared" si="53"/>
        <v/>
      </c>
      <c r="BJ50" s="63" t="str">
        <f t="shared" si="53"/>
        <v/>
      </c>
      <c r="BK50" s="63" t="str">
        <f t="shared" si="53"/>
        <v/>
      </c>
      <c r="BL50" s="63" t="str">
        <f t="shared" si="53"/>
        <v/>
      </c>
      <c r="BM50" s="63" t="str">
        <f t="shared" si="53"/>
        <v/>
      </c>
      <c r="BN50" s="63" t="str">
        <f t="shared" si="53"/>
        <v/>
      </c>
      <c r="BO50" s="63" t="str">
        <f t="shared" si="53"/>
        <v/>
      </c>
      <c r="BP50" s="63" t="str">
        <f t="shared" si="53"/>
        <v/>
      </c>
      <c r="BQ50" s="63" t="str">
        <f t="shared" si="53"/>
        <v/>
      </c>
      <c r="BR50" s="63" t="str">
        <f t="shared" si="53"/>
        <v/>
      </c>
      <c r="BS50" s="63" t="str">
        <f t="shared" si="53"/>
        <v/>
      </c>
      <c r="BT50" s="63" t="str">
        <f t="shared" si="53"/>
        <v/>
      </c>
      <c r="BU50" s="63" t="str">
        <f t="shared" si="53"/>
        <v/>
      </c>
      <c r="BV50" s="63" t="str">
        <f t="shared" si="53"/>
        <v/>
      </c>
      <c r="BW50" s="63" t="str">
        <f t="shared" si="53"/>
        <v/>
      </c>
      <c r="BX50" s="63" t="str">
        <f t="shared" si="53"/>
        <v/>
      </c>
      <c r="BY50" s="63" t="str">
        <f t="shared" si="53"/>
        <v/>
      </c>
      <c r="BZ50" s="63" t="str">
        <f t="shared" si="53"/>
        <v/>
      </c>
      <c r="CA50" s="63" t="str">
        <f t="shared" si="53"/>
        <v/>
      </c>
      <c r="CB50" s="63" t="str">
        <f t="shared" si="53"/>
        <v/>
      </c>
      <c r="CC50" s="63" t="str">
        <f t="shared" si="53"/>
        <v/>
      </c>
      <c r="CD50" s="63" t="str">
        <f t="shared" si="53"/>
        <v/>
      </c>
      <c r="CE50" s="63" t="str">
        <f t="shared" si="53"/>
        <v/>
      </c>
      <c r="CF50" s="63" t="str">
        <f t="shared" si="53"/>
        <v/>
      </c>
      <c r="CG50" s="63" t="str">
        <f t="shared" si="53"/>
        <v/>
      </c>
      <c r="CH50" s="63" t="str">
        <f t="shared" si="53"/>
        <v/>
      </c>
      <c r="CI50" s="63" t="str">
        <f t="shared" si="53"/>
        <v/>
      </c>
      <c r="CJ50" s="63" t="str">
        <f t="shared" si="53"/>
        <v/>
      </c>
      <c r="CK50" s="63" t="str">
        <f t="shared" si="53"/>
        <v/>
      </c>
      <c r="CL50" s="63" t="str">
        <f t="shared" si="53"/>
        <v/>
      </c>
      <c r="CM50" s="63" t="str">
        <f t="shared" si="53"/>
        <v/>
      </c>
      <c r="CN50" s="63" t="str">
        <f t="shared" si="53"/>
        <v/>
      </c>
      <c r="CO50" s="63" t="str">
        <f t="shared" si="53"/>
        <v/>
      </c>
      <c r="CP50" s="63" t="str">
        <f t="shared" si="53"/>
        <v/>
      </c>
      <c r="CQ50" s="63" t="str">
        <f t="shared" si="53"/>
        <v/>
      </c>
      <c r="CR50" s="63" t="str">
        <f t="shared" si="53"/>
        <v/>
      </c>
      <c r="CS50" s="63" t="str">
        <f t="shared" si="53"/>
        <v/>
      </c>
      <c r="CT50" s="63" t="str">
        <f t="shared" si="53"/>
        <v/>
      </c>
      <c r="CU50" s="63" t="str">
        <f t="shared" si="53"/>
        <v/>
      </c>
      <c r="CV50" s="63" t="str">
        <f t="shared" si="53"/>
        <v/>
      </c>
      <c r="CW50" s="63" t="str">
        <f t="shared" si="53"/>
        <v/>
      </c>
      <c r="CX50" s="63" t="str">
        <f t="shared" si="53"/>
        <v/>
      </c>
      <c r="CY50" s="63" t="str">
        <f t="shared" si="53"/>
        <v/>
      </c>
      <c r="CZ50" s="63" t="str">
        <f t="shared" si="53"/>
        <v/>
      </c>
    </row>
    <row r="51" ht="15.75" customHeight="1">
      <c r="A51" s="53"/>
      <c r="B51" s="53"/>
      <c r="C51" s="55"/>
      <c r="D51" s="55"/>
      <c r="E51" s="53"/>
      <c r="F51" s="53"/>
      <c r="G51" s="53"/>
      <c r="H51" s="53"/>
      <c r="I51" s="53"/>
      <c r="J51" s="56"/>
      <c r="K51" s="57" t="str">
        <f t="shared" si="6"/>
        <v/>
      </c>
      <c r="L51" s="57" t="str">
        <f t="shared" si="7"/>
        <v/>
      </c>
      <c r="M51" s="57" t="str">
        <f>IF(OR($B51&lt;&gt;"Vorgang",N($H51)=0,NOT(ISNUMBER($L51)),ISNUMBER($P51)),"",WORKDAY($L51,$H51,Freie_Tage))</f>
        <v/>
      </c>
      <c r="N51" s="56"/>
      <c r="O51" s="56"/>
      <c r="P51" s="56"/>
      <c r="Q51" s="58"/>
      <c r="R51" s="59" t="str">
        <f>IF(AND(ISNUMBER($N51),ISNUMBER($L51)),IF($L51&gt;$N51,NETWORKDAYS($N51,$L51,Freie_Tage)-1,IF($L51&lt;$N51,1-NETWORKDAYS($L51,$N51,Freie_Tage),0)),"")</f>
        <v/>
      </c>
      <c r="S51" s="60" t="str">
        <f t="shared" si="8"/>
        <v/>
      </c>
      <c r="T51" s="61" t="str">
        <f t="shared" si="9"/>
        <v/>
      </c>
      <c r="U51" s="62">
        <f t="shared" si="10"/>
        <v>32</v>
      </c>
      <c r="V51" s="62" t="str">
        <f t="array" ref="V51">IF(OR($C51="",$B51="Abschnitt"),"",IF(ISNUMBER($O51),$O51,IF(AND($E51="",NOT(ISNUMBER($J51))),WORKDAY(IF(ISNUMBER($C$5),$C$5,TODAY())-1,1,Freie_Tage),MAX(IF($E51="",0,IFERROR(WORKDAY(INDEX($X$7:$X50,MATCH($E51,$A$7:$A50,0)),IF($B51="Meilenstein",0,1)+N($F51),Freie_Tage),WORKDAY(IF(ISNUMBER($C$5),$C$5,TODAY())-1,1,Freie_Tage))),IF(ISNUMBER($J51),WORKDAY($J51-1,1,Freie_Tage),0)))))</f>
        <v/>
      </c>
      <c r="W51" s="62" t="str">
        <f>IF(V51="","",IF(ISNUMBER($P51),$P51,IF($B51="Meilenstein",V51,WORKDAY(V51,MAX(N($G51),1)-1,Freie_Tage))))</f>
        <v/>
      </c>
      <c r="X51" s="62" t="str">
        <f>IF(V51="","",MAX(WORKDAY(IF($B51="Meilenstein",V51,WORKDAY(V51,MAX(N($G51),1)-1,Freie_Tage)),N($H51),Freie_Tage),IF(ISNUMBER($P51),$P51,0)))</f>
        <v/>
      </c>
      <c r="Y51" s="62">
        <f t="shared" si="11"/>
        <v>0</v>
      </c>
      <c r="Z51" s="62">
        <f>IF(NOT(ISNUMBER($K51)),0,IF(Y51&gt;=1,1,IF(TODAY()&lt;$K51,2,IF(OR(TODAY()&gt;$L51,N($R51)&gt;0),5,IF(Y51&lt;MIN(1,(NETWORKDAYS($K51,TODAY(),Freie_Tage)-1)/MAX(1,NETWORKDAYS($K51,$L51,Freie_Tage)))-0.15,4,3)))))</f>
        <v>0</v>
      </c>
      <c r="AA51" s="63" t="str">
        <f t="shared" ref="AA51:CZ51" si="54">IF(AND($B51="Meilenstein",ISNUMBER($K51)),IF(AND(AA$1&lt;=$K51,AB$1&gt;$K51),"◆",""),"")</f>
        <v/>
      </c>
      <c r="AB51" s="63" t="str">
        <f t="shared" si="54"/>
        <v/>
      </c>
      <c r="AC51" s="63" t="str">
        <f t="shared" si="54"/>
        <v/>
      </c>
      <c r="AD51" s="63" t="str">
        <f t="shared" si="54"/>
        <v/>
      </c>
      <c r="AE51" s="63" t="str">
        <f t="shared" si="54"/>
        <v/>
      </c>
      <c r="AF51" s="63" t="str">
        <f t="shared" si="54"/>
        <v/>
      </c>
      <c r="AG51" s="63" t="str">
        <f t="shared" si="54"/>
        <v/>
      </c>
      <c r="AH51" s="63" t="str">
        <f t="shared" si="54"/>
        <v/>
      </c>
      <c r="AI51" s="63" t="str">
        <f t="shared" si="54"/>
        <v/>
      </c>
      <c r="AJ51" s="63" t="str">
        <f t="shared" si="54"/>
        <v/>
      </c>
      <c r="AK51" s="63" t="str">
        <f t="shared" si="54"/>
        <v/>
      </c>
      <c r="AL51" s="63" t="str">
        <f t="shared" si="54"/>
        <v/>
      </c>
      <c r="AM51" s="63" t="str">
        <f t="shared" si="54"/>
        <v/>
      </c>
      <c r="AN51" s="63" t="str">
        <f t="shared" si="54"/>
        <v/>
      </c>
      <c r="AO51" s="63" t="str">
        <f t="shared" si="54"/>
        <v/>
      </c>
      <c r="AP51" s="63" t="str">
        <f t="shared" si="54"/>
        <v/>
      </c>
      <c r="AQ51" s="63" t="str">
        <f t="shared" si="54"/>
        <v/>
      </c>
      <c r="AR51" s="63" t="str">
        <f t="shared" si="54"/>
        <v/>
      </c>
      <c r="AS51" s="63" t="str">
        <f t="shared" si="54"/>
        <v/>
      </c>
      <c r="AT51" s="63" t="str">
        <f t="shared" si="54"/>
        <v/>
      </c>
      <c r="AU51" s="63" t="str">
        <f t="shared" si="54"/>
        <v/>
      </c>
      <c r="AV51" s="63" t="str">
        <f t="shared" si="54"/>
        <v/>
      </c>
      <c r="AW51" s="63" t="str">
        <f t="shared" si="54"/>
        <v/>
      </c>
      <c r="AX51" s="63" t="str">
        <f t="shared" si="54"/>
        <v/>
      </c>
      <c r="AY51" s="63" t="str">
        <f t="shared" si="54"/>
        <v/>
      </c>
      <c r="AZ51" s="63" t="str">
        <f t="shared" si="54"/>
        <v/>
      </c>
      <c r="BA51" s="63" t="str">
        <f t="shared" si="54"/>
        <v/>
      </c>
      <c r="BB51" s="63" t="str">
        <f t="shared" si="54"/>
        <v/>
      </c>
      <c r="BC51" s="63" t="str">
        <f t="shared" si="54"/>
        <v/>
      </c>
      <c r="BD51" s="63" t="str">
        <f t="shared" si="54"/>
        <v/>
      </c>
      <c r="BE51" s="63" t="str">
        <f t="shared" si="54"/>
        <v/>
      </c>
      <c r="BF51" s="63" t="str">
        <f t="shared" si="54"/>
        <v/>
      </c>
      <c r="BG51" s="63" t="str">
        <f t="shared" si="54"/>
        <v/>
      </c>
      <c r="BH51" s="63" t="str">
        <f t="shared" si="54"/>
        <v/>
      </c>
      <c r="BI51" s="63" t="str">
        <f t="shared" si="54"/>
        <v/>
      </c>
      <c r="BJ51" s="63" t="str">
        <f t="shared" si="54"/>
        <v/>
      </c>
      <c r="BK51" s="63" t="str">
        <f t="shared" si="54"/>
        <v/>
      </c>
      <c r="BL51" s="63" t="str">
        <f t="shared" si="54"/>
        <v/>
      </c>
      <c r="BM51" s="63" t="str">
        <f t="shared" si="54"/>
        <v/>
      </c>
      <c r="BN51" s="63" t="str">
        <f t="shared" si="54"/>
        <v/>
      </c>
      <c r="BO51" s="63" t="str">
        <f t="shared" si="54"/>
        <v/>
      </c>
      <c r="BP51" s="63" t="str">
        <f t="shared" si="54"/>
        <v/>
      </c>
      <c r="BQ51" s="63" t="str">
        <f t="shared" si="54"/>
        <v/>
      </c>
      <c r="BR51" s="63" t="str">
        <f t="shared" si="54"/>
        <v/>
      </c>
      <c r="BS51" s="63" t="str">
        <f t="shared" si="54"/>
        <v/>
      </c>
      <c r="BT51" s="63" t="str">
        <f t="shared" si="54"/>
        <v/>
      </c>
      <c r="BU51" s="63" t="str">
        <f t="shared" si="54"/>
        <v/>
      </c>
      <c r="BV51" s="63" t="str">
        <f t="shared" si="54"/>
        <v/>
      </c>
      <c r="BW51" s="63" t="str">
        <f t="shared" si="54"/>
        <v/>
      </c>
      <c r="BX51" s="63" t="str">
        <f t="shared" si="54"/>
        <v/>
      </c>
      <c r="BY51" s="63" t="str">
        <f t="shared" si="54"/>
        <v/>
      </c>
      <c r="BZ51" s="63" t="str">
        <f t="shared" si="54"/>
        <v/>
      </c>
      <c r="CA51" s="63" t="str">
        <f t="shared" si="54"/>
        <v/>
      </c>
      <c r="CB51" s="63" t="str">
        <f t="shared" si="54"/>
        <v/>
      </c>
      <c r="CC51" s="63" t="str">
        <f t="shared" si="54"/>
        <v/>
      </c>
      <c r="CD51" s="63" t="str">
        <f t="shared" si="54"/>
        <v/>
      </c>
      <c r="CE51" s="63" t="str">
        <f t="shared" si="54"/>
        <v/>
      </c>
      <c r="CF51" s="63" t="str">
        <f t="shared" si="54"/>
        <v/>
      </c>
      <c r="CG51" s="63" t="str">
        <f t="shared" si="54"/>
        <v/>
      </c>
      <c r="CH51" s="63" t="str">
        <f t="shared" si="54"/>
        <v/>
      </c>
      <c r="CI51" s="63" t="str">
        <f t="shared" si="54"/>
        <v/>
      </c>
      <c r="CJ51" s="63" t="str">
        <f t="shared" si="54"/>
        <v/>
      </c>
      <c r="CK51" s="63" t="str">
        <f t="shared" si="54"/>
        <v/>
      </c>
      <c r="CL51" s="63" t="str">
        <f t="shared" si="54"/>
        <v/>
      </c>
      <c r="CM51" s="63" t="str">
        <f t="shared" si="54"/>
        <v/>
      </c>
      <c r="CN51" s="63" t="str">
        <f t="shared" si="54"/>
        <v/>
      </c>
      <c r="CO51" s="63" t="str">
        <f t="shared" si="54"/>
        <v/>
      </c>
      <c r="CP51" s="63" t="str">
        <f t="shared" si="54"/>
        <v/>
      </c>
      <c r="CQ51" s="63" t="str">
        <f t="shared" si="54"/>
        <v/>
      </c>
      <c r="CR51" s="63" t="str">
        <f t="shared" si="54"/>
        <v/>
      </c>
      <c r="CS51" s="63" t="str">
        <f t="shared" si="54"/>
        <v/>
      </c>
      <c r="CT51" s="63" t="str">
        <f t="shared" si="54"/>
        <v/>
      </c>
      <c r="CU51" s="63" t="str">
        <f t="shared" si="54"/>
        <v/>
      </c>
      <c r="CV51" s="63" t="str">
        <f t="shared" si="54"/>
        <v/>
      </c>
      <c r="CW51" s="63" t="str">
        <f t="shared" si="54"/>
        <v/>
      </c>
      <c r="CX51" s="63" t="str">
        <f t="shared" si="54"/>
        <v/>
      </c>
      <c r="CY51" s="63" t="str">
        <f t="shared" si="54"/>
        <v/>
      </c>
      <c r="CZ51" s="63" t="str">
        <f t="shared" si="54"/>
        <v/>
      </c>
    </row>
    <row r="52" ht="15.75" customHeight="1">
      <c r="A52" s="53"/>
      <c r="B52" s="53"/>
      <c r="C52" s="55"/>
      <c r="D52" s="55"/>
      <c r="E52" s="53"/>
      <c r="F52" s="53"/>
      <c r="G52" s="53"/>
      <c r="H52" s="53"/>
      <c r="I52" s="53"/>
      <c r="J52" s="56"/>
      <c r="K52" s="57" t="str">
        <f t="shared" si="6"/>
        <v/>
      </c>
      <c r="L52" s="57" t="str">
        <f t="shared" si="7"/>
        <v/>
      </c>
      <c r="M52" s="57" t="str">
        <f>IF(OR($B52&lt;&gt;"Vorgang",N($H52)=0,NOT(ISNUMBER($L52)),ISNUMBER($P52)),"",WORKDAY($L52,$H52,Freie_Tage))</f>
        <v/>
      </c>
      <c r="N52" s="56"/>
      <c r="O52" s="56"/>
      <c r="P52" s="56"/>
      <c r="Q52" s="58"/>
      <c r="R52" s="59" t="str">
        <f>IF(AND(ISNUMBER($N52),ISNUMBER($L52)),IF($L52&gt;$N52,NETWORKDAYS($N52,$L52,Freie_Tage)-1,IF($L52&lt;$N52,1-NETWORKDAYS($L52,$N52,Freie_Tage),0)),"")</f>
        <v/>
      </c>
      <c r="S52" s="60" t="str">
        <f t="shared" si="8"/>
        <v/>
      </c>
      <c r="T52" s="61" t="str">
        <f t="shared" si="9"/>
        <v/>
      </c>
      <c r="U52" s="62">
        <f t="shared" si="10"/>
        <v>32</v>
      </c>
      <c r="V52" s="62" t="str">
        <f t="array" ref="V52">IF(OR($C52="",$B52="Abschnitt"),"",IF(ISNUMBER($O52),$O52,IF(AND($E52="",NOT(ISNUMBER($J52))),WORKDAY(IF(ISNUMBER($C$5),$C$5,TODAY())-1,1,Freie_Tage),MAX(IF($E52="",0,IFERROR(WORKDAY(INDEX($X$7:$X51,MATCH($E52,$A$7:$A51,0)),IF($B52="Meilenstein",0,1)+N($F52),Freie_Tage),WORKDAY(IF(ISNUMBER($C$5),$C$5,TODAY())-1,1,Freie_Tage))),IF(ISNUMBER($J52),WORKDAY($J52-1,1,Freie_Tage),0)))))</f>
        <v/>
      </c>
      <c r="W52" s="62" t="str">
        <f>IF(V52="","",IF(ISNUMBER($P52),$P52,IF($B52="Meilenstein",V52,WORKDAY(V52,MAX(N($G52),1)-1,Freie_Tage))))</f>
        <v/>
      </c>
      <c r="X52" s="62" t="str">
        <f>IF(V52="","",MAX(WORKDAY(IF($B52="Meilenstein",V52,WORKDAY(V52,MAX(N($G52),1)-1,Freie_Tage)),N($H52),Freie_Tage),IF(ISNUMBER($P52),$P52,0)))</f>
        <v/>
      </c>
      <c r="Y52" s="62">
        <f t="shared" si="11"/>
        <v>0</v>
      </c>
      <c r="Z52" s="62">
        <f>IF(NOT(ISNUMBER($K52)),0,IF(Y52&gt;=1,1,IF(TODAY()&lt;$K52,2,IF(OR(TODAY()&gt;$L52,N($R52)&gt;0),5,IF(Y52&lt;MIN(1,(NETWORKDAYS($K52,TODAY(),Freie_Tage)-1)/MAX(1,NETWORKDAYS($K52,$L52,Freie_Tage)))-0.15,4,3)))))</f>
        <v>0</v>
      </c>
      <c r="AA52" s="63" t="str">
        <f t="shared" ref="AA52:CZ52" si="55">IF(AND($B52="Meilenstein",ISNUMBER($K52)),IF(AND(AA$1&lt;=$K52,AB$1&gt;$K52),"◆",""),"")</f>
        <v/>
      </c>
      <c r="AB52" s="63" t="str">
        <f t="shared" si="55"/>
        <v/>
      </c>
      <c r="AC52" s="63" t="str">
        <f t="shared" si="55"/>
        <v/>
      </c>
      <c r="AD52" s="63" t="str">
        <f t="shared" si="55"/>
        <v/>
      </c>
      <c r="AE52" s="63" t="str">
        <f t="shared" si="55"/>
        <v/>
      </c>
      <c r="AF52" s="63" t="str">
        <f t="shared" si="55"/>
        <v/>
      </c>
      <c r="AG52" s="63" t="str">
        <f t="shared" si="55"/>
        <v/>
      </c>
      <c r="AH52" s="63" t="str">
        <f t="shared" si="55"/>
        <v/>
      </c>
      <c r="AI52" s="63" t="str">
        <f t="shared" si="55"/>
        <v/>
      </c>
      <c r="AJ52" s="63" t="str">
        <f t="shared" si="55"/>
        <v/>
      </c>
      <c r="AK52" s="63" t="str">
        <f t="shared" si="55"/>
        <v/>
      </c>
      <c r="AL52" s="63" t="str">
        <f t="shared" si="55"/>
        <v/>
      </c>
      <c r="AM52" s="63" t="str">
        <f t="shared" si="55"/>
        <v/>
      </c>
      <c r="AN52" s="63" t="str">
        <f t="shared" si="55"/>
        <v/>
      </c>
      <c r="AO52" s="63" t="str">
        <f t="shared" si="55"/>
        <v/>
      </c>
      <c r="AP52" s="63" t="str">
        <f t="shared" si="55"/>
        <v/>
      </c>
      <c r="AQ52" s="63" t="str">
        <f t="shared" si="55"/>
        <v/>
      </c>
      <c r="AR52" s="63" t="str">
        <f t="shared" si="55"/>
        <v/>
      </c>
      <c r="AS52" s="63" t="str">
        <f t="shared" si="55"/>
        <v/>
      </c>
      <c r="AT52" s="63" t="str">
        <f t="shared" si="55"/>
        <v/>
      </c>
      <c r="AU52" s="63" t="str">
        <f t="shared" si="55"/>
        <v/>
      </c>
      <c r="AV52" s="63" t="str">
        <f t="shared" si="55"/>
        <v/>
      </c>
      <c r="AW52" s="63" t="str">
        <f t="shared" si="55"/>
        <v/>
      </c>
      <c r="AX52" s="63" t="str">
        <f t="shared" si="55"/>
        <v/>
      </c>
      <c r="AY52" s="63" t="str">
        <f t="shared" si="55"/>
        <v/>
      </c>
      <c r="AZ52" s="63" t="str">
        <f t="shared" si="55"/>
        <v/>
      </c>
      <c r="BA52" s="63" t="str">
        <f t="shared" si="55"/>
        <v/>
      </c>
      <c r="BB52" s="63" t="str">
        <f t="shared" si="55"/>
        <v/>
      </c>
      <c r="BC52" s="63" t="str">
        <f t="shared" si="55"/>
        <v/>
      </c>
      <c r="BD52" s="63" t="str">
        <f t="shared" si="55"/>
        <v/>
      </c>
      <c r="BE52" s="63" t="str">
        <f t="shared" si="55"/>
        <v/>
      </c>
      <c r="BF52" s="63" t="str">
        <f t="shared" si="55"/>
        <v/>
      </c>
      <c r="BG52" s="63" t="str">
        <f t="shared" si="55"/>
        <v/>
      </c>
      <c r="BH52" s="63" t="str">
        <f t="shared" si="55"/>
        <v/>
      </c>
      <c r="BI52" s="63" t="str">
        <f t="shared" si="55"/>
        <v/>
      </c>
      <c r="BJ52" s="63" t="str">
        <f t="shared" si="55"/>
        <v/>
      </c>
      <c r="BK52" s="63" t="str">
        <f t="shared" si="55"/>
        <v/>
      </c>
      <c r="BL52" s="63" t="str">
        <f t="shared" si="55"/>
        <v/>
      </c>
      <c r="BM52" s="63" t="str">
        <f t="shared" si="55"/>
        <v/>
      </c>
      <c r="BN52" s="63" t="str">
        <f t="shared" si="55"/>
        <v/>
      </c>
      <c r="BO52" s="63" t="str">
        <f t="shared" si="55"/>
        <v/>
      </c>
      <c r="BP52" s="63" t="str">
        <f t="shared" si="55"/>
        <v/>
      </c>
      <c r="BQ52" s="63" t="str">
        <f t="shared" si="55"/>
        <v/>
      </c>
      <c r="BR52" s="63" t="str">
        <f t="shared" si="55"/>
        <v/>
      </c>
      <c r="BS52" s="63" t="str">
        <f t="shared" si="55"/>
        <v/>
      </c>
      <c r="BT52" s="63" t="str">
        <f t="shared" si="55"/>
        <v/>
      </c>
      <c r="BU52" s="63" t="str">
        <f t="shared" si="55"/>
        <v/>
      </c>
      <c r="BV52" s="63" t="str">
        <f t="shared" si="55"/>
        <v/>
      </c>
      <c r="BW52" s="63" t="str">
        <f t="shared" si="55"/>
        <v/>
      </c>
      <c r="BX52" s="63" t="str">
        <f t="shared" si="55"/>
        <v/>
      </c>
      <c r="BY52" s="63" t="str">
        <f t="shared" si="55"/>
        <v/>
      </c>
      <c r="BZ52" s="63" t="str">
        <f t="shared" si="55"/>
        <v/>
      </c>
      <c r="CA52" s="63" t="str">
        <f t="shared" si="55"/>
        <v/>
      </c>
      <c r="CB52" s="63" t="str">
        <f t="shared" si="55"/>
        <v/>
      </c>
      <c r="CC52" s="63" t="str">
        <f t="shared" si="55"/>
        <v/>
      </c>
      <c r="CD52" s="63" t="str">
        <f t="shared" si="55"/>
        <v/>
      </c>
      <c r="CE52" s="63" t="str">
        <f t="shared" si="55"/>
        <v/>
      </c>
      <c r="CF52" s="63" t="str">
        <f t="shared" si="55"/>
        <v/>
      </c>
      <c r="CG52" s="63" t="str">
        <f t="shared" si="55"/>
        <v/>
      </c>
      <c r="CH52" s="63" t="str">
        <f t="shared" si="55"/>
        <v/>
      </c>
      <c r="CI52" s="63" t="str">
        <f t="shared" si="55"/>
        <v/>
      </c>
      <c r="CJ52" s="63" t="str">
        <f t="shared" si="55"/>
        <v/>
      </c>
      <c r="CK52" s="63" t="str">
        <f t="shared" si="55"/>
        <v/>
      </c>
      <c r="CL52" s="63" t="str">
        <f t="shared" si="55"/>
        <v/>
      </c>
      <c r="CM52" s="63" t="str">
        <f t="shared" si="55"/>
        <v/>
      </c>
      <c r="CN52" s="63" t="str">
        <f t="shared" si="55"/>
        <v/>
      </c>
      <c r="CO52" s="63" t="str">
        <f t="shared" si="55"/>
        <v/>
      </c>
      <c r="CP52" s="63" t="str">
        <f t="shared" si="55"/>
        <v/>
      </c>
      <c r="CQ52" s="63" t="str">
        <f t="shared" si="55"/>
        <v/>
      </c>
      <c r="CR52" s="63" t="str">
        <f t="shared" si="55"/>
        <v/>
      </c>
      <c r="CS52" s="63" t="str">
        <f t="shared" si="55"/>
        <v/>
      </c>
      <c r="CT52" s="63" t="str">
        <f t="shared" si="55"/>
        <v/>
      </c>
      <c r="CU52" s="63" t="str">
        <f t="shared" si="55"/>
        <v/>
      </c>
      <c r="CV52" s="63" t="str">
        <f t="shared" si="55"/>
        <v/>
      </c>
      <c r="CW52" s="63" t="str">
        <f t="shared" si="55"/>
        <v/>
      </c>
      <c r="CX52" s="63" t="str">
        <f t="shared" si="55"/>
        <v/>
      </c>
      <c r="CY52" s="63" t="str">
        <f t="shared" si="55"/>
        <v/>
      </c>
      <c r="CZ52" s="63" t="str">
        <f t="shared" si="55"/>
        <v/>
      </c>
    </row>
    <row r="53" ht="15.75" customHeight="1">
      <c r="A53" s="53"/>
      <c r="B53" s="53"/>
      <c r="C53" s="55"/>
      <c r="D53" s="55"/>
      <c r="E53" s="53"/>
      <c r="F53" s="53"/>
      <c r="G53" s="53"/>
      <c r="H53" s="53"/>
      <c r="I53" s="53"/>
      <c r="J53" s="56"/>
      <c r="K53" s="57" t="str">
        <f t="shared" si="6"/>
        <v/>
      </c>
      <c r="L53" s="57" t="str">
        <f t="shared" si="7"/>
        <v/>
      </c>
      <c r="M53" s="57" t="str">
        <f>IF(OR($B53&lt;&gt;"Vorgang",N($H53)=0,NOT(ISNUMBER($L53)),ISNUMBER($P53)),"",WORKDAY($L53,$H53,Freie_Tage))</f>
        <v/>
      </c>
      <c r="N53" s="56"/>
      <c r="O53" s="56"/>
      <c r="P53" s="56"/>
      <c r="Q53" s="58"/>
      <c r="R53" s="59" t="str">
        <f>IF(AND(ISNUMBER($N53),ISNUMBER($L53)),IF($L53&gt;$N53,NETWORKDAYS($N53,$L53,Freie_Tage)-1,IF($L53&lt;$N53,1-NETWORKDAYS($L53,$N53,Freie_Tage),0)),"")</f>
        <v/>
      </c>
      <c r="S53" s="60" t="str">
        <f t="shared" si="8"/>
        <v/>
      </c>
      <c r="T53" s="61" t="str">
        <f t="shared" si="9"/>
        <v/>
      </c>
      <c r="U53" s="62">
        <f t="shared" si="10"/>
        <v>32</v>
      </c>
      <c r="V53" s="62" t="str">
        <f t="array" ref="V53">IF(OR($C53="",$B53="Abschnitt"),"",IF(ISNUMBER($O53),$O53,IF(AND($E53="",NOT(ISNUMBER($J53))),WORKDAY(IF(ISNUMBER($C$5),$C$5,TODAY())-1,1,Freie_Tage),MAX(IF($E53="",0,IFERROR(WORKDAY(INDEX($X$7:$X52,MATCH($E53,$A$7:$A52,0)),IF($B53="Meilenstein",0,1)+N($F53),Freie_Tage),WORKDAY(IF(ISNUMBER($C$5),$C$5,TODAY())-1,1,Freie_Tage))),IF(ISNUMBER($J53),WORKDAY($J53-1,1,Freie_Tage),0)))))</f>
        <v/>
      </c>
      <c r="W53" s="62" t="str">
        <f>IF(V53="","",IF(ISNUMBER($P53),$P53,IF($B53="Meilenstein",V53,WORKDAY(V53,MAX(N($G53),1)-1,Freie_Tage))))</f>
        <v/>
      </c>
      <c r="X53" s="62" t="str">
        <f>IF(V53="","",MAX(WORKDAY(IF($B53="Meilenstein",V53,WORKDAY(V53,MAX(N($G53),1)-1,Freie_Tage)),N($H53),Freie_Tage),IF(ISNUMBER($P53),$P53,0)))</f>
        <v/>
      </c>
      <c r="Y53" s="62">
        <f t="shared" si="11"/>
        <v>0</v>
      </c>
      <c r="Z53" s="62">
        <f>IF(NOT(ISNUMBER($K53)),0,IF(Y53&gt;=1,1,IF(TODAY()&lt;$K53,2,IF(OR(TODAY()&gt;$L53,N($R53)&gt;0),5,IF(Y53&lt;MIN(1,(NETWORKDAYS($K53,TODAY(),Freie_Tage)-1)/MAX(1,NETWORKDAYS($K53,$L53,Freie_Tage)))-0.15,4,3)))))</f>
        <v>0</v>
      </c>
      <c r="AA53" s="63" t="str">
        <f t="shared" ref="AA53:CZ53" si="56">IF(AND($B53="Meilenstein",ISNUMBER($K53)),IF(AND(AA$1&lt;=$K53,AB$1&gt;$K53),"◆",""),"")</f>
        <v/>
      </c>
      <c r="AB53" s="63" t="str">
        <f t="shared" si="56"/>
        <v/>
      </c>
      <c r="AC53" s="63" t="str">
        <f t="shared" si="56"/>
        <v/>
      </c>
      <c r="AD53" s="63" t="str">
        <f t="shared" si="56"/>
        <v/>
      </c>
      <c r="AE53" s="63" t="str">
        <f t="shared" si="56"/>
        <v/>
      </c>
      <c r="AF53" s="63" t="str">
        <f t="shared" si="56"/>
        <v/>
      </c>
      <c r="AG53" s="63" t="str">
        <f t="shared" si="56"/>
        <v/>
      </c>
      <c r="AH53" s="63" t="str">
        <f t="shared" si="56"/>
        <v/>
      </c>
      <c r="AI53" s="63" t="str">
        <f t="shared" si="56"/>
        <v/>
      </c>
      <c r="AJ53" s="63" t="str">
        <f t="shared" si="56"/>
        <v/>
      </c>
      <c r="AK53" s="63" t="str">
        <f t="shared" si="56"/>
        <v/>
      </c>
      <c r="AL53" s="63" t="str">
        <f t="shared" si="56"/>
        <v/>
      </c>
      <c r="AM53" s="63" t="str">
        <f t="shared" si="56"/>
        <v/>
      </c>
      <c r="AN53" s="63" t="str">
        <f t="shared" si="56"/>
        <v/>
      </c>
      <c r="AO53" s="63" t="str">
        <f t="shared" si="56"/>
        <v/>
      </c>
      <c r="AP53" s="63" t="str">
        <f t="shared" si="56"/>
        <v/>
      </c>
      <c r="AQ53" s="63" t="str">
        <f t="shared" si="56"/>
        <v/>
      </c>
      <c r="AR53" s="63" t="str">
        <f t="shared" si="56"/>
        <v/>
      </c>
      <c r="AS53" s="63" t="str">
        <f t="shared" si="56"/>
        <v/>
      </c>
      <c r="AT53" s="63" t="str">
        <f t="shared" si="56"/>
        <v/>
      </c>
      <c r="AU53" s="63" t="str">
        <f t="shared" si="56"/>
        <v/>
      </c>
      <c r="AV53" s="63" t="str">
        <f t="shared" si="56"/>
        <v/>
      </c>
      <c r="AW53" s="63" t="str">
        <f t="shared" si="56"/>
        <v/>
      </c>
      <c r="AX53" s="63" t="str">
        <f t="shared" si="56"/>
        <v/>
      </c>
      <c r="AY53" s="63" t="str">
        <f t="shared" si="56"/>
        <v/>
      </c>
      <c r="AZ53" s="63" t="str">
        <f t="shared" si="56"/>
        <v/>
      </c>
      <c r="BA53" s="63" t="str">
        <f t="shared" si="56"/>
        <v/>
      </c>
      <c r="BB53" s="63" t="str">
        <f t="shared" si="56"/>
        <v/>
      </c>
      <c r="BC53" s="63" t="str">
        <f t="shared" si="56"/>
        <v/>
      </c>
      <c r="BD53" s="63" t="str">
        <f t="shared" si="56"/>
        <v/>
      </c>
      <c r="BE53" s="63" t="str">
        <f t="shared" si="56"/>
        <v/>
      </c>
      <c r="BF53" s="63" t="str">
        <f t="shared" si="56"/>
        <v/>
      </c>
      <c r="BG53" s="63" t="str">
        <f t="shared" si="56"/>
        <v/>
      </c>
      <c r="BH53" s="63" t="str">
        <f t="shared" si="56"/>
        <v/>
      </c>
      <c r="BI53" s="63" t="str">
        <f t="shared" si="56"/>
        <v/>
      </c>
      <c r="BJ53" s="63" t="str">
        <f t="shared" si="56"/>
        <v/>
      </c>
      <c r="BK53" s="63" t="str">
        <f t="shared" si="56"/>
        <v/>
      </c>
      <c r="BL53" s="63" t="str">
        <f t="shared" si="56"/>
        <v/>
      </c>
      <c r="BM53" s="63" t="str">
        <f t="shared" si="56"/>
        <v/>
      </c>
      <c r="BN53" s="63" t="str">
        <f t="shared" si="56"/>
        <v/>
      </c>
      <c r="BO53" s="63" t="str">
        <f t="shared" si="56"/>
        <v/>
      </c>
      <c r="BP53" s="63" t="str">
        <f t="shared" si="56"/>
        <v/>
      </c>
      <c r="BQ53" s="63" t="str">
        <f t="shared" si="56"/>
        <v/>
      </c>
      <c r="BR53" s="63" t="str">
        <f t="shared" si="56"/>
        <v/>
      </c>
      <c r="BS53" s="63" t="str">
        <f t="shared" si="56"/>
        <v/>
      </c>
      <c r="BT53" s="63" t="str">
        <f t="shared" si="56"/>
        <v/>
      </c>
      <c r="BU53" s="63" t="str">
        <f t="shared" si="56"/>
        <v/>
      </c>
      <c r="BV53" s="63" t="str">
        <f t="shared" si="56"/>
        <v/>
      </c>
      <c r="BW53" s="63" t="str">
        <f t="shared" si="56"/>
        <v/>
      </c>
      <c r="BX53" s="63" t="str">
        <f t="shared" si="56"/>
        <v/>
      </c>
      <c r="BY53" s="63" t="str">
        <f t="shared" si="56"/>
        <v/>
      </c>
      <c r="BZ53" s="63" t="str">
        <f t="shared" si="56"/>
        <v/>
      </c>
      <c r="CA53" s="63" t="str">
        <f t="shared" si="56"/>
        <v/>
      </c>
      <c r="CB53" s="63" t="str">
        <f t="shared" si="56"/>
        <v/>
      </c>
      <c r="CC53" s="63" t="str">
        <f t="shared" si="56"/>
        <v/>
      </c>
      <c r="CD53" s="63" t="str">
        <f t="shared" si="56"/>
        <v/>
      </c>
      <c r="CE53" s="63" t="str">
        <f t="shared" si="56"/>
        <v/>
      </c>
      <c r="CF53" s="63" t="str">
        <f t="shared" si="56"/>
        <v/>
      </c>
      <c r="CG53" s="63" t="str">
        <f t="shared" si="56"/>
        <v/>
      </c>
      <c r="CH53" s="63" t="str">
        <f t="shared" si="56"/>
        <v/>
      </c>
      <c r="CI53" s="63" t="str">
        <f t="shared" si="56"/>
        <v/>
      </c>
      <c r="CJ53" s="63" t="str">
        <f t="shared" si="56"/>
        <v/>
      </c>
      <c r="CK53" s="63" t="str">
        <f t="shared" si="56"/>
        <v/>
      </c>
      <c r="CL53" s="63" t="str">
        <f t="shared" si="56"/>
        <v/>
      </c>
      <c r="CM53" s="63" t="str">
        <f t="shared" si="56"/>
        <v/>
      </c>
      <c r="CN53" s="63" t="str">
        <f t="shared" si="56"/>
        <v/>
      </c>
      <c r="CO53" s="63" t="str">
        <f t="shared" si="56"/>
        <v/>
      </c>
      <c r="CP53" s="63" t="str">
        <f t="shared" si="56"/>
        <v/>
      </c>
      <c r="CQ53" s="63" t="str">
        <f t="shared" si="56"/>
        <v/>
      </c>
      <c r="CR53" s="63" t="str">
        <f t="shared" si="56"/>
        <v/>
      </c>
      <c r="CS53" s="63" t="str">
        <f t="shared" si="56"/>
        <v/>
      </c>
      <c r="CT53" s="63" t="str">
        <f t="shared" si="56"/>
        <v/>
      </c>
      <c r="CU53" s="63" t="str">
        <f t="shared" si="56"/>
        <v/>
      </c>
      <c r="CV53" s="63" t="str">
        <f t="shared" si="56"/>
        <v/>
      </c>
      <c r="CW53" s="63" t="str">
        <f t="shared" si="56"/>
        <v/>
      </c>
      <c r="CX53" s="63" t="str">
        <f t="shared" si="56"/>
        <v/>
      </c>
      <c r="CY53" s="63" t="str">
        <f t="shared" si="56"/>
        <v/>
      </c>
      <c r="CZ53" s="63" t="str">
        <f t="shared" si="56"/>
        <v/>
      </c>
    </row>
    <row r="54" ht="15.75" customHeight="1">
      <c r="A54" s="53"/>
      <c r="B54" s="53"/>
      <c r="C54" s="55"/>
      <c r="D54" s="55"/>
      <c r="E54" s="53"/>
      <c r="F54" s="53"/>
      <c r="G54" s="53"/>
      <c r="H54" s="53"/>
      <c r="I54" s="53"/>
      <c r="J54" s="56"/>
      <c r="K54" s="57" t="str">
        <f t="shared" si="6"/>
        <v/>
      </c>
      <c r="L54" s="57" t="str">
        <f t="shared" si="7"/>
        <v/>
      </c>
      <c r="M54" s="57" t="str">
        <f>IF(OR($B54&lt;&gt;"Vorgang",N($H54)=0,NOT(ISNUMBER($L54)),ISNUMBER($P54)),"",WORKDAY($L54,$H54,Freie_Tage))</f>
        <v/>
      </c>
      <c r="N54" s="56"/>
      <c r="O54" s="56"/>
      <c r="P54" s="56"/>
      <c r="Q54" s="58"/>
      <c r="R54" s="59" t="str">
        <f>IF(AND(ISNUMBER($N54),ISNUMBER($L54)),IF($L54&gt;$N54,NETWORKDAYS($N54,$L54,Freie_Tage)-1,IF($L54&lt;$N54,1-NETWORKDAYS($L54,$N54,Freie_Tage),0)),"")</f>
        <v/>
      </c>
      <c r="S54" s="60" t="str">
        <f t="shared" si="8"/>
        <v/>
      </c>
      <c r="T54" s="61" t="str">
        <f t="shared" si="9"/>
        <v/>
      </c>
      <c r="U54" s="62">
        <f t="shared" si="10"/>
        <v>32</v>
      </c>
      <c r="V54" s="62" t="str">
        <f t="array" ref="V54">IF(OR($C54="",$B54="Abschnitt"),"",IF(ISNUMBER($O54),$O54,IF(AND($E54="",NOT(ISNUMBER($J54))),WORKDAY(IF(ISNUMBER($C$5),$C$5,TODAY())-1,1,Freie_Tage),MAX(IF($E54="",0,IFERROR(WORKDAY(INDEX($X$7:$X53,MATCH($E54,$A$7:$A53,0)),IF($B54="Meilenstein",0,1)+N($F54),Freie_Tage),WORKDAY(IF(ISNUMBER($C$5),$C$5,TODAY())-1,1,Freie_Tage))),IF(ISNUMBER($J54),WORKDAY($J54-1,1,Freie_Tage),0)))))</f>
        <v/>
      </c>
      <c r="W54" s="62" t="str">
        <f>IF(V54="","",IF(ISNUMBER($P54),$P54,IF($B54="Meilenstein",V54,WORKDAY(V54,MAX(N($G54),1)-1,Freie_Tage))))</f>
        <v/>
      </c>
      <c r="X54" s="62" t="str">
        <f>IF(V54="","",MAX(WORKDAY(IF($B54="Meilenstein",V54,WORKDAY(V54,MAX(N($G54),1)-1,Freie_Tage)),N($H54),Freie_Tage),IF(ISNUMBER($P54),$P54,0)))</f>
        <v/>
      </c>
      <c r="Y54" s="62">
        <f t="shared" si="11"/>
        <v>0</v>
      </c>
      <c r="Z54" s="62">
        <f>IF(NOT(ISNUMBER($K54)),0,IF(Y54&gt;=1,1,IF(TODAY()&lt;$K54,2,IF(OR(TODAY()&gt;$L54,N($R54)&gt;0),5,IF(Y54&lt;MIN(1,(NETWORKDAYS($K54,TODAY(),Freie_Tage)-1)/MAX(1,NETWORKDAYS($K54,$L54,Freie_Tage)))-0.15,4,3)))))</f>
        <v>0</v>
      </c>
      <c r="AA54" s="63" t="str">
        <f t="shared" ref="AA54:CZ54" si="57">IF(AND($B54="Meilenstein",ISNUMBER($K54)),IF(AND(AA$1&lt;=$K54,AB$1&gt;$K54),"◆",""),"")</f>
        <v/>
      </c>
      <c r="AB54" s="63" t="str">
        <f t="shared" si="57"/>
        <v/>
      </c>
      <c r="AC54" s="63" t="str">
        <f t="shared" si="57"/>
        <v/>
      </c>
      <c r="AD54" s="63" t="str">
        <f t="shared" si="57"/>
        <v/>
      </c>
      <c r="AE54" s="63" t="str">
        <f t="shared" si="57"/>
        <v/>
      </c>
      <c r="AF54" s="63" t="str">
        <f t="shared" si="57"/>
        <v/>
      </c>
      <c r="AG54" s="63" t="str">
        <f t="shared" si="57"/>
        <v/>
      </c>
      <c r="AH54" s="63" t="str">
        <f t="shared" si="57"/>
        <v/>
      </c>
      <c r="AI54" s="63" t="str">
        <f t="shared" si="57"/>
        <v/>
      </c>
      <c r="AJ54" s="63" t="str">
        <f t="shared" si="57"/>
        <v/>
      </c>
      <c r="AK54" s="63" t="str">
        <f t="shared" si="57"/>
        <v/>
      </c>
      <c r="AL54" s="63" t="str">
        <f t="shared" si="57"/>
        <v/>
      </c>
      <c r="AM54" s="63" t="str">
        <f t="shared" si="57"/>
        <v/>
      </c>
      <c r="AN54" s="63" t="str">
        <f t="shared" si="57"/>
        <v/>
      </c>
      <c r="AO54" s="63" t="str">
        <f t="shared" si="57"/>
        <v/>
      </c>
      <c r="AP54" s="63" t="str">
        <f t="shared" si="57"/>
        <v/>
      </c>
      <c r="AQ54" s="63" t="str">
        <f t="shared" si="57"/>
        <v/>
      </c>
      <c r="AR54" s="63" t="str">
        <f t="shared" si="57"/>
        <v/>
      </c>
      <c r="AS54" s="63" t="str">
        <f t="shared" si="57"/>
        <v/>
      </c>
      <c r="AT54" s="63" t="str">
        <f t="shared" si="57"/>
        <v/>
      </c>
      <c r="AU54" s="63" t="str">
        <f t="shared" si="57"/>
        <v/>
      </c>
      <c r="AV54" s="63" t="str">
        <f t="shared" si="57"/>
        <v/>
      </c>
      <c r="AW54" s="63" t="str">
        <f t="shared" si="57"/>
        <v/>
      </c>
      <c r="AX54" s="63" t="str">
        <f t="shared" si="57"/>
        <v/>
      </c>
      <c r="AY54" s="63" t="str">
        <f t="shared" si="57"/>
        <v/>
      </c>
      <c r="AZ54" s="63" t="str">
        <f t="shared" si="57"/>
        <v/>
      </c>
      <c r="BA54" s="63" t="str">
        <f t="shared" si="57"/>
        <v/>
      </c>
      <c r="BB54" s="63" t="str">
        <f t="shared" si="57"/>
        <v/>
      </c>
      <c r="BC54" s="63" t="str">
        <f t="shared" si="57"/>
        <v/>
      </c>
      <c r="BD54" s="63" t="str">
        <f t="shared" si="57"/>
        <v/>
      </c>
      <c r="BE54" s="63" t="str">
        <f t="shared" si="57"/>
        <v/>
      </c>
      <c r="BF54" s="63" t="str">
        <f t="shared" si="57"/>
        <v/>
      </c>
      <c r="BG54" s="63" t="str">
        <f t="shared" si="57"/>
        <v/>
      </c>
      <c r="BH54" s="63" t="str">
        <f t="shared" si="57"/>
        <v/>
      </c>
      <c r="BI54" s="63" t="str">
        <f t="shared" si="57"/>
        <v/>
      </c>
      <c r="BJ54" s="63" t="str">
        <f t="shared" si="57"/>
        <v/>
      </c>
      <c r="BK54" s="63" t="str">
        <f t="shared" si="57"/>
        <v/>
      </c>
      <c r="BL54" s="63" t="str">
        <f t="shared" si="57"/>
        <v/>
      </c>
      <c r="BM54" s="63" t="str">
        <f t="shared" si="57"/>
        <v/>
      </c>
      <c r="BN54" s="63" t="str">
        <f t="shared" si="57"/>
        <v/>
      </c>
      <c r="BO54" s="63" t="str">
        <f t="shared" si="57"/>
        <v/>
      </c>
      <c r="BP54" s="63" t="str">
        <f t="shared" si="57"/>
        <v/>
      </c>
      <c r="BQ54" s="63" t="str">
        <f t="shared" si="57"/>
        <v/>
      </c>
      <c r="BR54" s="63" t="str">
        <f t="shared" si="57"/>
        <v/>
      </c>
      <c r="BS54" s="63" t="str">
        <f t="shared" si="57"/>
        <v/>
      </c>
      <c r="BT54" s="63" t="str">
        <f t="shared" si="57"/>
        <v/>
      </c>
      <c r="BU54" s="63" t="str">
        <f t="shared" si="57"/>
        <v/>
      </c>
      <c r="BV54" s="63" t="str">
        <f t="shared" si="57"/>
        <v/>
      </c>
      <c r="BW54" s="63" t="str">
        <f t="shared" si="57"/>
        <v/>
      </c>
      <c r="BX54" s="63" t="str">
        <f t="shared" si="57"/>
        <v/>
      </c>
      <c r="BY54" s="63" t="str">
        <f t="shared" si="57"/>
        <v/>
      </c>
      <c r="BZ54" s="63" t="str">
        <f t="shared" si="57"/>
        <v/>
      </c>
      <c r="CA54" s="63" t="str">
        <f t="shared" si="57"/>
        <v/>
      </c>
      <c r="CB54" s="63" t="str">
        <f t="shared" si="57"/>
        <v/>
      </c>
      <c r="CC54" s="63" t="str">
        <f t="shared" si="57"/>
        <v/>
      </c>
      <c r="CD54" s="63" t="str">
        <f t="shared" si="57"/>
        <v/>
      </c>
      <c r="CE54" s="63" t="str">
        <f t="shared" si="57"/>
        <v/>
      </c>
      <c r="CF54" s="63" t="str">
        <f t="shared" si="57"/>
        <v/>
      </c>
      <c r="CG54" s="63" t="str">
        <f t="shared" si="57"/>
        <v/>
      </c>
      <c r="CH54" s="63" t="str">
        <f t="shared" si="57"/>
        <v/>
      </c>
      <c r="CI54" s="63" t="str">
        <f t="shared" si="57"/>
        <v/>
      </c>
      <c r="CJ54" s="63" t="str">
        <f t="shared" si="57"/>
        <v/>
      </c>
      <c r="CK54" s="63" t="str">
        <f t="shared" si="57"/>
        <v/>
      </c>
      <c r="CL54" s="63" t="str">
        <f t="shared" si="57"/>
        <v/>
      </c>
      <c r="CM54" s="63" t="str">
        <f t="shared" si="57"/>
        <v/>
      </c>
      <c r="CN54" s="63" t="str">
        <f t="shared" si="57"/>
        <v/>
      </c>
      <c r="CO54" s="63" t="str">
        <f t="shared" si="57"/>
        <v/>
      </c>
      <c r="CP54" s="63" t="str">
        <f t="shared" si="57"/>
        <v/>
      </c>
      <c r="CQ54" s="63" t="str">
        <f t="shared" si="57"/>
        <v/>
      </c>
      <c r="CR54" s="63" t="str">
        <f t="shared" si="57"/>
        <v/>
      </c>
      <c r="CS54" s="63" t="str">
        <f t="shared" si="57"/>
        <v/>
      </c>
      <c r="CT54" s="63" t="str">
        <f t="shared" si="57"/>
        <v/>
      </c>
      <c r="CU54" s="63" t="str">
        <f t="shared" si="57"/>
        <v/>
      </c>
      <c r="CV54" s="63" t="str">
        <f t="shared" si="57"/>
        <v/>
      </c>
      <c r="CW54" s="63" t="str">
        <f t="shared" si="57"/>
        <v/>
      </c>
      <c r="CX54" s="63" t="str">
        <f t="shared" si="57"/>
        <v/>
      </c>
      <c r="CY54" s="63" t="str">
        <f t="shared" si="57"/>
        <v/>
      </c>
      <c r="CZ54" s="63" t="str">
        <f t="shared" si="57"/>
        <v/>
      </c>
    </row>
    <row r="55" ht="15.75" customHeight="1">
      <c r="A55" s="53"/>
      <c r="B55" s="53"/>
      <c r="C55" s="55"/>
      <c r="D55" s="55"/>
      <c r="E55" s="53"/>
      <c r="F55" s="53"/>
      <c r="G55" s="53"/>
      <c r="H55" s="53"/>
      <c r="I55" s="53"/>
      <c r="J55" s="56"/>
      <c r="K55" s="57" t="str">
        <f t="shared" si="6"/>
        <v/>
      </c>
      <c r="L55" s="57" t="str">
        <f t="shared" si="7"/>
        <v/>
      </c>
      <c r="M55" s="57" t="str">
        <f>IF(OR($B55&lt;&gt;"Vorgang",N($H55)=0,NOT(ISNUMBER($L55)),ISNUMBER($P55)),"",WORKDAY($L55,$H55,Freie_Tage))</f>
        <v/>
      </c>
      <c r="N55" s="56"/>
      <c r="O55" s="56"/>
      <c r="P55" s="56"/>
      <c r="Q55" s="58"/>
      <c r="R55" s="59" t="str">
        <f>IF(AND(ISNUMBER($N55),ISNUMBER($L55)),IF($L55&gt;$N55,NETWORKDAYS($N55,$L55,Freie_Tage)-1,IF($L55&lt;$N55,1-NETWORKDAYS($L55,$N55,Freie_Tage),0)),"")</f>
        <v/>
      </c>
      <c r="S55" s="60" t="str">
        <f t="shared" si="8"/>
        <v/>
      </c>
      <c r="T55" s="61" t="str">
        <f t="shared" si="9"/>
        <v/>
      </c>
      <c r="U55" s="62">
        <f t="shared" si="10"/>
        <v>32</v>
      </c>
      <c r="V55" s="62" t="str">
        <f t="array" ref="V55">IF(OR($C55="",$B55="Abschnitt"),"",IF(ISNUMBER($O55),$O55,IF(AND($E55="",NOT(ISNUMBER($J55))),WORKDAY(IF(ISNUMBER($C$5),$C$5,TODAY())-1,1,Freie_Tage),MAX(IF($E55="",0,IFERROR(WORKDAY(INDEX($X$7:$X54,MATCH($E55,$A$7:$A54,0)),IF($B55="Meilenstein",0,1)+N($F55),Freie_Tage),WORKDAY(IF(ISNUMBER($C$5),$C$5,TODAY())-1,1,Freie_Tage))),IF(ISNUMBER($J55),WORKDAY($J55-1,1,Freie_Tage),0)))))</f>
        <v/>
      </c>
      <c r="W55" s="62" t="str">
        <f>IF(V55="","",IF(ISNUMBER($P55),$P55,IF($B55="Meilenstein",V55,WORKDAY(V55,MAX(N($G55),1)-1,Freie_Tage))))</f>
        <v/>
      </c>
      <c r="X55" s="62" t="str">
        <f>IF(V55="","",MAX(WORKDAY(IF($B55="Meilenstein",V55,WORKDAY(V55,MAX(N($G55),1)-1,Freie_Tage)),N($H55),Freie_Tage),IF(ISNUMBER($P55),$P55,0)))</f>
        <v/>
      </c>
      <c r="Y55" s="62">
        <f t="shared" si="11"/>
        <v>0</v>
      </c>
      <c r="Z55" s="62">
        <f>IF(NOT(ISNUMBER($K55)),0,IF(Y55&gt;=1,1,IF(TODAY()&lt;$K55,2,IF(OR(TODAY()&gt;$L55,N($R55)&gt;0),5,IF(Y55&lt;MIN(1,(NETWORKDAYS($K55,TODAY(),Freie_Tage)-1)/MAX(1,NETWORKDAYS($K55,$L55,Freie_Tage)))-0.15,4,3)))))</f>
        <v>0</v>
      </c>
      <c r="AA55" s="63" t="str">
        <f t="shared" ref="AA55:CZ55" si="58">IF(AND($B55="Meilenstein",ISNUMBER($K55)),IF(AND(AA$1&lt;=$K55,AB$1&gt;$K55),"◆",""),"")</f>
        <v/>
      </c>
      <c r="AB55" s="63" t="str">
        <f t="shared" si="58"/>
        <v/>
      </c>
      <c r="AC55" s="63" t="str">
        <f t="shared" si="58"/>
        <v/>
      </c>
      <c r="AD55" s="63" t="str">
        <f t="shared" si="58"/>
        <v/>
      </c>
      <c r="AE55" s="63" t="str">
        <f t="shared" si="58"/>
        <v/>
      </c>
      <c r="AF55" s="63" t="str">
        <f t="shared" si="58"/>
        <v/>
      </c>
      <c r="AG55" s="63" t="str">
        <f t="shared" si="58"/>
        <v/>
      </c>
      <c r="AH55" s="63" t="str">
        <f t="shared" si="58"/>
        <v/>
      </c>
      <c r="AI55" s="63" t="str">
        <f t="shared" si="58"/>
        <v/>
      </c>
      <c r="AJ55" s="63" t="str">
        <f t="shared" si="58"/>
        <v/>
      </c>
      <c r="AK55" s="63" t="str">
        <f t="shared" si="58"/>
        <v/>
      </c>
      <c r="AL55" s="63" t="str">
        <f t="shared" si="58"/>
        <v/>
      </c>
      <c r="AM55" s="63" t="str">
        <f t="shared" si="58"/>
        <v/>
      </c>
      <c r="AN55" s="63" t="str">
        <f t="shared" si="58"/>
        <v/>
      </c>
      <c r="AO55" s="63" t="str">
        <f t="shared" si="58"/>
        <v/>
      </c>
      <c r="AP55" s="63" t="str">
        <f t="shared" si="58"/>
        <v/>
      </c>
      <c r="AQ55" s="63" t="str">
        <f t="shared" si="58"/>
        <v/>
      </c>
      <c r="AR55" s="63" t="str">
        <f t="shared" si="58"/>
        <v/>
      </c>
      <c r="AS55" s="63" t="str">
        <f t="shared" si="58"/>
        <v/>
      </c>
      <c r="AT55" s="63" t="str">
        <f t="shared" si="58"/>
        <v/>
      </c>
      <c r="AU55" s="63" t="str">
        <f t="shared" si="58"/>
        <v/>
      </c>
      <c r="AV55" s="63" t="str">
        <f t="shared" si="58"/>
        <v/>
      </c>
      <c r="AW55" s="63" t="str">
        <f t="shared" si="58"/>
        <v/>
      </c>
      <c r="AX55" s="63" t="str">
        <f t="shared" si="58"/>
        <v/>
      </c>
      <c r="AY55" s="63" t="str">
        <f t="shared" si="58"/>
        <v/>
      </c>
      <c r="AZ55" s="63" t="str">
        <f t="shared" si="58"/>
        <v/>
      </c>
      <c r="BA55" s="63" t="str">
        <f t="shared" si="58"/>
        <v/>
      </c>
      <c r="BB55" s="63" t="str">
        <f t="shared" si="58"/>
        <v/>
      </c>
      <c r="BC55" s="63" t="str">
        <f t="shared" si="58"/>
        <v/>
      </c>
      <c r="BD55" s="63" t="str">
        <f t="shared" si="58"/>
        <v/>
      </c>
      <c r="BE55" s="63" t="str">
        <f t="shared" si="58"/>
        <v/>
      </c>
      <c r="BF55" s="63" t="str">
        <f t="shared" si="58"/>
        <v/>
      </c>
      <c r="BG55" s="63" t="str">
        <f t="shared" si="58"/>
        <v/>
      </c>
      <c r="BH55" s="63" t="str">
        <f t="shared" si="58"/>
        <v/>
      </c>
      <c r="BI55" s="63" t="str">
        <f t="shared" si="58"/>
        <v/>
      </c>
      <c r="BJ55" s="63" t="str">
        <f t="shared" si="58"/>
        <v/>
      </c>
      <c r="BK55" s="63" t="str">
        <f t="shared" si="58"/>
        <v/>
      </c>
      <c r="BL55" s="63" t="str">
        <f t="shared" si="58"/>
        <v/>
      </c>
      <c r="BM55" s="63" t="str">
        <f t="shared" si="58"/>
        <v/>
      </c>
      <c r="BN55" s="63" t="str">
        <f t="shared" si="58"/>
        <v/>
      </c>
      <c r="BO55" s="63" t="str">
        <f t="shared" si="58"/>
        <v/>
      </c>
      <c r="BP55" s="63" t="str">
        <f t="shared" si="58"/>
        <v/>
      </c>
      <c r="BQ55" s="63" t="str">
        <f t="shared" si="58"/>
        <v/>
      </c>
      <c r="BR55" s="63" t="str">
        <f t="shared" si="58"/>
        <v/>
      </c>
      <c r="BS55" s="63" t="str">
        <f t="shared" si="58"/>
        <v/>
      </c>
      <c r="BT55" s="63" t="str">
        <f t="shared" si="58"/>
        <v/>
      </c>
      <c r="BU55" s="63" t="str">
        <f t="shared" si="58"/>
        <v/>
      </c>
      <c r="BV55" s="63" t="str">
        <f t="shared" si="58"/>
        <v/>
      </c>
      <c r="BW55" s="63" t="str">
        <f t="shared" si="58"/>
        <v/>
      </c>
      <c r="BX55" s="63" t="str">
        <f t="shared" si="58"/>
        <v/>
      </c>
      <c r="BY55" s="63" t="str">
        <f t="shared" si="58"/>
        <v/>
      </c>
      <c r="BZ55" s="63" t="str">
        <f t="shared" si="58"/>
        <v/>
      </c>
      <c r="CA55" s="63" t="str">
        <f t="shared" si="58"/>
        <v/>
      </c>
      <c r="CB55" s="63" t="str">
        <f t="shared" si="58"/>
        <v/>
      </c>
      <c r="CC55" s="63" t="str">
        <f t="shared" si="58"/>
        <v/>
      </c>
      <c r="CD55" s="63" t="str">
        <f t="shared" si="58"/>
        <v/>
      </c>
      <c r="CE55" s="63" t="str">
        <f t="shared" si="58"/>
        <v/>
      </c>
      <c r="CF55" s="63" t="str">
        <f t="shared" si="58"/>
        <v/>
      </c>
      <c r="CG55" s="63" t="str">
        <f t="shared" si="58"/>
        <v/>
      </c>
      <c r="CH55" s="63" t="str">
        <f t="shared" si="58"/>
        <v/>
      </c>
      <c r="CI55" s="63" t="str">
        <f t="shared" si="58"/>
        <v/>
      </c>
      <c r="CJ55" s="63" t="str">
        <f t="shared" si="58"/>
        <v/>
      </c>
      <c r="CK55" s="63" t="str">
        <f t="shared" si="58"/>
        <v/>
      </c>
      <c r="CL55" s="63" t="str">
        <f t="shared" si="58"/>
        <v/>
      </c>
      <c r="CM55" s="63" t="str">
        <f t="shared" si="58"/>
        <v/>
      </c>
      <c r="CN55" s="63" t="str">
        <f t="shared" si="58"/>
        <v/>
      </c>
      <c r="CO55" s="63" t="str">
        <f t="shared" si="58"/>
        <v/>
      </c>
      <c r="CP55" s="63" t="str">
        <f t="shared" si="58"/>
        <v/>
      </c>
      <c r="CQ55" s="63" t="str">
        <f t="shared" si="58"/>
        <v/>
      </c>
      <c r="CR55" s="63" t="str">
        <f t="shared" si="58"/>
        <v/>
      </c>
      <c r="CS55" s="63" t="str">
        <f t="shared" si="58"/>
        <v/>
      </c>
      <c r="CT55" s="63" t="str">
        <f t="shared" si="58"/>
        <v/>
      </c>
      <c r="CU55" s="63" t="str">
        <f t="shared" si="58"/>
        <v/>
      </c>
      <c r="CV55" s="63" t="str">
        <f t="shared" si="58"/>
        <v/>
      </c>
      <c r="CW55" s="63" t="str">
        <f t="shared" si="58"/>
        <v/>
      </c>
      <c r="CX55" s="63" t="str">
        <f t="shared" si="58"/>
        <v/>
      </c>
      <c r="CY55" s="63" t="str">
        <f t="shared" si="58"/>
        <v/>
      </c>
      <c r="CZ55" s="63" t="str">
        <f t="shared" si="58"/>
        <v/>
      </c>
    </row>
    <row r="56" ht="15.75" customHeight="1">
      <c r="A56" s="53"/>
      <c r="B56" s="53"/>
      <c r="C56" s="55"/>
      <c r="D56" s="55"/>
      <c r="E56" s="53"/>
      <c r="F56" s="53"/>
      <c r="G56" s="53"/>
      <c r="H56" s="53"/>
      <c r="I56" s="53"/>
      <c r="J56" s="56"/>
      <c r="K56" s="57" t="str">
        <f t="shared" si="6"/>
        <v/>
      </c>
      <c r="L56" s="57" t="str">
        <f t="shared" si="7"/>
        <v/>
      </c>
      <c r="M56" s="57" t="str">
        <f>IF(OR($B56&lt;&gt;"Vorgang",N($H56)=0,NOT(ISNUMBER($L56)),ISNUMBER($P56)),"",WORKDAY($L56,$H56,Freie_Tage))</f>
        <v/>
      </c>
      <c r="N56" s="56"/>
      <c r="O56" s="56"/>
      <c r="P56" s="56"/>
      <c r="Q56" s="58"/>
      <c r="R56" s="59" t="str">
        <f>IF(AND(ISNUMBER($N56),ISNUMBER($L56)),IF($L56&gt;$N56,NETWORKDAYS($N56,$L56,Freie_Tage)-1,IF($L56&lt;$N56,1-NETWORKDAYS($L56,$N56,Freie_Tage),0)),"")</f>
        <v/>
      </c>
      <c r="S56" s="60" t="str">
        <f t="shared" si="8"/>
        <v/>
      </c>
      <c r="T56" s="61" t="str">
        <f t="shared" si="9"/>
        <v/>
      </c>
      <c r="U56" s="62">
        <f t="shared" si="10"/>
        <v>32</v>
      </c>
      <c r="V56" s="62" t="str">
        <f t="array" ref="V56">IF(OR($C56="",$B56="Abschnitt"),"",IF(ISNUMBER($O56),$O56,IF(AND($E56="",NOT(ISNUMBER($J56))),WORKDAY(IF(ISNUMBER($C$5),$C$5,TODAY())-1,1,Freie_Tage),MAX(IF($E56="",0,IFERROR(WORKDAY(INDEX($X$7:$X55,MATCH($E56,$A$7:$A55,0)),IF($B56="Meilenstein",0,1)+N($F56),Freie_Tage),WORKDAY(IF(ISNUMBER($C$5),$C$5,TODAY())-1,1,Freie_Tage))),IF(ISNUMBER($J56),WORKDAY($J56-1,1,Freie_Tage),0)))))</f>
        <v/>
      </c>
      <c r="W56" s="62" t="str">
        <f>IF(V56="","",IF(ISNUMBER($P56),$P56,IF($B56="Meilenstein",V56,WORKDAY(V56,MAX(N($G56),1)-1,Freie_Tage))))</f>
        <v/>
      </c>
      <c r="X56" s="62" t="str">
        <f>IF(V56="","",MAX(WORKDAY(IF($B56="Meilenstein",V56,WORKDAY(V56,MAX(N($G56),1)-1,Freie_Tage)),N($H56),Freie_Tage),IF(ISNUMBER($P56),$P56,0)))</f>
        <v/>
      </c>
      <c r="Y56" s="62">
        <f t="shared" si="11"/>
        <v>0</v>
      </c>
      <c r="Z56" s="62">
        <f>IF(NOT(ISNUMBER($K56)),0,IF(Y56&gt;=1,1,IF(TODAY()&lt;$K56,2,IF(OR(TODAY()&gt;$L56,N($R56)&gt;0),5,IF(Y56&lt;MIN(1,(NETWORKDAYS($K56,TODAY(),Freie_Tage)-1)/MAX(1,NETWORKDAYS($K56,$L56,Freie_Tage)))-0.15,4,3)))))</f>
        <v>0</v>
      </c>
      <c r="AA56" s="63" t="str">
        <f t="shared" ref="AA56:CZ56" si="59">IF(AND($B56="Meilenstein",ISNUMBER($K56)),IF(AND(AA$1&lt;=$K56,AB$1&gt;$K56),"◆",""),"")</f>
        <v/>
      </c>
      <c r="AB56" s="63" t="str">
        <f t="shared" si="59"/>
        <v/>
      </c>
      <c r="AC56" s="63" t="str">
        <f t="shared" si="59"/>
        <v/>
      </c>
      <c r="AD56" s="63" t="str">
        <f t="shared" si="59"/>
        <v/>
      </c>
      <c r="AE56" s="63" t="str">
        <f t="shared" si="59"/>
        <v/>
      </c>
      <c r="AF56" s="63" t="str">
        <f t="shared" si="59"/>
        <v/>
      </c>
      <c r="AG56" s="63" t="str">
        <f t="shared" si="59"/>
        <v/>
      </c>
      <c r="AH56" s="63" t="str">
        <f t="shared" si="59"/>
        <v/>
      </c>
      <c r="AI56" s="63" t="str">
        <f t="shared" si="59"/>
        <v/>
      </c>
      <c r="AJ56" s="63" t="str">
        <f t="shared" si="59"/>
        <v/>
      </c>
      <c r="AK56" s="63" t="str">
        <f t="shared" si="59"/>
        <v/>
      </c>
      <c r="AL56" s="63" t="str">
        <f t="shared" si="59"/>
        <v/>
      </c>
      <c r="AM56" s="63" t="str">
        <f t="shared" si="59"/>
        <v/>
      </c>
      <c r="AN56" s="63" t="str">
        <f t="shared" si="59"/>
        <v/>
      </c>
      <c r="AO56" s="63" t="str">
        <f t="shared" si="59"/>
        <v/>
      </c>
      <c r="AP56" s="63" t="str">
        <f t="shared" si="59"/>
        <v/>
      </c>
      <c r="AQ56" s="63" t="str">
        <f t="shared" si="59"/>
        <v/>
      </c>
      <c r="AR56" s="63" t="str">
        <f t="shared" si="59"/>
        <v/>
      </c>
      <c r="AS56" s="63" t="str">
        <f t="shared" si="59"/>
        <v/>
      </c>
      <c r="AT56" s="63" t="str">
        <f t="shared" si="59"/>
        <v/>
      </c>
      <c r="AU56" s="63" t="str">
        <f t="shared" si="59"/>
        <v/>
      </c>
      <c r="AV56" s="63" t="str">
        <f t="shared" si="59"/>
        <v/>
      </c>
      <c r="AW56" s="63" t="str">
        <f t="shared" si="59"/>
        <v/>
      </c>
      <c r="AX56" s="63" t="str">
        <f t="shared" si="59"/>
        <v/>
      </c>
      <c r="AY56" s="63" t="str">
        <f t="shared" si="59"/>
        <v/>
      </c>
      <c r="AZ56" s="63" t="str">
        <f t="shared" si="59"/>
        <v/>
      </c>
      <c r="BA56" s="63" t="str">
        <f t="shared" si="59"/>
        <v/>
      </c>
      <c r="BB56" s="63" t="str">
        <f t="shared" si="59"/>
        <v/>
      </c>
      <c r="BC56" s="63" t="str">
        <f t="shared" si="59"/>
        <v/>
      </c>
      <c r="BD56" s="63" t="str">
        <f t="shared" si="59"/>
        <v/>
      </c>
      <c r="BE56" s="63" t="str">
        <f t="shared" si="59"/>
        <v/>
      </c>
      <c r="BF56" s="63" t="str">
        <f t="shared" si="59"/>
        <v/>
      </c>
      <c r="BG56" s="63" t="str">
        <f t="shared" si="59"/>
        <v/>
      </c>
      <c r="BH56" s="63" t="str">
        <f t="shared" si="59"/>
        <v/>
      </c>
      <c r="BI56" s="63" t="str">
        <f t="shared" si="59"/>
        <v/>
      </c>
      <c r="BJ56" s="63" t="str">
        <f t="shared" si="59"/>
        <v/>
      </c>
      <c r="BK56" s="63" t="str">
        <f t="shared" si="59"/>
        <v/>
      </c>
      <c r="BL56" s="63" t="str">
        <f t="shared" si="59"/>
        <v/>
      </c>
      <c r="BM56" s="63" t="str">
        <f t="shared" si="59"/>
        <v/>
      </c>
      <c r="BN56" s="63" t="str">
        <f t="shared" si="59"/>
        <v/>
      </c>
      <c r="BO56" s="63" t="str">
        <f t="shared" si="59"/>
        <v/>
      </c>
      <c r="BP56" s="63" t="str">
        <f t="shared" si="59"/>
        <v/>
      </c>
      <c r="BQ56" s="63" t="str">
        <f t="shared" si="59"/>
        <v/>
      </c>
      <c r="BR56" s="63" t="str">
        <f t="shared" si="59"/>
        <v/>
      </c>
      <c r="BS56" s="63" t="str">
        <f t="shared" si="59"/>
        <v/>
      </c>
      <c r="BT56" s="63" t="str">
        <f t="shared" si="59"/>
        <v/>
      </c>
      <c r="BU56" s="63" t="str">
        <f t="shared" si="59"/>
        <v/>
      </c>
      <c r="BV56" s="63" t="str">
        <f t="shared" si="59"/>
        <v/>
      </c>
      <c r="BW56" s="63" t="str">
        <f t="shared" si="59"/>
        <v/>
      </c>
      <c r="BX56" s="63" t="str">
        <f t="shared" si="59"/>
        <v/>
      </c>
      <c r="BY56" s="63" t="str">
        <f t="shared" si="59"/>
        <v/>
      </c>
      <c r="BZ56" s="63" t="str">
        <f t="shared" si="59"/>
        <v/>
      </c>
      <c r="CA56" s="63" t="str">
        <f t="shared" si="59"/>
        <v/>
      </c>
      <c r="CB56" s="63" t="str">
        <f t="shared" si="59"/>
        <v/>
      </c>
      <c r="CC56" s="63" t="str">
        <f t="shared" si="59"/>
        <v/>
      </c>
      <c r="CD56" s="63" t="str">
        <f t="shared" si="59"/>
        <v/>
      </c>
      <c r="CE56" s="63" t="str">
        <f t="shared" si="59"/>
        <v/>
      </c>
      <c r="CF56" s="63" t="str">
        <f t="shared" si="59"/>
        <v/>
      </c>
      <c r="CG56" s="63" t="str">
        <f t="shared" si="59"/>
        <v/>
      </c>
      <c r="CH56" s="63" t="str">
        <f t="shared" si="59"/>
        <v/>
      </c>
      <c r="CI56" s="63" t="str">
        <f t="shared" si="59"/>
        <v/>
      </c>
      <c r="CJ56" s="63" t="str">
        <f t="shared" si="59"/>
        <v/>
      </c>
      <c r="CK56" s="63" t="str">
        <f t="shared" si="59"/>
        <v/>
      </c>
      <c r="CL56" s="63" t="str">
        <f t="shared" si="59"/>
        <v/>
      </c>
      <c r="CM56" s="63" t="str">
        <f t="shared" si="59"/>
        <v/>
      </c>
      <c r="CN56" s="63" t="str">
        <f t="shared" si="59"/>
        <v/>
      </c>
      <c r="CO56" s="63" t="str">
        <f t="shared" si="59"/>
        <v/>
      </c>
      <c r="CP56" s="63" t="str">
        <f t="shared" si="59"/>
        <v/>
      </c>
      <c r="CQ56" s="63" t="str">
        <f t="shared" si="59"/>
        <v/>
      </c>
      <c r="CR56" s="63" t="str">
        <f t="shared" si="59"/>
        <v/>
      </c>
      <c r="CS56" s="63" t="str">
        <f t="shared" si="59"/>
        <v/>
      </c>
      <c r="CT56" s="63" t="str">
        <f t="shared" si="59"/>
        <v/>
      </c>
      <c r="CU56" s="63" t="str">
        <f t="shared" si="59"/>
        <v/>
      </c>
      <c r="CV56" s="63" t="str">
        <f t="shared" si="59"/>
        <v/>
      </c>
      <c r="CW56" s="63" t="str">
        <f t="shared" si="59"/>
        <v/>
      </c>
      <c r="CX56" s="63" t="str">
        <f t="shared" si="59"/>
        <v/>
      </c>
      <c r="CY56" s="63" t="str">
        <f t="shared" si="59"/>
        <v/>
      </c>
      <c r="CZ56" s="63" t="str">
        <f t="shared" si="59"/>
        <v/>
      </c>
    </row>
    <row r="57" ht="15.75" customHeight="1">
      <c r="A57" s="53"/>
      <c r="B57" s="53"/>
      <c r="C57" s="55"/>
      <c r="D57" s="55"/>
      <c r="E57" s="53"/>
      <c r="F57" s="53"/>
      <c r="G57" s="53"/>
      <c r="H57" s="53"/>
      <c r="I57" s="53"/>
      <c r="J57" s="56"/>
      <c r="K57" s="57" t="str">
        <f t="shared" si="6"/>
        <v/>
      </c>
      <c r="L57" s="57" t="str">
        <f t="shared" si="7"/>
        <v/>
      </c>
      <c r="M57" s="57" t="str">
        <f>IF(OR($B57&lt;&gt;"Vorgang",N($H57)=0,NOT(ISNUMBER($L57)),ISNUMBER($P57)),"",WORKDAY($L57,$H57,Freie_Tage))</f>
        <v/>
      </c>
      <c r="N57" s="56"/>
      <c r="O57" s="56"/>
      <c r="P57" s="56"/>
      <c r="Q57" s="58"/>
      <c r="R57" s="59" t="str">
        <f>IF(AND(ISNUMBER($N57),ISNUMBER($L57)),IF($L57&gt;$N57,NETWORKDAYS($N57,$L57,Freie_Tage)-1,IF($L57&lt;$N57,1-NETWORKDAYS($L57,$N57,Freie_Tage),0)),"")</f>
        <v/>
      </c>
      <c r="S57" s="60" t="str">
        <f t="shared" si="8"/>
        <v/>
      </c>
      <c r="T57" s="61" t="str">
        <f t="shared" si="9"/>
        <v/>
      </c>
      <c r="U57" s="62">
        <f t="shared" si="10"/>
        <v>32</v>
      </c>
      <c r="V57" s="62" t="str">
        <f t="array" ref="V57">IF(OR($C57="",$B57="Abschnitt"),"",IF(ISNUMBER($O57),$O57,IF(AND($E57="",NOT(ISNUMBER($J57))),WORKDAY(IF(ISNUMBER($C$5),$C$5,TODAY())-1,1,Freie_Tage),MAX(IF($E57="",0,IFERROR(WORKDAY(INDEX($X$7:$X56,MATCH($E57,$A$7:$A56,0)),IF($B57="Meilenstein",0,1)+N($F57),Freie_Tage),WORKDAY(IF(ISNUMBER($C$5),$C$5,TODAY())-1,1,Freie_Tage))),IF(ISNUMBER($J57),WORKDAY($J57-1,1,Freie_Tage),0)))))</f>
        <v/>
      </c>
      <c r="W57" s="62" t="str">
        <f>IF(V57="","",IF(ISNUMBER($P57),$P57,IF($B57="Meilenstein",V57,WORKDAY(V57,MAX(N($G57),1)-1,Freie_Tage))))</f>
        <v/>
      </c>
      <c r="X57" s="62" t="str">
        <f>IF(V57="","",MAX(WORKDAY(IF($B57="Meilenstein",V57,WORKDAY(V57,MAX(N($G57),1)-1,Freie_Tage)),N($H57),Freie_Tage),IF(ISNUMBER($P57),$P57,0)))</f>
        <v/>
      </c>
      <c r="Y57" s="62">
        <f t="shared" si="11"/>
        <v>0</v>
      </c>
      <c r="Z57" s="62">
        <f>IF(NOT(ISNUMBER($K57)),0,IF(Y57&gt;=1,1,IF(TODAY()&lt;$K57,2,IF(OR(TODAY()&gt;$L57,N($R57)&gt;0),5,IF(Y57&lt;MIN(1,(NETWORKDAYS($K57,TODAY(),Freie_Tage)-1)/MAX(1,NETWORKDAYS($K57,$L57,Freie_Tage)))-0.15,4,3)))))</f>
        <v>0</v>
      </c>
      <c r="AA57" s="63" t="str">
        <f t="shared" ref="AA57:CZ57" si="60">IF(AND($B57="Meilenstein",ISNUMBER($K57)),IF(AND(AA$1&lt;=$K57,AB$1&gt;$K57),"◆",""),"")</f>
        <v/>
      </c>
      <c r="AB57" s="63" t="str">
        <f t="shared" si="60"/>
        <v/>
      </c>
      <c r="AC57" s="63" t="str">
        <f t="shared" si="60"/>
        <v/>
      </c>
      <c r="AD57" s="63" t="str">
        <f t="shared" si="60"/>
        <v/>
      </c>
      <c r="AE57" s="63" t="str">
        <f t="shared" si="60"/>
        <v/>
      </c>
      <c r="AF57" s="63" t="str">
        <f t="shared" si="60"/>
        <v/>
      </c>
      <c r="AG57" s="63" t="str">
        <f t="shared" si="60"/>
        <v/>
      </c>
      <c r="AH57" s="63" t="str">
        <f t="shared" si="60"/>
        <v/>
      </c>
      <c r="AI57" s="63" t="str">
        <f t="shared" si="60"/>
        <v/>
      </c>
      <c r="AJ57" s="63" t="str">
        <f t="shared" si="60"/>
        <v/>
      </c>
      <c r="AK57" s="63" t="str">
        <f t="shared" si="60"/>
        <v/>
      </c>
      <c r="AL57" s="63" t="str">
        <f t="shared" si="60"/>
        <v/>
      </c>
      <c r="AM57" s="63" t="str">
        <f t="shared" si="60"/>
        <v/>
      </c>
      <c r="AN57" s="63" t="str">
        <f t="shared" si="60"/>
        <v/>
      </c>
      <c r="AO57" s="63" t="str">
        <f t="shared" si="60"/>
        <v/>
      </c>
      <c r="AP57" s="63" t="str">
        <f t="shared" si="60"/>
        <v/>
      </c>
      <c r="AQ57" s="63" t="str">
        <f t="shared" si="60"/>
        <v/>
      </c>
      <c r="AR57" s="63" t="str">
        <f t="shared" si="60"/>
        <v/>
      </c>
      <c r="AS57" s="63" t="str">
        <f t="shared" si="60"/>
        <v/>
      </c>
      <c r="AT57" s="63" t="str">
        <f t="shared" si="60"/>
        <v/>
      </c>
      <c r="AU57" s="63" t="str">
        <f t="shared" si="60"/>
        <v/>
      </c>
      <c r="AV57" s="63" t="str">
        <f t="shared" si="60"/>
        <v/>
      </c>
      <c r="AW57" s="63" t="str">
        <f t="shared" si="60"/>
        <v/>
      </c>
      <c r="AX57" s="63" t="str">
        <f t="shared" si="60"/>
        <v/>
      </c>
      <c r="AY57" s="63" t="str">
        <f t="shared" si="60"/>
        <v/>
      </c>
      <c r="AZ57" s="63" t="str">
        <f t="shared" si="60"/>
        <v/>
      </c>
      <c r="BA57" s="63" t="str">
        <f t="shared" si="60"/>
        <v/>
      </c>
      <c r="BB57" s="63" t="str">
        <f t="shared" si="60"/>
        <v/>
      </c>
      <c r="BC57" s="63" t="str">
        <f t="shared" si="60"/>
        <v/>
      </c>
      <c r="BD57" s="63" t="str">
        <f t="shared" si="60"/>
        <v/>
      </c>
      <c r="BE57" s="63" t="str">
        <f t="shared" si="60"/>
        <v/>
      </c>
      <c r="BF57" s="63" t="str">
        <f t="shared" si="60"/>
        <v/>
      </c>
      <c r="BG57" s="63" t="str">
        <f t="shared" si="60"/>
        <v/>
      </c>
      <c r="BH57" s="63" t="str">
        <f t="shared" si="60"/>
        <v/>
      </c>
      <c r="BI57" s="63" t="str">
        <f t="shared" si="60"/>
        <v/>
      </c>
      <c r="BJ57" s="63" t="str">
        <f t="shared" si="60"/>
        <v/>
      </c>
      <c r="BK57" s="63" t="str">
        <f t="shared" si="60"/>
        <v/>
      </c>
      <c r="BL57" s="63" t="str">
        <f t="shared" si="60"/>
        <v/>
      </c>
      <c r="BM57" s="63" t="str">
        <f t="shared" si="60"/>
        <v/>
      </c>
      <c r="BN57" s="63" t="str">
        <f t="shared" si="60"/>
        <v/>
      </c>
      <c r="BO57" s="63" t="str">
        <f t="shared" si="60"/>
        <v/>
      </c>
      <c r="BP57" s="63" t="str">
        <f t="shared" si="60"/>
        <v/>
      </c>
      <c r="BQ57" s="63" t="str">
        <f t="shared" si="60"/>
        <v/>
      </c>
      <c r="BR57" s="63" t="str">
        <f t="shared" si="60"/>
        <v/>
      </c>
      <c r="BS57" s="63" t="str">
        <f t="shared" si="60"/>
        <v/>
      </c>
      <c r="BT57" s="63" t="str">
        <f t="shared" si="60"/>
        <v/>
      </c>
      <c r="BU57" s="63" t="str">
        <f t="shared" si="60"/>
        <v/>
      </c>
      <c r="BV57" s="63" t="str">
        <f t="shared" si="60"/>
        <v/>
      </c>
      <c r="BW57" s="63" t="str">
        <f t="shared" si="60"/>
        <v/>
      </c>
      <c r="BX57" s="63" t="str">
        <f t="shared" si="60"/>
        <v/>
      </c>
      <c r="BY57" s="63" t="str">
        <f t="shared" si="60"/>
        <v/>
      </c>
      <c r="BZ57" s="63" t="str">
        <f t="shared" si="60"/>
        <v/>
      </c>
      <c r="CA57" s="63" t="str">
        <f t="shared" si="60"/>
        <v/>
      </c>
      <c r="CB57" s="63" t="str">
        <f t="shared" si="60"/>
        <v/>
      </c>
      <c r="CC57" s="63" t="str">
        <f t="shared" si="60"/>
        <v/>
      </c>
      <c r="CD57" s="63" t="str">
        <f t="shared" si="60"/>
        <v/>
      </c>
      <c r="CE57" s="63" t="str">
        <f t="shared" si="60"/>
        <v/>
      </c>
      <c r="CF57" s="63" t="str">
        <f t="shared" si="60"/>
        <v/>
      </c>
      <c r="CG57" s="63" t="str">
        <f t="shared" si="60"/>
        <v/>
      </c>
      <c r="CH57" s="63" t="str">
        <f t="shared" si="60"/>
        <v/>
      </c>
      <c r="CI57" s="63" t="str">
        <f t="shared" si="60"/>
        <v/>
      </c>
      <c r="CJ57" s="63" t="str">
        <f t="shared" si="60"/>
        <v/>
      </c>
      <c r="CK57" s="63" t="str">
        <f t="shared" si="60"/>
        <v/>
      </c>
      <c r="CL57" s="63" t="str">
        <f t="shared" si="60"/>
        <v/>
      </c>
      <c r="CM57" s="63" t="str">
        <f t="shared" si="60"/>
        <v/>
      </c>
      <c r="CN57" s="63" t="str">
        <f t="shared" si="60"/>
        <v/>
      </c>
      <c r="CO57" s="63" t="str">
        <f t="shared" si="60"/>
        <v/>
      </c>
      <c r="CP57" s="63" t="str">
        <f t="shared" si="60"/>
        <v/>
      </c>
      <c r="CQ57" s="63" t="str">
        <f t="shared" si="60"/>
        <v/>
      </c>
      <c r="CR57" s="63" t="str">
        <f t="shared" si="60"/>
        <v/>
      </c>
      <c r="CS57" s="63" t="str">
        <f t="shared" si="60"/>
        <v/>
      </c>
      <c r="CT57" s="63" t="str">
        <f t="shared" si="60"/>
        <v/>
      </c>
      <c r="CU57" s="63" t="str">
        <f t="shared" si="60"/>
        <v/>
      </c>
      <c r="CV57" s="63" t="str">
        <f t="shared" si="60"/>
        <v/>
      </c>
      <c r="CW57" s="63" t="str">
        <f t="shared" si="60"/>
        <v/>
      </c>
      <c r="CX57" s="63" t="str">
        <f t="shared" si="60"/>
        <v/>
      </c>
      <c r="CY57" s="63" t="str">
        <f t="shared" si="60"/>
        <v/>
      </c>
      <c r="CZ57" s="63" t="str">
        <f t="shared" si="60"/>
        <v/>
      </c>
    </row>
    <row r="58" ht="15.75" customHeight="1">
      <c r="A58" s="53"/>
      <c r="B58" s="53"/>
      <c r="C58" s="55"/>
      <c r="D58" s="55"/>
      <c r="E58" s="53"/>
      <c r="F58" s="53"/>
      <c r="G58" s="53"/>
      <c r="H58" s="53"/>
      <c r="I58" s="53"/>
      <c r="J58" s="56"/>
      <c r="K58" s="57" t="str">
        <f t="shared" si="6"/>
        <v/>
      </c>
      <c r="L58" s="57" t="str">
        <f t="shared" si="7"/>
        <v/>
      </c>
      <c r="M58" s="57" t="str">
        <f>IF(OR($B58&lt;&gt;"Vorgang",N($H58)=0,NOT(ISNUMBER($L58)),ISNUMBER($P58)),"",WORKDAY($L58,$H58,Freie_Tage))</f>
        <v/>
      </c>
      <c r="N58" s="56"/>
      <c r="O58" s="56"/>
      <c r="P58" s="56"/>
      <c r="Q58" s="58"/>
      <c r="R58" s="59" t="str">
        <f>IF(AND(ISNUMBER($N58),ISNUMBER($L58)),IF($L58&gt;$N58,NETWORKDAYS($N58,$L58,Freie_Tage)-1,IF($L58&lt;$N58,1-NETWORKDAYS($L58,$N58,Freie_Tage),0)),"")</f>
        <v/>
      </c>
      <c r="S58" s="60" t="str">
        <f t="shared" si="8"/>
        <v/>
      </c>
      <c r="T58" s="61" t="str">
        <f t="shared" si="9"/>
        <v/>
      </c>
      <c r="U58" s="62">
        <f t="shared" si="10"/>
        <v>32</v>
      </c>
      <c r="V58" s="62" t="str">
        <f t="array" ref="V58">IF(OR($C58="",$B58="Abschnitt"),"",IF(ISNUMBER($O58),$O58,IF(AND($E58="",NOT(ISNUMBER($J58))),WORKDAY(IF(ISNUMBER($C$5),$C$5,TODAY())-1,1,Freie_Tage),MAX(IF($E58="",0,IFERROR(WORKDAY(INDEX($X$7:$X57,MATCH($E58,$A$7:$A57,0)),IF($B58="Meilenstein",0,1)+N($F58),Freie_Tage),WORKDAY(IF(ISNUMBER($C$5),$C$5,TODAY())-1,1,Freie_Tage))),IF(ISNUMBER($J58),WORKDAY($J58-1,1,Freie_Tage),0)))))</f>
        <v/>
      </c>
      <c r="W58" s="62" t="str">
        <f>IF(V58="","",IF(ISNUMBER($P58),$P58,IF($B58="Meilenstein",V58,WORKDAY(V58,MAX(N($G58),1)-1,Freie_Tage))))</f>
        <v/>
      </c>
      <c r="X58" s="62" t="str">
        <f>IF(V58="","",MAX(WORKDAY(IF($B58="Meilenstein",V58,WORKDAY(V58,MAX(N($G58),1)-1,Freie_Tage)),N($H58),Freie_Tage),IF(ISNUMBER($P58),$P58,0)))</f>
        <v/>
      </c>
      <c r="Y58" s="62">
        <f t="shared" si="11"/>
        <v>0</v>
      </c>
      <c r="Z58" s="62">
        <f>IF(NOT(ISNUMBER($K58)),0,IF(Y58&gt;=1,1,IF(TODAY()&lt;$K58,2,IF(OR(TODAY()&gt;$L58,N($R58)&gt;0),5,IF(Y58&lt;MIN(1,(NETWORKDAYS($K58,TODAY(),Freie_Tage)-1)/MAX(1,NETWORKDAYS($K58,$L58,Freie_Tage)))-0.15,4,3)))))</f>
        <v>0</v>
      </c>
      <c r="AA58" s="63" t="str">
        <f t="shared" ref="AA58:CZ58" si="61">IF(AND($B58="Meilenstein",ISNUMBER($K58)),IF(AND(AA$1&lt;=$K58,AB$1&gt;$K58),"◆",""),"")</f>
        <v/>
      </c>
      <c r="AB58" s="63" t="str">
        <f t="shared" si="61"/>
        <v/>
      </c>
      <c r="AC58" s="63" t="str">
        <f t="shared" si="61"/>
        <v/>
      </c>
      <c r="AD58" s="63" t="str">
        <f t="shared" si="61"/>
        <v/>
      </c>
      <c r="AE58" s="63" t="str">
        <f t="shared" si="61"/>
        <v/>
      </c>
      <c r="AF58" s="63" t="str">
        <f t="shared" si="61"/>
        <v/>
      </c>
      <c r="AG58" s="63" t="str">
        <f t="shared" si="61"/>
        <v/>
      </c>
      <c r="AH58" s="63" t="str">
        <f t="shared" si="61"/>
        <v/>
      </c>
      <c r="AI58" s="63" t="str">
        <f t="shared" si="61"/>
        <v/>
      </c>
      <c r="AJ58" s="63" t="str">
        <f t="shared" si="61"/>
        <v/>
      </c>
      <c r="AK58" s="63" t="str">
        <f t="shared" si="61"/>
        <v/>
      </c>
      <c r="AL58" s="63" t="str">
        <f t="shared" si="61"/>
        <v/>
      </c>
      <c r="AM58" s="63" t="str">
        <f t="shared" si="61"/>
        <v/>
      </c>
      <c r="AN58" s="63" t="str">
        <f t="shared" si="61"/>
        <v/>
      </c>
      <c r="AO58" s="63" t="str">
        <f t="shared" si="61"/>
        <v/>
      </c>
      <c r="AP58" s="63" t="str">
        <f t="shared" si="61"/>
        <v/>
      </c>
      <c r="AQ58" s="63" t="str">
        <f t="shared" si="61"/>
        <v/>
      </c>
      <c r="AR58" s="63" t="str">
        <f t="shared" si="61"/>
        <v/>
      </c>
      <c r="AS58" s="63" t="str">
        <f t="shared" si="61"/>
        <v/>
      </c>
      <c r="AT58" s="63" t="str">
        <f t="shared" si="61"/>
        <v/>
      </c>
      <c r="AU58" s="63" t="str">
        <f t="shared" si="61"/>
        <v/>
      </c>
      <c r="AV58" s="63" t="str">
        <f t="shared" si="61"/>
        <v/>
      </c>
      <c r="AW58" s="63" t="str">
        <f t="shared" si="61"/>
        <v/>
      </c>
      <c r="AX58" s="63" t="str">
        <f t="shared" si="61"/>
        <v/>
      </c>
      <c r="AY58" s="63" t="str">
        <f t="shared" si="61"/>
        <v/>
      </c>
      <c r="AZ58" s="63" t="str">
        <f t="shared" si="61"/>
        <v/>
      </c>
      <c r="BA58" s="63" t="str">
        <f t="shared" si="61"/>
        <v/>
      </c>
      <c r="BB58" s="63" t="str">
        <f t="shared" si="61"/>
        <v/>
      </c>
      <c r="BC58" s="63" t="str">
        <f t="shared" si="61"/>
        <v/>
      </c>
      <c r="BD58" s="63" t="str">
        <f t="shared" si="61"/>
        <v/>
      </c>
      <c r="BE58" s="63" t="str">
        <f t="shared" si="61"/>
        <v/>
      </c>
      <c r="BF58" s="63" t="str">
        <f t="shared" si="61"/>
        <v/>
      </c>
      <c r="BG58" s="63" t="str">
        <f t="shared" si="61"/>
        <v/>
      </c>
      <c r="BH58" s="63" t="str">
        <f t="shared" si="61"/>
        <v/>
      </c>
      <c r="BI58" s="63" t="str">
        <f t="shared" si="61"/>
        <v/>
      </c>
      <c r="BJ58" s="63" t="str">
        <f t="shared" si="61"/>
        <v/>
      </c>
      <c r="BK58" s="63" t="str">
        <f t="shared" si="61"/>
        <v/>
      </c>
      <c r="BL58" s="63" t="str">
        <f t="shared" si="61"/>
        <v/>
      </c>
      <c r="BM58" s="63" t="str">
        <f t="shared" si="61"/>
        <v/>
      </c>
      <c r="BN58" s="63" t="str">
        <f t="shared" si="61"/>
        <v/>
      </c>
      <c r="BO58" s="63" t="str">
        <f t="shared" si="61"/>
        <v/>
      </c>
      <c r="BP58" s="63" t="str">
        <f t="shared" si="61"/>
        <v/>
      </c>
      <c r="BQ58" s="63" t="str">
        <f t="shared" si="61"/>
        <v/>
      </c>
      <c r="BR58" s="63" t="str">
        <f t="shared" si="61"/>
        <v/>
      </c>
      <c r="BS58" s="63" t="str">
        <f t="shared" si="61"/>
        <v/>
      </c>
      <c r="BT58" s="63" t="str">
        <f t="shared" si="61"/>
        <v/>
      </c>
      <c r="BU58" s="63" t="str">
        <f t="shared" si="61"/>
        <v/>
      </c>
      <c r="BV58" s="63" t="str">
        <f t="shared" si="61"/>
        <v/>
      </c>
      <c r="BW58" s="63" t="str">
        <f t="shared" si="61"/>
        <v/>
      </c>
      <c r="BX58" s="63" t="str">
        <f t="shared" si="61"/>
        <v/>
      </c>
      <c r="BY58" s="63" t="str">
        <f t="shared" si="61"/>
        <v/>
      </c>
      <c r="BZ58" s="63" t="str">
        <f t="shared" si="61"/>
        <v/>
      </c>
      <c r="CA58" s="63" t="str">
        <f t="shared" si="61"/>
        <v/>
      </c>
      <c r="CB58" s="63" t="str">
        <f t="shared" si="61"/>
        <v/>
      </c>
      <c r="CC58" s="63" t="str">
        <f t="shared" si="61"/>
        <v/>
      </c>
      <c r="CD58" s="63" t="str">
        <f t="shared" si="61"/>
        <v/>
      </c>
      <c r="CE58" s="63" t="str">
        <f t="shared" si="61"/>
        <v/>
      </c>
      <c r="CF58" s="63" t="str">
        <f t="shared" si="61"/>
        <v/>
      </c>
      <c r="CG58" s="63" t="str">
        <f t="shared" si="61"/>
        <v/>
      </c>
      <c r="CH58" s="63" t="str">
        <f t="shared" si="61"/>
        <v/>
      </c>
      <c r="CI58" s="63" t="str">
        <f t="shared" si="61"/>
        <v/>
      </c>
      <c r="CJ58" s="63" t="str">
        <f t="shared" si="61"/>
        <v/>
      </c>
      <c r="CK58" s="63" t="str">
        <f t="shared" si="61"/>
        <v/>
      </c>
      <c r="CL58" s="63" t="str">
        <f t="shared" si="61"/>
        <v/>
      </c>
      <c r="CM58" s="63" t="str">
        <f t="shared" si="61"/>
        <v/>
      </c>
      <c r="CN58" s="63" t="str">
        <f t="shared" si="61"/>
        <v/>
      </c>
      <c r="CO58" s="63" t="str">
        <f t="shared" si="61"/>
        <v/>
      </c>
      <c r="CP58" s="63" t="str">
        <f t="shared" si="61"/>
        <v/>
      </c>
      <c r="CQ58" s="63" t="str">
        <f t="shared" si="61"/>
        <v/>
      </c>
      <c r="CR58" s="63" t="str">
        <f t="shared" si="61"/>
        <v/>
      </c>
      <c r="CS58" s="63" t="str">
        <f t="shared" si="61"/>
        <v/>
      </c>
      <c r="CT58" s="63" t="str">
        <f t="shared" si="61"/>
        <v/>
      </c>
      <c r="CU58" s="63" t="str">
        <f t="shared" si="61"/>
        <v/>
      </c>
      <c r="CV58" s="63" t="str">
        <f t="shared" si="61"/>
        <v/>
      </c>
      <c r="CW58" s="63" t="str">
        <f t="shared" si="61"/>
        <v/>
      </c>
      <c r="CX58" s="63" t="str">
        <f t="shared" si="61"/>
        <v/>
      </c>
      <c r="CY58" s="63" t="str">
        <f t="shared" si="61"/>
        <v/>
      </c>
      <c r="CZ58" s="63" t="str">
        <f t="shared" si="61"/>
        <v/>
      </c>
    </row>
    <row r="59" ht="15.75" customHeight="1">
      <c r="A59" s="53"/>
      <c r="B59" s="53"/>
      <c r="C59" s="55"/>
      <c r="D59" s="55"/>
      <c r="E59" s="53"/>
      <c r="F59" s="53"/>
      <c r="G59" s="53"/>
      <c r="H59" s="53"/>
      <c r="I59" s="53"/>
      <c r="J59" s="56"/>
      <c r="K59" s="57" t="str">
        <f t="shared" si="6"/>
        <v/>
      </c>
      <c r="L59" s="57" t="str">
        <f t="shared" si="7"/>
        <v/>
      </c>
      <c r="M59" s="57" t="str">
        <f>IF(OR($B59&lt;&gt;"Vorgang",N($H59)=0,NOT(ISNUMBER($L59)),ISNUMBER($P59)),"",WORKDAY($L59,$H59,Freie_Tage))</f>
        <v/>
      </c>
      <c r="N59" s="56"/>
      <c r="O59" s="56"/>
      <c r="P59" s="56"/>
      <c r="Q59" s="58"/>
      <c r="R59" s="59" t="str">
        <f>IF(AND(ISNUMBER($N59),ISNUMBER($L59)),IF($L59&gt;$N59,NETWORKDAYS($N59,$L59,Freie_Tage)-1,IF($L59&lt;$N59,1-NETWORKDAYS($L59,$N59,Freie_Tage),0)),"")</f>
        <v/>
      </c>
      <c r="S59" s="60" t="str">
        <f t="shared" si="8"/>
        <v/>
      </c>
      <c r="T59" s="61" t="str">
        <f t="shared" si="9"/>
        <v/>
      </c>
      <c r="U59" s="62">
        <f t="shared" si="10"/>
        <v>32</v>
      </c>
      <c r="V59" s="62" t="str">
        <f t="array" ref="V59">IF(OR($C59="",$B59="Abschnitt"),"",IF(ISNUMBER($O59),$O59,IF(AND($E59="",NOT(ISNUMBER($J59))),WORKDAY(IF(ISNUMBER($C$5),$C$5,TODAY())-1,1,Freie_Tage),MAX(IF($E59="",0,IFERROR(WORKDAY(INDEX($X$7:$X58,MATCH($E59,$A$7:$A58,0)),IF($B59="Meilenstein",0,1)+N($F59),Freie_Tage),WORKDAY(IF(ISNUMBER($C$5),$C$5,TODAY())-1,1,Freie_Tage))),IF(ISNUMBER($J59),WORKDAY($J59-1,1,Freie_Tage),0)))))</f>
        <v/>
      </c>
      <c r="W59" s="62" t="str">
        <f>IF(V59="","",IF(ISNUMBER($P59),$P59,IF($B59="Meilenstein",V59,WORKDAY(V59,MAX(N($G59),1)-1,Freie_Tage))))</f>
        <v/>
      </c>
      <c r="X59" s="62" t="str">
        <f>IF(V59="","",MAX(WORKDAY(IF($B59="Meilenstein",V59,WORKDAY(V59,MAX(N($G59),1)-1,Freie_Tage)),N($H59),Freie_Tage),IF(ISNUMBER($P59),$P59,0)))</f>
        <v/>
      </c>
      <c r="Y59" s="62">
        <f t="shared" si="11"/>
        <v>0</v>
      </c>
      <c r="Z59" s="62">
        <f>IF(NOT(ISNUMBER($K59)),0,IF(Y59&gt;=1,1,IF(TODAY()&lt;$K59,2,IF(OR(TODAY()&gt;$L59,N($R59)&gt;0),5,IF(Y59&lt;MIN(1,(NETWORKDAYS($K59,TODAY(),Freie_Tage)-1)/MAX(1,NETWORKDAYS($K59,$L59,Freie_Tage)))-0.15,4,3)))))</f>
        <v>0</v>
      </c>
      <c r="AA59" s="63" t="str">
        <f t="shared" ref="AA59:CZ59" si="62">IF(AND($B59="Meilenstein",ISNUMBER($K59)),IF(AND(AA$1&lt;=$K59,AB$1&gt;$K59),"◆",""),"")</f>
        <v/>
      </c>
      <c r="AB59" s="63" t="str">
        <f t="shared" si="62"/>
        <v/>
      </c>
      <c r="AC59" s="63" t="str">
        <f t="shared" si="62"/>
        <v/>
      </c>
      <c r="AD59" s="63" t="str">
        <f t="shared" si="62"/>
        <v/>
      </c>
      <c r="AE59" s="63" t="str">
        <f t="shared" si="62"/>
        <v/>
      </c>
      <c r="AF59" s="63" t="str">
        <f t="shared" si="62"/>
        <v/>
      </c>
      <c r="AG59" s="63" t="str">
        <f t="shared" si="62"/>
        <v/>
      </c>
      <c r="AH59" s="63" t="str">
        <f t="shared" si="62"/>
        <v/>
      </c>
      <c r="AI59" s="63" t="str">
        <f t="shared" si="62"/>
        <v/>
      </c>
      <c r="AJ59" s="63" t="str">
        <f t="shared" si="62"/>
        <v/>
      </c>
      <c r="AK59" s="63" t="str">
        <f t="shared" si="62"/>
        <v/>
      </c>
      <c r="AL59" s="63" t="str">
        <f t="shared" si="62"/>
        <v/>
      </c>
      <c r="AM59" s="63" t="str">
        <f t="shared" si="62"/>
        <v/>
      </c>
      <c r="AN59" s="63" t="str">
        <f t="shared" si="62"/>
        <v/>
      </c>
      <c r="AO59" s="63" t="str">
        <f t="shared" si="62"/>
        <v/>
      </c>
      <c r="AP59" s="63" t="str">
        <f t="shared" si="62"/>
        <v/>
      </c>
      <c r="AQ59" s="63" t="str">
        <f t="shared" si="62"/>
        <v/>
      </c>
      <c r="AR59" s="63" t="str">
        <f t="shared" si="62"/>
        <v/>
      </c>
      <c r="AS59" s="63" t="str">
        <f t="shared" si="62"/>
        <v/>
      </c>
      <c r="AT59" s="63" t="str">
        <f t="shared" si="62"/>
        <v/>
      </c>
      <c r="AU59" s="63" t="str">
        <f t="shared" si="62"/>
        <v/>
      </c>
      <c r="AV59" s="63" t="str">
        <f t="shared" si="62"/>
        <v/>
      </c>
      <c r="AW59" s="63" t="str">
        <f t="shared" si="62"/>
        <v/>
      </c>
      <c r="AX59" s="63" t="str">
        <f t="shared" si="62"/>
        <v/>
      </c>
      <c r="AY59" s="63" t="str">
        <f t="shared" si="62"/>
        <v/>
      </c>
      <c r="AZ59" s="63" t="str">
        <f t="shared" si="62"/>
        <v/>
      </c>
      <c r="BA59" s="63" t="str">
        <f t="shared" si="62"/>
        <v/>
      </c>
      <c r="BB59" s="63" t="str">
        <f t="shared" si="62"/>
        <v/>
      </c>
      <c r="BC59" s="63" t="str">
        <f t="shared" si="62"/>
        <v/>
      </c>
      <c r="BD59" s="63" t="str">
        <f t="shared" si="62"/>
        <v/>
      </c>
      <c r="BE59" s="63" t="str">
        <f t="shared" si="62"/>
        <v/>
      </c>
      <c r="BF59" s="63" t="str">
        <f t="shared" si="62"/>
        <v/>
      </c>
      <c r="BG59" s="63" t="str">
        <f t="shared" si="62"/>
        <v/>
      </c>
      <c r="BH59" s="63" t="str">
        <f t="shared" si="62"/>
        <v/>
      </c>
      <c r="BI59" s="63" t="str">
        <f t="shared" si="62"/>
        <v/>
      </c>
      <c r="BJ59" s="63" t="str">
        <f t="shared" si="62"/>
        <v/>
      </c>
      <c r="BK59" s="63" t="str">
        <f t="shared" si="62"/>
        <v/>
      </c>
      <c r="BL59" s="63" t="str">
        <f t="shared" si="62"/>
        <v/>
      </c>
      <c r="BM59" s="63" t="str">
        <f t="shared" si="62"/>
        <v/>
      </c>
      <c r="BN59" s="63" t="str">
        <f t="shared" si="62"/>
        <v/>
      </c>
      <c r="BO59" s="63" t="str">
        <f t="shared" si="62"/>
        <v/>
      </c>
      <c r="BP59" s="63" t="str">
        <f t="shared" si="62"/>
        <v/>
      </c>
      <c r="BQ59" s="63" t="str">
        <f t="shared" si="62"/>
        <v/>
      </c>
      <c r="BR59" s="63" t="str">
        <f t="shared" si="62"/>
        <v/>
      </c>
      <c r="BS59" s="63" t="str">
        <f t="shared" si="62"/>
        <v/>
      </c>
      <c r="BT59" s="63" t="str">
        <f t="shared" si="62"/>
        <v/>
      </c>
      <c r="BU59" s="63" t="str">
        <f t="shared" si="62"/>
        <v/>
      </c>
      <c r="BV59" s="63" t="str">
        <f t="shared" si="62"/>
        <v/>
      </c>
      <c r="BW59" s="63" t="str">
        <f t="shared" si="62"/>
        <v/>
      </c>
      <c r="BX59" s="63" t="str">
        <f t="shared" si="62"/>
        <v/>
      </c>
      <c r="BY59" s="63" t="str">
        <f t="shared" si="62"/>
        <v/>
      </c>
      <c r="BZ59" s="63" t="str">
        <f t="shared" si="62"/>
        <v/>
      </c>
      <c r="CA59" s="63" t="str">
        <f t="shared" si="62"/>
        <v/>
      </c>
      <c r="CB59" s="63" t="str">
        <f t="shared" si="62"/>
        <v/>
      </c>
      <c r="CC59" s="63" t="str">
        <f t="shared" si="62"/>
        <v/>
      </c>
      <c r="CD59" s="63" t="str">
        <f t="shared" si="62"/>
        <v/>
      </c>
      <c r="CE59" s="63" t="str">
        <f t="shared" si="62"/>
        <v/>
      </c>
      <c r="CF59" s="63" t="str">
        <f t="shared" si="62"/>
        <v/>
      </c>
      <c r="CG59" s="63" t="str">
        <f t="shared" si="62"/>
        <v/>
      </c>
      <c r="CH59" s="63" t="str">
        <f t="shared" si="62"/>
        <v/>
      </c>
      <c r="CI59" s="63" t="str">
        <f t="shared" si="62"/>
        <v/>
      </c>
      <c r="CJ59" s="63" t="str">
        <f t="shared" si="62"/>
        <v/>
      </c>
      <c r="CK59" s="63" t="str">
        <f t="shared" si="62"/>
        <v/>
      </c>
      <c r="CL59" s="63" t="str">
        <f t="shared" si="62"/>
        <v/>
      </c>
      <c r="CM59" s="63" t="str">
        <f t="shared" si="62"/>
        <v/>
      </c>
      <c r="CN59" s="63" t="str">
        <f t="shared" si="62"/>
        <v/>
      </c>
      <c r="CO59" s="63" t="str">
        <f t="shared" si="62"/>
        <v/>
      </c>
      <c r="CP59" s="63" t="str">
        <f t="shared" si="62"/>
        <v/>
      </c>
      <c r="CQ59" s="63" t="str">
        <f t="shared" si="62"/>
        <v/>
      </c>
      <c r="CR59" s="63" t="str">
        <f t="shared" si="62"/>
        <v/>
      </c>
      <c r="CS59" s="63" t="str">
        <f t="shared" si="62"/>
        <v/>
      </c>
      <c r="CT59" s="63" t="str">
        <f t="shared" si="62"/>
        <v/>
      </c>
      <c r="CU59" s="63" t="str">
        <f t="shared" si="62"/>
        <v/>
      </c>
      <c r="CV59" s="63" t="str">
        <f t="shared" si="62"/>
        <v/>
      </c>
      <c r="CW59" s="63" t="str">
        <f t="shared" si="62"/>
        <v/>
      </c>
      <c r="CX59" s="63" t="str">
        <f t="shared" si="62"/>
        <v/>
      </c>
      <c r="CY59" s="63" t="str">
        <f t="shared" si="62"/>
        <v/>
      </c>
      <c r="CZ59" s="63" t="str">
        <f t="shared" si="62"/>
        <v/>
      </c>
    </row>
    <row r="60" ht="15.75" customHeight="1">
      <c r="A60" s="53"/>
      <c r="B60" s="53"/>
      <c r="C60" s="55"/>
      <c r="D60" s="55"/>
      <c r="E60" s="53"/>
      <c r="F60" s="53"/>
      <c r="G60" s="53"/>
      <c r="H60" s="53"/>
      <c r="I60" s="53"/>
      <c r="J60" s="56"/>
      <c r="K60" s="57" t="str">
        <f t="shared" si="6"/>
        <v/>
      </c>
      <c r="L60" s="57" t="str">
        <f t="shared" si="7"/>
        <v/>
      </c>
      <c r="M60" s="57" t="str">
        <f>IF(OR($B60&lt;&gt;"Vorgang",N($H60)=0,NOT(ISNUMBER($L60)),ISNUMBER($P60)),"",WORKDAY($L60,$H60,Freie_Tage))</f>
        <v/>
      </c>
      <c r="N60" s="56"/>
      <c r="O60" s="56"/>
      <c r="P60" s="56"/>
      <c r="Q60" s="58"/>
      <c r="R60" s="59" t="str">
        <f>IF(AND(ISNUMBER($N60),ISNUMBER($L60)),IF($L60&gt;$N60,NETWORKDAYS($N60,$L60,Freie_Tage)-1,IF($L60&lt;$N60,1-NETWORKDAYS($L60,$N60,Freie_Tage),0)),"")</f>
        <v/>
      </c>
      <c r="S60" s="60" t="str">
        <f t="shared" si="8"/>
        <v/>
      </c>
      <c r="T60" s="61" t="str">
        <f t="shared" si="9"/>
        <v/>
      </c>
      <c r="U60" s="62">
        <f t="shared" si="10"/>
        <v>32</v>
      </c>
      <c r="V60" s="62" t="str">
        <f t="array" ref="V60">IF(OR($C60="",$B60="Abschnitt"),"",IF(ISNUMBER($O60),$O60,IF(AND($E60="",NOT(ISNUMBER($J60))),WORKDAY(IF(ISNUMBER($C$5),$C$5,TODAY())-1,1,Freie_Tage),MAX(IF($E60="",0,IFERROR(WORKDAY(INDEX($X$7:$X59,MATCH($E60,$A$7:$A59,0)),IF($B60="Meilenstein",0,1)+N($F60),Freie_Tage),WORKDAY(IF(ISNUMBER($C$5),$C$5,TODAY())-1,1,Freie_Tage))),IF(ISNUMBER($J60),WORKDAY($J60-1,1,Freie_Tage),0)))))</f>
        <v/>
      </c>
      <c r="W60" s="62" t="str">
        <f>IF(V60="","",IF(ISNUMBER($P60),$P60,IF($B60="Meilenstein",V60,WORKDAY(V60,MAX(N($G60),1)-1,Freie_Tage))))</f>
        <v/>
      </c>
      <c r="X60" s="62" t="str">
        <f>IF(V60="","",MAX(WORKDAY(IF($B60="Meilenstein",V60,WORKDAY(V60,MAX(N($G60),1)-1,Freie_Tage)),N($H60),Freie_Tage),IF(ISNUMBER($P60),$P60,0)))</f>
        <v/>
      </c>
      <c r="Y60" s="62">
        <f t="shared" si="11"/>
        <v>0</v>
      </c>
      <c r="Z60" s="62">
        <f>IF(NOT(ISNUMBER($K60)),0,IF(Y60&gt;=1,1,IF(TODAY()&lt;$K60,2,IF(OR(TODAY()&gt;$L60,N($R60)&gt;0),5,IF(Y60&lt;MIN(1,(NETWORKDAYS($K60,TODAY(),Freie_Tage)-1)/MAX(1,NETWORKDAYS($K60,$L60,Freie_Tage)))-0.15,4,3)))))</f>
        <v>0</v>
      </c>
      <c r="AA60" s="63" t="str">
        <f t="shared" ref="AA60:CZ60" si="63">IF(AND($B60="Meilenstein",ISNUMBER($K60)),IF(AND(AA$1&lt;=$K60,AB$1&gt;$K60),"◆",""),"")</f>
        <v/>
      </c>
      <c r="AB60" s="63" t="str">
        <f t="shared" si="63"/>
        <v/>
      </c>
      <c r="AC60" s="63" t="str">
        <f t="shared" si="63"/>
        <v/>
      </c>
      <c r="AD60" s="63" t="str">
        <f t="shared" si="63"/>
        <v/>
      </c>
      <c r="AE60" s="63" t="str">
        <f t="shared" si="63"/>
        <v/>
      </c>
      <c r="AF60" s="63" t="str">
        <f t="shared" si="63"/>
        <v/>
      </c>
      <c r="AG60" s="63" t="str">
        <f t="shared" si="63"/>
        <v/>
      </c>
      <c r="AH60" s="63" t="str">
        <f t="shared" si="63"/>
        <v/>
      </c>
      <c r="AI60" s="63" t="str">
        <f t="shared" si="63"/>
        <v/>
      </c>
      <c r="AJ60" s="63" t="str">
        <f t="shared" si="63"/>
        <v/>
      </c>
      <c r="AK60" s="63" t="str">
        <f t="shared" si="63"/>
        <v/>
      </c>
      <c r="AL60" s="63" t="str">
        <f t="shared" si="63"/>
        <v/>
      </c>
      <c r="AM60" s="63" t="str">
        <f t="shared" si="63"/>
        <v/>
      </c>
      <c r="AN60" s="63" t="str">
        <f t="shared" si="63"/>
        <v/>
      </c>
      <c r="AO60" s="63" t="str">
        <f t="shared" si="63"/>
        <v/>
      </c>
      <c r="AP60" s="63" t="str">
        <f t="shared" si="63"/>
        <v/>
      </c>
      <c r="AQ60" s="63" t="str">
        <f t="shared" si="63"/>
        <v/>
      </c>
      <c r="AR60" s="63" t="str">
        <f t="shared" si="63"/>
        <v/>
      </c>
      <c r="AS60" s="63" t="str">
        <f t="shared" si="63"/>
        <v/>
      </c>
      <c r="AT60" s="63" t="str">
        <f t="shared" si="63"/>
        <v/>
      </c>
      <c r="AU60" s="63" t="str">
        <f t="shared" si="63"/>
        <v/>
      </c>
      <c r="AV60" s="63" t="str">
        <f t="shared" si="63"/>
        <v/>
      </c>
      <c r="AW60" s="63" t="str">
        <f t="shared" si="63"/>
        <v/>
      </c>
      <c r="AX60" s="63" t="str">
        <f t="shared" si="63"/>
        <v/>
      </c>
      <c r="AY60" s="63" t="str">
        <f t="shared" si="63"/>
        <v/>
      </c>
      <c r="AZ60" s="63" t="str">
        <f t="shared" si="63"/>
        <v/>
      </c>
      <c r="BA60" s="63" t="str">
        <f t="shared" si="63"/>
        <v/>
      </c>
      <c r="BB60" s="63" t="str">
        <f t="shared" si="63"/>
        <v/>
      </c>
      <c r="BC60" s="63" t="str">
        <f t="shared" si="63"/>
        <v/>
      </c>
      <c r="BD60" s="63" t="str">
        <f t="shared" si="63"/>
        <v/>
      </c>
      <c r="BE60" s="63" t="str">
        <f t="shared" si="63"/>
        <v/>
      </c>
      <c r="BF60" s="63" t="str">
        <f t="shared" si="63"/>
        <v/>
      </c>
      <c r="BG60" s="63" t="str">
        <f t="shared" si="63"/>
        <v/>
      </c>
      <c r="BH60" s="63" t="str">
        <f t="shared" si="63"/>
        <v/>
      </c>
      <c r="BI60" s="63" t="str">
        <f t="shared" si="63"/>
        <v/>
      </c>
      <c r="BJ60" s="63" t="str">
        <f t="shared" si="63"/>
        <v/>
      </c>
      <c r="BK60" s="63" t="str">
        <f t="shared" si="63"/>
        <v/>
      </c>
      <c r="BL60" s="63" t="str">
        <f t="shared" si="63"/>
        <v/>
      </c>
      <c r="BM60" s="63" t="str">
        <f t="shared" si="63"/>
        <v/>
      </c>
      <c r="BN60" s="63" t="str">
        <f t="shared" si="63"/>
        <v/>
      </c>
      <c r="BO60" s="63" t="str">
        <f t="shared" si="63"/>
        <v/>
      </c>
      <c r="BP60" s="63" t="str">
        <f t="shared" si="63"/>
        <v/>
      </c>
      <c r="BQ60" s="63" t="str">
        <f t="shared" si="63"/>
        <v/>
      </c>
      <c r="BR60" s="63" t="str">
        <f t="shared" si="63"/>
        <v/>
      </c>
      <c r="BS60" s="63" t="str">
        <f t="shared" si="63"/>
        <v/>
      </c>
      <c r="BT60" s="63" t="str">
        <f t="shared" si="63"/>
        <v/>
      </c>
      <c r="BU60" s="63" t="str">
        <f t="shared" si="63"/>
        <v/>
      </c>
      <c r="BV60" s="63" t="str">
        <f t="shared" si="63"/>
        <v/>
      </c>
      <c r="BW60" s="63" t="str">
        <f t="shared" si="63"/>
        <v/>
      </c>
      <c r="BX60" s="63" t="str">
        <f t="shared" si="63"/>
        <v/>
      </c>
      <c r="BY60" s="63" t="str">
        <f t="shared" si="63"/>
        <v/>
      </c>
      <c r="BZ60" s="63" t="str">
        <f t="shared" si="63"/>
        <v/>
      </c>
      <c r="CA60" s="63" t="str">
        <f t="shared" si="63"/>
        <v/>
      </c>
      <c r="CB60" s="63" t="str">
        <f t="shared" si="63"/>
        <v/>
      </c>
      <c r="CC60" s="63" t="str">
        <f t="shared" si="63"/>
        <v/>
      </c>
      <c r="CD60" s="63" t="str">
        <f t="shared" si="63"/>
        <v/>
      </c>
      <c r="CE60" s="63" t="str">
        <f t="shared" si="63"/>
        <v/>
      </c>
      <c r="CF60" s="63" t="str">
        <f t="shared" si="63"/>
        <v/>
      </c>
      <c r="CG60" s="63" t="str">
        <f t="shared" si="63"/>
        <v/>
      </c>
      <c r="CH60" s="63" t="str">
        <f t="shared" si="63"/>
        <v/>
      </c>
      <c r="CI60" s="63" t="str">
        <f t="shared" si="63"/>
        <v/>
      </c>
      <c r="CJ60" s="63" t="str">
        <f t="shared" si="63"/>
        <v/>
      </c>
      <c r="CK60" s="63" t="str">
        <f t="shared" si="63"/>
        <v/>
      </c>
      <c r="CL60" s="63" t="str">
        <f t="shared" si="63"/>
        <v/>
      </c>
      <c r="CM60" s="63" t="str">
        <f t="shared" si="63"/>
        <v/>
      </c>
      <c r="CN60" s="63" t="str">
        <f t="shared" si="63"/>
        <v/>
      </c>
      <c r="CO60" s="63" t="str">
        <f t="shared" si="63"/>
        <v/>
      </c>
      <c r="CP60" s="63" t="str">
        <f t="shared" si="63"/>
        <v/>
      </c>
      <c r="CQ60" s="63" t="str">
        <f t="shared" si="63"/>
        <v/>
      </c>
      <c r="CR60" s="63" t="str">
        <f t="shared" si="63"/>
        <v/>
      </c>
      <c r="CS60" s="63" t="str">
        <f t="shared" si="63"/>
        <v/>
      </c>
      <c r="CT60" s="63" t="str">
        <f t="shared" si="63"/>
        <v/>
      </c>
      <c r="CU60" s="63" t="str">
        <f t="shared" si="63"/>
        <v/>
      </c>
      <c r="CV60" s="63" t="str">
        <f t="shared" si="63"/>
        <v/>
      </c>
      <c r="CW60" s="63" t="str">
        <f t="shared" si="63"/>
        <v/>
      </c>
      <c r="CX60" s="63" t="str">
        <f t="shared" si="63"/>
        <v/>
      </c>
      <c r="CY60" s="63" t="str">
        <f t="shared" si="63"/>
        <v/>
      </c>
      <c r="CZ60" s="63" t="str">
        <f t="shared" si="63"/>
        <v/>
      </c>
    </row>
    <row r="61" ht="15.75" customHeight="1">
      <c r="A61" s="53"/>
      <c r="B61" s="53"/>
      <c r="C61" s="55"/>
      <c r="D61" s="55"/>
      <c r="E61" s="53"/>
      <c r="F61" s="53"/>
      <c r="G61" s="53"/>
      <c r="H61" s="53"/>
      <c r="I61" s="53"/>
      <c r="J61" s="56"/>
      <c r="K61" s="57" t="str">
        <f t="shared" si="6"/>
        <v/>
      </c>
      <c r="L61" s="57" t="str">
        <f t="shared" si="7"/>
        <v/>
      </c>
      <c r="M61" s="57" t="str">
        <f>IF(OR($B61&lt;&gt;"Vorgang",N($H61)=0,NOT(ISNUMBER($L61)),ISNUMBER($P61)),"",WORKDAY($L61,$H61,Freie_Tage))</f>
        <v/>
      </c>
      <c r="N61" s="56"/>
      <c r="O61" s="56"/>
      <c r="P61" s="56"/>
      <c r="Q61" s="58"/>
      <c r="R61" s="59" t="str">
        <f>IF(AND(ISNUMBER($N61),ISNUMBER($L61)),IF($L61&gt;$N61,NETWORKDAYS($N61,$L61,Freie_Tage)-1,IF($L61&lt;$N61,1-NETWORKDAYS($L61,$N61,Freie_Tage),0)),"")</f>
        <v/>
      </c>
      <c r="S61" s="60" t="str">
        <f t="shared" si="8"/>
        <v/>
      </c>
      <c r="T61" s="61" t="str">
        <f t="shared" si="9"/>
        <v/>
      </c>
      <c r="U61" s="62">
        <f t="shared" si="10"/>
        <v>32</v>
      </c>
      <c r="V61" s="62" t="str">
        <f t="array" ref="V61">IF(OR($C61="",$B61="Abschnitt"),"",IF(ISNUMBER($O61),$O61,IF(AND($E61="",NOT(ISNUMBER($J61))),WORKDAY(IF(ISNUMBER($C$5),$C$5,TODAY())-1,1,Freie_Tage),MAX(IF($E61="",0,IFERROR(WORKDAY(INDEX($X$7:$X60,MATCH($E61,$A$7:$A60,0)),IF($B61="Meilenstein",0,1)+N($F61),Freie_Tage),WORKDAY(IF(ISNUMBER($C$5),$C$5,TODAY())-1,1,Freie_Tage))),IF(ISNUMBER($J61),WORKDAY($J61-1,1,Freie_Tage),0)))))</f>
        <v/>
      </c>
      <c r="W61" s="62" t="str">
        <f>IF(V61="","",IF(ISNUMBER($P61),$P61,IF($B61="Meilenstein",V61,WORKDAY(V61,MAX(N($G61),1)-1,Freie_Tage))))</f>
        <v/>
      </c>
      <c r="X61" s="62" t="str">
        <f>IF(V61="","",MAX(WORKDAY(IF($B61="Meilenstein",V61,WORKDAY(V61,MAX(N($G61),1)-1,Freie_Tage)),N($H61),Freie_Tage),IF(ISNUMBER($P61),$P61,0)))</f>
        <v/>
      </c>
      <c r="Y61" s="62">
        <f t="shared" si="11"/>
        <v>0</v>
      </c>
      <c r="Z61" s="62">
        <f>IF(NOT(ISNUMBER($K61)),0,IF(Y61&gt;=1,1,IF(TODAY()&lt;$K61,2,IF(OR(TODAY()&gt;$L61,N($R61)&gt;0),5,IF(Y61&lt;MIN(1,(NETWORKDAYS($K61,TODAY(),Freie_Tage)-1)/MAX(1,NETWORKDAYS($K61,$L61,Freie_Tage)))-0.15,4,3)))))</f>
        <v>0</v>
      </c>
      <c r="AA61" s="63" t="str">
        <f t="shared" ref="AA61:CZ61" si="64">IF(AND($B61="Meilenstein",ISNUMBER($K61)),IF(AND(AA$1&lt;=$K61,AB$1&gt;$K61),"◆",""),"")</f>
        <v/>
      </c>
      <c r="AB61" s="63" t="str">
        <f t="shared" si="64"/>
        <v/>
      </c>
      <c r="AC61" s="63" t="str">
        <f t="shared" si="64"/>
        <v/>
      </c>
      <c r="AD61" s="63" t="str">
        <f t="shared" si="64"/>
        <v/>
      </c>
      <c r="AE61" s="63" t="str">
        <f t="shared" si="64"/>
        <v/>
      </c>
      <c r="AF61" s="63" t="str">
        <f t="shared" si="64"/>
        <v/>
      </c>
      <c r="AG61" s="63" t="str">
        <f t="shared" si="64"/>
        <v/>
      </c>
      <c r="AH61" s="63" t="str">
        <f t="shared" si="64"/>
        <v/>
      </c>
      <c r="AI61" s="63" t="str">
        <f t="shared" si="64"/>
        <v/>
      </c>
      <c r="AJ61" s="63" t="str">
        <f t="shared" si="64"/>
        <v/>
      </c>
      <c r="AK61" s="63" t="str">
        <f t="shared" si="64"/>
        <v/>
      </c>
      <c r="AL61" s="63" t="str">
        <f t="shared" si="64"/>
        <v/>
      </c>
      <c r="AM61" s="63" t="str">
        <f t="shared" si="64"/>
        <v/>
      </c>
      <c r="AN61" s="63" t="str">
        <f t="shared" si="64"/>
        <v/>
      </c>
      <c r="AO61" s="63" t="str">
        <f t="shared" si="64"/>
        <v/>
      </c>
      <c r="AP61" s="63" t="str">
        <f t="shared" si="64"/>
        <v/>
      </c>
      <c r="AQ61" s="63" t="str">
        <f t="shared" si="64"/>
        <v/>
      </c>
      <c r="AR61" s="63" t="str">
        <f t="shared" si="64"/>
        <v/>
      </c>
      <c r="AS61" s="63" t="str">
        <f t="shared" si="64"/>
        <v/>
      </c>
      <c r="AT61" s="63" t="str">
        <f t="shared" si="64"/>
        <v/>
      </c>
      <c r="AU61" s="63" t="str">
        <f t="shared" si="64"/>
        <v/>
      </c>
      <c r="AV61" s="63" t="str">
        <f t="shared" si="64"/>
        <v/>
      </c>
      <c r="AW61" s="63" t="str">
        <f t="shared" si="64"/>
        <v/>
      </c>
      <c r="AX61" s="63" t="str">
        <f t="shared" si="64"/>
        <v/>
      </c>
      <c r="AY61" s="63" t="str">
        <f t="shared" si="64"/>
        <v/>
      </c>
      <c r="AZ61" s="63" t="str">
        <f t="shared" si="64"/>
        <v/>
      </c>
      <c r="BA61" s="63" t="str">
        <f t="shared" si="64"/>
        <v/>
      </c>
      <c r="BB61" s="63" t="str">
        <f t="shared" si="64"/>
        <v/>
      </c>
      <c r="BC61" s="63" t="str">
        <f t="shared" si="64"/>
        <v/>
      </c>
      <c r="BD61" s="63" t="str">
        <f t="shared" si="64"/>
        <v/>
      </c>
      <c r="BE61" s="63" t="str">
        <f t="shared" si="64"/>
        <v/>
      </c>
      <c r="BF61" s="63" t="str">
        <f t="shared" si="64"/>
        <v/>
      </c>
      <c r="BG61" s="63" t="str">
        <f t="shared" si="64"/>
        <v/>
      </c>
      <c r="BH61" s="63" t="str">
        <f t="shared" si="64"/>
        <v/>
      </c>
      <c r="BI61" s="63" t="str">
        <f t="shared" si="64"/>
        <v/>
      </c>
      <c r="BJ61" s="63" t="str">
        <f t="shared" si="64"/>
        <v/>
      </c>
      <c r="BK61" s="63" t="str">
        <f t="shared" si="64"/>
        <v/>
      </c>
      <c r="BL61" s="63" t="str">
        <f t="shared" si="64"/>
        <v/>
      </c>
      <c r="BM61" s="63" t="str">
        <f t="shared" si="64"/>
        <v/>
      </c>
      <c r="BN61" s="63" t="str">
        <f t="shared" si="64"/>
        <v/>
      </c>
      <c r="BO61" s="63" t="str">
        <f t="shared" si="64"/>
        <v/>
      </c>
      <c r="BP61" s="63" t="str">
        <f t="shared" si="64"/>
        <v/>
      </c>
      <c r="BQ61" s="63" t="str">
        <f t="shared" si="64"/>
        <v/>
      </c>
      <c r="BR61" s="63" t="str">
        <f t="shared" si="64"/>
        <v/>
      </c>
      <c r="BS61" s="63" t="str">
        <f t="shared" si="64"/>
        <v/>
      </c>
      <c r="BT61" s="63" t="str">
        <f t="shared" si="64"/>
        <v/>
      </c>
      <c r="BU61" s="63" t="str">
        <f t="shared" si="64"/>
        <v/>
      </c>
      <c r="BV61" s="63" t="str">
        <f t="shared" si="64"/>
        <v/>
      </c>
      <c r="BW61" s="63" t="str">
        <f t="shared" si="64"/>
        <v/>
      </c>
      <c r="BX61" s="63" t="str">
        <f t="shared" si="64"/>
        <v/>
      </c>
      <c r="BY61" s="63" t="str">
        <f t="shared" si="64"/>
        <v/>
      </c>
      <c r="BZ61" s="63" t="str">
        <f t="shared" si="64"/>
        <v/>
      </c>
      <c r="CA61" s="63" t="str">
        <f t="shared" si="64"/>
        <v/>
      </c>
      <c r="CB61" s="63" t="str">
        <f t="shared" si="64"/>
        <v/>
      </c>
      <c r="CC61" s="63" t="str">
        <f t="shared" si="64"/>
        <v/>
      </c>
      <c r="CD61" s="63" t="str">
        <f t="shared" si="64"/>
        <v/>
      </c>
      <c r="CE61" s="63" t="str">
        <f t="shared" si="64"/>
        <v/>
      </c>
      <c r="CF61" s="63" t="str">
        <f t="shared" si="64"/>
        <v/>
      </c>
      <c r="CG61" s="63" t="str">
        <f t="shared" si="64"/>
        <v/>
      </c>
      <c r="CH61" s="63" t="str">
        <f t="shared" si="64"/>
        <v/>
      </c>
      <c r="CI61" s="63" t="str">
        <f t="shared" si="64"/>
        <v/>
      </c>
      <c r="CJ61" s="63" t="str">
        <f t="shared" si="64"/>
        <v/>
      </c>
      <c r="CK61" s="63" t="str">
        <f t="shared" si="64"/>
        <v/>
      </c>
      <c r="CL61" s="63" t="str">
        <f t="shared" si="64"/>
        <v/>
      </c>
      <c r="CM61" s="63" t="str">
        <f t="shared" si="64"/>
        <v/>
      </c>
      <c r="CN61" s="63" t="str">
        <f t="shared" si="64"/>
        <v/>
      </c>
      <c r="CO61" s="63" t="str">
        <f t="shared" si="64"/>
        <v/>
      </c>
      <c r="CP61" s="63" t="str">
        <f t="shared" si="64"/>
        <v/>
      </c>
      <c r="CQ61" s="63" t="str">
        <f t="shared" si="64"/>
        <v/>
      </c>
      <c r="CR61" s="63" t="str">
        <f t="shared" si="64"/>
        <v/>
      </c>
      <c r="CS61" s="63" t="str">
        <f t="shared" si="64"/>
        <v/>
      </c>
      <c r="CT61" s="63" t="str">
        <f t="shared" si="64"/>
        <v/>
      </c>
      <c r="CU61" s="63" t="str">
        <f t="shared" si="64"/>
        <v/>
      </c>
      <c r="CV61" s="63" t="str">
        <f t="shared" si="64"/>
        <v/>
      </c>
      <c r="CW61" s="63" t="str">
        <f t="shared" si="64"/>
        <v/>
      </c>
      <c r="CX61" s="63" t="str">
        <f t="shared" si="64"/>
        <v/>
      </c>
      <c r="CY61" s="63" t="str">
        <f t="shared" si="64"/>
        <v/>
      </c>
      <c r="CZ61" s="63" t="str">
        <f t="shared" si="64"/>
        <v/>
      </c>
    </row>
    <row r="62" ht="15.75" customHeight="1">
      <c r="A62" s="53"/>
      <c r="B62" s="53"/>
      <c r="C62" s="55"/>
      <c r="D62" s="55"/>
      <c r="E62" s="53"/>
      <c r="F62" s="53"/>
      <c r="G62" s="53"/>
      <c r="H62" s="53"/>
      <c r="I62" s="53"/>
      <c r="J62" s="56"/>
      <c r="K62" s="57" t="str">
        <f t="shared" si="6"/>
        <v/>
      </c>
      <c r="L62" s="57" t="str">
        <f t="shared" si="7"/>
        <v/>
      </c>
      <c r="M62" s="57" t="str">
        <f>IF(OR($B62&lt;&gt;"Vorgang",N($H62)=0,NOT(ISNUMBER($L62)),ISNUMBER($P62)),"",WORKDAY($L62,$H62,Freie_Tage))</f>
        <v/>
      </c>
      <c r="N62" s="56"/>
      <c r="O62" s="56"/>
      <c r="P62" s="56"/>
      <c r="Q62" s="58"/>
      <c r="R62" s="59" t="str">
        <f>IF(AND(ISNUMBER($N62),ISNUMBER($L62)),IF($L62&gt;$N62,NETWORKDAYS($N62,$L62,Freie_Tage)-1,IF($L62&lt;$N62,1-NETWORKDAYS($L62,$N62,Freie_Tage),0)),"")</f>
        <v/>
      </c>
      <c r="S62" s="60" t="str">
        <f t="shared" si="8"/>
        <v/>
      </c>
      <c r="T62" s="61" t="str">
        <f t="shared" si="9"/>
        <v/>
      </c>
      <c r="U62" s="62">
        <f t="shared" si="10"/>
        <v>32</v>
      </c>
      <c r="V62" s="62" t="str">
        <f t="array" ref="V62">IF(OR($C62="",$B62="Abschnitt"),"",IF(ISNUMBER($O62),$O62,IF(AND($E62="",NOT(ISNUMBER($J62))),WORKDAY(IF(ISNUMBER($C$5),$C$5,TODAY())-1,1,Freie_Tage),MAX(IF($E62="",0,IFERROR(WORKDAY(INDEX($X$7:$X61,MATCH($E62,$A$7:$A61,0)),IF($B62="Meilenstein",0,1)+N($F62),Freie_Tage),WORKDAY(IF(ISNUMBER($C$5),$C$5,TODAY())-1,1,Freie_Tage))),IF(ISNUMBER($J62),WORKDAY($J62-1,1,Freie_Tage),0)))))</f>
        <v/>
      </c>
      <c r="W62" s="62" t="str">
        <f>IF(V62="","",IF(ISNUMBER($P62),$P62,IF($B62="Meilenstein",V62,WORKDAY(V62,MAX(N($G62),1)-1,Freie_Tage))))</f>
        <v/>
      </c>
      <c r="X62" s="62" t="str">
        <f>IF(V62="","",MAX(WORKDAY(IF($B62="Meilenstein",V62,WORKDAY(V62,MAX(N($G62),1)-1,Freie_Tage)),N($H62),Freie_Tage),IF(ISNUMBER($P62),$P62,0)))</f>
        <v/>
      </c>
      <c r="Y62" s="62">
        <f t="shared" si="11"/>
        <v>0</v>
      </c>
      <c r="Z62" s="62">
        <f>IF(NOT(ISNUMBER($K62)),0,IF(Y62&gt;=1,1,IF(TODAY()&lt;$K62,2,IF(OR(TODAY()&gt;$L62,N($R62)&gt;0),5,IF(Y62&lt;MIN(1,(NETWORKDAYS($K62,TODAY(),Freie_Tage)-1)/MAX(1,NETWORKDAYS($K62,$L62,Freie_Tage)))-0.15,4,3)))))</f>
        <v>0</v>
      </c>
      <c r="AA62" s="63" t="str">
        <f t="shared" ref="AA62:CZ62" si="65">IF(AND($B62="Meilenstein",ISNUMBER($K62)),IF(AND(AA$1&lt;=$K62,AB$1&gt;$K62),"◆",""),"")</f>
        <v/>
      </c>
      <c r="AB62" s="63" t="str">
        <f t="shared" si="65"/>
        <v/>
      </c>
      <c r="AC62" s="63" t="str">
        <f t="shared" si="65"/>
        <v/>
      </c>
      <c r="AD62" s="63" t="str">
        <f t="shared" si="65"/>
        <v/>
      </c>
      <c r="AE62" s="63" t="str">
        <f t="shared" si="65"/>
        <v/>
      </c>
      <c r="AF62" s="63" t="str">
        <f t="shared" si="65"/>
        <v/>
      </c>
      <c r="AG62" s="63" t="str">
        <f t="shared" si="65"/>
        <v/>
      </c>
      <c r="AH62" s="63" t="str">
        <f t="shared" si="65"/>
        <v/>
      </c>
      <c r="AI62" s="63" t="str">
        <f t="shared" si="65"/>
        <v/>
      </c>
      <c r="AJ62" s="63" t="str">
        <f t="shared" si="65"/>
        <v/>
      </c>
      <c r="AK62" s="63" t="str">
        <f t="shared" si="65"/>
        <v/>
      </c>
      <c r="AL62" s="63" t="str">
        <f t="shared" si="65"/>
        <v/>
      </c>
      <c r="AM62" s="63" t="str">
        <f t="shared" si="65"/>
        <v/>
      </c>
      <c r="AN62" s="63" t="str">
        <f t="shared" si="65"/>
        <v/>
      </c>
      <c r="AO62" s="63" t="str">
        <f t="shared" si="65"/>
        <v/>
      </c>
      <c r="AP62" s="63" t="str">
        <f t="shared" si="65"/>
        <v/>
      </c>
      <c r="AQ62" s="63" t="str">
        <f t="shared" si="65"/>
        <v/>
      </c>
      <c r="AR62" s="63" t="str">
        <f t="shared" si="65"/>
        <v/>
      </c>
      <c r="AS62" s="63" t="str">
        <f t="shared" si="65"/>
        <v/>
      </c>
      <c r="AT62" s="63" t="str">
        <f t="shared" si="65"/>
        <v/>
      </c>
      <c r="AU62" s="63" t="str">
        <f t="shared" si="65"/>
        <v/>
      </c>
      <c r="AV62" s="63" t="str">
        <f t="shared" si="65"/>
        <v/>
      </c>
      <c r="AW62" s="63" t="str">
        <f t="shared" si="65"/>
        <v/>
      </c>
      <c r="AX62" s="63" t="str">
        <f t="shared" si="65"/>
        <v/>
      </c>
      <c r="AY62" s="63" t="str">
        <f t="shared" si="65"/>
        <v/>
      </c>
      <c r="AZ62" s="63" t="str">
        <f t="shared" si="65"/>
        <v/>
      </c>
      <c r="BA62" s="63" t="str">
        <f t="shared" si="65"/>
        <v/>
      </c>
      <c r="BB62" s="63" t="str">
        <f t="shared" si="65"/>
        <v/>
      </c>
      <c r="BC62" s="63" t="str">
        <f t="shared" si="65"/>
        <v/>
      </c>
      <c r="BD62" s="63" t="str">
        <f t="shared" si="65"/>
        <v/>
      </c>
      <c r="BE62" s="63" t="str">
        <f t="shared" si="65"/>
        <v/>
      </c>
      <c r="BF62" s="63" t="str">
        <f t="shared" si="65"/>
        <v/>
      </c>
      <c r="BG62" s="63" t="str">
        <f t="shared" si="65"/>
        <v/>
      </c>
      <c r="BH62" s="63" t="str">
        <f t="shared" si="65"/>
        <v/>
      </c>
      <c r="BI62" s="63" t="str">
        <f t="shared" si="65"/>
        <v/>
      </c>
      <c r="BJ62" s="63" t="str">
        <f t="shared" si="65"/>
        <v/>
      </c>
      <c r="BK62" s="63" t="str">
        <f t="shared" si="65"/>
        <v/>
      </c>
      <c r="BL62" s="63" t="str">
        <f t="shared" si="65"/>
        <v/>
      </c>
      <c r="BM62" s="63" t="str">
        <f t="shared" si="65"/>
        <v/>
      </c>
      <c r="BN62" s="63" t="str">
        <f t="shared" si="65"/>
        <v/>
      </c>
      <c r="BO62" s="63" t="str">
        <f t="shared" si="65"/>
        <v/>
      </c>
      <c r="BP62" s="63" t="str">
        <f t="shared" si="65"/>
        <v/>
      </c>
      <c r="BQ62" s="63" t="str">
        <f t="shared" si="65"/>
        <v/>
      </c>
      <c r="BR62" s="63" t="str">
        <f t="shared" si="65"/>
        <v/>
      </c>
      <c r="BS62" s="63" t="str">
        <f t="shared" si="65"/>
        <v/>
      </c>
      <c r="BT62" s="63" t="str">
        <f t="shared" si="65"/>
        <v/>
      </c>
      <c r="BU62" s="63" t="str">
        <f t="shared" si="65"/>
        <v/>
      </c>
      <c r="BV62" s="63" t="str">
        <f t="shared" si="65"/>
        <v/>
      </c>
      <c r="BW62" s="63" t="str">
        <f t="shared" si="65"/>
        <v/>
      </c>
      <c r="BX62" s="63" t="str">
        <f t="shared" si="65"/>
        <v/>
      </c>
      <c r="BY62" s="63" t="str">
        <f t="shared" si="65"/>
        <v/>
      </c>
      <c r="BZ62" s="63" t="str">
        <f t="shared" si="65"/>
        <v/>
      </c>
      <c r="CA62" s="63" t="str">
        <f t="shared" si="65"/>
        <v/>
      </c>
      <c r="CB62" s="63" t="str">
        <f t="shared" si="65"/>
        <v/>
      </c>
      <c r="CC62" s="63" t="str">
        <f t="shared" si="65"/>
        <v/>
      </c>
      <c r="CD62" s="63" t="str">
        <f t="shared" si="65"/>
        <v/>
      </c>
      <c r="CE62" s="63" t="str">
        <f t="shared" si="65"/>
        <v/>
      </c>
      <c r="CF62" s="63" t="str">
        <f t="shared" si="65"/>
        <v/>
      </c>
      <c r="CG62" s="63" t="str">
        <f t="shared" si="65"/>
        <v/>
      </c>
      <c r="CH62" s="63" t="str">
        <f t="shared" si="65"/>
        <v/>
      </c>
      <c r="CI62" s="63" t="str">
        <f t="shared" si="65"/>
        <v/>
      </c>
      <c r="CJ62" s="63" t="str">
        <f t="shared" si="65"/>
        <v/>
      </c>
      <c r="CK62" s="63" t="str">
        <f t="shared" si="65"/>
        <v/>
      </c>
      <c r="CL62" s="63" t="str">
        <f t="shared" si="65"/>
        <v/>
      </c>
      <c r="CM62" s="63" t="str">
        <f t="shared" si="65"/>
        <v/>
      </c>
      <c r="CN62" s="63" t="str">
        <f t="shared" si="65"/>
        <v/>
      </c>
      <c r="CO62" s="63" t="str">
        <f t="shared" si="65"/>
        <v/>
      </c>
      <c r="CP62" s="63" t="str">
        <f t="shared" si="65"/>
        <v/>
      </c>
      <c r="CQ62" s="63" t="str">
        <f t="shared" si="65"/>
        <v/>
      </c>
      <c r="CR62" s="63" t="str">
        <f t="shared" si="65"/>
        <v/>
      </c>
      <c r="CS62" s="63" t="str">
        <f t="shared" si="65"/>
        <v/>
      </c>
      <c r="CT62" s="63" t="str">
        <f t="shared" si="65"/>
        <v/>
      </c>
      <c r="CU62" s="63" t="str">
        <f t="shared" si="65"/>
        <v/>
      </c>
      <c r="CV62" s="63" t="str">
        <f t="shared" si="65"/>
        <v/>
      </c>
      <c r="CW62" s="63" t="str">
        <f t="shared" si="65"/>
        <v/>
      </c>
      <c r="CX62" s="63" t="str">
        <f t="shared" si="65"/>
        <v/>
      </c>
      <c r="CY62" s="63" t="str">
        <f t="shared" si="65"/>
        <v/>
      </c>
      <c r="CZ62" s="63" t="str">
        <f t="shared" si="65"/>
        <v/>
      </c>
    </row>
    <row r="63" ht="15.75" customHeight="1">
      <c r="A63" s="53"/>
      <c r="B63" s="53"/>
      <c r="C63" s="55"/>
      <c r="D63" s="55"/>
      <c r="E63" s="53"/>
      <c r="F63" s="53"/>
      <c r="G63" s="53"/>
      <c r="H63" s="53"/>
      <c r="I63" s="53"/>
      <c r="J63" s="56"/>
      <c r="K63" s="57" t="str">
        <f t="shared" si="6"/>
        <v/>
      </c>
      <c r="L63" s="57" t="str">
        <f t="shared" si="7"/>
        <v/>
      </c>
      <c r="M63" s="57" t="str">
        <f>IF(OR($B63&lt;&gt;"Vorgang",N($H63)=0,NOT(ISNUMBER($L63)),ISNUMBER($P63)),"",WORKDAY($L63,$H63,Freie_Tage))</f>
        <v/>
      </c>
      <c r="N63" s="56"/>
      <c r="O63" s="56"/>
      <c r="P63" s="56"/>
      <c r="Q63" s="58"/>
      <c r="R63" s="59" t="str">
        <f>IF(AND(ISNUMBER($N63),ISNUMBER($L63)),IF($L63&gt;$N63,NETWORKDAYS($N63,$L63,Freie_Tage)-1,IF($L63&lt;$N63,1-NETWORKDAYS($L63,$N63,Freie_Tage),0)),"")</f>
        <v/>
      </c>
      <c r="S63" s="60" t="str">
        <f t="shared" si="8"/>
        <v/>
      </c>
      <c r="T63" s="61" t="str">
        <f t="shared" si="9"/>
        <v/>
      </c>
      <c r="U63" s="62">
        <f t="shared" si="10"/>
        <v>32</v>
      </c>
      <c r="V63" s="62" t="str">
        <f t="array" ref="V63">IF(OR($C63="",$B63="Abschnitt"),"",IF(ISNUMBER($O63),$O63,IF(AND($E63="",NOT(ISNUMBER($J63))),WORKDAY(IF(ISNUMBER($C$5),$C$5,TODAY())-1,1,Freie_Tage),MAX(IF($E63="",0,IFERROR(WORKDAY(INDEX($X$7:$X62,MATCH($E63,$A$7:$A62,0)),IF($B63="Meilenstein",0,1)+N($F63),Freie_Tage),WORKDAY(IF(ISNUMBER($C$5),$C$5,TODAY())-1,1,Freie_Tage))),IF(ISNUMBER($J63),WORKDAY($J63-1,1,Freie_Tage),0)))))</f>
        <v/>
      </c>
      <c r="W63" s="62" t="str">
        <f>IF(V63="","",IF(ISNUMBER($P63),$P63,IF($B63="Meilenstein",V63,WORKDAY(V63,MAX(N($G63),1)-1,Freie_Tage))))</f>
        <v/>
      </c>
      <c r="X63" s="62" t="str">
        <f>IF(V63="","",MAX(WORKDAY(IF($B63="Meilenstein",V63,WORKDAY(V63,MAX(N($G63),1)-1,Freie_Tage)),N($H63),Freie_Tage),IF(ISNUMBER($P63),$P63,0)))</f>
        <v/>
      </c>
      <c r="Y63" s="62">
        <f t="shared" si="11"/>
        <v>0</v>
      </c>
      <c r="Z63" s="62">
        <f>IF(NOT(ISNUMBER($K63)),0,IF(Y63&gt;=1,1,IF(TODAY()&lt;$K63,2,IF(OR(TODAY()&gt;$L63,N($R63)&gt;0),5,IF(Y63&lt;MIN(1,(NETWORKDAYS($K63,TODAY(),Freie_Tage)-1)/MAX(1,NETWORKDAYS($K63,$L63,Freie_Tage)))-0.15,4,3)))))</f>
        <v>0</v>
      </c>
      <c r="AA63" s="63" t="str">
        <f t="shared" ref="AA63:CZ63" si="66">IF(AND($B63="Meilenstein",ISNUMBER($K63)),IF(AND(AA$1&lt;=$K63,AB$1&gt;$K63),"◆",""),"")</f>
        <v/>
      </c>
      <c r="AB63" s="63" t="str">
        <f t="shared" si="66"/>
        <v/>
      </c>
      <c r="AC63" s="63" t="str">
        <f t="shared" si="66"/>
        <v/>
      </c>
      <c r="AD63" s="63" t="str">
        <f t="shared" si="66"/>
        <v/>
      </c>
      <c r="AE63" s="63" t="str">
        <f t="shared" si="66"/>
        <v/>
      </c>
      <c r="AF63" s="63" t="str">
        <f t="shared" si="66"/>
        <v/>
      </c>
      <c r="AG63" s="63" t="str">
        <f t="shared" si="66"/>
        <v/>
      </c>
      <c r="AH63" s="63" t="str">
        <f t="shared" si="66"/>
        <v/>
      </c>
      <c r="AI63" s="63" t="str">
        <f t="shared" si="66"/>
        <v/>
      </c>
      <c r="AJ63" s="63" t="str">
        <f t="shared" si="66"/>
        <v/>
      </c>
      <c r="AK63" s="63" t="str">
        <f t="shared" si="66"/>
        <v/>
      </c>
      <c r="AL63" s="63" t="str">
        <f t="shared" si="66"/>
        <v/>
      </c>
      <c r="AM63" s="63" t="str">
        <f t="shared" si="66"/>
        <v/>
      </c>
      <c r="AN63" s="63" t="str">
        <f t="shared" si="66"/>
        <v/>
      </c>
      <c r="AO63" s="63" t="str">
        <f t="shared" si="66"/>
        <v/>
      </c>
      <c r="AP63" s="63" t="str">
        <f t="shared" si="66"/>
        <v/>
      </c>
      <c r="AQ63" s="63" t="str">
        <f t="shared" si="66"/>
        <v/>
      </c>
      <c r="AR63" s="63" t="str">
        <f t="shared" si="66"/>
        <v/>
      </c>
      <c r="AS63" s="63" t="str">
        <f t="shared" si="66"/>
        <v/>
      </c>
      <c r="AT63" s="63" t="str">
        <f t="shared" si="66"/>
        <v/>
      </c>
      <c r="AU63" s="63" t="str">
        <f t="shared" si="66"/>
        <v/>
      </c>
      <c r="AV63" s="63" t="str">
        <f t="shared" si="66"/>
        <v/>
      </c>
      <c r="AW63" s="63" t="str">
        <f t="shared" si="66"/>
        <v/>
      </c>
      <c r="AX63" s="63" t="str">
        <f t="shared" si="66"/>
        <v/>
      </c>
      <c r="AY63" s="63" t="str">
        <f t="shared" si="66"/>
        <v/>
      </c>
      <c r="AZ63" s="63" t="str">
        <f t="shared" si="66"/>
        <v/>
      </c>
      <c r="BA63" s="63" t="str">
        <f t="shared" si="66"/>
        <v/>
      </c>
      <c r="BB63" s="63" t="str">
        <f t="shared" si="66"/>
        <v/>
      </c>
      <c r="BC63" s="63" t="str">
        <f t="shared" si="66"/>
        <v/>
      </c>
      <c r="BD63" s="63" t="str">
        <f t="shared" si="66"/>
        <v/>
      </c>
      <c r="BE63" s="63" t="str">
        <f t="shared" si="66"/>
        <v/>
      </c>
      <c r="BF63" s="63" t="str">
        <f t="shared" si="66"/>
        <v/>
      </c>
      <c r="BG63" s="63" t="str">
        <f t="shared" si="66"/>
        <v/>
      </c>
      <c r="BH63" s="63" t="str">
        <f t="shared" si="66"/>
        <v/>
      </c>
      <c r="BI63" s="63" t="str">
        <f t="shared" si="66"/>
        <v/>
      </c>
      <c r="BJ63" s="63" t="str">
        <f t="shared" si="66"/>
        <v/>
      </c>
      <c r="BK63" s="63" t="str">
        <f t="shared" si="66"/>
        <v/>
      </c>
      <c r="BL63" s="63" t="str">
        <f t="shared" si="66"/>
        <v/>
      </c>
      <c r="BM63" s="63" t="str">
        <f t="shared" si="66"/>
        <v/>
      </c>
      <c r="BN63" s="63" t="str">
        <f t="shared" si="66"/>
        <v/>
      </c>
      <c r="BO63" s="63" t="str">
        <f t="shared" si="66"/>
        <v/>
      </c>
      <c r="BP63" s="63" t="str">
        <f t="shared" si="66"/>
        <v/>
      </c>
      <c r="BQ63" s="63" t="str">
        <f t="shared" si="66"/>
        <v/>
      </c>
      <c r="BR63" s="63" t="str">
        <f t="shared" si="66"/>
        <v/>
      </c>
      <c r="BS63" s="63" t="str">
        <f t="shared" si="66"/>
        <v/>
      </c>
      <c r="BT63" s="63" t="str">
        <f t="shared" si="66"/>
        <v/>
      </c>
      <c r="BU63" s="63" t="str">
        <f t="shared" si="66"/>
        <v/>
      </c>
      <c r="BV63" s="63" t="str">
        <f t="shared" si="66"/>
        <v/>
      </c>
      <c r="BW63" s="63" t="str">
        <f t="shared" si="66"/>
        <v/>
      </c>
      <c r="BX63" s="63" t="str">
        <f t="shared" si="66"/>
        <v/>
      </c>
      <c r="BY63" s="63" t="str">
        <f t="shared" si="66"/>
        <v/>
      </c>
      <c r="BZ63" s="63" t="str">
        <f t="shared" si="66"/>
        <v/>
      </c>
      <c r="CA63" s="63" t="str">
        <f t="shared" si="66"/>
        <v/>
      </c>
      <c r="CB63" s="63" t="str">
        <f t="shared" si="66"/>
        <v/>
      </c>
      <c r="CC63" s="63" t="str">
        <f t="shared" si="66"/>
        <v/>
      </c>
      <c r="CD63" s="63" t="str">
        <f t="shared" si="66"/>
        <v/>
      </c>
      <c r="CE63" s="63" t="str">
        <f t="shared" si="66"/>
        <v/>
      </c>
      <c r="CF63" s="63" t="str">
        <f t="shared" si="66"/>
        <v/>
      </c>
      <c r="CG63" s="63" t="str">
        <f t="shared" si="66"/>
        <v/>
      </c>
      <c r="CH63" s="63" t="str">
        <f t="shared" si="66"/>
        <v/>
      </c>
      <c r="CI63" s="63" t="str">
        <f t="shared" si="66"/>
        <v/>
      </c>
      <c r="CJ63" s="63" t="str">
        <f t="shared" si="66"/>
        <v/>
      </c>
      <c r="CK63" s="63" t="str">
        <f t="shared" si="66"/>
        <v/>
      </c>
      <c r="CL63" s="63" t="str">
        <f t="shared" si="66"/>
        <v/>
      </c>
      <c r="CM63" s="63" t="str">
        <f t="shared" si="66"/>
        <v/>
      </c>
      <c r="CN63" s="63" t="str">
        <f t="shared" si="66"/>
        <v/>
      </c>
      <c r="CO63" s="63" t="str">
        <f t="shared" si="66"/>
        <v/>
      </c>
      <c r="CP63" s="63" t="str">
        <f t="shared" si="66"/>
        <v/>
      </c>
      <c r="CQ63" s="63" t="str">
        <f t="shared" si="66"/>
        <v/>
      </c>
      <c r="CR63" s="63" t="str">
        <f t="shared" si="66"/>
        <v/>
      </c>
      <c r="CS63" s="63" t="str">
        <f t="shared" si="66"/>
        <v/>
      </c>
      <c r="CT63" s="63" t="str">
        <f t="shared" si="66"/>
        <v/>
      </c>
      <c r="CU63" s="63" t="str">
        <f t="shared" si="66"/>
        <v/>
      </c>
      <c r="CV63" s="63" t="str">
        <f t="shared" si="66"/>
        <v/>
      </c>
      <c r="CW63" s="63" t="str">
        <f t="shared" si="66"/>
        <v/>
      </c>
      <c r="CX63" s="63" t="str">
        <f t="shared" si="66"/>
        <v/>
      </c>
      <c r="CY63" s="63" t="str">
        <f t="shared" si="66"/>
        <v/>
      </c>
      <c r="CZ63" s="63" t="str">
        <f t="shared" si="66"/>
        <v/>
      </c>
    </row>
    <row r="64" ht="15.75" customHeight="1">
      <c r="A64" s="53"/>
      <c r="B64" s="53"/>
      <c r="C64" s="55"/>
      <c r="D64" s="55"/>
      <c r="E64" s="53"/>
      <c r="F64" s="53"/>
      <c r="G64" s="53"/>
      <c r="H64" s="53"/>
      <c r="I64" s="53"/>
      <c r="J64" s="56"/>
      <c r="K64" s="57" t="str">
        <f t="shared" si="6"/>
        <v/>
      </c>
      <c r="L64" s="57" t="str">
        <f t="shared" si="7"/>
        <v/>
      </c>
      <c r="M64" s="57" t="str">
        <f>IF(OR($B64&lt;&gt;"Vorgang",N($H64)=0,NOT(ISNUMBER($L64)),ISNUMBER($P64)),"",WORKDAY($L64,$H64,Freie_Tage))</f>
        <v/>
      </c>
      <c r="N64" s="56"/>
      <c r="O64" s="56"/>
      <c r="P64" s="56"/>
      <c r="Q64" s="58"/>
      <c r="R64" s="59" t="str">
        <f>IF(AND(ISNUMBER($N64),ISNUMBER($L64)),IF($L64&gt;$N64,NETWORKDAYS($N64,$L64,Freie_Tage)-1,IF($L64&lt;$N64,1-NETWORKDAYS($L64,$N64,Freie_Tage),0)),"")</f>
        <v/>
      </c>
      <c r="S64" s="60" t="str">
        <f t="shared" si="8"/>
        <v/>
      </c>
      <c r="T64" s="61" t="str">
        <f t="shared" si="9"/>
        <v/>
      </c>
      <c r="U64" s="62">
        <f t="shared" si="10"/>
        <v>32</v>
      </c>
      <c r="V64" s="62" t="str">
        <f t="array" ref="V64">IF(OR($C64="",$B64="Abschnitt"),"",IF(ISNUMBER($O64),$O64,IF(AND($E64="",NOT(ISNUMBER($J64))),WORKDAY(IF(ISNUMBER($C$5),$C$5,TODAY())-1,1,Freie_Tage),MAX(IF($E64="",0,IFERROR(WORKDAY(INDEX($X$7:$X63,MATCH($E64,$A$7:$A63,0)),IF($B64="Meilenstein",0,1)+N($F64),Freie_Tage),WORKDAY(IF(ISNUMBER($C$5),$C$5,TODAY())-1,1,Freie_Tage))),IF(ISNUMBER($J64),WORKDAY($J64-1,1,Freie_Tage),0)))))</f>
        <v/>
      </c>
      <c r="W64" s="62" t="str">
        <f>IF(V64="","",IF(ISNUMBER($P64),$P64,IF($B64="Meilenstein",V64,WORKDAY(V64,MAX(N($G64),1)-1,Freie_Tage))))</f>
        <v/>
      </c>
      <c r="X64" s="62" t="str">
        <f>IF(V64="","",MAX(WORKDAY(IF($B64="Meilenstein",V64,WORKDAY(V64,MAX(N($G64),1)-1,Freie_Tage)),N($H64),Freie_Tage),IF(ISNUMBER($P64),$P64,0)))</f>
        <v/>
      </c>
      <c r="Y64" s="62">
        <f t="shared" si="11"/>
        <v>0</v>
      </c>
      <c r="Z64" s="62">
        <f>IF(NOT(ISNUMBER($K64)),0,IF(Y64&gt;=1,1,IF(TODAY()&lt;$K64,2,IF(OR(TODAY()&gt;$L64,N($R64)&gt;0),5,IF(Y64&lt;MIN(1,(NETWORKDAYS($K64,TODAY(),Freie_Tage)-1)/MAX(1,NETWORKDAYS($K64,$L64,Freie_Tage)))-0.15,4,3)))))</f>
        <v>0</v>
      </c>
      <c r="AA64" s="63" t="str">
        <f t="shared" ref="AA64:CZ64" si="67">IF(AND($B64="Meilenstein",ISNUMBER($K64)),IF(AND(AA$1&lt;=$K64,AB$1&gt;$K64),"◆",""),"")</f>
        <v/>
      </c>
      <c r="AB64" s="63" t="str">
        <f t="shared" si="67"/>
        <v/>
      </c>
      <c r="AC64" s="63" t="str">
        <f t="shared" si="67"/>
        <v/>
      </c>
      <c r="AD64" s="63" t="str">
        <f t="shared" si="67"/>
        <v/>
      </c>
      <c r="AE64" s="63" t="str">
        <f t="shared" si="67"/>
        <v/>
      </c>
      <c r="AF64" s="63" t="str">
        <f t="shared" si="67"/>
        <v/>
      </c>
      <c r="AG64" s="63" t="str">
        <f t="shared" si="67"/>
        <v/>
      </c>
      <c r="AH64" s="63" t="str">
        <f t="shared" si="67"/>
        <v/>
      </c>
      <c r="AI64" s="63" t="str">
        <f t="shared" si="67"/>
        <v/>
      </c>
      <c r="AJ64" s="63" t="str">
        <f t="shared" si="67"/>
        <v/>
      </c>
      <c r="AK64" s="63" t="str">
        <f t="shared" si="67"/>
        <v/>
      </c>
      <c r="AL64" s="63" t="str">
        <f t="shared" si="67"/>
        <v/>
      </c>
      <c r="AM64" s="63" t="str">
        <f t="shared" si="67"/>
        <v/>
      </c>
      <c r="AN64" s="63" t="str">
        <f t="shared" si="67"/>
        <v/>
      </c>
      <c r="AO64" s="63" t="str">
        <f t="shared" si="67"/>
        <v/>
      </c>
      <c r="AP64" s="63" t="str">
        <f t="shared" si="67"/>
        <v/>
      </c>
      <c r="AQ64" s="63" t="str">
        <f t="shared" si="67"/>
        <v/>
      </c>
      <c r="AR64" s="63" t="str">
        <f t="shared" si="67"/>
        <v/>
      </c>
      <c r="AS64" s="63" t="str">
        <f t="shared" si="67"/>
        <v/>
      </c>
      <c r="AT64" s="63" t="str">
        <f t="shared" si="67"/>
        <v/>
      </c>
      <c r="AU64" s="63" t="str">
        <f t="shared" si="67"/>
        <v/>
      </c>
      <c r="AV64" s="63" t="str">
        <f t="shared" si="67"/>
        <v/>
      </c>
      <c r="AW64" s="63" t="str">
        <f t="shared" si="67"/>
        <v/>
      </c>
      <c r="AX64" s="63" t="str">
        <f t="shared" si="67"/>
        <v/>
      </c>
      <c r="AY64" s="63" t="str">
        <f t="shared" si="67"/>
        <v/>
      </c>
      <c r="AZ64" s="63" t="str">
        <f t="shared" si="67"/>
        <v/>
      </c>
      <c r="BA64" s="63" t="str">
        <f t="shared" si="67"/>
        <v/>
      </c>
      <c r="BB64" s="63" t="str">
        <f t="shared" si="67"/>
        <v/>
      </c>
      <c r="BC64" s="63" t="str">
        <f t="shared" si="67"/>
        <v/>
      </c>
      <c r="BD64" s="63" t="str">
        <f t="shared" si="67"/>
        <v/>
      </c>
      <c r="BE64" s="63" t="str">
        <f t="shared" si="67"/>
        <v/>
      </c>
      <c r="BF64" s="63" t="str">
        <f t="shared" si="67"/>
        <v/>
      </c>
      <c r="BG64" s="63" t="str">
        <f t="shared" si="67"/>
        <v/>
      </c>
      <c r="BH64" s="63" t="str">
        <f t="shared" si="67"/>
        <v/>
      </c>
      <c r="BI64" s="63" t="str">
        <f t="shared" si="67"/>
        <v/>
      </c>
      <c r="BJ64" s="63" t="str">
        <f t="shared" si="67"/>
        <v/>
      </c>
      <c r="BK64" s="63" t="str">
        <f t="shared" si="67"/>
        <v/>
      </c>
      <c r="BL64" s="63" t="str">
        <f t="shared" si="67"/>
        <v/>
      </c>
      <c r="BM64" s="63" t="str">
        <f t="shared" si="67"/>
        <v/>
      </c>
      <c r="BN64" s="63" t="str">
        <f t="shared" si="67"/>
        <v/>
      </c>
      <c r="BO64" s="63" t="str">
        <f t="shared" si="67"/>
        <v/>
      </c>
      <c r="BP64" s="63" t="str">
        <f t="shared" si="67"/>
        <v/>
      </c>
      <c r="BQ64" s="63" t="str">
        <f t="shared" si="67"/>
        <v/>
      </c>
      <c r="BR64" s="63" t="str">
        <f t="shared" si="67"/>
        <v/>
      </c>
      <c r="BS64" s="63" t="str">
        <f t="shared" si="67"/>
        <v/>
      </c>
      <c r="BT64" s="63" t="str">
        <f t="shared" si="67"/>
        <v/>
      </c>
      <c r="BU64" s="63" t="str">
        <f t="shared" si="67"/>
        <v/>
      </c>
      <c r="BV64" s="63" t="str">
        <f t="shared" si="67"/>
        <v/>
      </c>
      <c r="BW64" s="63" t="str">
        <f t="shared" si="67"/>
        <v/>
      </c>
      <c r="BX64" s="63" t="str">
        <f t="shared" si="67"/>
        <v/>
      </c>
      <c r="BY64" s="63" t="str">
        <f t="shared" si="67"/>
        <v/>
      </c>
      <c r="BZ64" s="63" t="str">
        <f t="shared" si="67"/>
        <v/>
      </c>
      <c r="CA64" s="63" t="str">
        <f t="shared" si="67"/>
        <v/>
      </c>
      <c r="CB64" s="63" t="str">
        <f t="shared" si="67"/>
        <v/>
      </c>
      <c r="CC64" s="63" t="str">
        <f t="shared" si="67"/>
        <v/>
      </c>
      <c r="CD64" s="63" t="str">
        <f t="shared" si="67"/>
        <v/>
      </c>
      <c r="CE64" s="63" t="str">
        <f t="shared" si="67"/>
        <v/>
      </c>
      <c r="CF64" s="63" t="str">
        <f t="shared" si="67"/>
        <v/>
      </c>
      <c r="CG64" s="63" t="str">
        <f t="shared" si="67"/>
        <v/>
      </c>
      <c r="CH64" s="63" t="str">
        <f t="shared" si="67"/>
        <v/>
      </c>
      <c r="CI64" s="63" t="str">
        <f t="shared" si="67"/>
        <v/>
      </c>
      <c r="CJ64" s="63" t="str">
        <f t="shared" si="67"/>
        <v/>
      </c>
      <c r="CK64" s="63" t="str">
        <f t="shared" si="67"/>
        <v/>
      </c>
      <c r="CL64" s="63" t="str">
        <f t="shared" si="67"/>
        <v/>
      </c>
      <c r="CM64" s="63" t="str">
        <f t="shared" si="67"/>
        <v/>
      </c>
      <c r="CN64" s="63" t="str">
        <f t="shared" si="67"/>
        <v/>
      </c>
      <c r="CO64" s="63" t="str">
        <f t="shared" si="67"/>
        <v/>
      </c>
      <c r="CP64" s="63" t="str">
        <f t="shared" si="67"/>
        <v/>
      </c>
      <c r="CQ64" s="63" t="str">
        <f t="shared" si="67"/>
        <v/>
      </c>
      <c r="CR64" s="63" t="str">
        <f t="shared" si="67"/>
        <v/>
      </c>
      <c r="CS64" s="63" t="str">
        <f t="shared" si="67"/>
        <v/>
      </c>
      <c r="CT64" s="63" t="str">
        <f t="shared" si="67"/>
        <v/>
      </c>
      <c r="CU64" s="63" t="str">
        <f t="shared" si="67"/>
        <v/>
      </c>
      <c r="CV64" s="63" t="str">
        <f t="shared" si="67"/>
        <v/>
      </c>
      <c r="CW64" s="63" t="str">
        <f t="shared" si="67"/>
        <v/>
      </c>
      <c r="CX64" s="63" t="str">
        <f t="shared" si="67"/>
        <v/>
      </c>
      <c r="CY64" s="63" t="str">
        <f t="shared" si="67"/>
        <v/>
      </c>
      <c r="CZ64" s="63" t="str">
        <f t="shared" si="67"/>
        <v/>
      </c>
    </row>
    <row r="65" ht="15.75" customHeight="1">
      <c r="A65" s="53"/>
      <c r="B65" s="53"/>
      <c r="C65" s="55"/>
      <c r="D65" s="55"/>
      <c r="E65" s="53"/>
      <c r="F65" s="53"/>
      <c r="G65" s="53"/>
      <c r="H65" s="53"/>
      <c r="I65" s="53"/>
      <c r="J65" s="56"/>
      <c r="K65" s="57" t="str">
        <f t="shared" si="6"/>
        <v/>
      </c>
      <c r="L65" s="57" t="str">
        <f t="shared" si="7"/>
        <v/>
      </c>
      <c r="M65" s="57" t="str">
        <f>IF(OR($B65&lt;&gt;"Vorgang",N($H65)=0,NOT(ISNUMBER($L65)),ISNUMBER($P65)),"",WORKDAY($L65,$H65,Freie_Tage))</f>
        <v/>
      </c>
      <c r="N65" s="56"/>
      <c r="O65" s="56"/>
      <c r="P65" s="56"/>
      <c r="Q65" s="58"/>
      <c r="R65" s="59" t="str">
        <f>IF(AND(ISNUMBER($N65),ISNUMBER($L65)),IF($L65&gt;$N65,NETWORKDAYS($N65,$L65,Freie_Tage)-1,IF($L65&lt;$N65,1-NETWORKDAYS($L65,$N65,Freie_Tage),0)),"")</f>
        <v/>
      </c>
      <c r="S65" s="60" t="str">
        <f t="shared" si="8"/>
        <v/>
      </c>
      <c r="T65" s="61" t="str">
        <f t="shared" si="9"/>
        <v/>
      </c>
      <c r="U65" s="62">
        <f t="shared" si="10"/>
        <v>32</v>
      </c>
      <c r="V65" s="62" t="str">
        <f t="array" ref="V65">IF(OR($C65="",$B65="Abschnitt"),"",IF(ISNUMBER($O65),$O65,IF(AND($E65="",NOT(ISNUMBER($J65))),WORKDAY(IF(ISNUMBER($C$5),$C$5,TODAY())-1,1,Freie_Tage),MAX(IF($E65="",0,IFERROR(WORKDAY(INDEX($X$7:$X64,MATCH($E65,$A$7:$A64,0)),IF($B65="Meilenstein",0,1)+N($F65),Freie_Tage),WORKDAY(IF(ISNUMBER($C$5),$C$5,TODAY())-1,1,Freie_Tage))),IF(ISNUMBER($J65),WORKDAY($J65-1,1,Freie_Tage),0)))))</f>
        <v/>
      </c>
      <c r="W65" s="62" t="str">
        <f>IF(V65="","",IF(ISNUMBER($P65),$P65,IF($B65="Meilenstein",V65,WORKDAY(V65,MAX(N($G65),1)-1,Freie_Tage))))</f>
        <v/>
      </c>
      <c r="X65" s="62" t="str">
        <f>IF(V65="","",MAX(WORKDAY(IF($B65="Meilenstein",V65,WORKDAY(V65,MAX(N($G65),1)-1,Freie_Tage)),N($H65),Freie_Tage),IF(ISNUMBER($P65),$P65,0)))</f>
        <v/>
      </c>
      <c r="Y65" s="62">
        <f t="shared" si="11"/>
        <v>0</v>
      </c>
      <c r="Z65" s="62">
        <f>IF(NOT(ISNUMBER($K65)),0,IF(Y65&gt;=1,1,IF(TODAY()&lt;$K65,2,IF(OR(TODAY()&gt;$L65,N($R65)&gt;0),5,IF(Y65&lt;MIN(1,(NETWORKDAYS($K65,TODAY(),Freie_Tage)-1)/MAX(1,NETWORKDAYS($K65,$L65,Freie_Tage)))-0.15,4,3)))))</f>
        <v>0</v>
      </c>
      <c r="AA65" s="63" t="str">
        <f t="shared" ref="AA65:CZ65" si="68">IF(AND($B65="Meilenstein",ISNUMBER($K65)),IF(AND(AA$1&lt;=$K65,AB$1&gt;$K65),"◆",""),"")</f>
        <v/>
      </c>
      <c r="AB65" s="63" t="str">
        <f t="shared" si="68"/>
        <v/>
      </c>
      <c r="AC65" s="63" t="str">
        <f t="shared" si="68"/>
        <v/>
      </c>
      <c r="AD65" s="63" t="str">
        <f t="shared" si="68"/>
        <v/>
      </c>
      <c r="AE65" s="63" t="str">
        <f t="shared" si="68"/>
        <v/>
      </c>
      <c r="AF65" s="63" t="str">
        <f t="shared" si="68"/>
        <v/>
      </c>
      <c r="AG65" s="63" t="str">
        <f t="shared" si="68"/>
        <v/>
      </c>
      <c r="AH65" s="63" t="str">
        <f t="shared" si="68"/>
        <v/>
      </c>
      <c r="AI65" s="63" t="str">
        <f t="shared" si="68"/>
        <v/>
      </c>
      <c r="AJ65" s="63" t="str">
        <f t="shared" si="68"/>
        <v/>
      </c>
      <c r="AK65" s="63" t="str">
        <f t="shared" si="68"/>
        <v/>
      </c>
      <c r="AL65" s="63" t="str">
        <f t="shared" si="68"/>
        <v/>
      </c>
      <c r="AM65" s="63" t="str">
        <f t="shared" si="68"/>
        <v/>
      </c>
      <c r="AN65" s="63" t="str">
        <f t="shared" si="68"/>
        <v/>
      </c>
      <c r="AO65" s="63" t="str">
        <f t="shared" si="68"/>
        <v/>
      </c>
      <c r="AP65" s="63" t="str">
        <f t="shared" si="68"/>
        <v/>
      </c>
      <c r="AQ65" s="63" t="str">
        <f t="shared" si="68"/>
        <v/>
      </c>
      <c r="AR65" s="63" t="str">
        <f t="shared" si="68"/>
        <v/>
      </c>
      <c r="AS65" s="63" t="str">
        <f t="shared" si="68"/>
        <v/>
      </c>
      <c r="AT65" s="63" t="str">
        <f t="shared" si="68"/>
        <v/>
      </c>
      <c r="AU65" s="63" t="str">
        <f t="shared" si="68"/>
        <v/>
      </c>
      <c r="AV65" s="63" t="str">
        <f t="shared" si="68"/>
        <v/>
      </c>
      <c r="AW65" s="63" t="str">
        <f t="shared" si="68"/>
        <v/>
      </c>
      <c r="AX65" s="63" t="str">
        <f t="shared" si="68"/>
        <v/>
      </c>
      <c r="AY65" s="63" t="str">
        <f t="shared" si="68"/>
        <v/>
      </c>
      <c r="AZ65" s="63" t="str">
        <f t="shared" si="68"/>
        <v/>
      </c>
      <c r="BA65" s="63" t="str">
        <f t="shared" si="68"/>
        <v/>
      </c>
      <c r="BB65" s="63" t="str">
        <f t="shared" si="68"/>
        <v/>
      </c>
      <c r="BC65" s="63" t="str">
        <f t="shared" si="68"/>
        <v/>
      </c>
      <c r="BD65" s="63" t="str">
        <f t="shared" si="68"/>
        <v/>
      </c>
      <c r="BE65" s="63" t="str">
        <f t="shared" si="68"/>
        <v/>
      </c>
      <c r="BF65" s="63" t="str">
        <f t="shared" si="68"/>
        <v/>
      </c>
      <c r="BG65" s="63" t="str">
        <f t="shared" si="68"/>
        <v/>
      </c>
      <c r="BH65" s="63" t="str">
        <f t="shared" si="68"/>
        <v/>
      </c>
      <c r="BI65" s="63" t="str">
        <f t="shared" si="68"/>
        <v/>
      </c>
      <c r="BJ65" s="63" t="str">
        <f t="shared" si="68"/>
        <v/>
      </c>
      <c r="BK65" s="63" t="str">
        <f t="shared" si="68"/>
        <v/>
      </c>
      <c r="BL65" s="63" t="str">
        <f t="shared" si="68"/>
        <v/>
      </c>
      <c r="BM65" s="63" t="str">
        <f t="shared" si="68"/>
        <v/>
      </c>
      <c r="BN65" s="63" t="str">
        <f t="shared" si="68"/>
        <v/>
      </c>
      <c r="BO65" s="63" t="str">
        <f t="shared" si="68"/>
        <v/>
      </c>
      <c r="BP65" s="63" t="str">
        <f t="shared" si="68"/>
        <v/>
      </c>
      <c r="BQ65" s="63" t="str">
        <f t="shared" si="68"/>
        <v/>
      </c>
      <c r="BR65" s="63" t="str">
        <f t="shared" si="68"/>
        <v/>
      </c>
      <c r="BS65" s="63" t="str">
        <f t="shared" si="68"/>
        <v/>
      </c>
      <c r="BT65" s="63" t="str">
        <f t="shared" si="68"/>
        <v/>
      </c>
      <c r="BU65" s="63" t="str">
        <f t="shared" si="68"/>
        <v/>
      </c>
      <c r="BV65" s="63" t="str">
        <f t="shared" si="68"/>
        <v/>
      </c>
      <c r="BW65" s="63" t="str">
        <f t="shared" si="68"/>
        <v/>
      </c>
      <c r="BX65" s="63" t="str">
        <f t="shared" si="68"/>
        <v/>
      </c>
      <c r="BY65" s="63" t="str">
        <f t="shared" si="68"/>
        <v/>
      </c>
      <c r="BZ65" s="63" t="str">
        <f t="shared" si="68"/>
        <v/>
      </c>
      <c r="CA65" s="63" t="str">
        <f t="shared" si="68"/>
        <v/>
      </c>
      <c r="CB65" s="63" t="str">
        <f t="shared" si="68"/>
        <v/>
      </c>
      <c r="CC65" s="63" t="str">
        <f t="shared" si="68"/>
        <v/>
      </c>
      <c r="CD65" s="63" t="str">
        <f t="shared" si="68"/>
        <v/>
      </c>
      <c r="CE65" s="63" t="str">
        <f t="shared" si="68"/>
        <v/>
      </c>
      <c r="CF65" s="63" t="str">
        <f t="shared" si="68"/>
        <v/>
      </c>
      <c r="CG65" s="63" t="str">
        <f t="shared" si="68"/>
        <v/>
      </c>
      <c r="CH65" s="63" t="str">
        <f t="shared" si="68"/>
        <v/>
      </c>
      <c r="CI65" s="63" t="str">
        <f t="shared" si="68"/>
        <v/>
      </c>
      <c r="CJ65" s="63" t="str">
        <f t="shared" si="68"/>
        <v/>
      </c>
      <c r="CK65" s="63" t="str">
        <f t="shared" si="68"/>
        <v/>
      </c>
      <c r="CL65" s="63" t="str">
        <f t="shared" si="68"/>
        <v/>
      </c>
      <c r="CM65" s="63" t="str">
        <f t="shared" si="68"/>
        <v/>
      </c>
      <c r="CN65" s="63" t="str">
        <f t="shared" si="68"/>
        <v/>
      </c>
      <c r="CO65" s="63" t="str">
        <f t="shared" si="68"/>
        <v/>
      </c>
      <c r="CP65" s="63" t="str">
        <f t="shared" si="68"/>
        <v/>
      </c>
      <c r="CQ65" s="63" t="str">
        <f t="shared" si="68"/>
        <v/>
      </c>
      <c r="CR65" s="63" t="str">
        <f t="shared" si="68"/>
        <v/>
      </c>
      <c r="CS65" s="63" t="str">
        <f t="shared" si="68"/>
        <v/>
      </c>
      <c r="CT65" s="63" t="str">
        <f t="shared" si="68"/>
        <v/>
      </c>
      <c r="CU65" s="63" t="str">
        <f t="shared" si="68"/>
        <v/>
      </c>
      <c r="CV65" s="63" t="str">
        <f t="shared" si="68"/>
        <v/>
      </c>
      <c r="CW65" s="63" t="str">
        <f t="shared" si="68"/>
        <v/>
      </c>
      <c r="CX65" s="63" t="str">
        <f t="shared" si="68"/>
        <v/>
      </c>
      <c r="CY65" s="63" t="str">
        <f t="shared" si="68"/>
        <v/>
      </c>
      <c r="CZ65" s="63" t="str">
        <f t="shared" si="68"/>
        <v/>
      </c>
    </row>
    <row r="66" ht="15.75" customHeight="1">
      <c r="A66" s="53"/>
      <c r="B66" s="53"/>
      <c r="C66" s="55"/>
      <c r="D66" s="55"/>
      <c r="E66" s="53"/>
      <c r="F66" s="53"/>
      <c r="G66" s="53"/>
      <c r="H66" s="53"/>
      <c r="I66" s="53"/>
      <c r="J66" s="56"/>
      <c r="K66" s="57" t="str">
        <f t="shared" si="6"/>
        <v/>
      </c>
      <c r="L66" s="57" t="str">
        <f t="shared" si="7"/>
        <v/>
      </c>
      <c r="M66" s="57" t="str">
        <f>IF(OR($B66&lt;&gt;"Vorgang",N($H66)=0,NOT(ISNUMBER($L66)),ISNUMBER($P66)),"",WORKDAY($L66,$H66,Freie_Tage))</f>
        <v/>
      </c>
      <c r="N66" s="56"/>
      <c r="O66" s="56"/>
      <c r="P66" s="56"/>
      <c r="Q66" s="58"/>
      <c r="R66" s="59" t="str">
        <f>IF(AND(ISNUMBER($N66),ISNUMBER($L66)),IF($L66&gt;$N66,NETWORKDAYS($N66,$L66,Freie_Tage)-1,IF($L66&lt;$N66,1-NETWORKDAYS($L66,$N66,Freie_Tage),0)),"")</f>
        <v/>
      </c>
      <c r="S66" s="60" t="str">
        <f t="shared" si="8"/>
        <v/>
      </c>
      <c r="T66" s="61" t="str">
        <f t="shared" si="9"/>
        <v/>
      </c>
      <c r="U66" s="62">
        <f t="shared" si="10"/>
        <v>32</v>
      </c>
      <c r="V66" s="62" t="str">
        <f t="array" ref="V66">IF(OR($C66="",$B66="Abschnitt"),"",IF(ISNUMBER($O66),$O66,IF(AND($E66="",NOT(ISNUMBER($J66))),WORKDAY(IF(ISNUMBER($C$5),$C$5,TODAY())-1,1,Freie_Tage),MAX(IF($E66="",0,IFERROR(WORKDAY(INDEX($X$7:$X65,MATCH($E66,$A$7:$A65,0)),IF($B66="Meilenstein",0,1)+N($F66),Freie_Tage),WORKDAY(IF(ISNUMBER($C$5),$C$5,TODAY())-1,1,Freie_Tage))),IF(ISNUMBER($J66),WORKDAY($J66-1,1,Freie_Tage),0)))))</f>
        <v/>
      </c>
      <c r="W66" s="62" t="str">
        <f>IF(V66="","",IF(ISNUMBER($P66),$P66,IF($B66="Meilenstein",V66,WORKDAY(V66,MAX(N($G66),1)-1,Freie_Tage))))</f>
        <v/>
      </c>
      <c r="X66" s="62" t="str">
        <f>IF(V66="","",MAX(WORKDAY(IF($B66="Meilenstein",V66,WORKDAY(V66,MAX(N($G66),1)-1,Freie_Tage)),N($H66),Freie_Tage),IF(ISNUMBER($P66),$P66,0)))</f>
        <v/>
      </c>
      <c r="Y66" s="62">
        <f t="shared" si="11"/>
        <v>0</v>
      </c>
      <c r="Z66" s="62">
        <f>IF(NOT(ISNUMBER($K66)),0,IF(Y66&gt;=1,1,IF(TODAY()&lt;$K66,2,IF(OR(TODAY()&gt;$L66,N($R66)&gt;0),5,IF(Y66&lt;MIN(1,(NETWORKDAYS($K66,TODAY(),Freie_Tage)-1)/MAX(1,NETWORKDAYS($K66,$L66,Freie_Tage)))-0.15,4,3)))))</f>
        <v>0</v>
      </c>
      <c r="AA66" s="63" t="str">
        <f t="shared" ref="AA66:CZ66" si="69">IF(AND($B66="Meilenstein",ISNUMBER($K66)),IF(AND(AA$1&lt;=$K66,AB$1&gt;$K66),"◆",""),"")</f>
        <v/>
      </c>
      <c r="AB66" s="63" t="str">
        <f t="shared" si="69"/>
        <v/>
      </c>
      <c r="AC66" s="63" t="str">
        <f t="shared" si="69"/>
        <v/>
      </c>
      <c r="AD66" s="63" t="str">
        <f t="shared" si="69"/>
        <v/>
      </c>
      <c r="AE66" s="63" t="str">
        <f t="shared" si="69"/>
        <v/>
      </c>
      <c r="AF66" s="63" t="str">
        <f t="shared" si="69"/>
        <v/>
      </c>
      <c r="AG66" s="63" t="str">
        <f t="shared" si="69"/>
        <v/>
      </c>
      <c r="AH66" s="63" t="str">
        <f t="shared" si="69"/>
        <v/>
      </c>
      <c r="AI66" s="63" t="str">
        <f t="shared" si="69"/>
        <v/>
      </c>
      <c r="AJ66" s="63" t="str">
        <f t="shared" si="69"/>
        <v/>
      </c>
      <c r="AK66" s="63" t="str">
        <f t="shared" si="69"/>
        <v/>
      </c>
      <c r="AL66" s="63" t="str">
        <f t="shared" si="69"/>
        <v/>
      </c>
      <c r="AM66" s="63" t="str">
        <f t="shared" si="69"/>
        <v/>
      </c>
      <c r="AN66" s="63" t="str">
        <f t="shared" si="69"/>
        <v/>
      </c>
      <c r="AO66" s="63" t="str">
        <f t="shared" si="69"/>
        <v/>
      </c>
      <c r="AP66" s="63" t="str">
        <f t="shared" si="69"/>
        <v/>
      </c>
      <c r="AQ66" s="63" t="str">
        <f t="shared" si="69"/>
        <v/>
      </c>
      <c r="AR66" s="63" t="str">
        <f t="shared" si="69"/>
        <v/>
      </c>
      <c r="AS66" s="63" t="str">
        <f t="shared" si="69"/>
        <v/>
      </c>
      <c r="AT66" s="63" t="str">
        <f t="shared" si="69"/>
        <v/>
      </c>
      <c r="AU66" s="63" t="str">
        <f t="shared" si="69"/>
        <v/>
      </c>
      <c r="AV66" s="63" t="str">
        <f t="shared" si="69"/>
        <v/>
      </c>
      <c r="AW66" s="63" t="str">
        <f t="shared" si="69"/>
        <v/>
      </c>
      <c r="AX66" s="63" t="str">
        <f t="shared" si="69"/>
        <v/>
      </c>
      <c r="AY66" s="63" t="str">
        <f t="shared" si="69"/>
        <v/>
      </c>
      <c r="AZ66" s="63" t="str">
        <f t="shared" si="69"/>
        <v/>
      </c>
      <c r="BA66" s="63" t="str">
        <f t="shared" si="69"/>
        <v/>
      </c>
      <c r="BB66" s="63" t="str">
        <f t="shared" si="69"/>
        <v/>
      </c>
      <c r="BC66" s="63" t="str">
        <f t="shared" si="69"/>
        <v/>
      </c>
      <c r="BD66" s="63" t="str">
        <f t="shared" si="69"/>
        <v/>
      </c>
      <c r="BE66" s="63" t="str">
        <f t="shared" si="69"/>
        <v/>
      </c>
      <c r="BF66" s="63" t="str">
        <f t="shared" si="69"/>
        <v/>
      </c>
      <c r="BG66" s="63" t="str">
        <f t="shared" si="69"/>
        <v/>
      </c>
      <c r="BH66" s="63" t="str">
        <f t="shared" si="69"/>
        <v/>
      </c>
      <c r="BI66" s="63" t="str">
        <f t="shared" si="69"/>
        <v/>
      </c>
      <c r="BJ66" s="63" t="str">
        <f t="shared" si="69"/>
        <v/>
      </c>
      <c r="BK66" s="63" t="str">
        <f t="shared" si="69"/>
        <v/>
      </c>
      <c r="BL66" s="63" t="str">
        <f t="shared" si="69"/>
        <v/>
      </c>
      <c r="BM66" s="63" t="str">
        <f t="shared" si="69"/>
        <v/>
      </c>
      <c r="BN66" s="63" t="str">
        <f t="shared" si="69"/>
        <v/>
      </c>
      <c r="BO66" s="63" t="str">
        <f t="shared" si="69"/>
        <v/>
      </c>
      <c r="BP66" s="63" t="str">
        <f t="shared" si="69"/>
        <v/>
      </c>
      <c r="BQ66" s="63" t="str">
        <f t="shared" si="69"/>
        <v/>
      </c>
      <c r="BR66" s="63" t="str">
        <f t="shared" si="69"/>
        <v/>
      </c>
      <c r="BS66" s="63" t="str">
        <f t="shared" si="69"/>
        <v/>
      </c>
      <c r="BT66" s="63" t="str">
        <f t="shared" si="69"/>
        <v/>
      </c>
      <c r="BU66" s="63" t="str">
        <f t="shared" si="69"/>
        <v/>
      </c>
      <c r="BV66" s="63" t="str">
        <f t="shared" si="69"/>
        <v/>
      </c>
      <c r="BW66" s="63" t="str">
        <f t="shared" si="69"/>
        <v/>
      </c>
      <c r="BX66" s="63" t="str">
        <f t="shared" si="69"/>
        <v/>
      </c>
      <c r="BY66" s="63" t="str">
        <f t="shared" si="69"/>
        <v/>
      </c>
      <c r="BZ66" s="63" t="str">
        <f t="shared" si="69"/>
        <v/>
      </c>
      <c r="CA66" s="63" t="str">
        <f t="shared" si="69"/>
        <v/>
      </c>
      <c r="CB66" s="63" t="str">
        <f t="shared" si="69"/>
        <v/>
      </c>
      <c r="CC66" s="63" t="str">
        <f t="shared" si="69"/>
        <v/>
      </c>
      <c r="CD66" s="63" t="str">
        <f t="shared" si="69"/>
        <v/>
      </c>
      <c r="CE66" s="63" t="str">
        <f t="shared" si="69"/>
        <v/>
      </c>
      <c r="CF66" s="63" t="str">
        <f t="shared" si="69"/>
        <v/>
      </c>
      <c r="CG66" s="63" t="str">
        <f t="shared" si="69"/>
        <v/>
      </c>
      <c r="CH66" s="63" t="str">
        <f t="shared" si="69"/>
        <v/>
      </c>
      <c r="CI66" s="63" t="str">
        <f t="shared" si="69"/>
        <v/>
      </c>
      <c r="CJ66" s="63" t="str">
        <f t="shared" si="69"/>
        <v/>
      </c>
      <c r="CK66" s="63" t="str">
        <f t="shared" si="69"/>
        <v/>
      </c>
      <c r="CL66" s="63" t="str">
        <f t="shared" si="69"/>
        <v/>
      </c>
      <c r="CM66" s="63" t="str">
        <f t="shared" si="69"/>
        <v/>
      </c>
      <c r="CN66" s="63" t="str">
        <f t="shared" si="69"/>
        <v/>
      </c>
      <c r="CO66" s="63" t="str">
        <f t="shared" si="69"/>
        <v/>
      </c>
      <c r="CP66" s="63" t="str">
        <f t="shared" si="69"/>
        <v/>
      </c>
      <c r="CQ66" s="63" t="str">
        <f t="shared" si="69"/>
        <v/>
      </c>
      <c r="CR66" s="63" t="str">
        <f t="shared" si="69"/>
        <v/>
      </c>
      <c r="CS66" s="63" t="str">
        <f t="shared" si="69"/>
        <v/>
      </c>
      <c r="CT66" s="63" t="str">
        <f t="shared" si="69"/>
        <v/>
      </c>
      <c r="CU66" s="63" t="str">
        <f t="shared" si="69"/>
        <v/>
      </c>
      <c r="CV66" s="63" t="str">
        <f t="shared" si="69"/>
        <v/>
      </c>
      <c r="CW66" s="63" t="str">
        <f t="shared" si="69"/>
        <v/>
      </c>
      <c r="CX66" s="63" t="str">
        <f t="shared" si="69"/>
        <v/>
      </c>
      <c r="CY66" s="63" t="str">
        <f t="shared" si="69"/>
        <v/>
      </c>
      <c r="CZ66" s="63" t="str">
        <f t="shared" si="69"/>
        <v/>
      </c>
    </row>
    <row r="67" ht="15.75" customHeight="1">
      <c r="A67" s="53"/>
      <c r="B67" s="53"/>
      <c r="C67" s="55"/>
      <c r="D67" s="55"/>
      <c r="E67" s="53"/>
      <c r="F67" s="53"/>
      <c r="G67" s="53"/>
      <c r="H67" s="53"/>
      <c r="I67" s="53"/>
      <c r="J67" s="56"/>
      <c r="K67" s="57" t="str">
        <f t="shared" si="6"/>
        <v/>
      </c>
      <c r="L67" s="57" t="str">
        <f t="shared" si="7"/>
        <v/>
      </c>
      <c r="M67" s="57" t="str">
        <f>IF(OR($B67&lt;&gt;"Vorgang",N($H67)=0,NOT(ISNUMBER($L67)),ISNUMBER($P67)),"",WORKDAY($L67,$H67,Freie_Tage))</f>
        <v/>
      </c>
      <c r="N67" s="56"/>
      <c r="O67" s="56"/>
      <c r="P67" s="56"/>
      <c r="Q67" s="58"/>
      <c r="R67" s="59" t="str">
        <f>IF(AND(ISNUMBER($N67),ISNUMBER($L67)),IF($L67&gt;$N67,NETWORKDAYS($N67,$L67,Freie_Tage)-1,IF($L67&lt;$N67,1-NETWORKDAYS($L67,$N67,Freie_Tage),0)),"")</f>
        <v/>
      </c>
      <c r="S67" s="60" t="str">
        <f t="shared" si="8"/>
        <v/>
      </c>
      <c r="T67" s="61" t="str">
        <f t="shared" si="9"/>
        <v/>
      </c>
      <c r="U67" s="62">
        <f t="shared" si="10"/>
        <v>32</v>
      </c>
      <c r="V67" s="62" t="str">
        <f t="array" ref="V67">IF(OR($C67="",$B67="Abschnitt"),"",IF(ISNUMBER($O67),$O67,IF(AND($E67="",NOT(ISNUMBER($J67))),WORKDAY(IF(ISNUMBER($C$5),$C$5,TODAY())-1,1,Freie_Tage),MAX(IF($E67="",0,IFERROR(WORKDAY(INDEX($X$7:$X66,MATCH($E67,$A$7:$A66,0)),IF($B67="Meilenstein",0,1)+N($F67),Freie_Tage),WORKDAY(IF(ISNUMBER($C$5),$C$5,TODAY())-1,1,Freie_Tage))),IF(ISNUMBER($J67),WORKDAY($J67-1,1,Freie_Tage),0)))))</f>
        <v/>
      </c>
      <c r="W67" s="62" t="str">
        <f>IF(V67="","",IF(ISNUMBER($P67),$P67,IF($B67="Meilenstein",V67,WORKDAY(V67,MAX(N($G67),1)-1,Freie_Tage))))</f>
        <v/>
      </c>
      <c r="X67" s="62" t="str">
        <f>IF(V67="","",MAX(WORKDAY(IF($B67="Meilenstein",V67,WORKDAY(V67,MAX(N($G67),1)-1,Freie_Tage)),N($H67),Freie_Tage),IF(ISNUMBER($P67),$P67,0)))</f>
        <v/>
      </c>
      <c r="Y67" s="62">
        <f t="shared" si="11"/>
        <v>0</v>
      </c>
      <c r="Z67" s="62">
        <f>IF(NOT(ISNUMBER($K67)),0,IF(Y67&gt;=1,1,IF(TODAY()&lt;$K67,2,IF(OR(TODAY()&gt;$L67,N($R67)&gt;0),5,IF(Y67&lt;MIN(1,(NETWORKDAYS($K67,TODAY(),Freie_Tage)-1)/MAX(1,NETWORKDAYS($K67,$L67,Freie_Tage)))-0.15,4,3)))))</f>
        <v>0</v>
      </c>
      <c r="AA67" s="63" t="str">
        <f t="shared" ref="AA67:CZ67" si="70">IF(AND($B67="Meilenstein",ISNUMBER($K67)),IF(AND(AA$1&lt;=$K67,AB$1&gt;$K67),"◆",""),"")</f>
        <v/>
      </c>
      <c r="AB67" s="63" t="str">
        <f t="shared" si="70"/>
        <v/>
      </c>
      <c r="AC67" s="63" t="str">
        <f t="shared" si="70"/>
        <v/>
      </c>
      <c r="AD67" s="63" t="str">
        <f t="shared" si="70"/>
        <v/>
      </c>
      <c r="AE67" s="63" t="str">
        <f t="shared" si="70"/>
        <v/>
      </c>
      <c r="AF67" s="63" t="str">
        <f t="shared" si="70"/>
        <v/>
      </c>
      <c r="AG67" s="63" t="str">
        <f t="shared" si="70"/>
        <v/>
      </c>
      <c r="AH67" s="63" t="str">
        <f t="shared" si="70"/>
        <v/>
      </c>
      <c r="AI67" s="63" t="str">
        <f t="shared" si="70"/>
        <v/>
      </c>
      <c r="AJ67" s="63" t="str">
        <f t="shared" si="70"/>
        <v/>
      </c>
      <c r="AK67" s="63" t="str">
        <f t="shared" si="70"/>
        <v/>
      </c>
      <c r="AL67" s="63" t="str">
        <f t="shared" si="70"/>
        <v/>
      </c>
      <c r="AM67" s="63" t="str">
        <f t="shared" si="70"/>
        <v/>
      </c>
      <c r="AN67" s="63" t="str">
        <f t="shared" si="70"/>
        <v/>
      </c>
      <c r="AO67" s="63" t="str">
        <f t="shared" si="70"/>
        <v/>
      </c>
      <c r="AP67" s="63" t="str">
        <f t="shared" si="70"/>
        <v/>
      </c>
      <c r="AQ67" s="63" t="str">
        <f t="shared" si="70"/>
        <v/>
      </c>
      <c r="AR67" s="63" t="str">
        <f t="shared" si="70"/>
        <v/>
      </c>
      <c r="AS67" s="63" t="str">
        <f t="shared" si="70"/>
        <v/>
      </c>
      <c r="AT67" s="63" t="str">
        <f t="shared" si="70"/>
        <v/>
      </c>
      <c r="AU67" s="63" t="str">
        <f t="shared" si="70"/>
        <v/>
      </c>
      <c r="AV67" s="63" t="str">
        <f t="shared" si="70"/>
        <v/>
      </c>
      <c r="AW67" s="63" t="str">
        <f t="shared" si="70"/>
        <v/>
      </c>
      <c r="AX67" s="63" t="str">
        <f t="shared" si="70"/>
        <v/>
      </c>
      <c r="AY67" s="63" t="str">
        <f t="shared" si="70"/>
        <v/>
      </c>
      <c r="AZ67" s="63" t="str">
        <f t="shared" si="70"/>
        <v/>
      </c>
      <c r="BA67" s="63" t="str">
        <f t="shared" si="70"/>
        <v/>
      </c>
      <c r="BB67" s="63" t="str">
        <f t="shared" si="70"/>
        <v/>
      </c>
      <c r="BC67" s="63" t="str">
        <f t="shared" si="70"/>
        <v/>
      </c>
      <c r="BD67" s="63" t="str">
        <f t="shared" si="70"/>
        <v/>
      </c>
      <c r="BE67" s="63" t="str">
        <f t="shared" si="70"/>
        <v/>
      </c>
      <c r="BF67" s="63" t="str">
        <f t="shared" si="70"/>
        <v/>
      </c>
      <c r="BG67" s="63" t="str">
        <f t="shared" si="70"/>
        <v/>
      </c>
      <c r="BH67" s="63" t="str">
        <f t="shared" si="70"/>
        <v/>
      </c>
      <c r="BI67" s="63" t="str">
        <f t="shared" si="70"/>
        <v/>
      </c>
      <c r="BJ67" s="63" t="str">
        <f t="shared" si="70"/>
        <v/>
      </c>
      <c r="BK67" s="63" t="str">
        <f t="shared" si="70"/>
        <v/>
      </c>
      <c r="BL67" s="63" t="str">
        <f t="shared" si="70"/>
        <v/>
      </c>
      <c r="BM67" s="63" t="str">
        <f t="shared" si="70"/>
        <v/>
      </c>
      <c r="BN67" s="63" t="str">
        <f t="shared" si="70"/>
        <v/>
      </c>
      <c r="BO67" s="63" t="str">
        <f t="shared" si="70"/>
        <v/>
      </c>
      <c r="BP67" s="63" t="str">
        <f t="shared" si="70"/>
        <v/>
      </c>
      <c r="BQ67" s="63" t="str">
        <f t="shared" si="70"/>
        <v/>
      </c>
      <c r="BR67" s="63" t="str">
        <f t="shared" si="70"/>
        <v/>
      </c>
      <c r="BS67" s="63" t="str">
        <f t="shared" si="70"/>
        <v/>
      </c>
      <c r="BT67" s="63" t="str">
        <f t="shared" si="70"/>
        <v/>
      </c>
      <c r="BU67" s="63" t="str">
        <f t="shared" si="70"/>
        <v/>
      </c>
      <c r="BV67" s="63" t="str">
        <f t="shared" si="70"/>
        <v/>
      </c>
      <c r="BW67" s="63" t="str">
        <f t="shared" si="70"/>
        <v/>
      </c>
      <c r="BX67" s="63" t="str">
        <f t="shared" si="70"/>
        <v/>
      </c>
      <c r="BY67" s="63" t="str">
        <f t="shared" si="70"/>
        <v/>
      </c>
      <c r="BZ67" s="63" t="str">
        <f t="shared" si="70"/>
        <v/>
      </c>
      <c r="CA67" s="63" t="str">
        <f t="shared" si="70"/>
        <v/>
      </c>
      <c r="CB67" s="63" t="str">
        <f t="shared" si="70"/>
        <v/>
      </c>
      <c r="CC67" s="63" t="str">
        <f t="shared" si="70"/>
        <v/>
      </c>
      <c r="CD67" s="63" t="str">
        <f t="shared" si="70"/>
        <v/>
      </c>
      <c r="CE67" s="63" t="str">
        <f t="shared" si="70"/>
        <v/>
      </c>
      <c r="CF67" s="63" t="str">
        <f t="shared" si="70"/>
        <v/>
      </c>
      <c r="CG67" s="63" t="str">
        <f t="shared" si="70"/>
        <v/>
      </c>
      <c r="CH67" s="63" t="str">
        <f t="shared" si="70"/>
        <v/>
      </c>
      <c r="CI67" s="63" t="str">
        <f t="shared" si="70"/>
        <v/>
      </c>
      <c r="CJ67" s="63" t="str">
        <f t="shared" si="70"/>
        <v/>
      </c>
      <c r="CK67" s="63" t="str">
        <f t="shared" si="70"/>
        <v/>
      </c>
      <c r="CL67" s="63" t="str">
        <f t="shared" si="70"/>
        <v/>
      </c>
      <c r="CM67" s="63" t="str">
        <f t="shared" si="70"/>
        <v/>
      </c>
      <c r="CN67" s="63" t="str">
        <f t="shared" si="70"/>
        <v/>
      </c>
      <c r="CO67" s="63" t="str">
        <f t="shared" si="70"/>
        <v/>
      </c>
      <c r="CP67" s="63" t="str">
        <f t="shared" si="70"/>
        <v/>
      </c>
      <c r="CQ67" s="63" t="str">
        <f t="shared" si="70"/>
        <v/>
      </c>
      <c r="CR67" s="63" t="str">
        <f t="shared" si="70"/>
        <v/>
      </c>
      <c r="CS67" s="63" t="str">
        <f t="shared" si="70"/>
        <v/>
      </c>
      <c r="CT67" s="63" t="str">
        <f t="shared" si="70"/>
        <v/>
      </c>
      <c r="CU67" s="63" t="str">
        <f t="shared" si="70"/>
        <v/>
      </c>
      <c r="CV67" s="63" t="str">
        <f t="shared" si="70"/>
        <v/>
      </c>
      <c r="CW67" s="63" t="str">
        <f t="shared" si="70"/>
        <v/>
      </c>
      <c r="CX67" s="63" t="str">
        <f t="shared" si="70"/>
        <v/>
      </c>
      <c r="CY67" s="63" t="str">
        <f t="shared" si="70"/>
        <v/>
      </c>
      <c r="CZ67" s="63" t="str">
        <f t="shared" si="70"/>
        <v/>
      </c>
    </row>
    <row r="68" ht="15.75" customHeight="1">
      <c r="A68" s="53"/>
      <c r="B68" s="53"/>
      <c r="C68" s="55"/>
      <c r="D68" s="55"/>
      <c r="E68" s="53"/>
      <c r="F68" s="53"/>
      <c r="G68" s="53"/>
      <c r="H68" s="53"/>
      <c r="I68" s="53"/>
      <c r="J68" s="56"/>
      <c r="K68" s="57" t="str">
        <f t="shared" si="6"/>
        <v/>
      </c>
      <c r="L68" s="57" t="str">
        <f t="shared" si="7"/>
        <v/>
      </c>
      <c r="M68" s="57" t="str">
        <f>IF(OR($B68&lt;&gt;"Vorgang",N($H68)=0,NOT(ISNUMBER($L68)),ISNUMBER($P68)),"",WORKDAY($L68,$H68,Freie_Tage))</f>
        <v/>
      </c>
      <c r="N68" s="56"/>
      <c r="O68" s="56"/>
      <c r="P68" s="56"/>
      <c r="Q68" s="58"/>
      <c r="R68" s="59" t="str">
        <f>IF(AND(ISNUMBER($N68),ISNUMBER($L68)),IF($L68&gt;$N68,NETWORKDAYS($N68,$L68,Freie_Tage)-1,IF($L68&lt;$N68,1-NETWORKDAYS($L68,$N68,Freie_Tage),0)),"")</f>
        <v/>
      </c>
      <c r="S68" s="60" t="str">
        <f t="shared" si="8"/>
        <v/>
      </c>
      <c r="T68" s="61" t="str">
        <f t="shared" si="9"/>
        <v/>
      </c>
      <c r="U68" s="62">
        <f t="shared" si="10"/>
        <v>32</v>
      </c>
      <c r="V68" s="62" t="str">
        <f t="array" ref="V68">IF(OR($C68="",$B68="Abschnitt"),"",IF(ISNUMBER($O68),$O68,IF(AND($E68="",NOT(ISNUMBER($J68))),WORKDAY(IF(ISNUMBER($C$5),$C$5,TODAY())-1,1,Freie_Tage),MAX(IF($E68="",0,IFERROR(WORKDAY(INDEX($X$7:$X67,MATCH($E68,$A$7:$A67,0)),IF($B68="Meilenstein",0,1)+N($F68),Freie_Tage),WORKDAY(IF(ISNUMBER($C$5),$C$5,TODAY())-1,1,Freie_Tage))),IF(ISNUMBER($J68),WORKDAY($J68-1,1,Freie_Tage),0)))))</f>
        <v/>
      </c>
      <c r="W68" s="62" t="str">
        <f>IF(V68="","",IF(ISNUMBER($P68),$P68,IF($B68="Meilenstein",V68,WORKDAY(V68,MAX(N($G68),1)-1,Freie_Tage))))</f>
        <v/>
      </c>
      <c r="X68" s="62" t="str">
        <f>IF(V68="","",MAX(WORKDAY(IF($B68="Meilenstein",V68,WORKDAY(V68,MAX(N($G68),1)-1,Freie_Tage)),N($H68),Freie_Tage),IF(ISNUMBER($P68),$P68,0)))</f>
        <v/>
      </c>
      <c r="Y68" s="62">
        <f t="shared" si="11"/>
        <v>0</v>
      </c>
      <c r="Z68" s="62">
        <f>IF(NOT(ISNUMBER($K68)),0,IF(Y68&gt;=1,1,IF(TODAY()&lt;$K68,2,IF(OR(TODAY()&gt;$L68,N($R68)&gt;0),5,IF(Y68&lt;MIN(1,(NETWORKDAYS($K68,TODAY(),Freie_Tage)-1)/MAX(1,NETWORKDAYS($K68,$L68,Freie_Tage)))-0.15,4,3)))))</f>
        <v>0</v>
      </c>
      <c r="AA68" s="63" t="str">
        <f t="shared" ref="AA68:CZ68" si="71">IF(AND($B68="Meilenstein",ISNUMBER($K68)),IF(AND(AA$1&lt;=$K68,AB$1&gt;$K68),"◆",""),"")</f>
        <v/>
      </c>
      <c r="AB68" s="63" t="str">
        <f t="shared" si="71"/>
        <v/>
      </c>
      <c r="AC68" s="63" t="str">
        <f t="shared" si="71"/>
        <v/>
      </c>
      <c r="AD68" s="63" t="str">
        <f t="shared" si="71"/>
        <v/>
      </c>
      <c r="AE68" s="63" t="str">
        <f t="shared" si="71"/>
        <v/>
      </c>
      <c r="AF68" s="63" t="str">
        <f t="shared" si="71"/>
        <v/>
      </c>
      <c r="AG68" s="63" t="str">
        <f t="shared" si="71"/>
        <v/>
      </c>
      <c r="AH68" s="63" t="str">
        <f t="shared" si="71"/>
        <v/>
      </c>
      <c r="AI68" s="63" t="str">
        <f t="shared" si="71"/>
        <v/>
      </c>
      <c r="AJ68" s="63" t="str">
        <f t="shared" si="71"/>
        <v/>
      </c>
      <c r="AK68" s="63" t="str">
        <f t="shared" si="71"/>
        <v/>
      </c>
      <c r="AL68" s="63" t="str">
        <f t="shared" si="71"/>
        <v/>
      </c>
      <c r="AM68" s="63" t="str">
        <f t="shared" si="71"/>
        <v/>
      </c>
      <c r="AN68" s="63" t="str">
        <f t="shared" si="71"/>
        <v/>
      </c>
      <c r="AO68" s="63" t="str">
        <f t="shared" si="71"/>
        <v/>
      </c>
      <c r="AP68" s="63" t="str">
        <f t="shared" si="71"/>
        <v/>
      </c>
      <c r="AQ68" s="63" t="str">
        <f t="shared" si="71"/>
        <v/>
      </c>
      <c r="AR68" s="63" t="str">
        <f t="shared" si="71"/>
        <v/>
      </c>
      <c r="AS68" s="63" t="str">
        <f t="shared" si="71"/>
        <v/>
      </c>
      <c r="AT68" s="63" t="str">
        <f t="shared" si="71"/>
        <v/>
      </c>
      <c r="AU68" s="63" t="str">
        <f t="shared" si="71"/>
        <v/>
      </c>
      <c r="AV68" s="63" t="str">
        <f t="shared" si="71"/>
        <v/>
      </c>
      <c r="AW68" s="63" t="str">
        <f t="shared" si="71"/>
        <v/>
      </c>
      <c r="AX68" s="63" t="str">
        <f t="shared" si="71"/>
        <v/>
      </c>
      <c r="AY68" s="63" t="str">
        <f t="shared" si="71"/>
        <v/>
      </c>
      <c r="AZ68" s="63" t="str">
        <f t="shared" si="71"/>
        <v/>
      </c>
      <c r="BA68" s="63" t="str">
        <f t="shared" si="71"/>
        <v/>
      </c>
      <c r="BB68" s="63" t="str">
        <f t="shared" si="71"/>
        <v/>
      </c>
      <c r="BC68" s="63" t="str">
        <f t="shared" si="71"/>
        <v/>
      </c>
      <c r="BD68" s="63" t="str">
        <f t="shared" si="71"/>
        <v/>
      </c>
      <c r="BE68" s="63" t="str">
        <f t="shared" si="71"/>
        <v/>
      </c>
      <c r="BF68" s="63" t="str">
        <f t="shared" si="71"/>
        <v/>
      </c>
      <c r="BG68" s="63" t="str">
        <f t="shared" si="71"/>
        <v/>
      </c>
      <c r="BH68" s="63" t="str">
        <f t="shared" si="71"/>
        <v/>
      </c>
      <c r="BI68" s="63" t="str">
        <f t="shared" si="71"/>
        <v/>
      </c>
      <c r="BJ68" s="63" t="str">
        <f t="shared" si="71"/>
        <v/>
      </c>
      <c r="BK68" s="63" t="str">
        <f t="shared" si="71"/>
        <v/>
      </c>
      <c r="BL68" s="63" t="str">
        <f t="shared" si="71"/>
        <v/>
      </c>
      <c r="BM68" s="63" t="str">
        <f t="shared" si="71"/>
        <v/>
      </c>
      <c r="BN68" s="63" t="str">
        <f t="shared" si="71"/>
        <v/>
      </c>
      <c r="BO68" s="63" t="str">
        <f t="shared" si="71"/>
        <v/>
      </c>
      <c r="BP68" s="63" t="str">
        <f t="shared" si="71"/>
        <v/>
      </c>
      <c r="BQ68" s="63" t="str">
        <f t="shared" si="71"/>
        <v/>
      </c>
      <c r="BR68" s="63" t="str">
        <f t="shared" si="71"/>
        <v/>
      </c>
      <c r="BS68" s="63" t="str">
        <f t="shared" si="71"/>
        <v/>
      </c>
      <c r="BT68" s="63" t="str">
        <f t="shared" si="71"/>
        <v/>
      </c>
      <c r="BU68" s="63" t="str">
        <f t="shared" si="71"/>
        <v/>
      </c>
      <c r="BV68" s="63" t="str">
        <f t="shared" si="71"/>
        <v/>
      </c>
      <c r="BW68" s="63" t="str">
        <f t="shared" si="71"/>
        <v/>
      </c>
      <c r="BX68" s="63" t="str">
        <f t="shared" si="71"/>
        <v/>
      </c>
      <c r="BY68" s="63" t="str">
        <f t="shared" si="71"/>
        <v/>
      </c>
      <c r="BZ68" s="63" t="str">
        <f t="shared" si="71"/>
        <v/>
      </c>
      <c r="CA68" s="63" t="str">
        <f t="shared" si="71"/>
        <v/>
      </c>
      <c r="CB68" s="63" t="str">
        <f t="shared" si="71"/>
        <v/>
      </c>
      <c r="CC68" s="63" t="str">
        <f t="shared" si="71"/>
        <v/>
      </c>
      <c r="CD68" s="63" t="str">
        <f t="shared" si="71"/>
        <v/>
      </c>
      <c r="CE68" s="63" t="str">
        <f t="shared" si="71"/>
        <v/>
      </c>
      <c r="CF68" s="63" t="str">
        <f t="shared" si="71"/>
        <v/>
      </c>
      <c r="CG68" s="63" t="str">
        <f t="shared" si="71"/>
        <v/>
      </c>
      <c r="CH68" s="63" t="str">
        <f t="shared" si="71"/>
        <v/>
      </c>
      <c r="CI68" s="63" t="str">
        <f t="shared" si="71"/>
        <v/>
      </c>
      <c r="CJ68" s="63" t="str">
        <f t="shared" si="71"/>
        <v/>
      </c>
      <c r="CK68" s="63" t="str">
        <f t="shared" si="71"/>
        <v/>
      </c>
      <c r="CL68" s="63" t="str">
        <f t="shared" si="71"/>
        <v/>
      </c>
      <c r="CM68" s="63" t="str">
        <f t="shared" si="71"/>
        <v/>
      </c>
      <c r="CN68" s="63" t="str">
        <f t="shared" si="71"/>
        <v/>
      </c>
      <c r="CO68" s="63" t="str">
        <f t="shared" si="71"/>
        <v/>
      </c>
      <c r="CP68" s="63" t="str">
        <f t="shared" si="71"/>
        <v/>
      </c>
      <c r="CQ68" s="63" t="str">
        <f t="shared" si="71"/>
        <v/>
      </c>
      <c r="CR68" s="63" t="str">
        <f t="shared" si="71"/>
        <v/>
      </c>
      <c r="CS68" s="63" t="str">
        <f t="shared" si="71"/>
        <v/>
      </c>
      <c r="CT68" s="63" t="str">
        <f t="shared" si="71"/>
        <v/>
      </c>
      <c r="CU68" s="63" t="str">
        <f t="shared" si="71"/>
        <v/>
      </c>
      <c r="CV68" s="63" t="str">
        <f t="shared" si="71"/>
        <v/>
      </c>
      <c r="CW68" s="63" t="str">
        <f t="shared" si="71"/>
        <v/>
      </c>
      <c r="CX68" s="63" t="str">
        <f t="shared" si="71"/>
        <v/>
      </c>
      <c r="CY68" s="63" t="str">
        <f t="shared" si="71"/>
        <v/>
      </c>
      <c r="CZ68" s="63" t="str">
        <f t="shared" si="71"/>
        <v/>
      </c>
    </row>
    <row r="69" ht="15.75" customHeight="1">
      <c r="A69" s="53"/>
      <c r="B69" s="53"/>
      <c r="C69" s="55"/>
      <c r="D69" s="55"/>
      <c r="E69" s="53"/>
      <c r="F69" s="53"/>
      <c r="G69" s="53"/>
      <c r="H69" s="53"/>
      <c r="I69" s="53"/>
      <c r="J69" s="56"/>
      <c r="K69" s="57" t="str">
        <f t="shared" si="6"/>
        <v/>
      </c>
      <c r="L69" s="57" t="str">
        <f t="shared" si="7"/>
        <v/>
      </c>
      <c r="M69" s="57" t="str">
        <f>IF(OR($B69&lt;&gt;"Vorgang",N($H69)=0,NOT(ISNUMBER($L69)),ISNUMBER($P69)),"",WORKDAY($L69,$H69,Freie_Tage))</f>
        <v/>
      </c>
      <c r="N69" s="56"/>
      <c r="O69" s="56"/>
      <c r="P69" s="56"/>
      <c r="Q69" s="58"/>
      <c r="R69" s="59" t="str">
        <f>IF(AND(ISNUMBER($N69),ISNUMBER($L69)),IF($L69&gt;$N69,NETWORKDAYS($N69,$L69,Freie_Tage)-1,IF($L69&lt;$N69,1-NETWORKDAYS($L69,$N69,Freie_Tage),0)),"")</f>
        <v/>
      </c>
      <c r="S69" s="60" t="str">
        <f t="shared" si="8"/>
        <v/>
      </c>
      <c r="T69" s="61" t="str">
        <f t="shared" si="9"/>
        <v/>
      </c>
      <c r="U69" s="62">
        <f t="shared" si="10"/>
        <v>32</v>
      </c>
      <c r="V69" s="62" t="str">
        <f t="array" ref="V69">IF(OR($C69="",$B69="Abschnitt"),"",IF(ISNUMBER($O69),$O69,IF(AND($E69="",NOT(ISNUMBER($J69))),WORKDAY(IF(ISNUMBER($C$5),$C$5,TODAY())-1,1,Freie_Tage),MAX(IF($E69="",0,IFERROR(WORKDAY(INDEX($X$7:$X68,MATCH($E69,$A$7:$A68,0)),IF($B69="Meilenstein",0,1)+N($F69),Freie_Tage),WORKDAY(IF(ISNUMBER($C$5),$C$5,TODAY())-1,1,Freie_Tage))),IF(ISNUMBER($J69),WORKDAY($J69-1,1,Freie_Tage),0)))))</f>
        <v/>
      </c>
      <c r="W69" s="62" t="str">
        <f>IF(V69="","",IF(ISNUMBER($P69),$P69,IF($B69="Meilenstein",V69,WORKDAY(V69,MAX(N($G69),1)-1,Freie_Tage))))</f>
        <v/>
      </c>
      <c r="X69" s="62" t="str">
        <f>IF(V69="","",MAX(WORKDAY(IF($B69="Meilenstein",V69,WORKDAY(V69,MAX(N($G69),1)-1,Freie_Tage)),N($H69),Freie_Tage),IF(ISNUMBER($P69),$P69,0)))</f>
        <v/>
      </c>
      <c r="Y69" s="62">
        <f t="shared" si="11"/>
        <v>0</v>
      </c>
      <c r="Z69" s="62">
        <f>IF(NOT(ISNUMBER($K69)),0,IF(Y69&gt;=1,1,IF(TODAY()&lt;$K69,2,IF(OR(TODAY()&gt;$L69,N($R69)&gt;0),5,IF(Y69&lt;MIN(1,(NETWORKDAYS($K69,TODAY(),Freie_Tage)-1)/MAX(1,NETWORKDAYS($K69,$L69,Freie_Tage)))-0.15,4,3)))))</f>
        <v>0</v>
      </c>
      <c r="AA69" s="63" t="str">
        <f t="shared" ref="AA69:CZ69" si="72">IF(AND($B69="Meilenstein",ISNUMBER($K69)),IF(AND(AA$1&lt;=$K69,AB$1&gt;$K69),"◆",""),"")</f>
        <v/>
      </c>
      <c r="AB69" s="63" t="str">
        <f t="shared" si="72"/>
        <v/>
      </c>
      <c r="AC69" s="63" t="str">
        <f t="shared" si="72"/>
        <v/>
      </c>
      <c r="AD69" s="63" t="str">
        <f t="shared" si="72"/>
        <v/>
      </c>
      <c r="AE69" s="63" t="str">
        <f t="shared" si="72"/>
        <v/>
      </c>
      <c r="AF69" s="63" t="str">
        <f t="shared" si="72"/>
        <v/>
      </c>
      <c r="AG69" s="63" t="str">
        <f t="shared" si="72"/>
        <v/>
      </c>
      <c r="AH69" s="63" t="str">
        <f t="shared" si="72"/>
        <v/>
      </c>
      <c r="AI69" s="63" t="str">
        <f t="shared" si="72"/>
        <v/>
      </c>
      <c r="AJ69" s="63" t="str">
        <f t="shared" si="72"/>
        <v/>
      </c>
      <c r="AK69" s="63" t="str">
        <f t="shared" si="72"/>
        <v/>
      </c>
      <c r="AL69" s="63" t="str">
        <f t="shared" si="72"/>
        <v/>
      </c>
      <c r="AM69" s="63" t="str">
        <f t="shared" si="72"/>
        <v/>
      </c>
      <c r="AN69" s="63" t="str">
        <f t="shared" si="72"/>
        <v/>
      </c>
      <c r="AO69" s="63" t="str">
        <f t="shared" si="72"/>
        <v/>
      </c>
      <c r="AP69" s="63" t="str">
        <f t="shared" si="72"/>
        <v/>
      </c>
      <c r="AQ69" s="63" t="str">
        <f t="shared" si="72"/>
        <v/>
      </c>
      <c r="AR69" s="63" t="str">
        <f t="shared" si="72"/>
        <v/>
      </c>
      <c r="AS69" s="63" t="str">
        <f t="shared" si="72"/>
        <v/>
      </c>
      <c r="AT69" s="63" t="str">
        <f t="shared" si="72"/>
        <v/>
      </c>
      <c r="AU69" s="63" t="str">
        <f t="shared" si="72"/>
        <v/>
      </c>
      <c r="AV69" s="63" t="str">
        <f t="shared" si="72"/>
        <v/>
      </c>
      <c r="AW69" s="63" t="str">
        <f t="shared" si="72"/>
        <v/>
      </c>
      <c r="AX69" s="63" t="str">
        <f t="shared" si="72"/>
        <v/>
      </c>
      <c r="AY69" s="63" t="str">
        <f t="shared" si="72"/>
        <v/>
      </c>
      <c r="AZ69" s="63" t="str">
        <f t="shared" si="72"/>
        <v/>
      </c>
      <c r="BA69" s="63" t="str">
        <f t="shared" si="72"/>
        <v/>
      </c>
      <c r="BB69" s="63" t="str">
        <f t="shared" si="72"/>
        <v/>
      </c>
      <c r="BC69" s="63" t="str">
        <f t="shared" si="72"/>
        <v/>
      </c>
      <c r="BD69" s="63" t="str">
        <f t="shared" si="72"/>
        <v/>
      </c>
      <c r="BE69" s="63" t="str">
        <f t="shared" si="72"/>
        <v/>
      </c>
      <c r="BF69" s="63" t="str">
        <f t="shared" si="72"/>
        <v/>
      </c>
      <c r="BG69" s="63" t="str">
        <f t="shared" si="72"/>
        <v/>
      </c>
      <c r="BH69" s="63" t="str">
        <f t="shared" si="72"/>
        <v/>
      </c>
      <c r="BI69" s="63" t="str">
        <f t="shared" si="72"/>
        <v/>
      </c>
      <c r="BJ69" s="63" t="str">
        <f t="shared" si="72"/>
        <v/>
      </c>
      <c r="BK69" s="63" t="str">
        <f t="shared" si="72"/>
        <v/>
      </c>
      <c r="BL69" s="63" t="str">
        <f t="shared" si="72"/>
        <v/>
      </c>
      <c r="BM69" s="63" t="str">
        <f t="shared" si="72"/>
        <v/>
      </c>
      <c r="BN69" s="63" t="str">
        <f t="shared" si="72"/>
        <v/>
      </c>
      <c r="BO69" s="63" t="str">
        <f t="shared" si="72"/>
        <v/>
      </c>
      <c r="BP69" s="63" t="str">
        <f t="shared" si="72"/>
        <v/>
      </c>
      <c r="BQ69" s="63" t="str">
        <f t="shared" si="72"/>
        <v/>
      </c>
      <c r="BR69" s="63" t="str">
        <f t="shared" si="72"/>
        <v/>
      </c>
      <c r="BS69" s="63" t="str">
        <f t="shared" si="72"/>
        <v/>
      </c>
      <c r="BT69" s="63" t="str">
        <f t="shared" si="72"/>
        <v/>
      </c>
      <c r="BU69" s="63" t="str">
        <f t="shared" si="72"/>
        <v/>
      </c>
      <c r="BV69" s="63" t="str">
        <f t="shared" si="72"/>
        <v/>
      </c>
      <c r="BW69" s="63" t="str">
        <f t="shared" si="72"/>
        <v/>
      </c>
      <c r="BX69" s="63" t="str">
        <f t="shared" si="72"/>
        <v/>
      </c>
      <c r="BY69" s="63" t="str">
        <f t="shared" si="72"/>
        <v/>
      </c>
      <c r="BZ69" s="63" t="str">
        <f t="shared" si="72"/>
        <v/>
      </c>
      <c r="CA69" s="63" t="str">
        <f t="shared" si="72"/>
        <v/>
      </c>
      <c r="CB69" s="63" t="str">
        <f t="shared" si="72"/>
        <v/>
      </c>
      <c r="CC69" s="63" t="str">
        <f t="shared" si="72"/>
        <v/>
      </c>
      <c r="CD69" s="63" t="str">
        <f t="shared" si="72"/>
        <v/>
      </c>
      <c r="CE69" s="63" t="str">
        <f t="shared" si="72"/>
        <v/>
      </c>
      <c r="CF69" s="63" t="str">
        <f t="shared" si="72"/>
        <v/>
      </c>
      <c r="CG69" s="63" t="str">
        <f t="shared" si="72"/>
        <v/>
      </c>
      <c r="CH69" s="63" t="str">
        <f t="shared" si="72"/>
        <v/>
      </c>
      <c r="CI69" s="63" t="str">
        <f t="shared" si="72"/>
        <v/>
      </c>
      <c r="CJ69" s="63" t="str">
        <f t="shared" si="72"/>
        <v/>
      </c>
      <c r="CK69" s="63" t="str">
        <f t="shared" si="72"/>
        <v/>
      </c>
      <c r="CL69" s="63" t="str">
        <f t="shared" si="72"/>
        <v/>
      </c>
      <c r="CM69" s="63" t="str">
        <f t="shared" si="72"/>
        <v/>
      </c>
      <c r="CN69" s="63" t="str">
        <f t="shared" si="72"/>
        <v/>
      </c>
      <c r="CO69" s="63" t="str">
        <f t="shared" si="72"/>
        <v/>
      </c>
      <c r="CP69" s="63" t="str">
        <f t="shared" si="72"/>
        <v/>
      </c>
      <c r="CQ69" s="63" t="str">
        <f t="shared" si="72"/>
        <v/>
      </c>
      <c r="CR69" s="63" t="str">
        <f t="shared" si="72"/>
        <v/>
      </c>
      <c r="CS69" s="63" t="str">
        <f t="shared" si="72"/>
        <v/>
      </c>
      <c r="CT69" s="63" t="str">
        <f t="shared" si="72"/>
        <v/>
      </c>
      <c r="CU69" s="63" t="str">
        <f t="shared" si="72"/>
        <v/>
      </c>
      <c r="CV69" s="63" t="str">
        <f t="shared" si="72"/>
        <v/>
      </c>
      <c r="CW69" s="63" t="str">
        <f t="shared" si="72"/>
        <v/>
      </c>
      <c r="CX69" s="63" t="str">
        <f t="shared" si="72"/>
        <v/>
      </c>
      <c r="CY69" s="63" t="str">
        <f t="shared" si="72"/>
        <v/>
      </c>
      <c r="CZ69" s="63" t="str">
        <f t="shared" si="72"/>
        <v/>
      </c>
    </row>
    <row r="70" ht="15.75" customHeight="1">
      <c r="A70" s="53"/>
      <c r="B70" s="53"/>
      <c r="C70" s="55"/>
      <c r="D70" s="55"/>
      <c r="E70" s="53"/>
      <c r="F70" s="53"/>
      <c r="G70" s="53"/>
      <c r="H70" s="53"/>
      <c r="I70" s="53"/>
      <c r="J70" s="56"/>
      <c r="K70" s="57" t="str">
        <f t="shared" si="6"/>
        <v/>
      </c>
      <c r="L70" s="57" t="str">
        <f t="shared" si="7"/>
        <v/>
      </c>
      <c r="M70" s="57" t="str">
        <f>IF(OR($B70&lt;&gt;"Vorgang",N($H70)=0,NOT(ISNUMBER($L70)),ISNUMBER($P70)),"",WORKDAY($L70,$H70,Freie_Tage))</f>
        <v/>
      </c>
      <c r="N70" s="56"/>
      <c r="O70" s="56"/>
      <c r="P70" s="56"/>
      <c r="Q70" s="58"/>
      <c r="R70" s="59" t="str">
        <f>IF(AND(ISNUMBER($N70),ISNUMBER($L70)),IF($L70&gt;$N70,NETWORKDAYS($N70,$L70,Freie_Tage)-1,IF($L70&lt;$N70,1-NETWORKDAYS($L70,$N70,Freie_Tage),0)),"")</f>
        <v/>
      </c>
      <c r="S70" s="60" t="str">
        <f t="shared" si="8"/>
        <v/>
      </c>
      <c r="T70" s="61" t="str">
        <f t="shared" si="9"/>
        <v/>
      </c>
      <c r="U70" s="62">
        <f t="shared" si="10"/>
        <v>32</v>
      </c>
      <c r="V70" s="62" t="str">
        <f t="array" ref="V70">IF(OR($C70="",$B70="Abschnitt"),"",IF(ISNUMBER($O70),$O70,IF(AND($E70="",NOT(ISNUMBER($J70))),WORKDAY(IF(ISNUMBER($C$5),$C$5,TODAY())-1,1,Freie_Tage),MAX(IF($E70="",0,IFERROR(WORKDAY(INDEX($X$7:$X69,MATCH($E70,$A$7:$A69,0)),IF($B70="Meilenstein",0,1)+N($F70),Freie_Tage),WORKDAY(IF(ISNUMBER($C$5),$C$5,TODAY())-1,1,Freie_Tage))),IF(ISNUMBER($J70),WORKDAY($J70-1,1,Freie_Tage),0)))))</f>
        <v/>
      </c>
      <c r="W70" s="62" t="str">
        <f>IF(V70="","",IF(ISNUMBER($P70),$P70,IF($B70="Meilenstein",V70,WORKDAY(V70,MAX(N($G70),1)-1,Freie_Tage))))</f>
        <v/>
      </c>
      <c r="X70" s="62" t="str">
        <f>IF(V70="","",MAX(WORKDAY(IF($B70="Meilenstein",V70,WORKDAY(V70,MAX(N($G70),1)-1,Freie_Tage)),N($H70),Freie_Tage),IF(ISNUMBER($P70),$P70,0)))</f>
        <v/>
      </c>
      <c r="Y70" s="62">
        <f t="shared" si="11"/>
        <v>0</v>
      </c>
      <c r="Z70" s="62">
        <f>IF(NOT(ISNUMBER($K70)),0,IF(Y70&gt;=1,1,IF(TODAY()&lt;$K70,2,IF(OR(TODAY()&gt;$L70,N($R70)&gt;0),5,IF(Y70&lt;MIN(1,(NETWORKDAYS($K70,TODAY(),Freie_Tage)-1)/MAX(1,NETWORKDAYS($K70,$L70,Freie_Tage)))-0.15,4,3)))))</f>
        <v>0</v>
      </c>
      <c r="AA70" s="63" t="str">
        <f t="shared" ref="AA70:CZ70" si="73">IF(AND($B70="Meilenstein",ISNUMBER($K70)),IF(AND(AA$1&lt;=$K70,AB$1&gt;$K70),"◆",""),"")</f>
        <v/>
      </c>
      <c r="AB70" s="63" t="str">
        <f t="shared" si="73"/>
        <v/>
      </c>
      <c r="AC70" s="63" t="str">
        <f t="shared" si="73"/>
        <v/>
      </c>
      <c r="AD70" s="63" t="str">
        <f t="shared" si="73"/>
        <v/>
      </c>
      <c r="AE70" s="63" t="str">
        <f t="shared" si="73"/>
        <v/>
      </c>
      <c r="AF70" s="63" t="str">
        <f t="shared" si="73"/>
        <v/>
      </c>
      <c r="AG70" s="63" t="str">
        <f t="shared" si="73"/>
        <v/>
      </c>
      <c r="AH70" s="63" t="str">
        <f t="shared" si="73"/>
        <v/>
      </c>
      <c r="AI70" s="63" t="str">
        <f t="shared" si="73"/>
        <v/>
      </c>
      <c r="AJ70" s="63" t="str">
        <f t="shared" si="73"/>
        <v/>
      </c>
      <c r="AK70" s="63" t="str">
        <f t="shared" si="73"/>
        <v/>
      </c>
      <c r="AL70" s="63" t="str">
        <f t="shared" si="73"/>
        <v/>
      </c>
      <c r="AM70" s="63" t="str">
        <f t="shared" si="73"/>
        <v/>
      </c>
      <c r="AN70" s="63" t="str">
        <f t="shared" si="73"/>
        <v/>
      </c>
      <c r="AO70" s="63" t="str">
        <f t="shared" si="73"/>
        <v/>
      </c>
      <c r="AP70" s="63" t="str">
        <f t="shared" si="73"/>
        <v/>
      </c>
      <c r="AQ70" s="63" t="str">
        <f t="shared" si="73"/>
        <v/>
      </c>
      <c r="AR70" s="63" t="str">
        <f t="shared" si="73"/>
        <v/>
      </c>
      <c r="AS70" s="63" t="str">
        <f t="shared" si="73"/>
        <v/>
      </c>
      <c r="AT70" s="63" t="str">
        <f t="shared" si="73"/>
        <v/>
      </c>
      <c r="AU70" s="63" t="str">
        <f t="shared" si="73"/>
        <v/>
      </c>
      <c r="AV70" s="63" t="str">
        <f t="shared" si="73"/>
        <v/>
      </c>
      <c r="AW70" s="63" t="str">
        <f t="shared" si="73"/>
        <v/>
      </c>
      <c r="AX70" s="63" t="str">
        <f t="shared" si="73"/>
        <v/>
      </c>
      <c r="AY70" s="63" t="str">
        <f t="shared" si="73"/>
        <v/>
      </c>
      <c r="AZ70" s="63" t="str">
        <f t="shared" si="73"/>
        <v/>
      </c>
      <c r="BA70" s="63" t="str">
        <f t="shared" si="73"/>
        <v/>
      </c>
      <c r="BB70" s="63" t="str">
        <f t="shared" si="73"/>
        <v/>
      </c>
      <c r="BC70" s="63" t="str">
        <f t="shared" si="73"/>
        <v/>
      </c>
      <c r="BD70" s="63" t="str">
        <f t="shared" si="73"/>
        <v/>
      </c>
      <c r="BE70" s="63" t="str">
        <f t="shared" si="73"/>
        <v/>
      </c>
      <c r="BF70" s="63" t="str">
        <f t="shared" si="73"/>
        <v/>
      </c>
      <c r="BG70" s="63" t="str">
        <f t="shared" si="73"/>
        <v/>
      </c>
      <c r="BH70" s="63" t="str">
        <f t="shared" si="73"/>
        <v/>
      </c>
      <c r="BI70" s="63" t="str">
        <f t="shared" si="73"/>
        <v/>
      </c>
      <c r="BJ70" s="63" t="str">
        <f t="shared" si="73"/>
        <v/>
      </c>
      <c r="BK70" s="63" t="str">
        <f t="shared" si="73"/>
        <v/>
      </c>
      <c r="BL70" s="63" t="str">
        <f t="shared" si="73"/>
        <v/>
      </c>
      <c r="BM70" s="63" t="str">
        <f t="shared" si="73"/>
        <v/>
      </c>
      <c r="BN70" s="63" t="str">
        <f t="shared" si="73"/>
        <v/>
      </c>
      <c r="BO70" s="63" t="str">
        <f t="shared" si="73"/>
        <v/>
      </c>
      <c r="BP70" s="63" t="str">
        <f t="shared" si="73"/>
        <v/>
      </c>
      <c r="BQ70" s="63" t="str">
        <f t="shared" si="73"/>
        <v/>
      </c>
      <c r="BR70" s="63" t="str">
        <f t="shared" si="73"/>
        <v/>
      </c>
      <c r="BS70" s="63" t="str">
        <f t="shared" si="73"/>
        <v/>
      </c>
      <c r="BT70" s="63" t="str">
        <f t="shared" si="73"/>
        <v/>
      </c>
      <c r="BU70" s="63" t="str">
        <f t="shared" si="73"/>
        <v/>
      </c>
      <c r="BV70" s="63" t="str">
        <f t="shared" si="73"/>
        <v/>
      </c>
      <c r="BW70" s="63" t="str">
        <f t="shared" si="73"/>
        <v/>
      </c>
      <c r="BX70" s="63" t="str">
        <f t="shared" si="73"/>
        <v/>
      </c>
      <c r="BY70" s="63" t="str">
        <f t="shared" si="73"/>
        <v/>
      </c>
      <c r="BZ70" s="63" t="str">
        <f t="shared" si="73"/>
        <v/>
      </c>
      <c r="CA70" s="63" t="str">
        <f t="shared" si="73"/>
        <v/>
      </c>
      <c r="CB70" s="63" t="str">
        <f t="shared" si="73"/>
        <v/>
      </c>
      <c r="CC70" s="63" t="str">
        <f t="shared" si="73"/>
        <v/>
      </c>
      <c r="CD70" s="63" t="str">
        <f t="shared" si="73"/>
        <v/>
      </c>
      <c r="CE70" s="63" t="str">
        <f t="shared" si="73"/>
        <v/>
      </c>
      <c r="CF70" s="63" t="str">
        <f t="shared" si="73"/>
        <v/>
      </c>
      <c r="CG70" s="63" t="str">
        <f t="shared" si="73"/>
        <v/>
      </c>
      <c r="CH70" s="63" t="str">
        <f t="shared" si="73"/>
        <v/>
      </c>
      <c r="CI70" s="63" t="str">
        <f t="shared" si="73"/>
        <v/>
      </c>
      <c r="CJ70" s="63" t="str">
        <f t="shared" si="73"/>
        <v/>
      </c>
      <c r="CK70" s="63" t="str">
        <f t="shared" si="73"/>
        <v/>
      </c>
      <c r="CL70" s="63" t="str">
        <f t="shared" si="73"/>
        <v/>
      </c>
      <c r="CM70" s="63" t="str">
        <f t="shared" si="73"/>
        <v/>
      </c>
      <c r="CN70" s="63" t="str">
        <f t="shared" si="73"/>
        <v/>
      </c>
      <c r="CO70" s="63" t="str">
        <f t="shared" si="73"/>
        <v/>
      </c>
      <c r="CP70" s="63" t="str">
        <f t="shared" si="73"/>
        <v/>
      </c>
      <c r="CQ70" s="63" t="str">
        <f t="shared" si="73"/>
        <v/>
      </c>
      <c r="CR70" s="63" t="str">
        <f t="shared" si="73"/>
        <v/>
      </c>
      <c r="CS70" s="63" t="str">
        <f t="shared" si="73"/>
        <v/>
      </c>
      <c r="CT70" s="63" t="str">
        <f t="shared" si="73"/>
        <v/>
      </c>
      <c r="CU70" s="63" t="str">
        <f t="shared" si="73"/>
        <v/>
      </c>
      <c r="CV70" s="63" t="str">
        <f t="shared" si="73"/>
        <v/>
      </c>
      <c r="CW70" s="63" t="str">
        <f t="shared" si="73"/>
        <v/>
      </c>
      <c r="CX70" s="63" t="str">
        <f t="shared" si="73"/>
        <v/>
      </c>
      <c r="CY70" s="63" t="str">
        <f t="shared" si="73"/>
        <v/>
      </c>
      <c r="CZ70" s="63" t="str">
        <f t="shared" si="73"/>
        <v/>
      </c>
    </row>
    <row r="71" ht="15.75" customHeight="1">
      <c r="A71" s="53"/>
      <c r="B71" s="53"/>
      <c r="C71" s="55"/>
      <c r="D71" s="55"/>
      <c r="E71" s="53"/>
      <c r="F71" s="53"/>
      <c r="G71" s="53"/>
      <c r="H71" s="53"/>
      <c r="I71" s="53"/>
      <c r="J71" s="56"/>
      <c r="K71" s="57" t="str">
        <f t="shared" si="6"/>
        <v/>
      </c>
      <c r="L71" s="57" t="str">
        <f t="shared" si="7"/>
        <v/>
      </c>
      <c r="M71" s="57" t="str">
        <f>IF(OR($B71&lt;&gt;"Vorgang",N($H71)=0,NOT(ISNUMBER($L71)),ISNUMBER($P71)),"",WORKDAY($L71,$H71,Freie_Tage))</f>
        <v/>
      </c>
      <c r="N71" s="56"/>
      <c r="O71" s="56"/>
      <c r="P71" s="56"/>
      <c r="Q71" s="58"/>
      <c r="R71" s="59" t="str">
        <f>IF(AND(ISNUMBER($N71),ISNUMBER($L71)),IF($L71&gt;$N71,NETWORKDAYS($N71,$L71,Freie_Tage)-1,IF($L71&lt;$N71,1-NETWORKDAYS($L71,$N71,Freie_Tage),0)),"")</f>
        <v/>
      </c>
      <c r="S71" s="60" t="str">
        <f t="shared" si="8"/>
        <v/>
      </c>
      <c r="T71" s="61" t="str">
        <f t="shared" si="9"/>
        <v/>
      </c>
      <c r="U71" s="62">
        <f t="shared" si="10"/>
        <v>32</v>
      </c>
      <c r="V71" s="62" t="str">
        <f t="array" ref="V71">IF(OR($C71="",$B71="Abschnitt"),"",IF(ISNUMBER($O71),$O71,IF(AND($E71="",NOT(ISNUMBER($J71))),WORKDAY(IF(ISNUMBER($C$5),$C$5,TODAY())-1,1,Freie_Tage),MAX(IF($E71="",0,IFERROR(WORKDAY(INDEX($X$7:$X70,MATCH($E71,$A$7:$A70,0)),IF($B71="Meilenstein",0,1)+N($F71),Freie_Tage),WORKDAY(IF(ISNUMBER($C$5),$C$5,TODAY())-1,1,Freie_Tage))),IF(ISNUMBER($J71),WORKDAY($J71-1,1,Freie_Tage),0)))))</f>
        <v/>
      </c>
      <c r="W71" s="62" t="str">
        <f>IF(V71="","",IF(ISNUMBER($P71),$P71,IF($B71="Meilenstein",V71,WORKDAY(V71,MAX(N($G71),1)-1,Freie_Tage))))</f>
        <v/>
      </c>
      <c r="X71" s="62" t="str">
        <f>IF(V71="","",MAX(WORKDAY(IF($B71="Meilenstein",V71,WORKDAY(V71,MAX(N($G71),1)-1,Freie_Tage)),N($H71),Freie_Tage),IF(ISNUMBER($P71),$P71,0)))</f>
        <v/>
      </c>
      <c r="Y71" s="62">
        <f t="shared" si="11"/>
        <v>0</v>
      </c>
      <c r="Z71" s="62">
        <f>IF(NOT(ISNUMBER($K71)),0,IF(Y71&gt;=1,1,IF(TODAY()&lt;$K71,2,IF(OR(TODAY()&gt;$L71,N($R71)&gt;0),5,IF(Y71&lt;MIN(1,(NETWORKDAYS($K71,TODAY(),Freie_Tage)-1)/MAX(1,NETWORKDAYS($K71,$L71,Freie_Tage)))-0.15,4,3)))))</f>
        <v>0</v>
      </c>
      <c r="AA71" s="63" t="str">
        <f t="shared" ref="AA71:CZ71" si="74">IF(AND($B71="Meilenstein",ISNUMBER($K71)),IF(AND(AA$1&lt;=$K71,AB$1&gt;$K71),"◆",""),"")</f>
        <v/>
      </c>
      <c r="AB71" s="63" t="str">
        <f t="shared" si="74"/>
        <v/>
      </c>
      <c r="AC71" s="63" t="str">
        <f t="shared" si="74"/>
        <v/>
      </c>
      <c r="AD71" s="63" t="str">
        <f t="shared" si="74"/>
        <v/>
      </c>
      <c r="AE71" s="63" t="str">
        <f t="shared" si="74"/>
        <v/>
      </c>
      <c r="AF71" s="63" t="str">
        <f t="shared" si="74"/>
        <v/>
      </c>
      <c r="AG71" s="63" t="str">
        <f t="shared" si="74"/>
        <v/>
      </c>
      <c r="AH71" s="63" t="str">
        <f t="shared" si="74"/>
        <v/>
      </c>
      <c r="AI71" s="63" t="str">
        <f t="shared" si="74"/>
        <v/>
      </c>
      <c r="AJ71" s="63" t="str">
        <f t="shared" si="74"/>
        <v/>
      </c>
      <c r="AK71" s="63" t="str">
        <f t="shared" si="74"/>
        <v/>
      </c>
      <c r="AL71" s="63" t="str">
        <f t="shared" si="74"/>
        <v/>
      </c>
      <c r="AM71" s="63" t="str">
        <f t="shared" si="74"/>
        <v/>
      </c>
      <c r="AN71" s="63" t="str">
        <f t="shared" si="74"/>
        <v/>
      </c>
      <c r="AO71" s="63" t="str">
        <f t="shared" si="74"/>
        <v/>
      </c>
      <c r="AP71" s="63" t="str">
        <f t="shared" si="74"/>
        <v/>
      </c>
      <c r="AQ71" s="63" t="str">
        <f t="shared" si="74"/>
        <v/>
      </c>
      <c r="AR71" s="63" t="str">
        <f t="shared" si="74"/>
        <v/>
      </c>
      <c r="AS71" s="63" t="str">
        <f t="shared" si="74"/>
        <v/>
      </c>
      <c r="AT71" s="63" t="str">
        <f t="shared" si="74"/>
        <v/>
      </c>
      <c r="AU71" s="63" t="str">
        <f t="shared" si="74"/>
        <v/>
      </c>
      <c r="AV71" s="63" t="str">
        <f t="shared" si="74"/>
        <v/>
      </c>
      <c r="AW71" s="63" t="str">
        <f t="shared" si="74"/>
        <v/>
      </c>
      <c r="AX71" s="63" t="str">
        <f t="shared" si="74"/>
        <v/>
      </c>
      <c r="AY71" s="63" t="str">
        <f t="shared" si="74"/>
        <v/>
      </c>
      <c r="AZ71" s="63" t="str">
        <f t="shared" si="74"/>
        <v/>
      </c>
      <c r="BA71" s="63" t="str">
        <f t="shared" si="74"/>
        <v/>
      </c>
      <c r="BB71" s="63" t="str">
        <f t="shared" si="74"/>
        <v/>
      </c>
      <c r="BC71" s="63" t="str">
        <f t="shared" si="74"/>
        <v/>
      </c>
      <c r="BD71" s="63" t="str">
        <f t="shared" si="74"/>
        <v/>
      </c>
      <c r="BE71" s="63" t="str">
        <f t="shared" si="74"/>
        <v/>
      </c>
      <c r="BF71" s="63" t="str">
        <f t="shared" si="74"/>
        <v/>
      </c>
      <c r="BG71" s="63" t="str">
        <f t="shared" si="74"/>
        <v/>
      </c>
      <c r="BH71" s="63" t="str">
        <f t="shared" si="74"/>
        <v/>
      </c>
      <c r="BI71" s="63" t="str">
        <f t="shared" si="74"/>
        <v/>
      </c>
      <c r="BJ71" s="63" t="str">
        <f t="shared" si="74"/>
        <v/>
      </c>
      <c r="BK71" s="63" t="str">
        <f t="shared" si="74"/>
        <v/>
      </c>
      <c r="BL71" s="63" t="str">
        <f t="shared" si="74"/>
        <v/>
      </c>
      <c r="BM71" s="63" t="str">
        <f t="shared" si="74"/>
        <v/>
      </c>
      <c r="BN71" s="63" t="str">
        <f t="shared" si="74"/>
        <v/>
      </c>
      <c r="BO71" s="63" t="str">
        <f t="shared" si="74"/>
        <v/>
      </c>
      <c r="BP71" s="63" t="str">
        <f t="shared" si="74"/>
        <v/>
      </c>
      <c r="BQ71" s="63" t="str">
        <f t="shared" si="74"/>
        <v/>
      </c>
      <c r="BR71" s="63" t="str">
        <f t="shared" si="74"/>
        <v/>
      </c>
      <c r="BS71" s="63" t="str">
        <f t="shared" si="74"/>
        <v/>
      </c>
      <c r="BT71" s="63" t="str">
        <f t="shared" si="74"/>
        <v/>
      </c>
      <c r="BU71" s="63" t="str">
        <f t="shared" si="74"/>
        <v/>
      </c>
      <c r="BV71" s="63" t="str">
        <f t="shared" si="74"/>
        <v/>
      </c>
      <c r="BW71" s="63" t="str">
        <f t="shared" si="74"/>
        <v/>
      </c>
      <c r="BX71" s="63" t="str">
        <f t="shared" si="74"/>
        <v/>
      </c>
      <c r="BY71" s="63" t="str">
        <f t="shared" si="74"/>
        <v/>
      </c>
      <c r="BZ71" s="63" t="str">
        <f t="shared" si="74"/>
        <v/>
      </c>
      <c r="CA71" s="63" t="str">
        <f t="shared" si="74"/>
        <v/>
      </c>
      <c r="CB71" s="63" t="str">
        <f t="shared" si="74"/>
        <v/>
      </c>
      <c r="CC71" s="63" t="str">
        <f t="shared" si="74"/>
        <v/>
      </c>
      <c r="CD71" s="63" t="str">
        <f t="shared" si="74"/>
        <v/>
      </c>
      <c r="CE71" s="63" t="str">
        <f t="shared" si="74"/>
        <v/>
      </c>
      <c r="CF71" s="63" t="str">
        <f t="shared" si="74"/>
        <v/>
      </c>
      <c r="CG71" s="63" t="str">
        <f t="shared" si="74"/>
        <v/>
      </c>
      <c r="CH71" s="63" t="str">
        <f t="shared" si="74"/>
        <v/>
      </c>
      <c r="CI71" s="63" t="str">
        <f t="shared" si="74"/>
        <v/>
      </c>
      <c r="CJ71" s="63" t="str">
        <f t="shared" si="74"/>
        <v/>
      </c>
      <c r="CK71" s="63" t="str">
        <f t="shared" si="74"/>
        <v/>
      </c>
      <c r="CL71" s="63" t="str">
        <f t="shared" si="74"/>
        <v/>
      </c>
      <c r="CM71" s="63" t="str">
        <f t="shared" si="74"/>
        <v/>
      </c>
      <c r="CN71" s="63" t="str">
        <f t="shared" si="74"/>
        <v/>
      </c>
      <c r="CO71" s="63" t="str">
        <f t="shared" si="74"/>
        <v/>
      </c>
      <c r="CP71" s="63" t="str">
        <f t="shared" si="74"/>
        <v/>
      </c>
      <c r="CQ71" s="63" t="str">
        <f t="shared" si="74"/>
        <v/>
      </c>
      <c r="CR71" s="63" t="str">
        <f t="shared" si="74"/>
        <v/>
      </c>
      <c r="CS71" s="63" t="str">
        <f t="shared" si="74"/>
        <v/>
      </c>
      <c r="CT71" s="63" t="str">
        <f t="shared" si="74"/>
        <v/>
      </c>
      <c r="CU71" s="63" t="str">
        <f t="shared" si="74"/>
        <v/>
      </c>
      <c r="CV71" s="63" t="str">
        <f t="shared" si="74"/>
        <v/>
      </c>
      <c r="CW71" s="63" t="str">
        <f t="shared" si="74"/>
        <v/>
      </c>
      <c r="CX71" s="63" t="str">
        <f t="shared" si="74"/>
        <v/>
      </c>
      <c r="CY71" s="63" t="str">
        <f t="shared" si="74"/>
        <v/>
      </c>
      <c r="CZ71" s="63" t="str">
        <f t="shared" si="74"/>
        <v/>
      </c>
    </row>
    <row r="72" ht="15.75" customHeight="1">
      <c r="A72" s="53"/>
      <c r="B72" s="53"/>
      <c r="C72" s="55"/>
      <c r="D72" s="55"/>
      <c r="E72" s="53"/>
      <c r="F72" s="53"/>
      <c r="G72" s="53"/>
      <c r="H72" s="53"/>
      <c r="I72" s="53"/>
      <c r="J72" s="56"/>
      <c r="K72" s="57" t="str">
        <f t="shared" si="6"/>
        <v/>
      </c>
      <c r="L72" s="57" t="str">
        <f t="shared" si="7"/>
        <v/>
      </c>
      <c r="M72" s="57" t="str">
        <f>IF(OR($B72&lt;&gt;"Vorgang",N($H72)=0,NOT(ISNUMBER($L72)),ISNUMBER($P72)),"",WORKDAY($L72,$H72,Freie_Tage))</f>
        <v/>
      </c>
      <c r="N72" s="56"/>
      <c r="O72" s="56"/>
      <c r="P72" s="56"/>
      <c r="Q72" s="58"/>
      <c r="R72" s="59" t="str">
        <f>IF(AND(ISNUMBER($N72),ISNUMBER($L72)),IF($L72&gt;$N72,NETWORKDAYS($N72,$L72,Freie_Tage)-1,IF($L72&lt;$N72,1-NETWORKDAYS($L72,$N72,Freie_Tage),0)),"")</f>
        <v/>
      </c>
      <c r="S72" s="60" t="str">
        <f t="shared" si="8"/>
        <v/>
      </c>
      <c r="T72" s="61" t="str">
        <f t="shared" si="9"/>
        <v/>
      </c>
      <c r="U72" s="62">
        <f t="shared" si="10"/>
        <v>32</v>
      </c>
      <c r="V72" s="62" t="str">
        <f t="array" ref="V72">IF(OR($C72="",$B72="Abschnitt"),"",IF(ISNUMBER($O72),$O72,IF(AND($E72="",NOT(ISNUMBER($J72))),WORKDAY(IF(ISNUMBER($C$5),$C$5,TODAY())-1,1,Freie_Tage),MAX(IF($E72="",0,IFERROR(WORKDAY(INDEX($X$7:$X71,MATCH($E72,$A$7:$A71,0)),IF($B72="Meilenstein",0,1)+N($F72),Freie_Tage),WORKDAY(IF(ISNUMBER($C$5),$C$5,TODAY())-1,1,Freie_Tage))),IF(ISNUMBER($J72),WORKDAY($J72-1,1,Freie_Tage),0)))))</f>
        <v/>
      </c>
      <c r="W72" s="62" t="str">
        <f>IF(V72="","",IF(ISNUMBER($P72),$P72,IF($B72="Meilenstein",V72,WORKDAY(V72,MAX(N($G72),1)-1,Freie_Tage))))</f>
        <v/>
      </c>
      <c r="X72" s="62" t="str">
        <f>IF(V72="","",MAX(WORKDAY(IF($B72="Meilenstein",V72,WORKDAY(V72,MAX(N($G72),1)-1,Freie_Tage)),N($H72),Freie_Tage),IF(ISNUMBER($P72),$P72,0)))</f>
        <v/>
      </c>
      <c r="Y72" s="62">
        <f t="shared" si="11"/>
        <v>0</v>
      </c>
      <c r="Z72" s="62">
        <f>IF(NOT(ISNUMBER($K72)),0,IF(Y72&gt;=1,1,IF(TODAY()&lt;$K72,2,IF(OR(TODAY()&gt;$L72,N($R72)&gt;0),5,IF(Y72&lt;MIN(1,(NETWORKDAYS($K72,TODAY(),Freie_Tage)-1)/MAX(1,NETWORKDAYS($K72,$L72,Freie_Tage)))-0.15,4,3)))))</f>
        <v>0</v>
      </c>
      <c r="AA72" s="63" t="str">
        <f t="shared" ref="AA72:CZ72" si="75">IF(AND($B72="Meilenstein",ISNUMBER($K72)),IF(AND(AA$1&lt;=$K72,AB$1&gt;$K72),"◆",""),"")</f>
        <v/>
      </c>
      <c r="AB72" s="63" t="str">
        <f t="shared" si="75"/>
        <v/>
      </c>
      <c r="AC72" s="63" t="str">
        <f t="shared" si="75"/>
        <v/>
      </c>
      <c r="AD72" s="63" t="str">
        <f t="shared" si="75"/>
        <v/>
      </c>
      <c r="AE72" s="63" t="str">
        <f t="shared" si="75"/>
        <v/>
      </c>
      <c r="AF72" s="63" t="str">
        <f t="shared" si="75"/>
        <v/>
      </c>
      <c r="AG72" s="63" t="str">
        <f t="shared" si="75"/>
        <v/>
      </c>
      <c r="AH72" s="63" t="str">
        <f t="shared" si="75"/>
        <v/>
      </c>
      <c r="AI72" s="63" t="str">
        <f t="shared" si="75"/>
        <v/>
      </c>
      <c r="AJ72" s="63" t="str">
        <f t="shared" si="75"/>
        <v/>
      </c>
      <c r="AK72" s="63" t="str">
        <f t="shared" si="75"/>
        <v/>
      </c>
      <c r="AL72" s="63" t="str">
        <f t="shared" si="75"/>
        <v/>
      </c>
      <c r="AM72" s="63" t="str">
        <f t="shared" si="75"/>
        <v/>
      </c>
      <c r="AN72" s="63" t="str">
        <f t="shared" si="75"/>
        <v/>
      </c>
      <c r="AO72" s="63" t="str">
        <f t="shared" si="75"/>
        <v/>
      </c>
      <c r="AP72" s="63" t="str">
        <f t="shared" si="75"/>
        <v/>
      </c>
      <c r="AQ72" s="63" t="str">
        <f t="shared" si="75"/>
        <v/>
      </c>
      <c r="AR72" s="63" t="str">
        <f t="shared" si="75"/>
        <v/>
      </c>
      <c r="AS72" s="63" t="str">
        <f t="shared" si="75"/>
        <v/>
      </c>
      <c r="AT72" s="63" t="str">
        <f t="shared" si="75"/>
        <v/>
      </c>
      <c r="AU72" s="63" t="str">
        <f t="shared" si="75"/>
        <v/>
      </c>
      <c r="AV72" s="63" t="str">
        <f t="shared" si="75"/>
        <v/>
      </c>
      <c r="AW72" s="63" t="str">
        <f t="shared" si="75"/>
        <v/>
      </c>
      <c r="AX72" s="63" t="str">
        <f t="shared" si="75"/>
        <v/>
      </c>
      <c r="AY72" s="63" t="str">
        <f t="shared" si="75"/>
        <v/>
      </c>
      <c r="AZ72" s="63" t="str">
        <f t="shared" si="75"/>
        <v/>
      </c>
      <c r="BA72" s="63" t="str">
        <f t="shared" si="75"/>
        <v/>
      </c>
      <c r="BB72" s="63" t="str">
        <f t="shared" si="75"/>
        <v/>
      </c>
      <c r="BC72" s="63" t="str">
        <f t="shared" si="75"/>
        <v/>
      </c>
      <c r="BD72" s="63" t="str">
        <f t="shared" si="75"/>
        <v/>
      </c>
      <c r="BE72" s="63" t="str">
        <f t="shared" si="75"/>
        <v/>
      </c>
      <c r="BF72" s="63" t="str">
        <f t="shared" si="75"/>
        <v/>
      </c>
      <c r="BG72" s="63" t="str">
        <f t="shared" si="75"/>
        <v/>
      </c>
      <c r="BH72" s="63" t="str">
        <f t="shared" si="75"/>
        <v/>
      </c>
      <c r="BI72" s="63" t="str">
        <f t="shared" si="75"/>
        <v/>
      </c>
      <c r="BJ72" s="63" t="str">
        <f t="shared" si="75"/>
        <v/>
      </c>
      <c r="BK72" s="63" t="str">
        <f t="shared" si="75"/>
        <v/>
      </c>
      <c r="BL72" s="63" t="str">
        <f t="shared" si="75"/>
        <v/>
      </c>
      <c r="BM72" s="63" t="str">
        <f t="shared" si="75"/>
        <v/>
      </c>
      <c r="BN72" s="63" t="str">
        <f t="shared" si="75"/>
        <v/>
      </c>
      <c r="BO72" s="63" t="str">
        <f t="shared" si="75"/>
        <v/>
      </c>
      <c r="BP72" s="63" t="str">
        <f t="shared" si="75"/>
        <v/>
      </c>
      <c r="BQ72" s="63" t="str">
        <f t="shared" si="75"/>
        <v/>
      </c>
      <c r="BR72" s="63" t="str">
        <f t="shared" si="75"/>
        <v/>
      </c>
      <c r="BS72" s="63" t="str">
        <f t="shared" si="75"/>
        <v/>
      </c>
      <c r="BT72" s="63" t="str">
        <f t="shared" si="75"/>
        <v/>
      </c>
      <c r="BU72" s="63" t="str">
        <f t="shared" si="75"/>
        <v/>
      </c>
      <c r="BV72" s="63" t="str">
        <f t="shared" si="75"/>
        <v/>
      </c>
      <c r="BW72" s="63" t="str">
        <f t="shared" si="75"/>
        <v/>
      </c>
      <c r="BX72" s="63" t="str">
        <f t="shared" si="75"/>
        <v/>
      </c>
      <c r="BY72" s="63" t="str">
        <f t="shared" si="75"/>
        <v/>
      </c>
      <c r="BZ72" s="63" t="str">
        <f t="shared" si="75"/>
        <v/>
      </c>
      <c r="CA72" s="63" t="str">
        <f t="shared" si="75"/>
        <v/>
      </c>
      <c r="CB72" s="63" t="str">
        <f t="shared" si="75"/>
        <v/>
      </c>
      <c r="CC72" s="63" t="str">
        <f t="shared" si="75"/>
        <v/>
      </c>
      <c r="CD72" s="63" t="str">
        <f t="shared" si="75"/>
        <v/>
      </c>
      <c r="CE72" s="63" t="str">
        <f t="shared" si="75"/>
        <v/>
      </c>
      <c r="CF72" s="63" t="str">
        <f t="shared" si="75"/>
        <v/>
      </c>
      <c r="CG72" s="63" t="str">
        <f t="shared" si="75"/>
        <v/>
      </c>
      <c r="CH72" s="63" t="str">
        <f t="shared" si="75"/>
        <v/>
      </c>
      <c r="CI72" s="63" t="str">
        <f t="shared" si="75"/>
        <v/>
      </c>
      <c r="CJ72" s="63" t="str">
        <f t="shared" si="75"/>
        <v/>
      </c>
      <c r="CK72" s="63" t="str">
        <f t="shared" si="75"/>
        <v/>
      </c>
      <c r="CL72" s="63" t="str">
        <f t="shared" si="75"/>
        <v/>
      </c>
      <c r="CM72" s="63" t="str">
        <f t="shared" si="75"/>
        <v/>
      </c>
      <c r="CN72" s="63" t="str">
        <f t="shared" si="75"/>
        <v/>
      </c>
      <c r="CO72" s="63" t="str">
        <f t="shared" si="75"/>
        <v/>
      </c>
      <c r="CP72" s="63" t="str">
        <f t="shared" si="75"/>
        <v/>
      </c>
      <c r="CQ72" s="63" t="str">
        <f t="shared" si="75"/>
        <v/>
      </c>
      <c r="CR72" s="63" t="str">
        <f t="shared" si="75"/>
        <v/>
      </c>
      <c r="CS72" s="63" t="str">
        <f t="shared" si="75"/>
        <v/>
      </c>
      <c r="CT72" s="63" t="str">
        <f t="shared" si="75"/>
        <v/>
      </c>
      <c r="CU72" s="63" t="str">
        <f t="shared" si="75"/>
        <v/>
      </c>
      <c r="CV72" s="63" t="str">
        <f t="shared" si="75"/>
        <v/>
      </c>
      <c r="CW72" s="63" t="str">
        <f t="shared" si="75"/>
        <v/>
      </c>
      <c r="CX72" s="63" t="str">
        <f t="shared" si="75"/>
        <v/>
      </c>
      <c r="CY72" s="63" t="str">
        <f t="shared" si="75"/>
        <v/>
      </c>
      <c r="CZ72" s="63" t="str">
        <f t="shared" si="75"/>
        <v/>
      </c>
    </row>
    <row r="73" ht="15.75" customHeight="1">
      <c r="A73" s="53"/>
      <c r="B73" s="53"/>
      <c r="C73" s="55"/>
      <c r="D73" s="55"/>
      <c r="E73" s="53"/>
      <c r="F73" s="53"/>
      <c r="G73" s="53"/>
      <c r="H73" s="53"/>
      <c r="I73" s="53"/>
      <c r="J73" s="56"/>
      <c r="K73" s="57" t="str">
        <f t="shared" si="6"/>
        <v/>
      </c>
      <c r="L73" s="57" t="str">
        <f t="shared" si="7"/>
        <v/>
      </c>
      <c r="M73" s="57" t="str">
        <f>IF(OR($B73&lt;&gt;"Vorgang",N($H73)=0,NOT(ISNUMBER($L73)),ISNUMBER($P73)),"",WORKDAY($L73,$H73,Freie_Tage))</f>
        <v/>
      </c>
      <c r="N73" s="56"/>
      <c r="O73" s="56"/>
      <c r="P73" s="56"/>
      <c r="Q73" s="58"/>
      <c r="R73" s="59" t="str">
        <f>IF(AND(ISNUMBER($N73),ISNUMBER($L73)),IF($L73&gt;$N73,NETWORKDAYS($N73,$L73,Freie_Tage)-1,IF($L73&lt;$N73,1-NETWORKDAYS($L73,$N73,Freie_Tage),0)),"")</f>
        <v/>
      </c>
      <c r="S73" s="60" t="str">
        <f t="shared" si="8"/>
        <v/>
      </c>
      <c r="T73" s="61" t="str">
        <f t="shared" si="9"/>
        <v/>
      </c>
      <c r="U73" s="62">
        <f t="shared" si="10"/>
        <v>32</v>
      </c>
      <c r="V73" s="62" t="str">
        <f t="array" ref="V73">IF(OR($C73="",$B73="Abschnitt"),"",IF(ISNUMBER($O73),$O73,IF(AND($E73="",NOT(ISNUMBER($J73))),WORKDAY(IF(ISNUMBER($C$5),$C$5,TODAY())-1,1,Freie_Tage),MAX(IF($E73="",0,IFERROR(WORKDAY(INDEX($X$7:$X72,MATCH($E73,$A$7:$A72,0)),IF($B73="Meilenstein",0,1)+N($F73),Freie_Tage),WORKDAY(IF(ISNUMBER($C$5),$C$5,TODAY())-1,1,Freie_Tage))),IF(ISNUMBER($J73),WORKDAY($J73-1,1,Freie_Tage),0)))))</f>
        <v/>
      </c>
      <c r="W73" s="62" t="str">
        <f>IF(V73="","",IF(ISNUMBER($P73),$P73,IF($B73="Meilenstein",V73,WORKDAY(V73,MAX(N($G73),1)-1,Freie_Tage))))</f>
        <v/>
      </c>
      <c r="X73" s="62" t="str">
        <f>IF(V73="","",MAX(WORKDAY(IF($B73="Meilenstein",V73,WORKDAY(V73,MAX(N($G73),1)-1,Freie_Tage)),N($H73),Freie_Tage),IF(ISNUMBER($P73),$P73,0)))</f>
        <v/>
      </c>
      <c r="Y73" s="62">
        <f t="shared" si="11"/>
        <v>0</v>
      </c>
      <c r="Z73" s="62">
        <f>IF(NOT(ISNUMBER($K73)),0,IF(Y73&gt;=1,1,IF(TODAY()&lt;$K73,2,IF(OR(TODAY()&gt;$L73,N($R73)&gt;0),5,IF(Y73&lt;MIN(1,(NETWORKDAYS($K73,TODAY(),Freie_Tage)-1)/MAX(1,NETWORKDAYS($K73,$L73,Freie_Tage)))-0.15,4,3)))))</f>
        <v>0</v>
      </c>
      <c r="AA73" s="63" t="str">
        <f t="shared" ref="AA73:CZ73" si="76">IF(AND($B73="Meilenstein",ISNUMBER($K73)),IF(AND(AA$1&lt;=$K73,AB$1&gt;$K73),"◆",""),"")</f>
        <v/>
      </c>
      <c r="AB73" s="63" t="str">
        <f t="shared" si="76"/>
        <v/>
      </c>
      <c r="AC73" s="63" t="str">
        <f t="shared" si="76"/>
        <v/>
      </c>
      <c r="AD73" s="63" t="str">
        <f t="shared" si="76"/>
        <v/>
      </c>
      <c r="AE73" s="63" t="str">
        <f t="shared" si="76"/>
        <v/>
      </c>
      <c r="AF73" s="63" t="str">
        <f t="shared" si="76"/>
        <v/>
      </c>
      <c r="AG73" s="63" t="str">
        <f t="shared" si="76"/>
        <v/>
      </c>
      <c r="AH73" s="63" t="str">
        <f t="shared" si="76"/>
        <v/>
      </c>
      <c r="AI73" s="63" t="str">
        <f t="shared" si="76"/>
        <v/>
      </c>
      <c r="AJ73" s="63" t="str">
        <f t="shared" si="76"/>
        <v/>
      </c>
      <c r="AK73" s="63" t="str">
        <f t="shared" si="76"/>
        <v/>
      </c>
      <c r="AL73" s="63" t="str">
        <f t="shared" si="76"/>
        <v/>
      </c>
      <c r="AM73" s="63" t="str">
        <f t="shared" si="76"/>
        <v/>
      </c>
      <c r="AN73" s="63" t="str">
        <f t="shared" si="76"/>
        <v/>
      </c>
      <c r="AO73" s="63" t="str">
        <f t="shared" si="76"/>
        <v/>
      </c>
      <c r="AP73" s="63" t="str">
        <f t="shared" si="76"/>
        <v/>
      </c>
      <c r="AQ73" s="63" t="str">
        <f t="shared" si="76"/>
        <v/>
      </c>
      <c r="AR73" s="63" t="str">
        <f t="shared" si="76"/>
        <v/>
      </c>
      <c r="AS73" s="63" t="str">
        <f t="shared" si="76"/>
        <v/>
      </c>
      <c r="AT73" s="63" t="str">
        <f t="shared" si="76"/>
        <v/>
      </c>
      <c r="AU73" s="63" t="str">
        <f t="shared" si="76"/>
        <v/>
      </c>
      <c r="AV73" s="63" t="str">
        <f t="shared" si="76"/>
        <v/>
      </c>
      <c r="AW73" s="63" t="str">
        <f t="shared" si="76"/>
        <v/>
      </c>
      <c r="AX73" s="63" t="str">
        <f t="shared" si="76"/>
        <v/>
      </c>
      <c r="AY73" s="63" t="str">
        <f t="shared" si="76"/>
        <v/>
      </c>
      <c r="AZ73" s="63" t="str">
        <f t="shared" si="76"/>
        <v/>
      </c>
      <c r="BA73" s="63" t="str">
        <f t="shared" si="76"/>
        <v/>
      </c>
      <c r="BB73" s="63" t="str">
        <f t="shared" si="76"/>
        <v/>
      </c>
      <c r="BC73" s="63" t="str">
        <f t="shared" si="76"/>
        <v/>
      </c>
      <c r="BD73" s="63" t="str">
        <f t="shared" si="76"/>
        <v/>
      </c>
      <c r="BE73" s="63" t="str">
        <f t="shared" si="76"/>
        <v/>
      </c>
      <c r="BF73" s="63" t="str">
        <f t="shared" si="76"/>
        <v/>
      </c>
      <c r="BG73" s="63" t="str">
        <f t="shared" si="76"/>
        <v/>
      </c>
      <c r="BH73" s="63" t="str">
        <f t="shared" si="76"/>
        <v/>
      </c>
      <c r="BI73" s="63" t="str">
        <f t="shared" si="76"/>
        <v/>
      </c>
      <c r="BJ73" s="63" t="str">
        <f t="shared" si="76"/>
        <v/>
      </c>
      <c r="BK73" s="63" t="str">
        <f t="shared" si="76"/>
        <v/>
      </c>
      <c r="BL73" s="63" t="str">
        <f t="shared" si="76"/>
        <v/>
      </c>
      <c r="BM73" s="63" t="str">
        <f t="shared" si="76"/>
        <v/>
      </c>
      <c r="BN73" s="63" t="str">
        <f t="shared" si="76"/>
        <v/>
      </c>
      <c r="BO73" s="63" t="str">
        <f t="shared" si="76"/>
        <v/>
      </c>
      <c r="BP73" s="63" t="str">
        <f t="shared" si="76"/>
        <v/>
      </c>
      <c r="BQ73" s="63" t="str">
        <f t="shared" si="76"/>
        <v/>
      </c>
      <c r="BR73" s="63" t="str">
        <f t="shared" si="76"/>
        <v/>
      </c>
      <c r="BS73" s="63" t="str">
        <f t="shared" si="76"/>
        <v/>
      </c>
      <c r="BT73" s="63" t="str">
        <f t="shared" si="76"/>
        <v/>
      </c>
      <c r="BU73" s="63" t="str">
        <f t="shared" si="76"/>
        <v/>
      </c>
      <c r="BV73" s="63" t="str">
        <f t="shared" si="76"/>
        <v/>
      </c>
      <c r="BW73" s="63" t="str">
        <f t="shared" si="76"/>
        <v/>
      </c>
      <c r="BX73" s="63" t="str">
        <f t="shared" si="76"/>
        <v/>
      </c>
      <c r="BY73" s="63" t="str">
        <f t="shared" si="76"/>
        <v/>
      </c>
      <c r="BZ73" s="63" t="str">
        <f t="shared" si="76"/>
        <v/>
      </c>
      <c r="CA73" s="63" t="str">
        <f t="shared" si="76"/>
        <v/>
      </c>
      <c r="CB73" s="63" t="str">
        <f t="shared" si="76"/>
        <v/>
      </c>
      <c r="CC73" s="63" t="str">
        <f t="shared" si="76"/>
        <v/>
      </c>
      <c r="CD73" s="63" t="str">
        <f t="shared" si="76"/>
        <v/>
      </c>
      <c r="CE73" s="63" t="str">
        <f t="shared" si="76"/>
        <v/>
      </c>
      <c r="CF73" s="63" t="str">
        <f t="shared" si="76"/>
        <v/>
      </c>
      <c r="CG73" s="63" t="str">
        <f t="shared" si="76"/>
        <v/>
      </c>
      <c r="CH73" s="63" t="str">
        <f t="shared" si="76"/>
        <v/>
      </c>
      <c r="CI73" s="63" t="str">
        <f t="shared" si="76"/>
        <v/>
      </c>
      <c r="CJ73" s="63" t="str">
        <f t="shared" si="76"/>
        <v/>
      </c>
      <c r="CK73" s="63" t="str">
        <f t="shared" si="76"/>
        <v/>
      </c>
      <c r="CL73" s="63" t="str">
        <f t="shared" si="76"/>
        <v/>
      </c>
      <c r="CM73" s="63" t="str">
        <f t="shared" si="76"/>
        <v/>
      </c>
      <c r="CN73" s="63" t="str">
        <f t="shared" si="76"/>
        <v/>
      </c>
      <c r="CO73" s="63" t="str">
        <f t="shared" si="76"/>
        <v/>
      </c>
      <c r="CP73" s="63" t="str">
        <f t="shared" si="76"/>
        <v/>
      </c>
      <c r="CQ73" s="63" t="str">
        <f t="shared" si="76"/>
        <v/>
      </c>
      <c r="CR73" s="63" t="str">
        <f t="shared" si="76"/>
        <v/>
      </c>
      <c r="CS73" s="63" t="str">
        <f t="shared" si="76"/>
        <v/>
      </c>
      <c r="CT73" s="63" t="str">
        <f t="shared" si="76"/>
        <v/>
      </c>
      <c r="CU73" s="63" t="str">
        <f t="shared" si="76"/>
        <v/>
      </c>
      <c r="CV73" s="63" t="str">
        <f t="shared" si="76"/>
        <v/>
      </c>
      <c r="CW73" s="63" t="str">
        <f t="shared" si="76"/>
        <v/>
      </c>
      <c r="CX73" s="63" t="str">
        <f t="shared" si="76"/>
        <v/>
      </c>
      <c r="CY73" s="63" t="str">
        <f t="shared" si="76"/>
        <v/>
      </c>
      <c r="CZ73" s="63" t="str">
        <f t="shared" si="76"/>
        <v/>
      </c>
    </row>
    <row r="74" ht="15.75" customHeight="1">
      <c r="A74" s="53"/>
      <c r="B74" s="53"/>
      <c r="C74" s="55"/>
      <c r="D74" s="55"/>
      <c r="E74" s="53"/>
      <c r="F74" s="53"/>
      <c r="G74" s="53"/>
      <c r="H74" s="53"/>
      <c r="I74" s="53"/>
      <c r="J74" s="56"/>
      <c r="K74" s="57" t="str">
        <f t="shared" si="6"/>
        <v/>
      </c>
      <c r="L74" s="57" t="str">
        <f t="shared" si="7"/>
        <v/>
      </c>
      <c r="M74" s="57" t="str">
        <f>IF(OR($B74&lt;&gt;"Vorgang",N($H74)=0,NOT(ISNUMBER($L74)),ISNUMBER($P74)),"",WORKDAY($L74,$H74,Freie_Tage))</f>
        <v/>
      </c>
      <c r="N74" s="56"/>
      <c r="O74" s="56"/>
      <c r="P74" s="56"/>
      <c r="Q74" s="58"/>
      <c r="R74" s="59" t="str">
        <f>IF(AND(ISNUMBER($N74),ISNUMBER($L74)),IF($L74&gt;$N74,NETWORKDAYS($N74,$L74,Freie_Tage)-1,IF($L74&lt;$N74,1-NETWORKDAYS($L74,$N74,Freie_Tage),0)),"")</f>
        <v/>
      </c>
      <c r="S74" s="60" t="str">
        <f t="shared" si="8"/>
        <v/>
      </c>
      <c r="T74" s="61" t="str">
        <f t="shared" si="9"/>
        <v/>
      </c>
      <c r="U74" s="62">
        <f t="shared" si="10"/>
        <v>32</v>
      </c>
      <c r="V74" s="62" t="str">
        <f t="array" ref="V74">IF(OR($C74="",$B74="Abschnitt"),"",IF(ISNUMBER($O74),$O74,IF(AND($E74="",NOT(ISNUMBER($J74))),WORKDAY(IF(ISNUMBER($C$5),$C$5,TODAY())-1,1,Freie_Tage),MAX(IF($E74="",0,IFERROR(WORKDAY(INDEX($X$7:$X73,MATCH($E74,$A$7:$A73,0)),IF($B74="Meilenstein",0,1)+N($F74),Freie_Tage),WORKDAY(IF(ISNUMBER($C$5),$C$5,TODAY())-1,1,Freie_Tage))),IF(ISNUMBER($J74),WORKDAY($J74-1,1,Freie_Tage),0)))))</f>
        <v/>
      </c>
      <c r="W74" s="62" t="str">
        <f>IF(V74="","",IF(ISNUMBER($P74),$P74,IF($B74="Meilenstein",V74,WORKDAY(V74,MAX(N($G74),1)-1,Freie_Tage))))</f>
        <v/>
      </c>
      <c r="X74" s="62" t="str">
        <f>IF(V74="","",MAX(WORKDAY(IF($B74="Meilenstein",V74,WORKDAY(V74,MAX(N($G74),1)-1,Freie_Tage)),N($H74),Freie_Tage),IF(ISNUMBER($P74),$P74,0)))</f>
        <v/>
      </c>
      <c r="Y74" s="62">
        <f t="shared" si="11"/>
        <v>0</v>
      </c>
      <c r="Z74" s="62">
        <f>IF(NOT(ISNUMBER($K74)),0,IF(Y74&gt;=1,1,IF(TODAY()&lt;$K74,2,IF(OR(TODAY()&gt;$L74,N($R74)&gt;0),5,IF(Y74&lt;MIN(1,(NETWORKDAYS($K74,TODAY(),Freie_Tage)-1)/MAX(1,NETWORKDAYS($K74,$L74,Freie_Tage)))-0.15,4,3)))))</f>
        <v>0</v>
      </c>
      <c r="AA74" s="63" t="str">
        <f t="shared" ref="AA74:CZ74" si="77">IF(AND($B74="Meilenstein",ISNUMBER($K74)),IF(AND(AA$1&lt;=$K74,AB$1&gt;$K74),"◆",""),"")</f>
        <v/>
      </c>
      <c r="AB74" s="63" t="str">
        <f t="shared" si="77"/>
        <v/>
      </c>
      <c r="AC74" s="63" t="str">
        <f t="shared" si="77"/>
        <v/>
      </c>
      <c r="AD74" s="63" t="str">
        <f t="shared" si="77"/>
        <v/>
      </c>
      <c r="AE74" s="63" t="str">
        <f t="shared" si="77"/>
        <v/>
      </c>
      <c r="AF74" s="63" t="str">
        <f t="shared" si="77"/>
        <v/>
      </c>
      <c r="AG74" s="63" t="str">
        <f t="shared" si="77"/>
        <v/>
      </c>
      <c r="AH74" s="63" t="str">
        <f t="shared" si="77"/>
        <v/>
      </c>
      <c r="AI74" s="63" t="str">
        <f t="shared" si="77"/>
        <v/>
      </c>
      <c r="AJ74" s="63" t="str">
        <f t="shared" si="77"/>
        <v/>
      </c>
      <c r="AK74" s="63" t="str">
        <f t="shared" si="77"/>
        <v/>
      </c>
      <c r="AL74" s="63" t="str">
        <f t="shared" si="77"/>
        <v/>
      </c>
      <c r="AM74" s="63" t="str">
        <f t="shared" si="77"/>
        <v/>
      </c>
      <c r="AN74" s="63" t="str">
        <f t="shared" si="77"/>
        <v/>
      </c>
      <c r="AO74" s="63" t="str">
        <f t="shared" si="77"/>
        <v/>
      </c>
      <c r="AP74" s="63" t="str">
        <f t="shared" si="77"/>
        <v/>
      </c>
      <c r="AQ74" s="63" t="str">
        <f t="shared" si="77"/>
        <v/>
      </c>
      <c r="AR74" s="63" t="str">
        <f t="shared" si="77"/>
        <v/>
      </c>
      <c r="AS74" s="63" t="str">
        <f t="shared" si="77"/>
        <v/>
      </c>
      <c r="AT74" s="63" t="str">
        <f t="shared" si="77"/>
        <v/>
      </c>
      <c r="AU74" s="63" t="str">
        <f t="shared" si="77"/>
        <v/>
      </c>
      <c r="AV74" s="63" t="str">
        <f t="shared" si="77"/>
        <v/>
      </c>
      <c r="AW74" s="63" t="str">
        <f t="shared" si="77"/>
        <v/>
      </c>
      <c r="AX74" s="63" t="str">
        <f t="shared" si="77"/>
        <v/>
      </c>
      <c r="AY74" s="63" t="str">
        <f t="shared" si="77"/>
        <v/>
      </c>
      <c r="AZ74" s="63" t="str">
        <f t="shared" si="77"/>
        <v/>
      </c>
      <c r="BA74" s="63" t="str">
        <f t="shared" si="77"/>
        <v/>
      </c>
      <c r="BB74" s="63" t="str">
        <f t="shared" si="77"/>
        <v/>
      </c>
      <c r="BC74" s="63" t="str">
        <f t="shared" si="77"/>
        <v/>
      </c>
      <c r="BD74" s="63" t="str">
        <f t="shared" si="77"/>
        <v/>
      </c>
      <c r="BE74" s="63" t="str">
        <f t="shared" si="77"/>
        <v/>
      </c>
      <c r="BF74" s="63" t="str">
        <f t="shared" si="77"/>
        <v/>
      </c>
      <c r="BG74" s="63" t="str">
        <f t="shared" si="77"/>
        <v/>
      </c>
      <c r="BH74" s="63" t="str">
        <f t="shared" si="77"/>
        <v/>
      </c>
      <c r="BI74" s="63" t="str">
        <f t="shared" si="77"/>
        <v/>
      </c>
      <c r="BJ74" s="63" t="str">
        <f t="shared" si="77"/>
        <v/>
      </c>
      <c r="BK74" s="63" t="str">
        <f t="shared" si="77"/>
        <v/>
      </c>
      <c r="BL74" s="63" t="str">
        <f t="shared" si="77"/>
        <v/>
      </c>
      <c r="BM74" s="63" t="str">
        <f t="shared" si="77"/>
        <v/>
      </c>
      <c r="BN74" s="63" t="str">
        <f t="shared" si="77"/>
        <v/>
      </c>
      <c r="BO74" s="63" t="str">
        <f t="shared" si="77"/>
        <v/>
      </c>
      <c r="BP74" s="63" t="str">
        <f t="shared" si="77"/>
        <v/>
      </c>
      <c r="BQ74" s="63" t="str">
        <f t="shared" si="77"/>
        <v/>
      </c>
      <c r="BR74" s="63" t="str">
        <f t="shared" si="77"/>
        <v/>
      </c>
      <c r="BS74" s="63" t="str">
        <f t="shared" si="77"/>
        <v/>
      </c>
      <c r="BT74" s="63" t="str">
        <f t="shared" si="77"/>
        <v/>
      </c>
      <c r="BU74" s="63" t="str">
        <f t="shared" si="77"/>
        <v/>
      </c>
      <c r="BV74" s="63" t="str">
        <f t="shared" si="77"/>
        <v/>
      </c>
      <c r="BW74" s="63" t="str">
        <f t="shared" si="77"/>
        <v/>
      </c>
      <c r="BX74" s="63" t="str">
        <f t="shared" si="77"/>
        <v/>
      </c>
      <c r="BY74" s="63" t="str">
        <f t="shared" si="77"/>
        <v/>
      </c>
      <c r="BZ74" s="63" t="str">
        <f t="shared" si="77"/>
        <v/>
      </c>
      <c r="CA74" s="63" t="str">
        <f t="shared" si="77"/>
        <v/>
      </c>
      <c r="CB74" s="63" t="str">
        <f t="shared" si="77"/>
        <v/>
      </c>
      <c r="CC74" s="63" t="str">
        <f t="shared" si="77"/>
        <v/>
      </c>
      <c r="CD74" s="63" t="str">
        <f t="shared" si="77"/>
        <v/>
      </c>
      <c r="CE74" s="63" t="str">
        <f t="shared" si="77"/>
        <v/>
      </c>
      <c r="CF74" s="63" t="str">
        <f t="shared" si="77"/>
        <v/>
      </c>
      <c r="CG74" s="63" t="str">
        <f t="shared" si="77"/>
        <v/>
      </c>
      <c r="CH74" s="63" t="str">
        <f t="shared" si="77"/>
        <v/>
      </c>
      <c r="CI74" s="63" t="str">
        <f t="shared" si="77"/>
        <v/>
      </c>
      <c r="CJ74" s="63" t="str">
        <f t="shared" si="77"/>
        <v/>
      </c>
      <c r="CK74" s="63" t="str">
        <f t="shared" si="77"/>
        <v/>
      </c>
      <c r="CL74" s="63" t="str">
        <f t="shared" si="77"/>
        <v/>
      </c>
      <c r="CM74" s="63" t="str">
        <f t="shared" si="77"/>
        <v/>
      </c>
      <c r="CN74" s="63" t="str">
        <f t="shared" si="77"/>
        <v/>
      </c>
      <c r="CO74" s="63" t="str">
        <f t="shared" si="77"/>
        <v/>
      </c>
      <c r="CP74" s="63" t="str">
        <f t="shared" si="77"/>
        <v/>
      </c>
      <c r="CQ74" s="63" t="str">
        <f t="shared" si="77"/>
        <v/>
      </c>
      <c r="CR74" s="63" t="str">
        <f t="shared" si="77"/>
        <v/>
      </c>
      <c r="CS74" s="63" t="str">
        <f t="shared" si="77"/>
        <v/>
      </c>
      <c r="CT74" s="63" t="str">
        <f t="shared" si="77"/>
        <v/>
      </c>
      <c r="CU74" s="63" t="str">
        <f t="shared" si="77"/>
        <v/>
      </c>
      <c r="CV74" s="63" t="str">
        <f t="shared" si="77"/>
        <v/>
      </c>
      <c r="CW74" s="63" t="str">
        <f t="shared" si="77"/>
        <v/>
      </c>
      <c r="CX74" s="63" t="str">
        <f t="shared" si="77"/>
        <v/>
      </c>
      <c r="CY74" s="63" t="str">
        <f t="shared" si="77"/>
        <v/>
      </c>
      <c r="CZ74" s="63" t="str">
        <f t="shared" si="77"/>
        <v/>
      </c>
    </row>
    <row r="75" ht="15.75" customHeight="1">
      <c r="A75" s="53"/>
      <c r="B75" s="53"/>
      <c r="C75" s="55"/>
      <c r="D75" s="55"/>
      <c r="E75" s="53"/>
      <c r="F75" s="53"/>
      <c r="G75" s="53"/>
      <c r="H75" s="53"/>
      <c r="I75" s="53"/>
      <c r="J75" s="56"/>
      <c r="K75" s="57" t="str">
        <f t="shared" si="6"/>
        <v/>
      </c>
      <c r="L75" s="57" t="str">
        <f t="shared" si="7"/>
        <v/>
      </c>
      <c r="M75" s="57" t="str">
        <f>IF(OR($B75&lt;&gt;"Vorgang",N($H75)=0,NOT(ISNUMBER($L75)),ISNUMBER($P75)),"",WORKDAY($L75,$H75,Freie_Tage))</f>
        <v/>
      </c>
      <c r="N75" s="56"/>
      <c r="O75" s="56"/>
      <c r="P75" s="56"/>
      <c r="Q75" s="58"/>
      <c r="R75" s="59" t="str">
        <f>IF(AND(ISNUMBER($N75),ISNUMBER($L75)),IF($L75&gt;$N75,NETWORKDAYS($N75,$L75,Freie_Tage)-1,IF($L75&lt;$N75,1-NETWORKDAYS($L75,$N75,Freie_Tage),0)),"")</f>
        <v/>
      </c>
      <c r="S75" s="60" t="str">
        <f t="shared" si="8"/>
        <v/>
      </c>
      <c r="T75" s="61" t="str">
        <f t="shared" si="9"/>
        <v/>
      </c>
      <c r="U75" s="62">
        <f t="shared" si="10"/>
        <v>32</v>
      </c>
      <c r="V75" s="62" t="str">
        <f t="array" ref="V75">IF(OR($C75="",$B75="Abschnitt"),"",IF(ISNUMBER($O75),$O75,IF(AND($E75="",NOT(ISNUMBER($J75))),WORKDAY(IF(ISNUMBER($C$5),$C$5,TODAY())-1,1,Freie_Tage),MAX(IF($E75="",0,IFERROR(WORKDAY(INDEX($X$7:$X74,MATCH($E75,$A$7:$A74,0)),IF($B75="Meilenstein",0,1)+N($F75),Freie_Tage),WORKDAY(IF(ISNUMBER($C$5),$C$5,TODAY())-1,1,Freie_Tage))),IF(ISNUMBER($J75),WORKDAY($J75-1,1,Freie_Tage),0)))))</f>
        <v/>
      </c>
      <c r="W75" s="62" t="str">
        <f>IF(V75="","",IF(ISNUMBER($P75),$P75,IF($B75="Meilenstein",V75,WORKDAY(V75,MAX(N($G75),1)-1,Freie_Tage))))</f>
        <v/>
      </c>
      <c r="X75" s="62" t="str">
        <f>IF(V75="","",MAX(WORKDAY(IF($B75="Meilenstein",V75,WORKDAY(V75,MAX(N($G75),1)-1,Freie_Tage)),N($H75),Freie_Tage),IF(ISNUMBER($P75),$P75,0)))</f>
        <v/>
      </c>
      <c r="Y75" s="62">
        <f t="shared" si="11"/>
        <v>0</v>
      </c>
      <c r="Z75" s="62">
        <f>IF(NOT(ISNUMBER($K75)),0,IF(Y75&gt;=1,1,IF(TODAY()&lt;$K75,2,IF(OR(TODAY()&gt;$L75,N($R75)&gt;0),5,IF(Y75&lt;MIN(1,(NETWORKDAYS($K75,TODAY(),Freie_Tage)-1)/MAX(1,NETWORKDAYS($K75,$L75,Freie_Tage)))-0.15,4,3)))))</f>
        <v>0</v>
      </c>
      <c r="AA75" s="63" t="str">
        <f t="shared" ref="AA75:CZ75" si="78">IF(AND($B75="Meilenstein",ISNUMBER($K75)),IF(AND(AA$1&lt;=$K75,AB$1&gt;$K75),"◆",""),"")</f>
        <v/>
      </c>
      <c r="AB75" s="63" t="str">
        <f t="shared" si="78"/>
        <v/>
      </c>
      <c r="AC75" s="63" t="str">
        <f t="shared" si="78"/>
        <v/>
      </c>
      <c r="AD75" s="63" t="str">
        <f t="shared" si="78"/>
        <v/>
      </c>
      <c r="AE75" s="63" t="str">
        <f t="shared" si="78"/>
        <v/>
      </c>
      <c r="AF75" s="63" t="str">
        <f t="shared" si="78"/>
        <v/>
      </c>
      <c r="AG75" s="63" t="str">
        <f t="shared" si="78"/>
        <v/>
      </c>
      <c r="AH75" s="63" t="str">
        <f t="shared" si="78"/>
        <v/>
      </c>
      <c r="AI75" s="63" t="str">
        <f t="shared" si="78"/>
        <v/>
      </c>
      <c r="AJ75" s="63" t="str">
        <f t="shared" si="78"/>
        <v/>
      </c>
      <c r="AK75" s="63" t="str">
        <f t="shared" si="78"/>
        <v/>
      </c>
      <c r="AL75" s="63" t="str">
        <f t="shared" si="78"/>
        <v/>
      </c>
      <c r="AM75" s="63" t="str">
        <f t="shared" si="78"/>
        <v/>
      </c>
      <c r="AN75" s="63" t="str">
        <f t="shared" si="78"/>
        <v/>
      </c>
      <c r="AO75" s="63" t="str">
        <f t="shared" si="78"/>
        <v/>
      </c>
      <c r="AP75" s="63" t="str">
        <f t="shared" si="78"/>
        <v/>
      </c>
      <c r="AQ75" s="63" t="str">
        <f t="shared" si="78"/>
        <v/>
      </c>
      <c r="AR75" s="63" t="str">
        <f t="shared" si="78"/>
        <v/>
      </c>
      <c r="AS75" s="63" t="str">
        <f t="shared" si="78"/>
        <v/>
      </c>
      <c r="AT75" s="63" t="str">
        <f t="shared" si="78"/>
        <v/>
      </c>
      <c r="AU75" s="63" t="str">
        <f t="shared" si="78"/>
        <v/>
      </c>
      <c r="AV75" s="63" t="str">
        <f t="shared" si="78"/>
        <v/>
      </c>
      <c r="AW75" s="63" t="str">
        <f t="shared" si="78"/>
        <v/>
      </c>
      <c r="AX75" s="63" t="str">
        <f t="shared" si="78"/>
        <v/>
      </c>
      <c r="AY75" s="63" t="str">
        <f t="shared" si="78"/>
        <v/>
      </c>
      <c r="AZ75" s="63" t="str">
        <f t="shared" si="78"/>
        <v/>
      </c>
      <c r="BA75" s="63" t="str">
        <f t="shared" si="78"/>
        <v/>
      </c>
      <c r="BB75" s="63" t="str">
        <f t="shared" si="78"/>
        <v/>
      </c>
      <c r="BC75" s="63" t="str">
        <f t="shared" si="78"/>
        <v/>
      </c>
      <c r="BD75" s="63" t="str">
        <f t="shared" si="78"/>
        <v/>
      </c>
      <c r="BE75" s="63" t="str">
        <f t="shared" si="78"/>
        <v/>
      </c>
      <c r="BF75" s="63" t="str">
        <f t="shared" si="78"/>
        <v/>
      </c>
      <c r="BG75" s="63" t="str">
        <f t="shared" si="78"/>
        <v/>
      </c>
      <c r="BH75" s="63" t="str">
        <f t="shared" si="78"/>
        <v/>
      </c>
      <c r="BI75" s="63" t="str">
        <f t="shared" si="78"/>
        <v/>
      </c>
      <c r="BJ75" s="63" t="str">
        <f t="shared" si="78"/>
        <v/>
      </c>
      <c r="BK75" s="63" t="str">
        <f t="shared" si="78"/>
        <v/>
      </c>
      <c r="BL75" s="63" t="str">
        <f t="shared" si="78"/>
        <v/>
      </c>
      <c r="BM75" s="63" t="str">
        <f t="shared" si="78"/>
        <v/>
      </c>
      <c r="BN75" s="63" t="str">
        <f t="shared" si="78"/>
        <v/>
      </c>
      <c r="BO75" s="63" t="str">
        <f t="shared" si="78"/>
        <v/>
      </c>
      <c r="BP75" s="63" t="str">
        <f t="shared" si="78"/>
        <v/>
      </c>
      <c r="BQ75" s="63" t="str">
        <f t="shared" si="78"/>
        <v/>
      </c>
      <c r="BR75" s="63" t="str">
        <f t="shared" si="78"/>
        <v/>
      </c>
      <c r="BS75" s="63" t="str">
        <f t="shared" si="78"/>
        <v/>
      </c>
      <c r="BT75" s="63" t="str">
        <f t="shared" si="78"/>
        <v/>
      </c>
      <c r="BU75" s="63" t="str">
        <f t="shared" si="78"/>
        <v/>
      </c>
      <c r="BV75" s="63" t="str">
        <f t="shared" si="78"/>
        <v/>
      </c>
      <c r="BW75" s="63" t="str">
        <f t="shared" si="78"/>
        <v/>
      </c>
      <c r="BX75" s="63" t="str">
        <f t="shared" si="78"/>
        <v/>
      </c>
      <c r="BY75" s="63" t="str">
        <f t="shared" si="78"/>
        <v/>
      </c>
      <c r="BZ75" s="63" t="str">
        <f t="shared" si="78"/>
        <v/>
      </c>
      <c r="CA75" s="63" t="str">
        <f t="shared" si="78"/>
        <v/>
      </c>
      <c r="CB75" s="63" t="str">
        <f t="shared" si="78"/>
        <v/>
      </c>
      <c r="CC75" s="63" t="str">
        <f t="shared" si="78"/>
        <v/>
      </c>
      <c r="CD75" s="63" t="str">
        <f t="shared" si="78"/>
        <v/>
      </c>
      <c r="CE75" s="63" t="str">
        <f t="shared" si="78"/>
        <v/>
      </c>
      <c r="CF75" s="63" t="str">
        <f t="shared" si="78"/>
        <v/>
      </c>
      <c r="CG75" s="63" t="str">
        <f t="shared" si="78"/>
        <v/>
      </c>
      <c r="CH75" s="63" t="str">
        <f t="shared" si="78"/>
        <v/>
      </c>
      <c r="CI75" s="63" t="str">
        <f t="shared" si="78"/>
        <v/>
      </c>
      <c r="CJ75" s="63" t="str">
        <f t="shared" si="78"/>
        <v/>
      </c>
      <c r="CK75" s="63" t="str">
        <f t="shared" si="78"/>
        <v/>
      </c>
      <c r="CL75" s="63" t="str">
        <f t="shared" si="78"/>
        <v/>
      </c>
      <c r="CM75" s="63" t="str">
        <f t="shared" si="78"/>
        <v/>
      </c>
      <c r="CN75" s="63" t="str">
        <f t="shared" si="78"/>
        <v/>
      </c>
      <c r="CO75" s="63" t="str">
        <f t="shared" si="78"/>
        <v/>
      </c>
      <c r="CP75" s="63" t="str">
        <f t="shared" si="78"/>
        <v/>
      </c>
      <c r="CQ75" s="63" t="str">
        <f t="shared" si="78"/>
        <v/>
      </c>
      <c r="CR75" s="63" t="str">
        <f t="shared" si="78"/>
        <v/>
      </c>
      <c r="CS75" s="63" t="str">
        <f t="shared" si="78"/>
        <v/>
      </c>
      <c r="CT75" s="63" t="str">
        <f t="shared" si="78"/>
        <v/>
      </c>
      <c r="CU75" s="63" t="str">
        <f t="shared" si="78"/>
        <v/>
      </c>
      <c r="CV75" s="63" t="str">
        <f t="shared" si="78"/>
        <v/>
      </c>
      <c r="CW75" s="63" t="str">
        <f t="shared" si="78"/>
        <v/>
      </c>
      <c r="CX75" s="63" t="str">
        <f t="shared" si="78"/>
        <v/>
      </c>
      <c r="CY75" s="63" t="str">
        <f t="shared" si="78"/>
        <v/>
      </c>
      <c r="CZ75" s="63" t="str">
        <f t="shared" si="78"/>
        <v/>
      </c>
    </row>
    <row r="76" ht="15.75" customHeight="1">
      <c r="A76" s="53"/>
      <c r="B76" s="53"/>
      <c r="C76" s="55"/>
      <c r="D76" s="55"/>
      <c r="E76" s="53"/>
      <c r="F76" s="53"/>
      <c r="G76" s="53"/>
      <c r="H76" s="53"/>
      <c r="I76" s="53"/>
      <c r="J76" s="56"/>
      <c r="K76" s="57" t="str">
        <f t="shared" si="6"/>
        <v/>
      </c>
      <c r="L76" s="57" t="str">
        <f t="shared" si="7"/>
        <v/>
      </c>
      <c r="M76" s="57" t="str">
        <f>IF(OR($B76&lt;&gt;"Vorgang",N($H76)=0,NOT(ISNUMBER($L76)),ISNUMBER($P76)),"",WORKDAY($L76,$H76,Freie_Tage))</f>
        <v/>
      </c>
      <c r="N76" s="56"/>
      <c r="O76" s="56"/>
      <c r="P76" s="56"/>
      <c r="Q76" s="58"/>
      <c r="R76" s="59" t="str">
        <f>IF(AND(ISNUMBER($N76),ISNUMBER($L76)),IF($L76&gt;$N76,NETWORKDAYS($N76,$L76,Freie_Tage)-1,IF($L76&lt;$N76,1-NETWORKDAYS($L76,$N76,Freie_Tage),0)),"")</f>
        <v/>
      </c>
      <c r="S76" s="60" t="str">
        <f t="shared" si="8"/>
        <v/>
      </c>
      <c r="T76" s="61" t="str">
        <f t="shared" si="9"/>
        <v/>
      </c>
      <c r="U76" s="62">
        <f t="shared" si="10"/>
        <v>32</v>
      </c>
      <c r="V76" s="62" t="str">
        <f t="array" ref="V76">IF(OR($C76="",$B76="Abschnitt"),"",IF(ISNUMBER($O76),$O76,IF(AND($E76="",NOT(ISNUMBER($J76))),WORKDAY(IF(ISNUMBER($C$5),$C$5,TODAY())-1,1,Freie_Tage),MAX(IF($E76="",0,IFERROR(WORKDAY(INDEX($X$7:$X75,MATCH($E76,$A$7:$A75,0)),IF($B76="Meilenstein",0,1)+N($F76),Freie_Tage),WORKDAY(IF(ISNUMBER($C$5),$C$5,TODAY())-1,1,Freie_Tage))),IF(ISNUMBER($J76),WORKDAY($J76-1,1,Freie_Tage),0)))))</f>
        <v/>
      </c>
      <c r="W76" s="62" t="str">
        <f>IF(V76="","",IF(ISNUMBER($P76),$P76,IF($B76="Meilenstein",V76,WORKDAY(V76,MAX(N($G76),1)-1,Freie_Tage))))</f>
        <v/>
      </c>
      <c r="X76" s="62" t="str">
        <f>IF(V76="","",MAX(WORKDAY(IF($B76="Meilenstein",V76,WORKDAY(V76,MAX(N($G76),1)-1,Freie_Tage)),N($H76),Freie_Tage),IF(ISNUMBER($P76),$P76,0)))</f>
        <v/>
      </c>
      <c r="Y76" s="62">
        <f t="shared" si="11"/>
        <v>0</v>
      </c>
      <c r="Z76" s="62">
        <f>IF(NOT(ISNUMBER($K76)),0,IF(Y76&gt;=1,1,IF(TODAY()&lt;$K76,2,IF(OR(TODAY()&gt;$L76,N($R76)&gt;0),5,IF(Y76&lt;MIN(1,(NETWORKDAYS($K76,TODAY(),Freie_Tage)-1)/MAX(1,NETWORKDAYS($K76,$L76,Freie_Tage)))-0.15,4,3)))))</f>
        <v>0</v>
      </c>
      <c r="AA76" s="63" t="str">
        <f t="shared" ref="AA76:CZ76" si="79">IF(AND($B76="Meilenstein",ISNUMBER($K76)),IF(AND(AA$1&lt;=$K76,AB$1&gt;$K76),"◆",""),"")</f>
        <v/>
      </c>
      <c r="AB76" s="63" t="str">
        <f t="shared" si="79"/>
        <v/>
      </c>
      <c r="AC76" s="63" t="str">
        <f t="shared" si="79"/>
        <v/>
      </c>
      <c r="AD76" s="63" t="str">
        <f t="shared" si="79"/>
        <v/>
      </c>
      <c r="AE76" s="63" t="str">
        <f t="shared" si="79"/>
        <v/>
      </c>
      <c r="AF76" s="63" t="str">
        <f t="shared" si="79"/>
        <v/>
      </c>
      <c r="AG76" s="63" t="str">
        <f t="shared" si="79"/>
        <v/>
      </c>
      <c r="AH76" s="63" t="str">
        <f t="shared" si="79"/>
        <v/>
      </c>
      <c r="AI76" s="63" t="str">
        <f t="shared" si="79"/>
        <v/>
      </c>
      <c r="AJ76" s="63" t="str">
        <f t="shared" si="79"/>
        <v/>
      </c>
      <c r="AK76" s="63" t="str">
        <f t="shared" si="79"/>
        <v/>
      </c>
      <c r="AL76" s="63" t="str">
        <f t="shared" si="79"/>
        <v/>
      </c>
      <c r="AM76" s="63" t="str">
        <f t="shared" si="79"/>
        <v/>
      </c>
      <c r="AN76" s="63" t="str">
        <f t="shared" si="79"/>
        <v/>
      </c>
      <c r="AO76" s="63" t="str">
        <f t="shared" si="79"/>
        <v/>
      </c>
      <c r="AP76" s="63" t="str">
        <f t="shared" si="79"/>
        <v/>
      </c>
      <c r="AQ76" s="63" t="str">
        <f t="shared" si="79"/>
        <v/>
      </c>
      <c r="AR76" s="63" t="str">
        <f t="shared" si="79"/>
        <v/>
      </c>
      <c r="AS76" s="63" t="str">
        <f t="shared" si="79"/>
        <v/>
      </c>
      <c r="AT76" s="63" t="str">
        <f t="shared" si="79"/>
        <v/>
      </c>
      <c r="AU76" s="63" t="str">
        <f t="shared" si="79"/>
        <v/>
      </c>
      <c r="AV76" s="63" t="str">
        <f t="shared" si="79"/>
        <v/>
      </c>
      <c r="AW76" s="63" t="str">
        <f t="shared" si="79"/>
        <v/>
      </c>
      <c r="AX76" s="63" t="str">
        <f t="shared" si="79"/>
        <v/>
      </c>
      <c r="AY76" s="63" t="str">
        <f t="shared" si="79"/>
        <v/>
      </c>
      <c r="AZ76" s="63" t="str">
        <f t="shared" si="79"/>
        <v/>
      </c>
      <c r="BA76" s="63" t="str">
        <f t="shared" si="79"/>
        <v/>
      </c>
      <c r="BB76" s="63" t="str">
        <f t="shared" si="79"/>
        <v/>
      </c>
      <c r="BC76" s="63" t="str">
        <f t="shared" si="79"/>
        <v/>
      </c>
      <c r="BD76" s="63" t="str">
        <f t="shared" si="79"/>
        <v/>
      </c>
      <c r="BE76" s="63" t="str">
        <f t="shared" si="79"/>
        <v/>
      </c>
      <c r="BF76" s="63" t="str">
        <f t="shared" si="79"/>
        <v/>
      </c>
      <c r="BG76" s="63" t="str">
        <f t="shared" si="79"/>
        <v/>
      </c>
      <c r="BH76" s="63" t="str">
        <f t="shared" si="79"/>
        <v/>
      </c>
      <c r="BI76" s="63" t="str">
        <f t="shared" si="79"/>
        <v/>
      </c>
      <c r="BJ76" s="63" t="str">
        <f t="shared" si="79"/>
        <v/>
      </c>
      <c r="BK76" s="63" t="str">
        <f t="shared" si="79"/>
        <v/>
      </c>
      <c r="BL76" s="63" t="str">
        <f t="shared" si="79"/>
        <v/>
      </c>
      <c r="BM76" s="63" t="str">
        <f t="shared" si="79"/>
        <v/>
      </c>
      <c r="BN76" s="63" t="str">
        <f t="shared" si="79"/>
        <v/>
      </c>
      <c r="BO76" s="63" t="str">
        <f t="shared" si="79"/>
        <v/>
      </c>
      <c r="BP76" s="63" t="str">
        <f t="shared" si="79"/>
        <v/>
      </c>
      <c r="BQ76" s="63" t="str">
        <f t="shared" si="79"/>
        <v/>
      </c>
      <c r="BR76" s="63" t="str">
        <f t="shared" si="79"/>
        <v/>
      </c>
      <c r="BS76" s="63" t="str">
        <f t="shared" si="79"/>
        <v/>
      </c>
      <c r="BT76" s="63" t="str">
        <f t="shared" si="79"/>
        <v/>
      </c>
      <c r="BU76" s="63" t="str">
        <f t="shared" si="79"/>
        <v/>
      </c>
      <c r="BV76" s="63" t="str">
        <f t="shared" si="79"/>
        <v/>
      </c>
      <c r="BW76" s="63" t="str">
        <f t="shared" si="79"/>
        <v/>
      </c>
      <c r="BX76" s="63" t="str">
        <f t="shared" si="79"/>
        <v/>
      </c>
      <c r="BY76" s="63" t="str">
        <f t="shared" si="79"/>
        <v/>
      </c>
      <c r="BZ76" s="63" t="str">
        <f t="shared" si="79"/>
        <v/>
      </c>
      <c r="CA76" s="63" t="str">
        <f t="shared" si="79"/>
        <v/>
      </c>
      <c r="CB76" s="63" t="str">
        <f t="shared" si="79"/>
        <v/>
      </c>
      <c r="CC76" s="63" t="str">
        <f t="shared" si="79"/>
        <v/>
      </c>
      <c r="CD76" s="63" t="str">
        <f t="shared" si="79"/>
        <v/>
      </c>
      <c r="CE76" s="63" t="str">
        <f t="shared" si="79"/>
        <v/>
      </c>
      <c r="CF76" s="63" t="str">
        <f t="shared" si="79"/>
        <v/>
      </c>
      <c r="CG76" s="63" t="str">
        <f t="shared" si="79"/>
        <v/>
      </c>
      <c r="CH76" s="63" t="str">
        <f t="shared" si="79"/>
        <v/>
      </c>
      <c r="CI76" s="63" t="str">
        <f t="shared" si="79"/>
        <v/>
      </c>
      <c r="CJ76" s="63" t="str">
        <f t="shared" si="79"/>
        <v/>
      </c>
      <c r="CK76" s="63" t="str">
        <f t="shared" si="79"/>
        <v/>
      </c>
      <c r="CL76" s="63" t="str">
        <f t="shared" si="79"/>
        <v/>
      </c>
      <c r="CM76" s="63" t="str">
        <f t="shared" si="79"/>
        <v/>
      </c>
      <c r="CN76" s="63" t="str">
        <f t="shared" si="79"/>
        <v/>
      </c>
      <c r="CO76" s="63" t="str">
        <f t="shared" si="79"/>
        <v/>
      </c>
      <c r="CP76" s="63" t="str">
        <f t="shared" si="79"/>
        <v/>
      </c>
      <c r="CQ76" s="63" t="str">
        <f t="shared" si="79"/>
        <v/>
      </c>
      <c r="CR76" s="63" t="str">
        <f t="shared" si="79"/>
        <v/>
      </c>
      <c r="CS76" s="63" t="str">
        <f t="shared" si="79"/>
        <v/>
      </c>
      <c r="CT76" s="63" t="str">
        <f t="shared" si="79"/>
        <v/>
      </c>
      <c r="CU76" s="63" t="str">
        <f t="shared" si="79"/>
        <v/>
      </c>
      <c r="CV76" s="63" t="str">
        <f t="shared" si="79"/>
        <v/>
      </c>
      <c r="CW76" s="63" t="str">
        <f t="shared" si="79"/>
        <v/>
      </c>
      <c r="CX76" s="63" t="str">
        <f t="shared" si="79"/>
        <v/>
      </c>
      <c r="CY76" s="63" t="str">
        <f t="shared" si="79"/>
        <v/>
      </c>
      <c r="CZ76" s="63" t="str">
        <f t="shared" si="79"/>
        <v/>
      </c>
    </row>
    <row r="77" ht="15.75" customHeight="1">
      <c r="A77" s="53"/>
      <c r="B77" s="53"/>
      <c r="C77" s="55"/>
      <c r="D77" s="55"/>
      <c r="E77" s="53"/>
      <c r="F77" s="53"/>
      <c r="G77" s="53"/>
      <c r="H77" s="53"/>
      <c r="I77" s="53"/>
      <c r="J77" s="56"/>
      <c r="K77" s="57" t="str">
        <f t="shared" si="6"/>
        <v/>
      </c>
      <c r="L77" s="57" t="str">
        <f t="shared" si="7"/>
        <v/>
      </c>
      <c r="M77" s="57" t="str">
        <f>IF(OR($B77&lt;&gt;"Vorgang",N($H77)=0,NOT(ISNUMBER($L77)),ISNUMBER($P77)),"",WORKDAY($L77,$H77,Freie_Tage))</f>
        <v/>
      </c>
      <c r="N77" s="56"/>
      <c r="O77" s="56"/>
      <c r="P77" s="56"/>
      <c r="Q77" s="58"/>
      <c r="R77" s="59" t="str">
        <f>IF(AND(ISNUMBER($N77),ISNUMBER($L77)),IF($L77&gt;$N77,NETWORKDAYS($N77,$L77,Freie_Tage)-1,IF($L77&lt;$N77,1-NETWORKDAYS($L77,$N77,Freie_Tage),0)),"")</f>
        <v/>
      </c>
      <c r="S77" s="60" t="str">
        <f t="shared" si="8"/>
        <v/>
      </c>
      <c r="T77" s="61" t="str">
        <f t="shared" si="9"/>
        <v/>
      </c>
      <c r="U77" s="62">
        <f t="shared" si="10"/>
        <v>32</v>
      </c>
      <c r="V77" s="62" t="str">
        <f t="array" ref="V77">IF(OR($C77="",$B77="Abschnitt"),"",IF(ISNUMBER($O77),$O77,IF(AND($E77="",NOT(ISNUMBER($J77))),WORKDAY(IF(ISNUMBER($C$5),$C$5,TODAY())-1,1,Freie_Tage),MAX(IF($E77="",0,IFERROR(WORKDAY(INDEX($X$7:$X76,MATCH($E77,$A$7:$A76,0)),IF($B77="Meilenstein",0,1)+N($F77),Freie_Tage),WORKDAY(IF(ISNUMBER($C$5),$C$5,TODAY())-1,1,Freie_Tage))),IF(ISNUMBER($J77),WORKDAY($J77-1,1,Freie_Tage),0)))))</f>
        <v/>
      </c>
      <c r="W77" s="62" t="str">
        <f>IF(V77="","",IF(ISNUMBER($P77),$P77,IF($B77="Meilenstein",V77,WORKDAY(V77,MAX(N($G77),1)-1,Freie_Tage))))</f>
        <v/>
      </c>
      <c r="X77" s="62" t="str">
        <f>IF(V77="","",MAX(WORKDAY(IF($B77="Meilenstein",V77,WORKDAY(V77,MAX(N($G77),1)-1,Freie_Tage)),N($H77),Freie_Tage),IF(ISNUMBER($P77),$P77,0)))</f>
        <v/>
      </c>
      <c r="Y77" s="62">
        <f t="shared" si="11"/>
        <v>0</v>
      </c>
      <c r="Z77" s="62">
        <f>IF(NOT(ISNUMBER($K77)),0,IF(Y77&gt;=1,1,IF(TODAY()&lt;$K77,2,IF(OR(TODAY()&gt;$L77,N($R77)&gt;0),5,IF(Y77&lt;MIN(1,(NETWORKDAYS($K77,TODAY(),Freie_Tage)-1)/MAX(1,NETWORKDAYS($K77,$L77,Freie_Tage)))-0.15,4,3)))))</f>
        <v>0</v>
      </c>
      <c r="AA77" s="63" t="str">
        <f t="shared" ref="AA77:CZ77" si="80">IF(AND($B77="Meilenstein",ISNUMBER($K77)),IF(AND(AA$1&lt;=$K77,AB$1&gt;$K77),"◆",""),"")</f>
        <v/>
      </c>
      <c r="AB77" s="63" t="str">
        <f t="shared" si="80"/>
        <v/>
      </c>
      <c r="AC77" s="63" t="str">
        <f t="shared" si="80"/>
        <v/>
      </c>
      <c r="AD77" s="63" t="str">
        <f t="shared" si="80"/>
        <v/>
      </c>
      <c r="AE77" s="63" t="str">
        <f t="shared" si="80"/>
        <v/>
      </c>
      <c r="AF77" s="63" t="str">
        <f t="shared" si="80"/>
        <v/>
      </c>
      <c r="AG77" s="63" t="str">
        <f t="shared" si="80"/>
        <v/>
      </c>
      <c r="AH77" s="63" t="str">
        <f t="shared" si="80"/>
        <v/>
      </c>
      <c r="AI77" s="63" t="str">
        <f t="shared" si="80"/>
        <v/>
      </c>
      <c r="AJ77" s="63" t="str">
        <f t="shared" si="80"/>
        <v/>
      </c>
      <c r="AK77" s="63" t="str">
        <f t="shared" si="80"/>
        <v/>
      </c>
      <c r="AL77" s="63" t="str">
        <f t="shared" si="80"/>
        <v/>
      </c>
      <c r="AM77" s="63" t="str">
        <f t="shared" si="80"/>
        <v/>
      </c>
      <c r="AN77" s="63" t="str">
        <f t="shared" si="80"/>
        <v/>
      </c>
      <c r="AO77" s="63" t="str">
        <f t="shared" si="80"/>
        <v/>
      </c>
      <c r="AP77" s="63" t="str">
        <f t="shared" si="80"/>
        <v/>
      </c>
      <c r="AQ77" s="63" t="str">
        <f t="shared" si="80"/>
        <v/>
      </c>
      <c r="AR77" s="63" t="str">
        <f t="shared" si="80"/>
        <v/>
      </c>
      <c r="AS77" s="63" t="str">
        <f t="shared" si="80"/>
        <v/>
      </c>
      <c r="AT77" s="63" t="str">
        <f t="shared" si="80"/>
        <v/>
      </c>
      <c r="AU77" s="63" t="str">
        <f t="shared" si="80"/>
        <v/>
      </c>
      <c r="AV77" s="63" t="str">
        <f t="shared" si="80"/>
        <v/>
      </c>
      <c r="AW77" s="63" t="str">
        <f t="shared" si="80"/>
        <v/>
      </c>
      <c r="AX77" s="63" t="str">
        <f t="shared" si="80"/>
        <v/>
      </c>
      <c r="AY77" s="63" t="str">
        <f t="shared" si="80"/>
        <v/>
      </c>
      <c r="AZ77" s="63" t="str">
        <f t="shared" si="80"/>
        <v/>
      </c>
      <c r="BA77" s="63" t="str">
        <f t="shared" si="80"/>
        <v/>
      </c>
      <c r="BB77" s="63" t="str">
        <f t="shared" si="80"/>
        <v/>
      </c>
      <c r="BC77" s="63" t="str">
        <f t="shared" si="80"/>
        <v/>
      </c>
      <c r="BD77" s="63" t="str">
        <f t="shared" si="80"/>
        <v/>
      </c>
      <c r="BE77" s="63" t="str">
        <f t="shared" si="80"/>
        <v/>
      </c>
      <c r="BF77" s="63" t="str">
        <f t="shared" si="80"/>
        <v/>
      </c>
      <c r="BG77" s="63" t="str">
        <f t="shared" si="80"/>
        <v/>
      </c>
      <c r="BH77" s="63" t="str">
        <f t="shared" si="80"/>
        <v/>
      </c>
      <c r="BI77" s="63" t="str">
        <f t="shared" si="80"/>
        <v/>
      </c>
      <c r="BJ77" s="63" t="str">
        <f t="shared" si="80"/>
        <v/>
      </c>
      <c r="BK77" s="63" t="str">
        <f t="shared" si="80"/>
        <v/>
      </c>
      <c r="BL77" s="63" t="str">
        <f t="shared" si="80"/>
        <v/>
      </c>
      <c r="BM77" s="63" t="str">
        <f t="shared" si="80"/>
        <v/>
      </c>
      <c r="BN77" s="63" t="str">
        <f t="shared" si="80"/>
        <v/>
      </c>
      <c r="BO77" s="63" t="str">
        <f t="shared" si="80"/>
        <v/>
      </c>
      <c r="BP77" s="63" t="str">
        <f t="shared" si="80"/>
        <v/>
      </c>
      <c r="BQ77" s="63" t="str">
        <f t="shared" si="80"/>
        <v/>
      </c>
      <c r="BR77" s="63" t="str">
        <f t="shared" si="80"/>
        <v/>
      </c>
      <c r="BS77" s="63" t="str">
        <f t="shared" si="80"/>
        <v/>
      </c>
      <c r="BT77" s="63" t="str">
        <f t="shared" si="80"/>
        <v/>
      </c>
      <c r="BU77" s="63" t="str">
        <f t="shared" si="80"/>
        <v/>
      </c>
      <c r="BV77" s="63" t="str">
        <f t="shared" si="80"/>
        <v/>
      </c>
      <c r="BW77" s="63" t="str">
        <f t="shared" si="80"/>
        <v/>
      </c>
      <c r="BX77" s="63" t="str">
        <f t="shared" si="80"/>
        <v/>
      </c>
      <c r="BY77" s="63" t="str">
        <f t="shared" si="80"/>
        <v/>
      </c>
      <c r="BZ77" s="63" t="str">
        <f t="shared" si="80"/>
        <v/>
      </c>
      <c r="CA77" s="63" t="str">
        <f t="shared" si="80"/>
        <v/>
      </c>
      <c r="CB77" s="63" t="str">
        <f t="shared" si="80"/>
        <v/>
      </c>
      <c r="CC77" s="63" t="str">
        <f t="shared" si="80"/>
        <v/>
      </c>
      <c r="CD77" s="63" t="str">
        <f t="shared" si="80"/>
        <v/>
      </c>
      <c r="CE77" s="63" t="str">
        <f t="shared" si="80"/>
        <v/>
      </c>
      <c r="CF77" s="63" t="str">
        <f t="shared" si="80"/>
        <v/>
      </c>
      <c r="CG77" s="63" t="str">
        <f t="shared" si="80"/>
        <v/>
      </c>
      <c r="CH77" s="63" t="str">
        <f t="shared" si="80"/>
        <v/>
      </c>
      <c r="CI77" s="63" t="str">
        <f t="shared" si="80"/>
        <v/>
      </c>
      <c r="CJ77" s="63" t="str">
        <f t="shared" si="80"/>
        <v/>
      </c>
      <c r="CK77" s="63" t="str">
        <f t="shared" si="80"/>
        <v/>
      </c>
      <c r="CL77" s="63" t="str">
        <f t="shared" si="80"/>
        <v/>
      </c>
      <c r="CM77" s="63" t="str">
        <f t="shared" si="80"/>
        <v/>
      </c>
      <c r="CN77" s="63" t="str">
        <f t="shared" si="80"/>
        <v/>
      </c>
      <c r="CO77" s="63" t="str">
        <f t="shared" si="80"/>
        <v/>
      </c>
      <c r="CP77" s="63" t="str">
        <f t="shared" si="80"/>
        <v/>
      </c>
      <c r="CQ77" s="63" t="str">
        <f t="shared" si="80"/>
        <v/>
      </c>
      <c r="CR77" s="63" t="str">
        <f t="shared" si="80"/>
        <v/>
      </c>
      <c r="CS77" s="63" t="str">
        <f t="shared" si="80"/>
        <v/>
      </c>
      <c r="CT77" s="63" t="str">
        <f t="shared" si="80"/>
        <v/>
      </c>
      <c r="CU77" s="63" t="str">
        <f t="shared" si="80"/>
        <v/>
      </c>
      <c r="CV77" s="63" t="str">
        <f t="shared" si="80"/>
        <v/>
      </c>
      <c r="CW77" s="63" t="str">
        <f t="shared" si="80"/>
        <v/>
      </c>
      <c r="CX77" s="63" t="str">
        <f t="shared" si="80"/>
        <v/>
      </c>
      <c r="CY77" s="63" t="str">
        <f t="shared" si="80"/>
        <v/>
      </c>
      <c r="CZ77" s="63" t="str">
        <f t="shared" si="80"/>
        <v/>
      </c>
    </row>
    <row r="78" ht="15.75" customHeight="1">
      <c r="A78" s="53"/>
      <c r="B78" s="53"/>
      <c r="C78" s="55"/>
      <c r="D78" s="55"/>
      <c r="E78" s="53"/>
      <c r="F78" s="53"/>
      <c r="G78" s="53"/>
      <c r="H78" s="53"/>
      <c r="I78" s="53"/>
      <c r="J78" s="56"/>
      <c r="K78" s="57" t="str">
        <f t="shared" si="6"/>
        <v/>
      </c>
      <c r="L78" s="57" t="str">
        <f t="shared" si="7"/>
        <v/>
      </c>
      <c r="M78" s="57" t="str">
        <f>IF(OR($B78&lt;&gt;"Vorgang",N($H78)=0,NOT(ISNUMBER($L78)),ISNUMBER($P78)),"",WORKDAY($L78,$H78,Freie_Tage))</f>
        <v/>
      </c>
      <c r="N78" s="56"/>
      <c r="O78" s="56"/>
      <c r="P78" s="56"/>
      <c r="Q78" s="58"/>
      <c r="R78" s="59" t="str">
        <f>IF(AND(ISNUMBER($N78),ISNUMBER($L78)),IF($L78&gt;$N78,NETWORKDAYS($N78,$L78,Freie_Tage)-1,IF($L78&lt;$N78,1-NETWORKDAYS($L78,$N78,Freie_Tage),0)),"")</f>
        <v/>
      </c>
      <c r="S78" s="60" t="str">
        <f t="shared" si="8"/>
        <v/>
      </c>
      <c r="T78" s="61" t="str">
        <f t="shared" si="9"/>
        <v/>
      </c>
      <c r="U78" s="62">
        <f t="shared" si="10"/>
        <v>32</v>
      </c>
      <c r="V78" s="62" t="str">
        <f t="array" ref="V78">IF(OR($C78="",$B78="Abschnitt"),"",IF(ISNUMBER($O78),$O78,IF(AND($E78="",NOT(ISNUMBER($J78))),WORKDAY(IF(ISNUMBER($C$5),$C$5,TODAY())-1,1,Freie_Tage),MAX(IF($E78="",0,IFERROR(WORKDAY(INDEX($X$7:$X77,MATCH($E78,$A$7:$A77,0)),IF($B78="Meilenstein",0,1)+N($F78),Freie_Tage),WORKDAY(IF(ISNUMBER($C$5),$C$5,TODAY())-1,1,Freie_Tage))),IF(ISNUMBER($J78),WORKDAY($J78-1,1,Freie_Tage),0)))))</f>
        <v/>
      </c>
      <c r="W78" s="62" t="str">
        <f>IF(V78="","",IF(ISNUMBER($P78),$P78,IF($B78="Meilenstein",V78,WORKDAY(V78,MAX(N($G78),1)-1,Freie_Tage))))</f>
        <v/>
      </c>
      <c r="X78" s="62" t="str">
        <f>IF(V78="","",MAX(WORKDAY(IF($B78="Meilenstein",V78,WORKDAY(V78,MAX(N($G78),1)-1,Freie_Tage)),N($H78),Freie_Tage),IF(ISNUMBER($P78),$P78,0)))</f>
        <v/>
      </c>
      <c r="Y78" s="62">
        <f t="shared" si="11"/>
        <v>0</v>
      </c>
      <c r="Z78" s="62">
        <f>IF(NOT(ISNUMBER($K78)),0,IF(Y78&gt;=1,1,IF(TODAY()&lt;$K78,2,IF(OR(TODAY()&gt;$L78,N($R78)&gt;0),5,IF(Y78&lt;MIN(1,(NETWORKDAYS($K78,TODAY(),Freie_Tage)-1)/MAX(1,NETWORKDAYS($K78,$L78,Freie_Tage)))-0.15,4,3)))))</f>
        <v>0</v>
      </c>
      <c r="AA78" s="63" t="str">
        <f t="shared" ref="AA78:CZ78" si="81">IF(AND($B78="Meilenstein",ISNUMBER($K78)),IF(AND(AA$1&lt;=$K78,AB$1&gt;$K78),"◆",""),"")</f>
        <v/>
      </c>
      <c r="AB78" s="63" t="str">
        <f t="shared" si="81"/>
        <v/>
      </c>
      <c r="AC78" s="63" t="str">
        <f t="shared" si="81"/>
        <v/>
      </c>
      <c r="AD78" s="63" t="str">
        <f t="shared" si="81"/>
        <v/>
      </c>
      <c r="AE78" s="63" t="str">
        <f t="shared" si="81"/>
        <v/>
      </c>
      <c r="AF78" s="63" t="str">
        <f t="shared" si="81"/>
        <v/>
      </c>
      <c r="AG78" s="63" t="str">
        <f t="shared" si="81"/>
        <v/>
      </c>
      <c r="AH78" s="63" t="str">
        <f t="shared" si="81"/>
        <v/>
      </c>
      <c r="AI78" s="63" t="str">
        <f t="shared" si="81"/>
        <v/>
      </c>
      <c r="AJ78" s="63" t="str">
        <f t="shared" si="81"/>
        <v/>
      </c>
      <c r="AK78" s="63" t="str">
        <f t="shared" si="81"/>
        <v/>
      </c>
      <c r="AL78" s="63" t="str">
        <f t="shared" si="81"/>
        <v/>
      </c>
      <c r="AM78" s="63" t="str">
        <f t="shared" si="81"/>
        <v/>
      </c>
      <c r="AN78" s="63" t="str">
        <f t="shared" si="81"/>
        <v/>
      </c>
      <c r="AO78" s="63" t="str">
        <f t="shared" si="81"/>
        <v/>
      </c>
      <c r="AP78" s="63" t="str">
        <f t="shared" si="81"/>
        <v/>
      </c>
      <c r="AQ78" s="63" t="str">
        <f t="shared" si="81"/>
        <v/>
      </c>
      <c r="AR78" s="63" t="str">
        <f t="shared" si="81"/>
        <v/>
      </c>
      <c r="AS78" s="63" t="str">
        <f t="shared" si="81"/>
        <v/>
      </c>
      <c r="AT78" s="63" t="str">
        <f t="shared" si="81"/>
        <v/>
      </c>
      <c r="AU78" s="63" t="str">
        <f t="shared" si="81"/>
        <v/>
      </c>
      <c r="AV78" s="63" t="str">
        <f t="shared" si="81"/>
        <v/>
      </c>
      <c r="AW78" s="63" t="str">
        <f t="shared" si="81"/>
        <v/>
      </c>
      <c r="AX78" s="63" t="str">
        <f t="shared" si="81"/>
        <v/>
      </c>
      <c r="AY78" s="63" t="str">
        <f t="shared" si="81"/>
        <v/>
      </c>
      <c r="AZ78" s="63" t="str">
        <f t="shared" si="81"/>
        <v/>
      </c>
      <c r="BA78" s="63" t="str">
        <f t="shared" si="81"/>
        <v/>
      </c>
      <c r="BB78" s="63" t="str">
        <f t="shared" si="81"/>
        <v/>
      </c>
      <c r="BC78" s="63" t="str">
        <f t="shared" si="81"/>
        <v/>
      </c>
      <c r="BD78" s="63" t="str">
        <f t="shared" si="81"/>
        <v/>
      </c>
      <c r="BE78" s="63" t="str">
        <f t="shared" si="81"/>
        <v/>
      </c>
      <c r="BF78" s="63" t="str">
        <f t="shared" si="81"/>
        <v/>
      </c>
      <c r="BG78" s="63" t="str">
        <f t="shared" si="81"/>
        <v/>
      </c>
      <c r="BH78" s="63" t="str">
        <f t="shared" si="81"/>
        <v/>
      </c>
      <c r="BI78" s="63" t="str">
        <f t="shared" si="81"/>
        <v/>
      </c>
      <c r="BJ78" s="63" t="str">
        <f t="shared" si="81"/>
        <v/>
      </c>
      <c r="BK78" s="63" t="str">
        <f t="shared" si="81"/>
        <v/>
      </c>
      <c r="BL78" s="63" t="str">
        <f t="shared" si="81"/>
        <v/>
      </c>
      <c r="BM78" s="63" t="str">
        <f t="shared" si="81"/>
        <v/>
      </c>
      <c r="BN78" s="63" t="str">
        <f t="shared" si="81"/>
        <v/>
      </c>
      <c r="BO78" s="63" t="str">
        <f t="shared" si="81"/>
        <v/>
      </c>
      <c r="BP78" s="63" t="str">
        <f t="shared" si="81"/>
        <v/>
      </c>
      <c r="BQ78" s="63" t="str">
        <f t="shared" si="81"/>
        <v/>
      </c>
      <c r="BR78" s="63" t="str">
        <f t="shared" si="81"/>
        <v/>
      </c>
      <c r="BS78" s="63" t="str">
        <f t="shared" si="81"/>
        <v/>
      </c>
      <c r="BT78" s="63" t="str">
        <f t="shared" si="81"/>
        <v/>
      </c>
      <c r="BU78" s="63" t="str">
        <f t="shared" si="81"/>
        <v/>
      </c>
      <c r="BV78" s="63" t="str">
        <f t="shared" si="81"/>
        <v/>
      </c>
      <c r="BW78" s="63" t="str">
        <f t="shared" si="81"/>
        <v/>
      </c>
      <c r="BX78" s="63" t="str">
        <f t="shared" si="81"/>
        <v/>
      </c>
      <c r="BY78" s="63" t="str">
        <f t="shared" si="81"/>
        <v/>
      </c>
      <c r="BZ78" s="63" t="str">
        <f t="shared" si="81"/>
        <v/>
      </c>
      <c r="CA78" s="63" t="str">
        <f t="shared" si="81"/>
        <v/>
      </c>
      <c r="CB78" s="63" t="str">
        <f t="shared" si="81"/>
        <v/>
      </c>
      <c r="CC78" s="63" t="str">
        <f t="shared" si="81"/>
        <v/>
      </c>
      <c r="CD78" s="63" t="str">
        <f t="shared" si="81"/>
        <v/>
      </c>
      <c r="CE78" s="63" t="str">
        <f t="shared" si="81"/>
        <v/>
      </c>
      <c r="CF78" s="63" t="str">
        <f t="shared" si="81"/>
        <v/>
      </c>
      <c r="CG78" s="63" t="str">
        <f t="shared" si="81"/>
        <v/>
      </c>
      <c r="CH78" s="63" t="str">
        <f t="shared" si="81"/>
        <v/>
      </c>
      <c r="CI78" s="63" t="str">
        <f t="shared" si="81"/>
        <v/>
      </c>
      <c r="CJ78" s="63" t="str">
        <f t="shared" si="81"/>
        <v/>
      </c>
      <c r="CK78" s="63" t="str">
        <f t="shared" si="81"/>
        <v/>
      </c>
      <c r="CL78" s="63" t="str">
        <f t="shared" si="81"/>
        <v/>
      </c>
      <c r="CM78" s="63" t="str">
        <f t="shared" si="81"/>
        <v/>
      </c>
      <c r="CN78" s="63" t="str">
        <f t="shared" si="81"/>
        <v/>
      </c>
      <c r="CO78" s="63" t="str">
        <f t="shared" si="81"/>
        <v/>
      </c>
      <c r="CP78" s="63" t="str">
        <f t="shared" si="81"/>
        <v/>
      </c>
      <c r="CQ78" s="63" t="str">
        <f t="shared" si="81"/>
        <v/>
      </c>
      <c r="CR78" s="63" t="str">
        <f t="shared" si="81"/>
        <v/>
      </c>
      <c r="CS78" s="63" t="str">
        <f t="shared" si="81"/>
        <v/>
      </c>
      <c r="CT78" s="63" t="str">
        <f t="shared" si="81"/>
        <v/>
      </c>
      <c r="CU78" s="63" t="str">
        <f t="shared" si="81"/>
        <v/>
      </c>
      <c r="CV78" s="63" t="str">
        <f t="shared" si="81"/>
        <v/>
      </c>
      <c r="CW78" s="63" t="str">
        <f t="shared" si="81"/>
        <v/>
      </c>
      <c r="CX78" s="63" t="str">
        <f t="shared" si="81"/>
        <v/>
      </c>
      <c r="CY78" s="63" t="str">
        <f t="shared" si="81"/>
        <v/>
      </c>
      <c r="CZ78" s="63" t="str">
        <f t="shared" si="81"/>
        <v/>
      </c>
    </row>
    <row r="79" ht="15.75" customHeight="1">
      <c r="A79" s="53"/>
      <c r="B79" s="53"/>
      <c r="C79" s="55"/>
      <c r="D79" s="55"/>
      <c r="E79" s="53"/>
      <c r="F79" s="53"/>
      <c r="G79" s="53"/>
      <c r="H79" s="53"/>
      <c r="I79" s="53"/>
      <c r="J79" s="56"/>
      <c r="K79" s="57" t="str">
        <f t="shared" si="6"/>
        <v/>
      </c>
      <c r="L79" s="57" t="str">
        <f t="shared" si="7"/>
        <v/>
      </c>
      <c r="M79" s="57" t="str">
        <f>IF(OR($B79&lt;&gt;"Vorgang",N($H79)=0,NOT(ISNUMBER($L79)),ISNUMBER($P79)),"",WORKDAY($L79,$H79,Freie_Tage))</f>
        <v/>
      </c>
      <c r="N79" s="56"/>
      <c r="O79" s="56"/>
      <c r="P79" s="56"/>
      <c r="Q79" s="58"/>
      <c r="R79" s="59" t="str">
        <f>IF(AND(ISNUMBER($N79),ISNUMBER($L79)),IF($L79&gt;$N79,NETWORKDAYS($N79,$L79,Freie_Tage)-1,IF($L79&lt;$N79,1-NETWORKDAYS($L79,$N79,Freie_Tage),0)),"")</f>
        <v/>
      </c>
      <c r="S79" s="60" t="str">
        <f t="shared" si="8"/>
        <v/>
      </c>
      <c r="T79" s="61" t="str">
        <f t="shared" si="9"/>
        <v/>
      </c>
      <c r="U79" s="62">
        <f t="shared" si="10"/>
        <v>32</v>
      </c>
      <c r="V79" s="62" t="str">
        <f t="array" ref="V79">IF(OR($C79="",$B79="Abschnitt"),"",IF(ISNUMBER($O79),$O79,IF(AND($E79="",NOT(ISNUMBER($J79))),WORKDAY(IF(ISNUMBER($C$5),$C$5,TODAY())-1,1,Freie_Tage),MAX(IF($E79="",0,IFERROR(WORKDAY(INDEX($X$7:$X78,MATCH($E79,$A$7:$A78,0)),IF($B79="Meilenstein",0,1)+N($F79),Freie_Tage),WORKDAY(IF(ISNUMBER($C$5),$C$5,TODAY())-1,1,Freie_Tage))),IF(ISNUMBER($J79),WORKDAY($J79-1,1,Freie_Tage),0)))))</f>
        <v/>
      </c>
      <c r="W79" s="62" t="str">
        <f>IF(V79="","",IF(ISNUMBER($P79),$P79,IF($B79="Meilenstein",V79,WORKDAY(V79,MAX(N($G79),1)-1,Freie_Tage))))</f>
        <v/>
      </c>
      <c r="X79" s="62" t="str">
        <f>IF(V79="","",MAX(WORKDAY(IF($B79="Meilenstein",V79,WORKDAY(V79,MAX(N($G79),1)-1,Freie_Tage)),N($H79),Freie_Tage),IF(ISNUMBER($P79),$P79,0)))</f>
        <v/>
      </c>
      <c r="Y79" s="62">
        <f t="shared" si="11"/>
        <v>0</v>
      </c>
      <c r="Z79" s="62">
        <f>IF(NOT(ISNUMBER($K79)),0,IF(Y79&gt;=1,1,IF(TODAY()&lt;$K79,2,IF(OR(TODAY()&gt;$L79,N($R79)&gt;0),5,IF(Y79&lt;MIN(1,(NETWORKDAYS($K79,TODAY(),Freie_Tage)-1)/MAX(1,NETWORKDAYS($K79,$L79,Freie_Tage)))-0.15,4,3)))))</f>
        <v>0</v>
      </c>
      <c r="AA79" s="63" t="str">
        <f t="shared" ref="AA79:CZ79" si="82">IF(AND($B79="Meilenstein",ISNUMBER($K79)),IF(AND(AA$1&lt;=$K79,AB$1&gt;$K79),"◆",""),"")</f>
        <v/>
      </c>
      <c r="AB79" s="63" t="str">
        <f t="shared" si="82"/>
        <v/>
      </c>
      <c r="AC79" s="63" t="str">
        <f t="shared" si="82"/>
        <v/>
      </c>
      <c r="AD79" s="63" t="str">
        <f t="shared" si="82"/>
        <v/>
      </c>
      <c r="AE79" s="63" t="str">
        <f t="shared" si="82"/>
        <v/>
      </c>
      <c r="AF79" s="63" t="str">
        <f t="shared" si="82"/>
        <v/>
      </c>
      <c r="AG79" s="63" t="str">
        <f t="shared" si="82"/>
        <v/>
      </c>
      <c r="AH79" s="63" t="str">
        <f t="shared" si="82"/>
        <v/>
      </c>
      <c r="AI79" s="63" t="str">
        <f t="shared" si="82"/>
        <v/>
      </c>
      <c r="AJ79" s="63" t="str">
        <f t="shared" si="82"/>
        <v/>
      </c>
      <c r="AK79" s="63" t="str">
        <f t="shared" si="82"/>
        <v/>
      </c>
      <c r="AL79" s="63" t="str">
        <f t="shared" si="82"/>
        <v/>
      </c>
      <c r="AM79" s="63" t="str">
        <f t="shared" si="82"/>
        <v/>
      </c>
      <c r="AN79" s="63" t="str">
        <f t="shared" si="82"/>
        <v/>
      </c>
      <c r="AO79" s="63" t="str">
        <f t="shared" si="82"/>
        <v/>
      </c>
      <c r="AP79" s="63" t="str">
        <f t="shared" si="82"/>
        <v/>
      </c>
      <c r="AQ79" s="63" t="str">
        <f t="shared" si="82"/>
        <v/>
      </c>
      <c r="AR79" s="63" t="str">
        <f t="shared" si="82"/>
        <v/>
      </c>
      <c r="AS79" s="63" t="str">
        <f t="shared" si="82"/>
        <v/>
      </c>
      <c r="AT79" s="63" t="str">
        <f t="shared" si="82"/>
        <v/>
      </c>
      <c r="AU79" s="63" t="str">
        <f t="shared" si="82"/>
        <v/>
      </c>
      <c r="AV79" s="63" t="str">
        <f t="shared" si="82"/>
        <v/>
      </c>
      <c r="AW79" s="63" t="str">
        <f t="shared" si="82"/>
        <v/>
      </c>
      <c r="AX79" s="63" t="str">
        <f t="shared" si="82"/>
        <v/>
      </c>
      <c r="AY79" s="63" t="str">
        <f t="shared" si="82"/>
        <v/>
      </c>
      <c r="AZ79" s="63" t="str">
        <f t="shared" si="82"/>
        <v/>
      </c>
      <c r="BA79" s="63" t="str">
        <f t="shared" si="82"/>
        <v/>
      </c>
      <c r="BB79" s="63" t="str">
        <f t="shared" si="82"/>
        <v/>
      </c>
      <c r="BC79" s="63" t="str">
        <f t="shared" si="82"/>
        <v/>
      </c>
      <c r="BD79" s="63" t="str">
        <f t="shared" si="82"/>
        <v/>
      </c>
      <c r="BE79" s="63" t="str">
        <f t="shared" si="82"/>
        <v/>
      </c>
      <c r="BF79" s="63" t="str">
        <f t="shared" si="82"/>
        <v/>
      </c>
      <c r="BG79" s="63" t="str">
        <f t="shared" si="82"/>
        <v/>
      </c>
      <c r="BH79" s="63" t="str">
        <f t="shared" si="82"/>
        <v/>
      </c>
      <c r="BI79" s="63" t="str">
        <f t="shared" si="82"/>
        <v/>
      </c>
      <c r="BJ79" s="63" t="str">
        <f t="shared" si="82"/>
        <v/>
      </c>
      <c r="BK79" s="63" t="str">
        <f t="shared" si="82"/>
        <v/>
      </c>
      <c r="BL79" s="63" t="str">
        <f t="shared" si="82"/>
        <v/>
      </c>
      <c r="BM79" s="63" t="str">
        <f t="shared" si="82"/>
        <v/>
      </c>
      <c r="BN79" s="63" t="str">
        <f t="shared" si="82"/>
        <v/>
      </c>
      <c r="BO79" s="63" t="str">
        <f t="shared" si="82"/>
        <v/>
      </c>
      <c r="BP79" s="63" t="str">
        <f t="shared" si="82"/>
        <v/>
      </c>
      <c r="BQ79" s="63" t="str">
        <f t="shared" si="82"/>
        <v/>
      </c>
      <c r="BR79" s="63" t="str">
        <f t="shared" si="82"/>
        <v/>
      </c>
      <c r="BS79" s="63" t="str">
        <f t="shared" si="82"/>
        <v/>
      </c>
      <c r="BT79" s="63" t="str">
        <f t="shared" si="82"/>
        <v/>
      </c>
      <c r="BU79" s="63" t="str">
        <f t="shared" si="82"/>
        <v/>
      </c>
      <c r="BV79" s="63" t="str">
        <f t="shared" si="82"/>
        <v/>
      </c>
      <c r="BW79" s="63" t="str">
        <f t="shared" si="82"/>
        <v/>
      </c>
      <c r="BX79" s="63" t="str">
        <f t="shared" si="82"/>
        <v/>
      </c>
      <c r="BY79" s="63" t="str">
        <f t="shared" si="82"/>
        <v/>
      </c>
      <c r="BZ79" s="63" t="str">
        <f t="shared" si="82"/>
        <v/>
      </c>
      <c r="CA79" s="63" t="str">
        <f t="shared" si="82"/>
        <v/>
      </c>
      <c r="CB79" s="63" t="str">
        <f t="shared" si="82"/>
        <v/>
      </c>
      <c r="CC79" s="63" t="str">
        <f t="shared" si="82"/>
        <v/>
      </c>
      <c r="CD79" s="63" t="str">
        <f t="shared" si="82"/>
        <v/>
      </c>
      <c r="CE79" s="63" t="str">
        <f t="shared" si="82"/>
        <v/>
      </c>
      <c r="CF79" s="63" t="str">
        <f t="shared" si="82"/>
        <v/>
      </c>
      <c r="CG79" s="63" t="str">
        <f t="shared" si="82"/>
        <v/>
      </c>
      <c r="CH79" s="63" t="str">
        <f t="shared" si="82"/>
        <v/>
      </c>
      <c r="CI79" s="63" t="str">
        <f t="shared" si="82"/>
        <v/>
      </c>
      <c r="CJ79" s="63" t="str">
        <f t="shared" si="82"/>
        <v/>
      </c>
      <c r="CK79" s="63" t="str">
        <f t="shared" si="82"/>
        <v/>
      </c>
      <c r="CL79" s="63" t="str">
        <f t="shared" si="82"/>
        <v/>
      </c>
      <c r="CM79" s="63" t="str">
        <f t="shared" si="82"/>
        <v/>
      </c>
      <c r="CN79" s="63" t="str">
        <f t="shared" si="82"/>
        <v/>
      </c>
      <c r="CO79" s="63" t="str">
        <f t="shared" si="82"/>
        <v/>
      </c>
      <c r="CP79" s="63" t="str">
        <f t="shared" si="82"/>
        <v/>
      </c>
      <c r="CQ79" s="63" t="str">
        <f t="shared" si="82"/>
        <v/>
      </c>
      <c r="CR79" s="63" t="str">
        <f t="shared" si="82"/>
        <v/>
      </c>
      <c r="CS79" s="63" t="str">
        <f t="shared" si="82"/>
        <v/>
      </c>
      <c r="CT79" s="63" t="str">
        <f t="shared" si="82"/>
        <v/>
      </c>
      <c r="CU79" s="63" t="str">
        <f t="shared" si="82"/>
        <v/>
      </c>
      <c r="CV79" s="63" t="str">
        <f t="shared" si="82"/>
        <v/>
      </c>
      <c r="CW79" s="63" t="str">
        <f t="shared" si="82"/>
        <v/>
      </c>
      <c r="CX79" s="63" t="str">
        <f t="shared" si="82"/>
        <v/>
      </c>
      <c r="CY79" s="63" t="str">
        <f t="shared" si="82"/>
        <v/>
      </c>
      <c r="CZ79" s="63" t="str">
        <f t="shared" si="82"/>
        <v/>
      </c>
    </row>
    <row r="80" ht="15.75" customHeight="1">
      <c r="A80" s="53"/>
      <c r="B80" s="53"/>
      <c r="C80" s="55"/>
      <c r="D80" s="55"/>
      <c r="E80" s="53"/>
      <c r="F80" s="53"/>
      <c r="G80" s="53"/>
      <c r="H80" s="53"/>
      <c r="I80" s="53"/>
      <c r="J80" s="56"/>
      <c r="K80" s="57" t="str">
        <f t="shared" si="6"/>
        <v/>
      </c>
      <c r="L80" s="57" t="str">
        <f t="shared" si="7"/>
        <v/>
      </c>
      <c r="M80" s="57" t="str">
        <f>IF(OR($B80&lt;&gt;"Vorgang",N($H80)=0,NOT(ISNUMBER($L80)),ISNUMBER($P80)),"",WORKDAY($L80,$H80,Freie_Tage))</f>
        <v/>
      </c>
      <c r="N80" s="56"/>
      <c r="O80" s="56"/>
      <c r="P80" s="56"/>
      <c r="Q80" s="58"/>
      <c r="R80" s="59" t="str">
        <f>IF(AND(ISNUMBER($N80),ISNUMBER($L80)),IF($L80&gt;$N80,NETWORKDAYS($N80,$L80,Freie_Tage)-1,IF($L80&lt;$N80,1-NETWORKDAYS($L80,$N80,Freie_Tage),0)),"")</f>
        <v/>
      </c>
      <c r="S80" s="60" t="str">
        <f t="shared" si="8"/>
        <v/>
      </c>
      <c r="T80" s="61" t="str">
        <f t="shared" si="9"/>
        <v/>
      </c>
      <c r="U80" s="62">
        <f t="shared" si="10"/>
        <v>32</v>
      </c>
      <c r="V80" s="62" t="str">
        <f t="array" ref="V80">IF(OR($C80="",$B80="Abschnitt"),"",IF(ISNUMBER($O80),$O80,IF(AND($E80="",NOT(ISNUMBER($J80))),WORKDAY(IF(ISNUMBER($C$5),$C$5,TODAY())-1,1,Freie_Tage),MAX(IF($E80="",0,IFERROR(WORKDAY(INDEX($X$7:$X79,MATCH($E80,$A$7:$A79,0)),IF($B80="Meilenstein",0,1)+N($F80),Freie_Tage),WORKDAY(IF(ISNUMBER($C$5),$C$5,TODAY())-1,1,Freie_Tage))),IF(ISNUMBER($J80),WORKDAY($J80-1,1,Freie_Tage),0)))))</f>
        <v/>
      </c>
      <c r="W80" s="62" t="str">
        <f>IF(V80="","",IF(ISNUMBER($P80),$P80,IF($B80="Meilenstein",V80,WORKDAY(V80,MAX(N($G80),1)-1,Freie_Tage))))</f>
        <v/>
      </c>
      <c r="X80" s="62" t="str">
        <f>IF(V80="","",MAX(WORKDAY(IF($B80="Meilenstein",V80,WORKDAY(V80,MAX(N($G80),1)-1,Freie_Tage)),N($H80),Freie_Tage),IF(ISNUMBER($P80),$P80,0)))</f>
        <v/>
      </c>
      <c r="Y80" s="62">
        <f t="shared" si="11"/>
        <v>0</v>
      </c>
      <c r="Z80" s="62">
        <f>IF(NOT(ISNUMBER($K80)),0,IF(Y80&gt;=1,1,IF(TODAY()&lt;$K80,2,IF(OR(TODAY()&gt;$L80,N($R80)&gt;0),5,IF(Y80&lt;MIN(1,(NETWORKDAYS($K80,TODAY(),Freie_Tage)-1)/MAX(1,NETWORKDAYS($K80,$L80,Freie_Tage)))-0.15,4,3)))))</f>
        <v>0</v>
      </c>
      <c r="AA80" s="63" t="str">
        <f t="shared" ref="AA80:CZ80" si="83">IF(AND($B80="Meilenstein",ISNUMBER($K80)),IF(AND(AA$1&lt;=$K80,AB$1&gt;$K80),"◆",""),"")</f>
        <v/>
      </c>
      <c r="AB80" s="63" t="str">
        <f t="shared" si="83"/>
        <v/>
      </c>
      <c r="AC80" s="63" t="str">
        <f t="shared" si="83"/>
        <v/>
      </c>
      <c r="AD80" s="63" t="str">
        <f t="shared" si="83"/>
        <v/>
      </c>
      <c r="AE80" s="63" t="str">
        <f t="shared" si="83"/>
        <v/>
      </c>
      <c r="AF80" s="63" t="str">
        <f t="shared" si="83"/>
        <v/>
      </c>
      <c r="AG80" s="63" t="str">
        <f t="shared" si="83"/>
        <v/>
      </c>
      <c r="AH80" s="63" t="str">
        <f t="shared" si="83"/>
        <v/>
      </c>
      <c r="AI80" s="63" t="str">
        <f t="shared" si="83"/>
        <v/>
      </c>
      <c r="AJ80" s="63" t="str">
        <f t="shared" si="83"/>
        <v/>
      </c>
      <c r="AK80" s="63" t="str">
        <f t="shared" si="83"/>
        <v/>
      </c>
      <c r="AL80" s="63" t="str">
        <f t="shared" si="83"/>
        <v/>
      </c>
      <c r="AM80" s="63" t="str">
        <f t="shared" si="83"/>
        <v/>
      </c>
      <c r="AN80" s="63" t="str">
        <f t="shared" si="83"/>
        <v/>
      </c>
      <c r="AO80" s="63" t="str">
        <f t="shared" si="83"/>
        <v/>
      </c>
      <c r="AP80" s="63" t="str">
        <f t="shared" si="83"/>
        <v/>
      </c>
      <c r="AQ80" s="63" t="str">
        <f t="shared" si="83"/>
        <v/>
      </c>
      <c r="AR80" s="63" t="str">
        <f t="shared" si="83"/>
        <v/>
      </c>
      <c r="AS80" s="63" t="str">
        <f t="shared" si="83"/>
        <v/>
      </c>
      <c r="AT80" s="63" t="str">
        <f t="shared" si="83"/>
        <v/>
      </c>
      <c r="AU80" s="63" t="str">
        <f t="shared" si="83"/>
        <v/>
      </c>
      <c r="AV80" s="63" t="str">
        <f t="shared" si="83"/>
        <v/>
      </c>
      <c r="AW80" s="63" t="str">
        <f t="shared" si="83"/>
        <v/>
      </c>
      <c r="AX80" s="63" t="str">
        <f t="shared" si="83"/>
        <v/>
      </c>
      <c r="AY80" s="63" t="str">
        <f t="shared" si="83"/>
        <v/>
      </c>
      <c r="AZ80" s="63" t="str">
        <f t="shared" si="83"/>
        <v/>
      </c>
      <c r="BA80" s="63" t="str">
        <f t="shared" si="83"/>
        <v/>
      </c>
      <c r="BB80" s="63" t="str">
        <f t="shared" si="83"/>
        <v/>
      </c>
      <c r="BC80" s="63" t="str">
        <f t="shared" si="83"/>
        <v/>
      </c>
      <c r="BD80" s="63" t="str">
        <f t="shared" si="83"/>
        <v/>
      </c>
      <c r="BE80" s="63" t="str">
        <f t="shared" si="83"/>
        <v/>
      </c>
      <c r="BF80" s="63" t="str">
        <f t="shared" si="83"/>
        <v/>
      </c>
      <c r="BG80" s="63" t="str">
        <f t="shared" si="83"/>
        <v/>
      </c>
      <c r="BH80" s="63" t="str">
        <f t="shared" si="83"/>
        <v/>
      </c>
      <c r="BI80" s="63" t="str">
        <f t="shared" si="83"/>
        <v/>
      </c>
      <c r="BJ80" s="63" t="str">
        <f t="shared" si="83"/>
        <v/>
      </c>
      <c r="BK80" s="63" t="str">
        <f t="shared" si="83"/>
        <v/>
      </c>
      <c r="BL80" s="63" t="str">
        <f t="shared" si="83"/>
        <v/>
      </c>
      <c r="BM80" s="63" t="str">
        <f t="shared" si="83"/>
        <v/>
      </c>
      <c r="BN80" s="63" t="str">
        <f t="shared" si="83"/>
        <v/>
      </c>
      <c r="BO80" s="63" t="str">
        <f t="shared" si="83"/>
        <v/>
      </c>
      <c r="BP80" s="63" t="str">
        <f t="shared" si="83"/>
        <v/>
      </c>
      <c r="BQ80" s="63" t="str">
        <f t="shared" si="83"/>
        <v/>
      </c>
      <c r="BR80" s="63" t="str">
        <f t="shared" si="83"/>
        <v/>
      </c>
      <c r="BS80" s="63" t="str">
        <f t="shared" si="83"/>
        <v/>
      </c>
      <c r="BT80" s="63" t="str">
        <f t="shared" si="83"/>
        <v/>
      </c>
      <c r="BU80" s="63" t="str">
        <f t="shared" si="83"/>
        <v/>
      </c>
      <c r="BV80" s="63" t="str">
        <f t="shared" si="83"/>
        <v/>
      </c>
      <c r="BW80" s="63" t="str">
        <f t="shared" si="83"/>
        <v/>
      </c>
      <c r="BX80" s="63" t="str">
        <f t="shared" si="83"/>
        <v/>
      </c>
      <c r="BY80" s="63" t="str">
        <f t="shared" si="83"/>
        <v/>
      </c>
      <c r="BZ80" s="63" t="str">
        <f t="shared" si="83"/>
        <v/>
      </c>
      <c r="CA80" s="63" t="str">
        <f t="shared" si="83"/>
        <v/>
      </c>
      <c r="CB80" s="63" t="str">
        <f t="shared" si="83"/>
        <v/>
      </c>
      <c r="CC80" s="63" t="str">
        <f t="shared" si="83"/>
        <v/>
      </c>
      <c r="CD80" s="63" t="str">
        <f t="shared" si="83"/>
        <v/>
      </c>
      <c r="CE80" s="63" t="str">
        <f t="shared" si="83"/>
        <v/>
      </c>
      <c r="CF80" s="63" t="str">
        <f t="shared" si="83"/>
        <v/>
      </c>
      <c r="CG80" s="63" t="str">
        <f t="shared" si="83"/>
        <v/>
      </c>
      <c r="CH80" s="63" t="str">
        <f t="shared" si="83"/>
        <v/>
      </c>
      <c r="CI80" s="63" t="str">
        <f t="shared" si="83"/>
        <v/>
      </c>
      <c r="CJ80" s="63" t="str">
        <f t="shared" si="83"/>
        <v/>
      </c>
      <c r="CK80" s="63" t="str">
        <f t="shared" si="83"/>
        <v/>
      </c>
      <c r="CL80" s="63" t="str">
        <f t="shared" si="83"/>
        <v/>
      </c>
      <c r="CM80" s="63" t="str">
        <f t="shared" si="83"/>
        <v/>
      </c>
      <c r="CN80" s="63" t="str">
        <f t="shared" si="83"/>
        <v/>
      </c>
      <c r="CO80" s="63" t="str">
        <f t="shared" si="83"/>
        <v/>
      </c>
      <c r="CP80" s="63" t="str">
        <f t="shared" si="83"/>
        <v/>
      </c>
      <c r="CQ80" s="63" t="str">
        <f t="shared" si="83"/>
        <v/>
      </c>
      <c r="CR80" s="63" t="str">
        <f t="shared" si="83"/>
        <v/>
      </c>
      <c r="CS80" s="63" t="str">
        <f t="shared" si="83"/>
        <v/>
      </c>
      <c r="CT80" s="63" t="str">
        <f t="shared" si="83"/>
        <v/>
      </c>
      <c r="CU80" s="63" t="str">
        <f t="shared" si="83"/>
        <v/>
      </c>
      <c r="CV80" s="63" t="str">
        <f t="shared" si="83"/>
        <v/>
      </c>
      <c r="CW80" s="63" t="str">
        <f t="shared" si="83"/>
        <v/>
      </c>
      <c r="CX80" s="63" t="str">
        <f t="shared" si="83"/>
        <v/>
      </c>
      <c r="CY80" s="63" t="str">
        <f t="shared" si="83"/>
        <v/>
      </c>
      <c r="CZ80" s="63" t="str">
        <f t="shared" si="83"/>
        <v/>
      </c>
    </row>
    <row r="81" ht="15.75" customHeight="1">
      <c r="A81" s="53"/>
      <c r="B81" s="53"/>
      <c r="C81" s="55"/>
      <c r="D81" s="55"/>
      <c r="E81" s="53"/>
      <c r="F81" s="53"/>
      <c r="G81" s="53"/>
      <c r="H81" s="53"/>
      <c r="I81" s="53"/>
      <c r="J81" s="56"/>
      <c r="K81" s="57" t="str">
        <f t="shared" si="6"/>
        <v/>
      </c>
      <c r="L81" s="57" t="str">
        <f t="shared" si="7"/>
        <v/>
      </c>
      <c r="M81" s="57" t="str">
        <f>IF(OR($B81&lt;&gt;"Vorgang",N($H81)=0,NOT(ISNUMBER($L81)),ISNUMBER($P81)),"",WORKDAY($L81,$H81,Freie_Tage))</f>
        <v/>
      </c>
      <c r="N81" s="56"/>
      <c r="O81" s="56"/>
      <c r="P81" s="56"/>
      <c r="Q81" s="58"/>
      <c r="R81" s="59" t="str">
        <f>IF(AND(ISNUMBER($N81),ISNUMBER($L81)),IF($L81&gt;$N81,NETWORKDAYS($N81,$L81,Freie_Tage)-1,IF($L81&lt;$N81,1-NETWORKDAYS($L81,$N81,Freie_Tage),0)),"")</f>
        <v/>
      </c>
      <c r="S81" s="60" t="str">
        <f t="shared" si="8"/>
        <v/>
      </c>
      <c r="T81" s="61" t="str">
        <f t="shared" si="9"/>
        <v/>
      </c>
      <c r="U81" s="62">
        <f t="shared" si="10"/>
        <v>32</v>
      </c>
      <c r="V81" s="62" t="str">
        <f t="array" ref="V81">IF(OR($C81="",$B81="Abschnitt"),"",IF(ISNUMBER($O81),$O81,IF(AND($E81="",NOT(ISNUMBER($J81))),WORKDAY(IF(ISNUMBER($C$5),$C$5,TODAY())-1,1,Freie_Tage),MAX(IF($E81="",0,IFERROR(WORKDAY(INDEX($X$7:$X80,MATCH($E81,$A$7:$A80,0)),IF($B81="Meilenstein",0,1)+N($F81),Freie_Tage),WORKDAY(IF(ISNUMBER($C$5),$C$5,TODAY())-1,1,Freie_Tage))),IF(ISNUMBER($J81),WORKDAY($J81-1,1,Freie_Tage),0)))))</f>
        <v/>
      </c>
      <c r="W81" s="62" t="str">
        <f>IF(V81="","",IF(ISNUMBER($P81),$P81,IF($B81="Meilenstein",V81,WORKDAY(V81,MAX(N($G81),1)-1,Freie_Tage))))</f>
        <v/>
      </c>
      <c r="X81" s="62" t="str">
        <f>IF(V81="","",MAX(WORKDAY(IF($B81="Meilenstein",V81,WORKDAY(V81,MAX(N($G81),1)-1,Freie_Tage)),N($H81),Freie_Tage),IF(ISNUMBER($P81),$P81,0)))</f>
        <v/>
      </c>
      <c r="Y81" s="62">
        <f t="shared" si="11"/>
        <v>0</v>
      </c>
      <c r="Z81" s="62">
        <f>IF(NOT(ISNUMBER($K81)),0,IF(Y81&gt;=1,1,IF(TODAY()&lt;$K81,2,IF(OR(TODAY()&gt;$L81,N($R81)&gt;0),5,IF(Y81&lt;MIN(1,(NETWORKDAYS($K81,TODAY(),Freie_Tage)-1)/MAX(1,NETWORKDAYS($K81,$L81,Freie_Tage)))-0.15,4,3)))))</f>
        <v>0</v>
      </c>
      <c r="AA81" s="63" t="str">
        <f t="shared" ref="AA81:CZ81" si="84">IF(AND($B81="Meilenstein",ISNUMBER($K81)),IF(AND(AA$1&lt;=$K81,AB$1&gt;$K81),"◆",""),"")</f>
        <v/>
      </c>
      <c r="AB81" s="63" t="str">
        <f t="shared" si="84"/>
        <v/>
      </c>
      <c r="AC81" s="63" t="str">
        <f t="shared" si="84"/>
        <v/>
      </c>
      <c r="AD81" s="63" t="str">
        <f t="shared" si="84"/>
        <v/>
      </c>
      <c r="AE81" s="63" t="str">
        <f t="shared" si="84"/>
        <v/>
      </c>
      <c r="AF81" s="63" t="str">
        <f t="shared" si="84"/>
        <v/>
      </c>
      <c r="AG81" s="63" t="str">
        <f t="shared" si="84"/>
        <v/>
      </c>
      <c r="AH81" s="63" t="str">
        <f t="shared" si="84"/>
        <v/>
      </c>
      <c r="AI81" s="63" t="str">
        <f t="shared" si="84"/>
        <v/>
      </c>
      <c r="AJ81" s="63" t="str">
        <f t="shared" si="84"/>
        <v/>
      </c>
      <c r="AK81" s="63" t="str">
        <f t="shared" si="84"/>
        <v/>
      </c>
      <c r="AL81" s="63" t="str">
        <f t="shared" si="84"/>
        <v/>
      </c>
      <c r="AM81" s="63" t="str">
        <f t="shared" si="84"/>
        <v/>
      </c>
      <c r="AN81" s="63" t="str">
        <f t="shared" si="84"/>
        <v/>
      </c>
      <c r="AO81" s="63" t="str">
        <f t="shared" si="84"/>
        <v/>
      </c>
      <c r="AP81" s="63" t="str">
        <f t="shared" si="84"/>
        <v/>
      </c>
      <c r="AQ81" s="63" t="str">
        <f t="shared" si="84"/>
        <v/>
      </c>
      <c r="AR81" s="63" t="str">
        <f t="shared" si="84"/>
        <v/>
      </c>
      <c r="AS81" s="63" t="str">
        <f t="shared" si="84"/>
        <v/>
      </c>
      <c r="AT81" s="63" t="str">
        <f t="shared" si="84"/>
        <v/>
      </c>
      <c r="AU81" s="63" t="str">
        <f t="shared" si="84"/>
        <v/>
      </c>
      <c r="AV81" s="63" t="str">
        <f t="shared" si="84"/>
        <v/>
      </c>
      <c r="AW81" s="63" t="str">
        <f t="shared" si="84"/>
        <v/>
      </c>
      <c r="AX81" s="63" t="str">
        <f t="shared" si="84"/>
        <v/>
      </c>
      <c r="AY81" s="63" t="str">
        <f t="shared" si="84"/>
        <v/>
      </c>
      <c r="AZ81" s="63" t="str">
        <f t="shared" si="84"/>
        <v/>
      </c>
      <c r="BA81" s="63" t="str">
        <f t="shared" si="84"/>
        <v/>
      </c>
      <c r="BB81" s="63" t="str">
        <f t="shared" si="84"/>
        <v/>
      </c>
      <c r="BC81" s="63" t="str">
        <f t="shared" si="84"/>
        <v/>
      </c>
      <c r="BD81" s="63" t="str">
        <f t="shared" si="84"/>
        <v/>
      </c>
      <c r="BE81" s="63" t="str">
        <f t="shared" si="84"/>
        <v/>
      </c>
      <c r="BF81" s="63" t="str">
        <f t="shared" si="84"/>
        <v/>
      </c>
      <c r="BG81" s="63" t="str">
        <f t="shared" si="84"/>
        <v/>
      </c>
      <c r="BH81" s="63" t="str">
        <f t="shared" si="84"/>
        <v/>
      </c>
      <c r="BI81" s="63" t="str">
        <f t="shared" si="84"/>
        <v/>
      </c>
      <c r="BJ81" s="63" t="str">
        <f t="shared" si="84"/>
        <v/>
      </c>
      <c r="BK81" s="63" t="str">
        <f t="shared" si="84"/>
        <v/>
      </c>
      <c r="BL81" s="63" t="str">
        <f t="shared" si="84"/>
        <v/>
      </c>
      <c r="BM81" s="63" t="str">
        <f t="shared" si="84"/>
        <v/>
      </c>
      <c r="BN81" s="63" t="str">
        <f t="shared" si="84"/>
        <v/>
      </c>
      <c r="BO81" s="63" t="str">
        <f t="shared" si="84"/>
        <v/>
      </c>
      <c r="BP81" s="63" t="str">
        <f t="shared" si="84"/>
        <v/>
      </c>
      <c r="BQ81" s="63" t="str">
        <f t="shared" si="84"/>
        <v/>
      </c>
      <c r="BR81" s="63" t="str">
        <f t="shared" si="84"/>
        <v/>
      </c>
      <c r="BS81" s="63" t="str">
        <f t="shared" si="84"/>
        <v/>
      </c>
      <c r="BT81" s="63" t="str">
        <f t="shared" si="84"/>
        <v/>
      </c>
      <c r="BU81" s="63" t="str">
        <f t="shared" si="84"/>
        <v/>
      </c>
      <c r="BV81" s="63" t="str">
        <f t="shared" si="84"/>
        <v/>
      </c>
      <c r="BW81" s="63" t="str">
        <f t="shared" si="84"/>
        <v/>
      </c>
      <c r="BX81" s="63" t="str">
        <f t="shared" si="84"/>
        <v/>
      </c>
      <c r="BY81" s="63" t="str">
        <f t="shared" si="84"/>
        <v/>
      </c>
      <c r="BZ81" s="63" t="str">
        <f t="shared" si="84"/>
        <v/>
      </c>
      <c r="CA81" s="63" t="str">
        <f t="shared" si="84"/>
        <v/>
      </c>
      <c r="CB81" s="63" t="str">
        <f t="shared" si="84"/>
        <v/>
      </c>
      <c r="CC81" s="63" t="str">
        <f t="shared" si="84"/>
        <v/>
      </c>
      <c r="CD81" s="63" t="str">
        <f t="shared" si="84"/>
        <v/>
      </c>
      <c r="CE81" s="63" t="str">
        <f t="shared" si="84"/>
        <v/>
      </c>
      <c r="CF81" s="63" t="str">
        <f t="shared" si="84"/>
        <v/>
      </c>
      <c r="CG81" s="63" t="str">
        <f t="shared" si="84"/>
        <v/>
      </c>
      <c r="CH81" s="63" t="str">
        <f t="shared" si="84"/>
        <v/>
      </c>
      <c r="CI81" s="63" t="str">
        <f t="shared" si="84"/>
        <v/>
      </c>
      <c r="CJ81" s="63" t="str">
        <f t="shared" si="84"/>
        <v/>
      </c>
      <c r="CK81" s="63" t="str">
        <f t="shared" si="84"/>
        <v/>
      </c>
      <c r="CL81" s="63" t="str">
        <f t="shared" si="84"/>
        <v/>
      </c>
      <c r="CM81" s="63" t="str">
        <f t="shared" si="84"/>
        <v/>
      </c>
      <c r="CN81" s="63" t="str">
        <f t="shared" si="84"/>
        <v/>
      </c>
      <c r="CO81" s="63" t="str">
        <f t="shared" si="84"/>
        <v/>
      </c>
      <c r="CP81" s="63" t="str">
        <f t="shared" si="84"/>
        <v/>
      </c>
      <c r="CQ81" s="63" t="str">
        <f t="shared" si="84"/>
        <v/>
      </c>
      <c r="CR81" s="63" t="str">
        <f t="shared" si="84"/>
        <v/>
      </c>
      <c r="CS81" s="63" t="str">
        <f t="shared" si="84"/>
        <v/>
      </c>
      <c r="CT81" s="63" t="str">
        <f t="shared" si="84"/>
        <v/>
      </c>
      <c r="CU81" s="63" t="str">
        <f t="shared" si="84"/>
        <v/>
      </c>
      <c r="CV81" s="63" t="str">
        <f t="shared" si="84"/>
        <v/>
      </c>
      <c r="CW81" s="63" t="str">
        <f t="shared" si="84"/>
        <v/>
      </c>
      <c r="CX81" s="63" t="str">
        <f t="shared" si="84"/>
        <v/>
      </c>
      <c r="CY81" s="63" t="str">
        <f t="shared" si="84"/>
        <v/>
      </c>
      <c r="CZ81" s="63" t="str">
        <f t="shared" si="84"/>
        <v/>
      </c>
    </row>
    <row r="82" ht="15.75" customHeight="1">
      <c r="A82" s="53"/>
      <c r="B82" s="53"/>
      <c r="C82" s="55"/>
      <c r="D82" s="55"/>
      <c r="E82" s="53"/>
      <c r="F82" s="53"/>
      <c r="G82" s="53"/>
      <c r="H82" s="53"/>
      <c r="I82" s="53"/>
      <c r="J82" s="56"/>
      <c r="K82" s="57" t="str">
        <f t="shared" si="6"/>
        <v/>
      </c>
      <c r="L82" s="57" t="str">
        <f t="shared" si="7"/>
        <v/>
      </c>
      <c r="M82" s="57" t="str">
        <f>IF(OR($B82&lt;&gt;"Vorgang",N($H82)=0,NOT(ISNUMBER($L82)),ISNUMBER($P82)),"",WORKDAY($L82,$H82,Freie_Tage))</f>
        <v/>
      </c>
      <c r="N82" s="56"/>
      <c r="O82" s="56"/>
      <c r="P82" s="56"/>
      <c r="Q82" s="58"/>
      <c r="R82" s="59" t="str">
        <f>IF(AND(ISNUMBER($N82),ISNUMBER($L82)),IF($L82&gt;$N82,NETWORKDAYS($N82,$L82,Freie_Tage)-1,IF($L82&lt;$N82,1-NETWORKDAYS($L82,$N82,Freie_Tage),0)),"")</f>
        <v/>
      </c>
      <c r="S82" s="60" t="str">
        <f t="shared" si="8"/>
        <v/>
      </c>
      <c r="T82" s="61" t="str">
        <f t="shared" si="9"/>
        <v/>
      </c>
      <c r="U82" s="62">
        <f t="shared" si="10"/>
        <v>32</v>
      </c>
      <c r="V82" s="62" t="str">
        <f t="array" ref="V82">IF(OR($C82="",$B82="Abschnitt"),"",IF(ISNUMBER($O82),$O82,IF(AND($E82="",NOT(ISNUMBER($J82))),WORKDAY(IF(ISNUMBER($C$5),$C$5,TODAY())-1,1,Freie_Tage),MAX(IF($E82="",0,IFERROR(WORKDAY(INDEX($X$7:$X81,MATCH($E82,$A$7:$A81,0)),IF($B82="Meilenstein",0,1)+N($F82),Freie_Tage),WORKDAY(IF(ISNUMBER($C$5),$C$5,TODAY())-1,1,Freie_Tage))),IF(ISNUMBER($J82),WORKDAY($J82-1,1,Freie_Tage),0)))))</f>
        <v/>
      </c>
      <c r="W82" s="62" t="str">
        <f>IF(V82="","",IF(ISNUMBER($P82),$P82,IF($B82="Meilenstein",V82,WORKDAY(V82,MAX(N($G82),1)-1,Freie_Tage))))</f>
        <v/>
      </c>
      <c r="X82" s="62" t="str">
        <f>IF(V82="","",MAX(WORKDAY(IF($B82="Meilenstein",V82,WORKDAY(V82,MAX(N($G82),1)-1,Freie_Tage)),N($H82),Freie_Tage),IF(ISNUMBER($P82),$P82,0)))</f>
        <v/>
      </c>
      <c r="Y82" s="62">
        <f t="shared" si="11"/>
        <v>0</v>
      </c>
      <c r="Z82" s="62">
        <f>IF(NOT(ISNUMBER($K82)),0,IF(Y82&gt;=1,1,IF(TODAY()&lt;$K82,2,IF(OR(TODAY()&gt;$L82,N($R82)&gt;0),5,IF(Y82&lt;MIN(1,(NETWORKDAYS($K82,TODAY(),Freie_Tage)-1)/MAX(1,NETWORKDAYS($K82,$L82,Freie_Tage)))-0.15,4,3)))))</f>
        <v>0</v>
      </c>
      <c r="AA82" s="63" t="str">
        <f t="shared" ref="AA82:CZ82" si="85">IF(AND($B82="Meilenstein",ISNUMBER($K82)),IF(AND(AA$1&lt;=$K82,AB$1&gt;$K82),"◆",""),"")</f>
        <v/>
      </c>
      <c r="AB82" s="63" t="str">
        <f t="shared" si="85"/>
        <v/>
      </c>
      <c r="AC82" s="63" t="str">
        <f t="shared" si="85"/>
        <v/>
      </c>
      <c r="AD82" s="63" t="str">
        <f t="shared" si="85"/>
        <v/>
      </c>
      <c r="AE82" s="63" t="str">
        <f t="shared" si="85"/>
        <v/>
      </c>
      <c r="AF82" s="63" t="str">
        <f t="shared" si="85"/>
        <v/>
      </c>
      <c r="AG82" s="63" t="str">
        <f t="shared" si="85"/>
        <v/>
      </c>
      <c r="AH82" s="63" t="str">
        <f t="shared" si="85"/>
        <v/>
      </c>
      <c r="AI82" s="63" t="str">
        <f t="shared" si="85"/>
        <v/>
      </c>
      <c r="AJ82" s="63" t="str">
        <f t="shared" si="85"/>
        <v/>
      </c>
      <c r="AK82" s="63" t="str">
        <f t="shared" si="85"/>
        <v/>
      </c>
      <c r="AL82" s="63" t="str">
        <f t="shared" si="85"/>
        <v/>
      </c>
      <c r="AM82" s="63" t="str">
        <f t="shared" si="85"/>
        <v/>
      </c>
      <c r="AN82" s="63" t="str">
        <f t="shared" si="85"/>
        <v/>
      </c>
      <c r="AO82" s="63" t="str">
        <f t="shared" si="85"/>
        <v/>
      </c>
      <c r="AP82" s="63" t="str">
        <f t="shared" si="85"/>
        <v/>
      </c>
      <c r="AQ82" s="63" t="str">
        <f t="shared" si="85"/>
        <v/>
      </c>
      <c r="AR82" s="63" t="str">
        <f t="shared" si="85"/>
        <v/>
      </c>
      <c r="AS82" s="63" t="str">
        <f t="shared" si="85"/>
        <v/>
      </c>
      <c r="AT82" s="63" t="str">
        <f t="shared" si="85"/>
        <v/>
      </c>
      <c r="AU82" s="63" t="str">
        <f t="shared" si="85"/>
        <v/>
      </c>
      <c r="AV82" s="63" t="str">
        <f t="shared" si="85"/>
        <v/>
      </c>
      <c r="AW82" s="63" t="str">
        <f t="shared" si="85"/>
        <v/>
      </c>
      <c r="AX82" s="63" t="str">
        <f t="shared" si="85"/>
        <v/>
      </c>
      <c r="AY82" s="63" t="str">
        <f t="shared" si="85"/>
        <v/>
      </c>
      <c r="AZ82" s="63" t="str">
        <f t="shared" si="85"/>
        <v/>
      </c>
      <c r="BA82" s="63" t="str">
        <f t="shared" si="85"/>
        <v/>
      </c>
      <c r="BB82" s="63" t="str">
        <f t="shared" si="85"/>
        <v/>
      </c>
      <c r="BC82" s="63" t="str">
        <f t="shared" si="85"/>
        <v/>
      </c>
      <c r="BD82" s="63" t="str">
        <f t="shared" si="85"/>
        <v/>
      </c>
      <c r="BE82" s="63" t="str">
        <f t="shared" si="85"/>
        <v/>
      </c>
      <c r="BF82" s="63" t="str">
        <f t="shared" si="85"/>
        <v/>
      </c>
      <c r="BG82" s="63" t="str">
        <f t="shared" si="85"/>
        <v/>
      </c>
      <c r="BH82" s="63" t="str">
        <f t="shared" si="85"/>
        <v/>
      </c>
      <c r="BI82" s="63" t="str">
        <f t="shared" si="85"/>
        <v/>
      </c>
      <c r="BJ82" s="63" t="str">
        <f t="shared" si="85"/>
        <v/>
      </c>
      <c r="BK82" s="63" t="str">
        <f t="shared" si="85"/>
        <v/>
      </c>
      <c r="BL82" s="63" t="str">
        <f t="shared" si="85"/>
        <v/>
      </c>
      <c r="BM82" s="63" t="str">
        <f t="shared" si="85"/>
        <v/>
      </c>
      <c r="BN82" s="63" t="str">
        <f t="shared" si="85"/>
        <v/>
      </c>
      <c r="BO82" s="63" t="str">
        <f t="shared" si="85"/>
        <v/>
      </c>
      <c r="BP82" s="63" t="str">
        <f t="shared" si="85"/>
        <v/>
      </c>
      <c r="BQ82" s="63" t="str">
        <f t="shared" si="85"/>
        <v/>
      </c>
      <c r="BR82" s="63" t="str">
        <f t="shared" si="85"/>
        <v/>
      </c>
      <c r="BS82" s="63" t="str">
        <f t="shared" si="85"/>
        <v/>
      </c>
      <c r="BT82" s="63" t="str">
        <f t="shared" si="85"/>
        <v/>
      </c>
      <c r="BU82" s="63" t="str">
        <f t="shared" si="85"/>
        <v/>
      </c>
      <c r="BV82" s="63" t="str">
        <f t="shared" si="85"/>
        <v/>
      </c>
      <c r="BW82" s="63" t="str">
        <f t="shared" si="85"/>
        <v/>
      </c>
      <c r="BX82" s="63" t="str">
        <f t="shared" si="85"/>
        <v/>
      </c>
      <c r="BY82" s="63" t="str">
        <f t="shared" si="85"/>
        <v/>
      </c>
      <c r="BZ82" s="63" t="str">
        <f t="shared" si="85"/>
        <v/>
      </c>
      <c r="CA82" s="63" t="str">
        <f t="shared" si="85"/>
        <v/>
      </c>
      <c r="CB82" s="63" t="str">
        <f t="shared" si="85"/>
        <v/>
      </c>
      <c r="CC82" s="63" t="str">
        <f t="shared" si="85"/>
        <v/>
      </c>
      <c r="CD82" s="63" t="str">
        <f t="shared" si="85"/>
        <v/>
      </c>
      <c r="CE82" s="63" t="str">
        <f t="shared" si="85"/>
        <v/>
      </c>
      <c r="CF82" s="63" t="str">
        <f t="shared" si="85"/>
        <v/>
      </c>
      <c r="CG82" s="63" t="str">
        <f t="shared" si="85"/>
        <v/>
      </c>
      <c r="CH82" s="63" t="str">
        <f t="shared" si="85"/>
        <v/>
      </c>
      <c r="CI82" s="63" t="str">
        <f t="shared" si="85"/>
        <v/>
      </c>
      <c r="CJ82" s="63" t="str">
        <f t="shared" si="85"/>
        <v/>
      </c>
      <c r="CK82" s="63" t="str">
        <f t="shared" si="85"/>
        <v/>
      </c>
      <c r="CL82" s="63" t="str">
        <f t="shared" si="85"/>
        <v/>
      </c>
      <c r="CM82" s="63" t="str">
        <f t="shared" si="85"/>
        <v/>
      </c>
      <c r="CN82" s="63" t="str">
        <f t="shared" si="85"/>
        <v/>
      </c>
      <c r="CO82" s="63" t="str">
        <f t="shared" si="85"/>
        <v/>
      </c>
      <c r="CP82" s="63" t="str">
        <f t="shared" si="85"/>
        <v/>
      </c>
      <c r="CQ82" s="63" t="str">
        <f t="shared" si="85"/>
        <v/>
      </c>
      <c r="CR82" s="63" t="str">
        <f t="shared" si="85"/>
        <v/>
      </c>
      <c r="CS82" s="63" t="str">
        <f t="shared" si="85"/>
        <v/>
      </c>
      <c r="CT82" s="63" t="str">
        <f t="shared" si="85"/>
        <v/>
      </c>
      <c r="CU82" s="63" t="str">
        <f t="shared" si="85"/>
        <v/>
      </c>
      <c r="CV82" s="63" t="str">
        <f t="shared" si="85"/>
        <v/>
      </c>
      <c r="CW82" s="63" t="str">
        <f t="shared" si="85"/>
        <v/>
      </c>
      <c r="CX82" s="63" t="str">
        <f t="shared" si="85"/>
        <v/>
      </c>
      <c r="CY82" s="63" t="str">
        <f t="shared" si="85"/>
        <v/>
      </c>
      <c r="CZ82" s="63" t="str">
        <f t="shared" si="85"/>
        <v/>
      </c>
    </row>
    <row r="83" ht="15.75" customHeight="1">
      <c r="A83" s="53"/>
      <c r="B83" s="53"/>
      <c r="C83" s="55"/>
      <c r="D83" s="55"/>
      <c r="E83" s="53"/>
      <c r="F83" s="53"/>
      <c r="G83" s="53"/>
      <c r="H83" s="53"/>
      <c r="I83" s="53"/>
      <c r="J83" s="56"/>
      <c r="K83" s="57" t="str">
        <f t="shared" si="6"/>
        <v/>
      </c>
      <c r="L83" s="57" t="str">
        <f t="shared" si="7"/>
        <v/>
      </c>
      <c r="M83" s="57" t="str">
        <f>IF(OR($B83&lt;&gt;"Vorgang",N($H83)=0,NOT(ISNUMBER($L83)),ISNUMBER($P83)),"",WORKDAY($L83,$H83,Freie_Tage))</f>
        <v/>
      </c>
      <c r="N83" s="56"/>
      <c r="O83" s="56"/>
      <c r="P83" s="56"/>
      <c r="Q83" s="58"/>
      <c r="R83" s="59" t="str">
        <f>IF(AND(ISNUMBER($N83),ISNUMBER($L83)),IF($L83&gt;$N83,NETWORKDAYS($N83,$L83,Freie_Tage)-1,IF($L83&lt;$N83,1-NETWORKDAYS($L83,$N83,Freie_Tage),0)),"")</f>
        <v/>
      </c>
      <c r="S83" s="60" t="str">
        <f t="shared" si="8"/>
        <v/>
      </c>
      <c r="T83" s="61" t="str">
        <f t="shared" si="9"/>
        <v/>
      </c>
      <c r="U83" s="62">
        <f t="shared" si="10"/>
        <v>32</v>
      </c>
      <c r="V83" s="62" t="str">
        <f t="array" ref="V83">IF(OR($C83="",$B83="Abschnitt"),"",IF(ISNUMBER($O83),$O83,IF(AND($E83="",NOT(ISNUMBER($J83))),WORKDAY(IF(ISNUMBER($C$5),$C$5,TODAY())-1,1,Freie_Tage),MAX(IF($E83="",0,IFERROR(WORKDAY(INDEX($X$7:$X82,MATCH($E83,$A$7:$A82,0)),IF($B83="Meilenstein",0,1)+N($F83),Freie_Tage),WORKDAY(IF(ISNUMBER($C$5),$C$5,TODAY())-1,1,Freie_Tage))),IF(ISNUMBER($J83),WORKDAY($J83-1,1,Freie_Tage),0)))))</f>
        <v/>
      </c>
      <c r="W83" s="62" t="str">
        <f>IF(V83="","",IF(ISNUMBER($P83),$P83,IF($B83="Meilenstein",V83,WORKDAY(V83,MAX(N($G83),1)-1,Freie_Tage))))</f>
        <v/>
      </c>
      <c r="X83" s="62" t="str">
        <f>IF(V83="","",MAX(WORKDAY(IF($B83="Meilenstein",V83,WORKDAY(V83,MAX(N($G83),1)-1,Freie_Tage)),N($H83),Freie_Tage),IF(ISNUMBER($P83),$P83,0)))</f>
        <v/>
      </c>
      <c r="Y83" s="62">
        <f t="shared" si="11"/>
        <v>0</v>
      </c>
      <c r="Z83" s="62">
        <f>IF(NOT(ISNUMBER($K83)),0,IF(Y83&gt;=1,1,IF(TODAY()&lt;$K83,2,IF(OR(TODAY()&gt;$L83,N($R83)&gt;0),5,IF(Y83&lt;MIN(1,(NETWORKDAYS($K83,TODAY(),Freie_Tage)-1)/MAX(1,NETWORKDAYS($K83,$L83,Freie_Tage)))-0.15,4,3)))))</f>
        <v>0</v>
      </c>
      <c r="AA83" s="63" t="str">
        <f t="shared" ref="AA83:CZ83" si="86">IF(AND($B83="Meilenstein",ISNUMBER($K83)),IF(AND(AA$1&lt;=$K83,AB$1&gt;$K83),"◆",""),"")</f>
        <v/>
      </c>
      <c r="AB83" s="63" t="str">
        <f t="shared" si="86"/>
        <v/>
      </c>
      <c r="AC83" s="63" t="str">
        <f t="shared" si="86"/>
        <v/>
      </c>
      <c r="AD83" s="63" t="str">
        <f t="shared" si="86"/>
        <v/>
      </c>
      <c r="AE83" s="63" t="str">
        <f t="shared" si="86"/>
        <v/>
      </c>
      <c r="AF83" s="63" t="str">
        <f t="shared" si="86"/>
        <v/>
      </c>
      <c r="AG83" s="63" t="str">
        <f t="shared" si="86"/>
        <v/>
      </c>
      <c r="AH83" s="63" t="str">
        <f t="shared" si="86"/>
        <v/>
      </c>
      <c r="AI83" s="63" t="str">
        <f t="shared" si="86"/>
        <v/>
      </c>
      <c r="AJ83" s="63" t="str">
        <f t="shared" si="86"/>
        <v/>
      </c>
      <c r="AK83" s="63" t="str">
        <f t="shared" si="86"/>
        <v/>
      </c>
      <c r="AL83" s="63" t="str">
        <f t="shared" si="86"/>
        <v/>
      </c>
      <c r="AM83" s="63" t="str">
        <f t="shared" si="86"/>
        <v/>
      </c>
      <c r="AN83" s="63" t="str">
        <f t="shared" si="86"/>
        <v/>
      </c>
      <c r="AO83" s="63" t="str">
        <f t="shared" si="86"/>
        <v/>
      </c>
      <c r="AP83" s="63" t="str">
        <f t="shared" si="86"/>
        <v/>
      </c>
      <c r="AQ83" s="63" t="str">
        <f t="shared" si="86"/>
        <v/>
      </c>
      <c r="AR83" s="63" t="str">
        <f t="shared" si="86"/>
        <v/>
      </c>
      <c r="AS83" s="63" t="str">
        <f t="shared" si="86"/>
        <v/>
      </c>
      <c r="AT83" s="63" t="str">
        <f t="shared" si="86"/>
        <v/>
      </c>
      <c r="AU83" s="63" t="str">
        <f t="shared" si="86"/>
        <v/>
      </c>
      <c r="AV83" s="63" t="str">
        <f t="shared" si="86"/>
        <v/>
      </c>
      <c r="AW83" s="63" t="str">
        <f t="shared" si="86"/>
        <v/>
      </c>
      <c r="AX83" s="63" t="str">
        <f t="shared" si="86"/>
        <v/>
      </c>
      <c r="AY83" s="63" t="str">
        <f t="shared" si="86"/>
        <v/>
      </c>
      <c r="AZ83" s="63" t="str">
        <f t="shared" si="86"/>
        <v/>
      </c>
      <c r="BA83" s="63" t="str">
        <f t="shared" si="86"/>
        <v/>
      </c>
      <c r="BB83" s="63" t="str">
        <f t="shared" si="86"/>
        <v/>
      </c>
      <c r="BC83" s="63" t="str">
        <f t="shared" si="86"/>
        <v/>
      </c>
      <c r="BD83" s="63" t="str">
        <f t="shared" si="86"/>
        <v/>
      </c>
      <c r="BE83" s="63" t="str">
        <f t="shared" si="86"/>
        <v/>
      </c>
      <c r="BF83" s="63" t="str">
        <f t="shared" si="86"/>
        <v/>
      </c>
      <c r="BG83" s="63" t="str">
        <f t="shared" si="86"/>
        <v/>
      </c>
      <c r="BH83" s="63" t="str">
        <f t="shared" si="86"/>
        <v/>
      </c>
      <c r="BI83" s="63" t="str">
        <f t="shared" si="86"/>
        <v/>
      </c>
      <c r="BJ83" s="63" t="str">
        <f t="shared" si="86"/>
        <v/>
      </c>
      <c r="BK83" s="63" t="str">
        <f t="shared" si="86"/>
        <v/>
      </c>
      <c r="BL83" s="63" t="str">
        <f t="shared" si="86"/>
        <v/>
      </c>
      <c r="BM83" s="63" t="str">
        <f t="shared" si="86"/>
        <v/>
      </c>
      <c r="BN83" s="63" t="str">
        <f t="shared" si="86"/>
        <v/>
      </c>
      <c r="BO83" s="63" t="str">
        <f t="shared" si="86"/>
        <v/>
      </c>
      <c r="BP83" s="63" t="str">
        <f t="shared" si="86"/>
        <v/>
      </c>
      <c r="BQ83" s="63" t="str">
        <f t="shared" si="86"/>
        <v/>
      </c>
      <c r="BR83" s="63" t="str">
        <f t="shared" si="86"/>
        <v/>
      </c>
      <c r="BS83" s="63" t="str">
        <f t="shared" si="86"/>
        <v/>
      </c>
      <c r="BT83" s="63" t="str">
        <f t="shared" si="86"/>
        <v/>
      </c>
      <c r="BU83" s="63" t="str">
        <f t="shared" si="86"/>
        <v/>
      </c>
      <c r="BV83" s="63" t="str">
        <f t="shared" si="86"/>
        <v/>
      </c>
      <c r="BW83" s="63" t="str">
        <f t="shared" si="86"/>
        <v/>
      </c>
      <c r="BX83" s="63" t="str">
        <f t="shared" si="86"/>
        <v/>
      </c>
      <c r="BY83" s="63" t="str">
        <f t="shared" si="86"/>
        <v/>
      </c>
      <c r="BZ83" s="63" t="str">
        <f t="shared" si="86"/>
        <v/>
      </c>
      <c r="CA83" s="63" t="str">
        <f t="shared" si="86"/>
        <v/>
      </c>
      <c r="CB83" s="63" t="str">
        <f t="shared" si="86"/>
        <v/>
      </c>
      <c r="CC83" s="63" t="str">
        <f t="shared" si="86"/>
        <v/>
      </c>
      <c r="CD83" s="63" t="str">
        <f t="shared" si="86"/>
        <v/>
      </c>
      <c r="CE83" s="63" t="str">
        <f t="shared" si="86"/>
        <v/>
      </c>
      <c r="CF83" s="63" t="str">
        <f t="shared" si="86"/>
        <v/>
      </c>
      <c r="CG83" s="63" t="str">
        <f t="shared" si="86"/>
        <v/>
      </c>
      <c r="CH83" s="63" t="str">
        <f t="shared" si="86"/>
        <v/>
      </c>
      <c r="CI83" s="63" t="str">
        <f t="shared" si="86"/>
        <v/>
      </c>
      <c r="CJ83" s="63" t="str">
        <f t="shared" si="86"/>
        <v/>
      </c>
      <c r="CK83" s="63" t="str">
        <f t="shared" si="86"/>
        <v/>
      </c>
      <c r="CL83" s="63" t="str">
        <f t="shared" si="86"/>
        <v/>
      </c>
      <c r="CM83" s="63" t="str">
        <f t="shared" si="86"/>
        <v/>
      </c>
      <c r="CN83" s="63" t="str">
        <f t="shared" si="86"/>
        <v/>
      </c>
      <c r="CO83" s="63" t="str">
        <f t="shared" si="86"/>
        <v/>
      </c>
      <c r="CP83" s="63" t="str">
        <f t="shared" si="86"/>
        <v/>
      </c>
      <c r="CQ83" s="63" t="str">
        <f t="shared" si="86"/>
        <v/>
      </c>
      <c r="CR83" s="63" t="str">
        <f t="shared" si="86"/>
        <v/>
      </c>
      <c r="CS83" s="63" t="str">
        <f t="shared" si="86"/>
        <v/>
      </c>
      <c r="CT83" s="63" t="str">
        <f t="shared" si="86"/>
        <v/>
      </c>
      <c r="CU83" s="63" t="str">
        <f t="shared" si="86"/>
        <v/>
      </c>
      <c r="CV83" s="63" t="str">
        <f t="shared" si="86"/>
        <v/>
      </c>
      <c r="CW83" s="63" t="str">
        <f t="shared" si="86"/>
        <v/>
      </c>
      <c r="CX83" s="63" t="str">
        <f t="shared" si="86"/>
        <v/>
      </c>
      <c r="CY83" s="63" t="str">
        <f t="shared" si="86"/>
        <v/>
      </c>
      <c r="CZ83" s="63" t="str">
        <f t="shared" si="86"/>
        <v/>
      </c>
    </row>
    <row r="84" ht="15.75" customHeight="1">
      <c r="A84" s="53"/>
      <c r="B84" s="53"/>
      <c r="C84" s="55"/>
      <c r="D84" s="55"/>
      <c r="E84" s="53"/>
      <c r="F84" s="53"/>
      <c r="G84" s="53"/>
      <c r="H84" s="53"/>
      <c r="I84" s="53"/>
      <c r="J84" s="56"/>
      <c r="K84" s="57" t="str">
        <f t="shared" si="6"/>
        <v/>
      </c>
      <c r="L84" s="57" t="str">
        <f t="shared" si="7"/>
        <v/>
      </c>
      <c r="M84" s="57" t="str">
        <f>IF(OR($B84&lt;&gt;"Vorgang",N($H84)=0,NOT(ISNUMBER($L84)),ISNUMBER($P84)),"",WORKDAY($L84,$H84,Freie_Tage))</f>
        <v/>
      </c>
      <c r="N84" s="56"/>
      <c r="O84" s="56"/>
      <c r="P84" s="56"/>
      <c r="Q84" s="58"/>
      <c r="R84" s="59" t="str">
        <f>IF(AND(ISNUMBER($N84),ISNUMBER($L84)),IF($L84&gt;$N84,NETWORKDAYS($N84,$L84,Freie_Tage)-1,IF($L84&lt;$N84,1-NETWORKDAYS($L84,$N84,Freie_Tage),0)),"")</f>
        <v/>
      </c>
      <c r="S84" s="60" t="str">
        <f t="shared" si="8"/>
        <v/>
      </c>
      <c r="T84" s="61" t="str">
        <f t="shared" si="9"/>
        <v/>
      </c>
      <c r="U84" s="62">
        <f t="shared" si="10"/>
        <v>32</v>
      </c>
      <c r="V84" s="62" t="str">
        <f t="array" ref="V84">IF(OR($C84="",$B84="Abschnitt"),"",IF(ISNUMBER($O84),$O84,IF(AND($E84="",NOT(ISNUMBER($J84))),WORKDAY(IF(ISNUMBER($C$5),$C$5,TODAY())-1,1,Freie_Tage),MAX(IF($E84="",0,IFERROR(WORKDAY(INDEX($X$7:$X83,MATCH($E84,$A$7:$A83,0)),IF($B84="Meilenstein",0,1)+N($F84),Freie_Tage),WORKDAY(IF(ISNUMBER($C$5),$C$5,TODAY())-1,1,Freie_Tage))),IF(ISNUMBER($J84),WORKDAY($J84-1,1,Freie_Tage),0)))))</f>
        <v/>
      </c>
      <c r="W84" s="62" t="str">
        <f>IF(V84="","",IF(ISNUMBER($P84),$P84,IF($B84="Meilenstein",V84,WORKDAY(V84,MAX(N($G84),1)-1,Freie_Tage))))</f>
        <v/>
      </c>
      <c r="X84" s="62" t="str">
        <f>IF(V84="","",MAX(WORKDAY(IF($B84="Meilenstein",V84,WORKDAY(V84,MAX(N($G84),1)-1,Freie_Tage)),N($H84),Freie_Tage),IF(ISNUMBER($P84),$P84,0)))</f>
        <v/>
      </c>
      <c r="Y84" s="62">
        <f t="shared" si="11"/>
        <v>0</v>
      </c>
      <c r="Z84" s="62">
        <f>IF(NOT(ISNUMBER($K84)),0,IF(Y84&gt;=1,1,IF(TODAY()&lt;$K84,2,IF(OR(TODAY()&gt;$L84,N($R84)&gt;0),5,IF(Y84&lt;MIN(1,(NETWORKDAYS($K84,TODAY(),Freie_Tage)-1)/MAX(1,NETWORKDAYS($K84,$L84,Freie_Tage)))-0.15,4,3)))))</f>
        <v>0</v>
      </c>
      <c r="AA84" s="63" t="str">
        <f t="shared" ref="AA84:CZ84" si="87">IF(AND($B84="Meilenstein",ISNUMBER($K84)),IF(AND(AA$1&lt;=$K84,AB$1&gt;$K84),"◆",""),"")</f>
        <v/>
      </c>
      <c r="AB84" s="63" t="str">
        <f t="shared" si="87"/>
        <v/>
      </c>
      <c r="AC84" s="63" t="str">
        <f t="shared" si="87"/>
        <v/>
      </c>
      <c r="AD84" s="63" t="str">
        <f t="shared" si="87"/>
        <v/>
      </c>
      <c r="AE84" s="63" t="str">
        <f t="shared" si="87"/>
        <v/>
      </c>
      <c r="AF84" s="63" t="str">
        <f t="shared" si="87"/>
        <v/>
      </c>
      <c r="AG84" s="63" t="str">
        <f t="shared" si="87"/>
        <v/>
      </c>
      <c r="AH84" s="63" t="str">
        <f t="shared" si="87"/>
        <v/>
      </c>
      <c r="AI84" s="63" t="str">
        <f t="shared" si="87"/>
        <v/>
      </c>
      <c r="AJ84" s="63" t="str">
        <f t="shared" si="87"/>
        <v/>
      </c>
      <c r="AK84" s="63" t="str">
        <f t="shared" si="87"/>
        <v/>
      </c>
      <c r="AL84" s="63" t="str">
        <f t="shared" si="87"/>
        <v/>
      </c>
      <c r="AM84" s="63" t="str">
        <f t="shared" si="87"/>
        <v/>
      </c>
      <c r="AN84" s="63" t="str">
        <f t="shared" si="87"/>
        <v/>
      </c>
      <c r="AO84" s="63" t="str">
        <f t="shared" si="87"/>
        <v/>
      </c>
      <c r="AP84" s="63" t="str">
        <f t="shared" si="87"/>
        <v/>
      </c>
      <c r="AQ84" s="63" t="str">
        <f t="shared" si="87"/>
        <v/>
      </c>
      <c r="AR84" s="63" t="str">
        <f t="shared" si="87"/>
        <v/>
      </c>
      <c r="AS84" s="63" t="str">
        <f t="shared" si="87"/>
        <v/>
      </c>
      <c r="AT84" s="63" t="str">
        <f t="shared" si="87"/>
        <v/>
      </c>
      <c r="AU84" s="63" t="str">
        <f t="shared" si="87"/>
        <v/>
      </c>
      <c r="AV84" s="63" t="str">
        <f t="shared" si="87"/>
        <v/>
      </c>
      <c r="AW84" s="63" t="str">
        <f t="shared" si="87"/>
        <v/>
      </c>
      <c r="AX84" s="63" t="str">
        <f t="shared" si="87"/>
        <v/>
      </c>
      <c r="AY84" s="63" t="str">
        <f t="shared" si="87"/>
        <v/>
      </c>
      <c r="AZ84" s="63" t="str">
        <f t="shared" si="87"/>
        <v/>
      </c>
      <c r="BA84" s="63" t="str">
        <f t="shared" si="87"/>
        <v/>
      </c>
      <c r="BB84" s="63" t="str">
        <f t="shared" si="87"/>
        <v/>
      </c>
      <c r="BC84" s="63" t="str">
        <f t="shared" si="87"/>
        <v/>
      </c>
      <c r="BD84" s="63" t="str">
        <f t="shared" si="87"/>
        <v/>
      </c>
      <c r="BE84" s="63" t="str">
        <f t="shared" si="87"/>
        <v/>
      </c>
      <c r="BF84" s="63" t="str">
        <f t="shared" si="87"/>
        <v/>
      </c>
      <c r="BG84" s="63" t="str">
        <f t="shared" si="87"/>
        <v/>
      </c>
      <c r="BH84" s="63" t="str">
        <f t="shared" si="87"/>
        <v/>
      </c>
      <c r="BI84" s="63" t="str">
        <f t="shared" si="87"/>
        <v/>
      </c>
      <c r="BJ84" s="63" t="str">
        <f t="shared" si="87"/>
        <v/>
      </c>
      <c r="BK84" s="63" t="str">
        <f t="shared" si="87"/>
        <v/>
      </c>
      <c r="BL84" s="63" t="str">
        <f t="shared" si="87"/>
        <v/>
      </c>
      <c r="BM84" s="63" t="str">
        <f t="shared" si="87"/>
        <v/>
      </c>
      <c r="BN84" s="63" t="str">
        <f t="shared" si="87"/>
        <v/>
      </c>
      <c r="BO84" s="63" t="str">
        <f t="shared" si="87"/>
        <v/>
      </c>
      <c r="BP84" s="63" t="str">
        <f t="shared" si="87"/>
        <v/>
      </c>
      <c r="BQ84" s="63" t="str">
        <f t="shared" si="87"/>
        <v/>
      </c>
      <c r="BR84" s="63" t="str">
        <f t="shared" si="87"/>
        <v/>
      </c>
      <c r="BS84" s="63" t="str">
        <f t="shared" si="87"/>
        <v/>
      </c>
      <c r="BT84" s="63" t="str">
        <f t="shared" si="87"/>
        <v/>
      </c>
      <c r="BU84" s="63" t="str">
        <f t="shared" si="87"/>
        <v/>
      </c>
      <c r="BV84" s="63" t="str">
        <f t="shared" si="87"/>
        <v/>
      </c>
      <c r="BW84" s="63" t="str">
        <f t="shared" si="87"/>
        <v/>
      </c>
      <c r="BX84" s="63" t="str">
        <f t="shared" si="87"/>
        <v/>
      </c>
      <c r="BY84" s="63" t="str">
        <f t="shared" si="87"/>
        <v/>
      </c>
      <c r="BZ84" s="63" t="str">
        <f t="shared" si="87"/>
        <v/>
      </c>
      <c r="CA84" s="63" t="str">
        <f t="shared" si="87"/>
        <v/>
      </c>
      <c r="CB84" s="63" t="str">
        <f t="shared" si="87"/>
        <v/>
      </c>
      <c r="CC84" s="63" t="str">
        <f t="shared" si="87"/>
        <v/>
      </c>
      <c r="CD84" s="63" t="str">
        <f t="shared" si="87"/>
        <v/>
      </c>
      <c r="CE84" s="63" t="str">
        <f t="shared" si="87"/>
        <v/>
      </c>
      <c r="CF84" s="63" t="str">
        <f t="shared" si="87"/>
        <v/>
      </c>
      <c r="CG84" s="63" t="str">
        <f t="shared" si="87"/>
        <v/>
      </c>
      <c r="CH84" s="63" t="str">
        <f t="shared" si="87"/>
        <v/>
      </c>
      <c r="CI84" s="63" t="str">
        <f t="shared" si="87"/>
        <v/>
      </c>
      <c r="CJ84" s="63" t="str">
        <f t="shared" si="87"/>
        <v/>
      </c>
      <c r="CK84" s="63" t="str">
        <f t="shared" si="87"/>
        <v/>
      </c>
      <c r="CL84" s="63" t="str">
        <f t="shared" si="87"/>
        <v/>
      </c>
      <c r="CM84" s="63" t="str">
        <f t="shared" si="87"/>
        <v/>
      </c>
      <c r="CN84" s="63" t="str">
        <f t="shared" si="87"/>
        <v/>
      </c>
      <c r="CO84" s="63" t="str">
        <f t="shared" si="87"/>
        <v/>
      </c>
      <c r="CP84" s="63" t="str">
        <f t="shared" si="87"/>
        <v/>
      </c>
      <c r="CQ84" s="63" t="str">
        <f t="shared" si="87"/>
        <v/>
      </c>
      <c r="CR84" s="63" t="str">
        <f t="shared" si="87"/>
        <v/>
      </c>
      <c r="CS84" s="63" t="str">
        <f t="shared" si="87"/>
        <v/>
      </c>
      <c r="CT84" s="63" t="str">
        <f t="shared" si="87"/>
        <v/>
      </c>
      <c r="CU84" s="63" t="str">
        <f t="shared" si="87"/>
        <v/>
      </c>
      <c r="CV84" s="63" t="str">
        <f t="shared" si="87"/>
        <v/>
      </c>
      <c r="CW84" s="63" t="str">
        <f t="shared" si="87"/>
        <v/>
      </c>
      <c r="CX84" s="63" t="str">
        <f t="shared" si="87"/>
        <v/>
      </c>
      <c r="CY84" s="63" t="str">
        <f t="shared" si="87"/>
        <v/>
      </c>
      <c r="CZ84" s="63" t="str">
        <f t="shared" si="87"/>
        <v/>
      </c>
    </row>
    <row r="85" ht="15.75" customHeight="1">
      <c r="A85" s="53"/>
      <c r="B85" s="53"/>
      <c r="C85" s="55"/>
      <c r="D85" s="55"/>
      <c r="E85" s="53"/>
      <c r="F85" s="53"/>
      <c r="G85" s="53"/>
      <c r="H85" s="53"/>
      <c r="I85" s="53"/>
      <c r="J85" s="56"/>
      <c r="K85" s="57" t="str">
        <f t="shared" si="6"/>
        <v/>
      </c>
      <c r="L85" s="57" t="str">
        <f t="shared" si="7"/>
        <v/>
      </c>
      <c r="M85" s="57" t="str">
        <f>IF(OR($B85&lt;&gt;"Vorgang",N($H85)=0,NOT(ISNUMBER($L85)),ISNUMBER($P85)),"",WORKDAY($L85,$H85,Freie_Tage))</f>
        <v/>
      </c>
      <c r="N85" s="56"/>
      <c r="O85" s="56"/>
      <c r="P85" s="56"/>
      <c r="Q85" s="58"/>
      <c r="R85" s="59" t="str">
        <f>IF(AND(ISNUMBER($N85),ISNUMBER($L85)),IF($L85&gt;$N85,NETWORKDAYS($N85,$L85,Freie_Tage)-1,IF($L85&lt;$N85,1-NETWORKDAYS($L85,$N85,Freie_Tage),0)),"")</f>
        <v/>
      </c>
      <c r="S85" s="60" t="str">
        <f t="shared" si="8"/>
        <v/>
      </c>
      <c r="T85" s="61" t="str">
        <f t="shared" si="9"/>
        <v/>
      </c>
      <c r="U85" s="62">
        <f t="shared" si="10"/>
        <v>32</v>
      </c>
      <c r="V85" s="62" t="str">
        <f t="array" ref="V85">IF(OR($C85="",$B85="Abschnitt"),"",IF(ISNUMBER($O85),$O85,IF(AND($E85="",NOT(ISNUMBER($J85))),WORKDAY(IF(ISNUMBER($C$5),$C$5,TODAY())-1,1,Freie_Tage),MAX(IF($E85="",0,IFERROR(WORKDAY(INDEX($X$7:$X84,MATCH($E85,$A$7:$A84,0)),IF($B85="Meilenstein",0,1)+N($F85),Freie_Tage),WORKDAY(IF(ISNUMBER($C$5),$C$5,TODAY())-1,1,Freie_Tage))),IF(ISNUMBER($J85),WORKDAY($J85-1,1,Freie_Tage),0)))))</f>
        <v/>
      </c>
      <c r="W85" s="62" t="str">
        <f>IF(V85="","",IF(ISNUMBER($P85),$P85,IF($B85="Meilenstein",V85,WORKDAY(V85,MAX(N($G85),1)-1,Freie_Tage))))</f>
        <v/>
      </c>
      <c r="X85" s="62" t="str">
        <f>IF(V85="","",MAX(WORKDAY(IF($B85="Meilenstein",V85,WORKDAY(V85,MAX(N($G85),1)-1,Freie_Tage)),N($H85),Freie_Tage),IF(ISNUMBER($P85),$P85,0)))</f>
        <v/>
      </c>
      <c r="Y85" s="62">
        <f t="shared" si="11"/>
        <v>0</v>
      </c>
      <c r="Z85" s="62">
        <f>IF(NOT(ISNUMBER($K85)),0,IF(Y85&gt;=1,1,IF(TODAY()&lt;$K85,2,IF(OR(TODAY()&gt;$L85,N($R85)&gt;0),5,IF(Y85&lt;MIN(1,(NETWORKDAYS($K85,TODAY(),Freie_Tage)-1)/MAX(1,NETWORKDAYS($K85,$L85,Freie_Tage)))-0.15,4,3)))))</f>
        <v>0</v>
      </c>
      <c r="AA85" s="63" t="str">
        <f t="shared" ref="AA85:CZ85" si="88">IF(AND($B85="Meilenstein",ISNUMBER($K85)),IF(AND(AA$1&lt;=$K85,AB$1&gt;$K85),"◆",""),"")</f>
        <v/>
      </c>
      <c r="AB85" s="63" t="str">
        <f t="shared" si="88"/>
        <v/>
      </c>
      <c r="AC85" s="63" t="str">
        <f t="shared" si="88"/>
        <v/>
      </c>
      <c r="AD85" s="63" t="str">
        <f t="shared" si="88"/>
        <v/>
      </c>
      <c r="AE85" s="63" t="str">
        <f t="shared" si="88"/>
        <v/>
      </c>
      <c r="AF85" s="63" t="str">
        <f t="shared" si="88"/>
        <v/>
      </c>
      <c r="AG85" s="63" t="str">
        <f t="shared" si="88"/>
        <v/>
      </c>
      <c r="AH85" s="63" t="str">
        <f t="shared" si="88"/>
        <v/>
      </c>
      <c r="AI85" s="63" t="str">
        <f t="shared" si="88"/>
        <v/>
      </c>
      <c r="AJ85" s="63" t="str">
        <f t="shared" si="88"/>
        <v/>
      </c>
      <c r="AK85" s="63" t="str">
        <f t="shared" si="88"/>
        <v/>
      </c>
      <c r="AL85" s="63" t="str">
        <f t="shared" si="88"/>
        <v/>
      </c>
      <c r="AM85" s="63" t="str">
        <f t="shared" si="88"/>
        <v/>
      </c>
      <c r="AN85" s="63" t="str">
        <f t="shared" si="88"/>
        <v/>
      </c>
      <c r="AO85" s="63" t="str">
        <f t="shared" si="88"/>
        <v/>
      </c>
      <c r="AP85" s="63" t="str">
        <f t="shared" si="88"/>
        <v/>
      </c>
      <c r="AQ85" s="63" t="str">
        <f t="shared" si="88"/>
        <v/>
      </c>
      <c r="AR85" s="63" t="str">
        <f t="shared" si="88"/>
        <v/>
      </c>
      <c r="AS85" s="63" t="str">
        <f t="shared" si="88"/>
        <v/>
      </c>
      <c r="AT85" s="63" t="str">
        <f t="shared" si="88"/>
        <v/>
      </c>
      <c r="AU85" s="63" t="str">
        <f t="shared" si="88"/>
        <v/>
      </c>
      <c r="AV85" s="63" t="str">
        <f t="shared" si="88"/>
        <v/>
      </c>
      <c r="AW85" s="63" t="str">
        <f t="shared" si="88"/>
        <v/>
      </c>
      <c r="AX85" s="63" t="str">
        <f t="shared" si="88"/>
        <v/>
      </c>
      <c r="AY85" s="63" t="str">
        <f t="shared" si="88"/>
        <v/>
      </c>
      <c r="AZ85" s="63" t="str">
        <f t="shared" si="88"/>
        <v/>
      </c>
      <c r="BA85" s="63" t="str">
        <f t="shared" si="88"/>
        <v/>
      </c>
      <c r="BB85" s="63" t="str">
        <f t="shared" si="88"/>
        <v/>
      </c>
      <c r="BC85" s="63" t="str">
        <f t="shared" si="88"/>
        <v/>
      </c>
      <c r="BD85" s="63" t="str">
        <f t="shared" si="88"/>
        <v/>
      </c>
      <c r="BE85" s="63" t="str">
        <f t="shared" si="88"/>
        <v/>
      </c>
      <c r="BF85" s="63" t="str">
        <f t="shared" si="88"/>
        <v/>
      </c>
      <c r="BG85" s="63" t="str">
        <f t="shared" si="88"/>
        <v/>
      </c>
      <c r="BH85" s="63" t="str">
        <f t="shared" si="88"/>
        <v/>
      </c>
      <c r="BI85" s="63" t="str">
        <f t="shared" si="88"/>
        <v/>
      </c>
      <c r="BJ85" s="63" t="str">
        <f t="shared" si="88"/>
        <v/>
      </c>
      <c r="BK85" s="63" t="str">
        <f t="shared" si="88"/>
        <v/>
      </c>
      <c r="BL85" s="63" t="str">
        <f t="shared" si="88"/>
        <v/>
      </c>
      <c r="BM85" s="63" t="str">
        <f t="shared" si="88"/>
        <v/>
      </c>
      <c r="BN85" s="63" t="str">
        <f t="shared" si="88"/>
        <v/>
      </c>
      <c r="BO85" s="63" t="str">
        <f t="shared" si="88"/>
        <v/>
      </c>
      <c r="BP85" s="63" t="str">
        <f t="shared" si="88"/>
        <v/>
      </c>
      <c r="BQ85" s="63" t="str">
        <f t="shared" si="88"/>
        <v/>
      </c>
      <c r="BR85" s="63" t="str">
        <f t="shared" si="88"/>
        <v/>
      </c>
      <c r="BS85" s="63" t="str">
        <f t="shared" si="88"/>
        <v/>
      </c>
      <c r="BT85" s="63" t="str">
        <f t="shared" si="88"/>
        <v/>
      </c>
      <c r="BU85" s="63" t="str">
        <f t="shared" si="88"/>
        <v/>
      </c>
      <c r="BV85" s="63" t="str">
        <f t="shared" si="88"/>
        <v/>
      </c>
      <c r="BW85" s="63" t="str">
        <f t="shared" si="88"/>
        <v/>
      </c>
      <c r="BX85" s="63" t="str">
        <f t="shared" si="88"/>
        <v/>
      </c>
      <c r="BY85" s="63" t="str">
        <f t="shared" si="88"/>
        <v/>
      </c>
      <c r="BZ85" s="63" t="str">
        <f t="shared" si="88"/>
        <v/>
      </c>
      <c r="CA85" s="63" t="str">
        <f t="shared" si="88"/>
        <v/>
      </c>
      <c r="CB85" s="63" t="str">
        <f t="shared" si="88"/>
        <v/>
      </c>
      <c r="CC85" s="63" t="str">
        <f t="shared" si="88"/>
        <v/>
      </c>
      <c r="CD85" s="63" t="str">
        <f t="shared" si="88"/>
        <v/>
      </c>
      <c r="CE85" s="63" t="str">
        <f t="shared" si="88"/>
        <v/>
      </c>
      <c r="CF85" s="63" t="str">
        <f t="shared" si="88"/>
        <v/>
      </c>
      <c r="CG85" s="63" t="str">
        <f t="shared" si="88"/>
        <v/>
      </c>
      <c r="CH85" s="63" t="str">
        <f t="shared" si="88"/>
        <v/>
      </c>
      <c r="CI85" s="63" t="str">
        <f t="shared" si="88"/>
        <v/>
      </c>
      <c r="CJ85" s="63" t="str">
        <f t="shared" si="88"/>
        <v/>
      </c>
      <c r="CK85" s="63" t="str">
        <f t="shared" si="88"/>
        <v/>
      </c>
      <c r="CL85" s="63" t="str">
        <f t="shared" si="88"/>
        <v/>
      </c>
      <c r="CM85" s="63" t="str">
        <f t="shared" si="88"/>
        <v/>
      </c>
      <c r="CN85" s="63" t="str">
        <f t="shared" si="88"/>
        <v/>
      </c>
      <c r="CO85" s="63" t="str">
        <f t="shared" si="88"/>
        <v/>
      </c>
      <c r="CP85" s="63" t="str">
        <f t="shared" si="88"/>
        <v/>
      </c>
      <c r="CQ85" s="63" t="str">
        <f t="shared" si="88"/>
        <v/>
      </c>
      <c r="CR85" s="63" t="str">
        <f t="shared" si="88"/>
        <v/>
      </c>
      <c r="CS85" s="63" t="str">
        <f t="shared" si="88"/>
        <v/>
      </c>
      <c r="CT85" s="63" t="str">
        <f t="shared" si="88"/>
        <v/>
      </c>
      <c r="CU85" s="63" t="str">
        <f t="shared" si="88"/>
        <v/>
      </c>
      <c r="CV85" s="63" t="str">
        <f t="shared" si="88"/>
        <v/>
      </c>
      <c r="CW85" s="63" t="str">
        <f t="shared" si="88"/>
        <v/>
      </c>
      <c r="CX85" s="63" t="str">
        <f t="shared" si="88"/>
        <v/>
      </c>
      <c r="CY85" s="63" t="str">
        <f t="shared" si="88"/>
        <v/>
      </c>
      <c r="CZ85" s="63" t="str">
        <f t="shared" si="88"/>
        <v/>
      </c>
    </row>
    <row r="86" ht="15.75" customHeight="1">
      <c r="A86" s="53"/>
      <c r="B86" s="53"/>
      <c r="C86" s="55"/>
      <c r="D86" s="55"/>
      <c r="E86" s="53"/>
      <c r="F86" s="53"/>
      <c r="G86" s="53"/>
      <c r="H86" s="53"/>
      <c r="I86" s="53"/>
      <c r="J86" s="56"/>
      <c r="K86" s="57" t="str">
        <f t="shared" si="6"/>
        <v/>
      </c>
      <c r="L86" s="57" t="str">
        <f t="shared" si="7"/>
        <v/>
      </c>
      <c r="M86" s="57" t="str">
        <f>IF(OR($B86&lt;&gt;"Vorgang",N($H86)=0,NOT(ISNUMBER($L86)),ISNUMBER($P86)),"",WORKDAY($L86,$H86,Freie_Tage))</f>
        <v/>
      </c>
      <c r="N86" s="56"/>
      <c r="O86" s="56"/>
      <c r="P86" s="56"/>
      <c r="Q86" s="58"/>
      <c r="R86" s="59" t="str">
        <f>IF(AND(ISNUMBER($N86),ISNUMBER($L86)),IF($L86&gt;$N86,NETWORKDAYS($N86,$L86,Freie_Tage)-1,IF($L86&lt;$N86,1-NETWORKDAYS($L86,$N86,Freie_Tage),0)),"")</f>
        <v/>
      </c>
      <c r="S86" s="60" t="str">
        <f t="shared" si="8"/>
        <v/>
      </c>
      <c r="T86" s="61" t="str">
        <f t="shared" si="9"/>
        <v/>
      </c>
      <c r="U86" s="62">
        <f t="shared" si="10"/>
        <v>32</v>
      </c>
      <c r="V86" s="62" t="str">
        <f t="array" ref="V86">IF(OR($C86="",$B86="Abschnitt"),"",IF(ISNUMBER($O86),$O86,IF(AND($E86="",NOT(ISNUMBER($J86))),WORKDAY(IF(ISNUMBER($C$5),$C$5,TODAY())-1,1,Freie_Tage),MAX(IF($E86="",0,IFERROR(WORKDAY(INDEX($X$7:$X85,MATCH($E86,$A$7:$A85,0)),IF($B86="Meilenstein",0,1)+N($F86),Freie_Tage),WORKDAY(IF(ISNUMBER($C$5),$C$5,TODAY())-1,1,Freie_Tage))),IF(ISNUMBER($J86),WORKDAY($J86-1,1,Freie_Tage),0)))))</f>
        <v/>
      </c>
      <c r="W86" s="62" t="str">
        <f>IF(V86="","",IF(ISNUMBER($P86),$P86,IF($B86="Meilenstein",V86,WORKDAY(V86,MAX(N($G86),1)-1,Freie_Tage))))</f>
        <v/>
      </c>
      <c r="X86" s="62" t="str">
        <f>IF(V86="","",MAX(WORKDAY(IF($B86="Meilenstein",V86,WORKDAY(V86,MAX(N($G86),1)-1,Freie_Tage)),N($H86),Freie_Tage),IF(ISNUMBER($P86),$P86,0)))</f>
        <v/>
      </c>
      <c r="Y86" s="62">
        <f t="shared" si="11"/>
        <v>0</v>
      </c>
      <c r="Z86" s="62">
        <f>IF(NOT(ISNUMBER($K86)),0,IF(Y86&gt;=1,1,IF(TODAY()&lt;$K86,2,IF(OR(TODAY()&gt;$L86,N($R86)&gt;0),5,IF(Y86&lt;MIN(1,(NETWORKDAYS($K86,TODAY(),Freie_Tage)-1)/MAX(1,NETWORKDAYS($K86,$L86,Freie_Tage)))-0.15,4,3)))))</f>
        <v>0</v>
      </c>
      <c r="AA86" s="63" t="str">
        <f t="shared" ref="AA86:CZ86" si="89">IF(AND($B86="Meilenstein",ISNUMBER($K86)),IF(AND(AA$1&lt;=$K86,AB$1&gt;$K86),"◆",""),"")</f>
        <v/>
      </c>
      <c r="AB86" s="63" t="str">
        <f t="shared" si="89"/>
        <v/>
      </c>
      <c r="AC86" s="63" t="str">
        <f t="shared" si="89"/>
        <v/>
      </c>
      <c r="AD86" s="63" t="str">
        <f t="shared" si="89"/>
        <v/>
      </c>
      <c r="AE86" s="63" t="str">
        <f t="shared" si="89"/>
        <v/>
      </c>
      <c r="AF86" s="63" t="str">
        <f t="shared" si="89"/>
        <v/>
      </c>
      <c r="AG86" s="63" t="str">
        <f t="shared" si="89"/>
        <v/>
      </c>
      <c r="AH86" s="63" t="str">
        <f t="shared" si="89"/>
        <v/>
      </c>
      <c r="AI86" s="63" t="str">
        <f t="shared" si="89"/>
        <v/>
      </c>
      <c r="AJ86" s="63" t="str">
        <f t="shared" si="89"/>
        <v/>
      </c>
      <c r="AK86" s="63" t="str">
        <f t="shared" si="89"/>
        <v/>
      </c>
      <c r="AL86" s="63" t="str">
        <f t="shared" si="89"/>
        <v/>
      </c>
      <c r="AM86" s="63" t="str">
        <f t="shared" si="89"/>
        <v/>
      </c>
      <c r="AN86" s="63" t="str">
        <f t="shared" si="89"/>
        <v/>
      </c>
      <c r="AO86" s="63" t="str">
        <f t="shared" si="89"/>
        <v/>
      </c>
      <c r="AP86" s="63" t="str">
        <f t="shared" si="89"/>
        <v/>
      </c>
      <c r="AQ86" s="63" t="str">
        <f t="shared" si="89"/>
        <v/>
      </c>
      <c r="AR86" s="63" t="str">
        <f t="shared" si="89"/>
        <v/>
      </c>
      <c r="AS86" s="63" t="str">
        <f t="shared" si="89"/>
        <v/>
      </c>
      <c r="AT86" s="63" t="str">
        <f t="shared" si="89"/>
        <v/>
      </c>
      <c r="AU86" s="63" t="str">
        <f t="shared" si="89"/>
        <v/>
      </c>
      <c r="AV86" s="63" t="str">
        <f t="shared" si="89"/>
        <v/>
      </c>
      <c r="AW86" s="63" t="str">
        <f t="shared" si="89"/>
        <v/>
      </c>
      <c r="AX86" s="63" t="str">
        <f t="shared" si="89"/>
        <v/>
      </c>
      <c r="AY86" s="63" t="str">
        <f t="shared" si="89"/>
        <v/>
      </c>
      <c r="AZ86" s="63" t="str">
        <f t="shared" si="89"/>
        <v/>
      </c>
      <c r="BA86" s="63" t="str">
        <f t="shared" si="89"/>
        <v/>
      </c>
      <c r="BB86" s="63" t="str">
        <f t="shared" si="89"/>
        <v/>
      </c>
      <c r="BC86" s="63" t="str">
        <f t="shared" si="89"/>
        <v/>
      </c>
      <c r="BD86" s="63" t="str">
        <f t="shared" si="89"/>
        <v/>
      </c>
      <c r="BE86" s="63" t="str">
        <f t="shared" si="89"/>
        <v/>
      </c>
      <c r="BF86" s="63" t="str">
        <f t="shared" si="89"/>
        <v/>
      </c>
      <c r="BG86" s="63" t="str">
        <f t="shared" si="89"/>
        <v/>
      </c>
      <c r="BH86" s="63" t="str">
        <f t="shared" si="89"/>
        <v/>
      </c>
      <c r="BI86" s="63" t="str">
        <f t="shared" si="89"/>
        <v/>
      </c>
      <c r="BJ86" s="63" t="str">
        <f t="shared" si="89"/>
        <v/>
      </c>
      <c r="BK86" s="63" t="str">
        <f t="shared" si="89"/>
        <v/>
      </c>
      <c r="BL86" s="63" t="str">
        <f t="shared" si="89"/>
        <v/>
      </c>
      <c r="BM86" s="63" t="str">
        <f t="shared" si="89"/>
        <v/>
      </c>
      <c r="BN86" s="63" t="str">
        <f t="shared" si="89"/>
        <v/>
      </c>
      <c r="BO86" s="63" t="str">
        <f t="shared" si="89"/>
        <v/>
      </c>
      <c r="BP86" s="63" t="str">
        <f t="shared" si="89"/>
        <v/>
      </c>
      <c r="BQ86" s="63" t="str">
        <f t="shared" si="89"/>
        <v/>
      </c>
      <c r="BR86" s="63" t="str">
        <f t="shared" si="89"/>
        <v/>
      </c>
      <c r="BS86" s="63" t="str">
        <f t="shared" si="89"/>
        <v/>
      </c>
      <c r="BT86" s="63" t="str">
        <f t="shared" si="89"/>
        <v/>
      </c>
      <c r="BU86" s="63" t="str">
        <f t="shared" si="89"/>
        <v/>
      </c>
      <c r="BV86" s="63" t="str">
        <f t="shared" si="89"/>
        <v/>
      </c>
      <c r="BW86" s="63" t="str">
        <f t="shared" si="89"/>
        <v/>
      </c>
      <c r="BX86" s="63" t="str">
        <f t="shared" si="89"/>
        <v/>
      </c>
      <c r="BY86" s="63" t="str">
        <f t="shared" si="89"/>
        <v/>
      </c>
      <c r="BZ86" s="63" t="str">
        <f t="shared" si="89"/>
        <v/>
      </c>
      <c r="CA86" s="63" t="str">
        <f t="shared" si="89"/>
        <v/>
      </c>
      <c r="CB86" s="63" t="str">
        <f t="shared" si="89"/>
        <v/>
      </c>
      <c r="CC86" s="63" t="str">
        <f t="shared" si="89"/>
        <v/>
      </c>
      <c r="CD86" s="63" t="str">
        <f t="shared" si="89"/>
        <v/>
      </c>
      <c r="CE86" s="63" t="str">
        <f t="shared" si="89"/>
        <v/>
      </c>
      <c r="CF86" s="63" t="str">
        <f t="shared" si="89"/>
        <v/>
      </c>
      <c r="CG86" s="63" t="str">
        <f t="shared" si="89"/>
        <v/>
      </c>
      <c r="CH86" s="63" t="str">
        <f t="shared" si="89"/>
        <v/>
      </c>
      <c r="CI86" s="63" t="str">
        <f t="shared" si="89"/>
        <v/>
      </c>
      <c r="CJ86" s="63" t="str">
        <f t="shared" si="89"/>
        <v/>
      </c>
      <c r="CK86" s="63" t="str">
        <f t="shared" si="89"/>
        <v/>
      </c>
      <c r="CL86" s="63" t="str">
        <f t="shared" si="89"/>
        <v/>
      </c>
      <c r="CM86" s="63" t="str">
        <f t="shared" si="89"/>
        <v/>
      </c>
      <c r="CN86" s="63" t="str">
        <f t="shared" si="89"/>
        <v/>
      </c>
      <c r="CO86" s="63" t="str">
        <f t="shared" si="89"/>
        <v/>
      </c>
      <c r="CP86" s="63" t="str">
        <f t="shared" si="89"/>
        <v/>
      </c>
      <c r="CQ86" s="63" t="str">
        <f t="shared" si="89"/>
        <v/>
      </c>
      <c r="CR86" s="63" t="str">
        <f t="shared" si="89"/>
        <v/>
      </c>
      <c r="CS86" s="63" t="str">
        <f t="shared" si="89"/>
        <v/>
      </c>
      <c r="CT86" s="63" t="str">
        <f t="shared" si="89"/>
        <v/>
      </c>
      <c r="CU86" s="63" t="str">
        <f t="shared" si="89"/>
        <v/>
      </c>
      <c r="CV86" s="63" t="str">
        <f t="shared" si="89"/>
        <v/>
      </c>
      <c r="CW86" s="63" t="str">
        <f t="shared" si="89"/>
        <v/>
      </c>
      <c r="CX86" s="63" t="str">
        <f t="shared" si="89"/>
        <v/>
      </c>
      <c r="CY86" s="63" t="str">
        <f t="shared" si="89"/>
        <v/>
      </c>
      <c r="CZ86" s="63" t="str">
        <f t="shared" si="89"/>
        <v/>
      </c>
    </row>
    <row r="87" ht="15.75" customHeight="1">
      <c r="A87" s="53"/>
      <c r="B87" s="53"/>
      <c r="C87" s="55"/>
      <c r="D87" s="55"/>
      <c r="E87" s="53"/>
      <c r="F87" s="53"/>
      <c r="G87" s="53"/>
      <c r="H87" s="53"/>
      <c r="I87" s="53"/>
      <c r="J87" s="56"/>
      <c r="K87" s="57" t="str">
        <f t="shared" si="6"/>
        <v/>
      </c>
      <c r="L87" s="57" t="str">
        <f t="shared" si="7"/>
        <v/>
      </c>
      <c r="M87" s="57" t="str">
        <f>IF(OR($B87&lt;&gt;"Vorgang",N($H87)=0,NOT(ISNUMBER($L87)),ISNUMBER($P87)),"",WORKDAY($L87,$H87,Freie_Tage))</f>
        <v/>
      </c>
      <c r="N87" s="56"/>
      <c r="O87" s="56"/>
      <c r="P87" s="56"/>
      <c r="Q87" s="58"/>
      <c r="R87" s="59" t="str">
        <f>IF(AND(ISNUMBER($N87),ISNUMBER($L87)),IF($L87&gt;$N87,NETWORKDAYS($N87,$L87,Freie_Tage)-1,IF($L87&lt;$N87,1-NETWORKDAYS($L87,$N87,Freie_Tage),0)),"")</f>
        <v/>
      </c>
      <c r="S87" s="60" t="str">
        <f t="shared" si="8"/>
        <v/>
      </c>
      <c r="T87" s="61" t="str">
        <f t="shared" si="9"/>
        <v/>
      </c>
      <c r="U87" s="62">
        <f t="shared" si="10"/>
        <v>32</v>
      </c>
      <c r="V87" s="62" t="str">
        <f t="array" ref="V87">IF(OR($C87="",$B87="Abschnitt"),"",IF(ISNUMBER($O87),$O87,IF(AND($E87="",NOT(ISNUMBER($J87))),WORKDAY(IF(ISNUMBER($C$5),$C$5,TODAY())-1,1,Freie_Tage),MAX(IF($E87="",0,IFERROR(WORKDAY(INDEX($X$7:$X86,MATCH($E87,$A$7:$A86,0)),IF($B87="Meilenstein",0,1)+N($F87),Freie_Tage),WORKDAY(IF(ISNUMBER($C$5),$C$5,TODAY())-1,1,Freie_Tage))),IF(ISNUMBER($J87),WORKDAY($J87-1,1,Freie_Tage),0)))))</f>
        <v/>
      </c>
      <c r="W87" s="62" t="str">
        <f>IF(V87="","",IF(ISNUMBER($P87),$P87,IF($B87="Meilenstein",V87,WORKDAY(V87,MAX(N($G87),1)-1,Freie_Tage))))</f>
        <v/>
      </c>
      <c r="X87" s="62" t="str">
        <f>IF(V87="","",MAX(WORKDAY(IF($B87="Meilenstein",V87,WORKDAY(V87,MAX(N($G87),1)-1,Freie_Tage)),N($H87),Freie_Tage),IF(ISNUMBER($P87),$P87,0)))</f>
        <v/>
      </c>
      <c r="Y87" s="62">
        <f t="shared" si="11"/>
        <v>0</v>
      </c>
      <c r="Z87" s="62">
        <f>IF(NOT(ISNUMBER($K87)),0,IF(Y87&gt;=1,1,IF(TODAY()&lt;$K87,2,IF(OR(TODAY()&gt;$L87,N($R87)&gt;0),5,IF(Y87&lt;MIN(1,(NETWORKDAYS($K87,TODAY(),Freie_Tage)-1)/MAX(1,NETWORKDAYS($K87,$L87,Freie_Tage)))-0.15,4,3)))))</f>
        <v>0</v>
      </c>
      <c r="AA87" s="63" t="str">
        <f t="shared" ref="AA87:CZ87" si="90">IF(AND($B87="Meilenstein",ISNUMBER($K87)),IF(AND(AA$1&lt;=$K87,AB$1&gt;$K87),"◆",""),"")</f>
        <v/>
      </c>
      <c r="AB87" s="63" t="str">
        <f t="shared" si="90"/>
        <v/>
      </c>
      <c r="AC87" s="63" t="str">
        <f t="shared" si="90"/>
        <v/>
      </c>
      <c r="AD87" s="63" t="str">
        <f t="shared" si="90"/>
        <v/>
      </c>
      <c r="AE87" s="63" t="str">
        <f t="shared" si="90"/>
        <v/>
      </c>
      <c r="AF87" s="63" t="str">
        <f t="shared" si="90"/>
        <v/>
      </c>
      <c r="AG87" s="63" t="str">
        <f t="shared" si="90"/>
        <v/>
      </c>
      <c r="AH87" s="63" t="str">
        <f t="shared" si="90"/>
        <v/>
      </c>
      <c r="AI87" s="63" t="str">
        <f t="shared" si="90"/>
        <v/>
      </c>
      <c r="AJ87" s="63" t="str">
        <f t="shared" si="90"/>
        <v/>
      </c>
      <c r="AK87" s="63" t="str">
        <f t="shared" si="90"/>
        <v/>
      </c>
      <c r="AL87" s="63" t="str">
        <f t="shared" si="90"/>
        <v/>
      </c>
      <c r="AM87" s="63" t="str">
        <f t="shared" si="90"/>
        <v/>
      </c>
      <c r="AN87" s="63" t="str">
        <f t="shared" si="90"/>
        <v/>
      </c>
      <c r="AO87" s="63" t="str">
        <f t="shared" si="90"/>
        <v/>
      </c>
      <c r="AP87" s="63" t="str">
        <f t="shared" si="90"/>
        <v/>
      </c>
      <c r="AQ87" s="63" t="str">
        <f t="shared" si="90"/>
        <v/>
      </c>
      <c r="AR87" s="63" t="str">
        <f t="shared" si="90"/>
        <v/>
      </c>
      <c r="AS87" s="63" t="str">
        <f t="shared" si="90"/>
        <v/>
      </c>
      <c r="AT87" s="63" t="str">
        <f t="shared" si="90"/>
        <v/>
      </c>
      <c r="AU87" s="63" t="str">
        <f t="shared" si="90"/>
        <v/>
      </c>
      <c r="AV87" s="63" t="str">
        <f t="shared" si="90"/>
        <v/>
      </c>
      <c r="AW87" s="63" t="str">
        <f t="shared" si="90"/>
        <v/>
      </c>
      <c r="AX87" s="63" t="str">
        <f t="shared" si="90"/>
        <v/>
      </c>
      <c r="AY87" s="63" t="str">
        <f t="shared" si="90"/>
        <v/>
      </c>
      <c r="AZ87" s="63" t="str">
        <f t="shared" si="90"/>
        <v/>
      </c>
      <c r="BA87" s="63" t="str">
        <f t="shared" si="90"/>
        <v/>
      </c>
      <c r="BB87" s="63" t="str">
        <f t="shared" si="90"/>
        <v/>
      </c>
      <c r="BC87" s="63" t="str">
        <f t="shared" si="90"/>
        <v/>
      </c>
      <c r="BD87" s="63" t="str">
        <f t="shared" si="90"/>
        <v/>
      </c>
      <c r="BE87" s="63" t="str">
        <f t="shared" si="90"/>
        <v/>
      </c>
      <c r="BF87" s="63" t="str">
        <f t="shared" si="90"/>
        <v/>
      </c>
      <c r="BG87" s="63" t="str">
        <f t="shared" si="90"/>
        <v/>
      </c>
      <c r="BH87" s="63" t="str">
        <f t="shared" si="90"/>
        <v/>
      </c>
      <c r="BI87" s="63" t="str">
        <f t="shared" si="90"/>
        <v/>
      </c>
      <c r="BJ87" s="63" t="str">
        <f t="shared" si="90"/>
        <v/>
      </c>
      <c r="BK87" s="63" t="str">
        <f t="shared" si="90"/>
        <v/>
      </c>
      <c r="BL87" s="63" t="str">
        <f t="shared" si="90"/>
        <v/>
      </c>
      <c r="BM87" s="63" t="str">
        <f t="shared" si="90"/>
        <v/>
      </c>
      <c r="BN87" s="63" t="str">
        <f t="shared" si="90"/>
        <v/>
      </c>
      <c r="BO87" s="63" t="str">
        <f t="shared" si="90"/>
        <v/>
      </c>
      <c r="BP87" s="63" t="str">
        <f t="shared" si="90"/>
        <v/>
      </c>
      <c r="BQ87" s="63" t="str">
        <f t="shared" si="90"/>
        <v/>
      </c>
      <c r="BR87" s="63" t="str">
        <f t="shared" si="90"/>
        <v/>
      </c>
      <c r="BS87" s="63" t="str">
        <f t="shared" si="90"/>
        <v/>
      </c>
      <c r="BT87" s="63" t="str">
        <f t="shared" si="90"/>
        <v/>
      </c>
      <c r="BU87" s="63" t="str">
        <f t="shared" si="90"/>
        <v/>
      </c>
      <c r="BV87" s="63" t="str">
        <f t="shared" si="90"/>
        <v/>
      </c>
      <c r="BW87" s="63" t="str">
        <f t="shared" si="90"/>
        <v/>
      </c>
      <c r="BX87" s="63" t="str">
        <f t="shared" si="90"/>
        <v/>
      </c>
      <c r="BY87" s="63" t="str">
        <f t="shared" si="90"/>
        <v/>
      </c>
      <c r="BZ87" s="63" t="str">
        <f t="shared" si="90"/>
        <v/>
      </c>
      <c r="CA87" s="63" t="str">
        <f t="shared" si="90"/>
        <v/>
      </c>
      <c r="CB87" s="63" t="str">
        <f t="shared" si="90"/>
        <v/>
      </c>
      <c r="CC87" s="63" t="str">
        <f t="shared" si="90"/>
        <v/>
      </c>
      <c r="CD87" s="63" t="str">
        <f t="shared" si="90"/>
        <v/>
      </c>
      <c r="CE87" s="63" t="str">
        <f t="shared" si="90"/>
        <v/>
      </c>
      <c r="CF87" s="63" t="str">
        <f t="shared" si="90"/>
        <v/>
      </c>
      <c r="CG87" s="63" t="str">
        <f t="shared" si="90"/>
        <v/>
      </c>
      <c r="CH87" s="63" t="str">
        <f t="shared" si="90"/>
        <v/>
      </c>
      <c r="CI87" s="63" t="str">
        <f t="shared" si="90"/>
        <v/>
      </c>
      <c r="CJ87" s="63" t="str">
        <f t="shared" si="90"/>
        <v/>
      </c>
      <c r="CK87" s="63" t="str">
        <f t="shared" si="90"/>
        <v/>
      </c>
      <c r="CL87" s="63" t="str">
        <f t="shared" si="90"/>
        <v/>
      </c>
      <c r="CM87" s="63" t="str">
        <f t="shared" si="90"/>
        <v/>
      </c>
      <c r="CN87" s="63" t="str">
        <f t="shared" si="90"/>
        <v/>
      </c>
      <c r="CO87" s="63" t="str">
        <f t="shared" si="90"/>
        <v/>
      </c>
      <c r="CP87" s="63" t="str">
        <f t="shared" si="90"/>
        <v/>
      </c>
      <c r="CQ87" s="63" t="str">
        <f t="shared" si="90"/>
        <v/>
      </c>
      <c r="CR87" s="63" t="str">
        <f t="shared" si="90"/>
        <v/>
      </c>
      <c r="CS87" s="63" t="str">
        <f t="shared" si="90"/>
        <v/>
      </c>
      <c r="CT87" s="63" t="str">
        <f t="shared" si="90"/>
        <v/>
      </c>
      <c r="CU87" s="63" t="str">
        <f t="shared" si="90"/>
        <v/>
      </c>
      <c r="CV87" s="63" t="str">
        <f t="shared" si="90"/>
        <v/>
      </c>
      <c r="CW87" s="63" t="str">
        <f t="shared" si="90"/>
        <v/>
      </c>
      <c r="CX87" s="63" t="str">
        <f t="shared" si="90"/>
        <v/>
      </c>
      <c r="CY87" s="63" t="str">
        <f t="shared" si="90"/>
        <v/>
      </c>
      <c r="CZ87" s="63" t="str">
        <f t="shared" si="90"/>
        <v/>
      </c>
    </row>
    <row r="88" ht="15.75" customHeight="1">
      <c r="C88" s="66" t="s">
        <v>180</v>
      </c>
    </row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G5:H5"/>
    <mergeCell ref="I5:J5"/>
    <mergeCell ref="E6:F6"/>
    <mergeCell ref="G6:H6"/>
    <mergeCell ref="I6:J6"/>
    <mergeCell ref="N6:T6"/>
    <mergeCell ref="A2:CZ2"/>
    <mergeCell ref="A3:T3"/>
    <mergeCell ref="A4:B4"/>
    <mergeCell ref="E4:I4"/>
    <mergeCell ref="O4:Q4"/>
    <mergeCell ref="A5:B5"/>
    <mergeCell ref="E5:F5"/>
    <mergeCell ref="P5:Q5"/>
  </mergeCells>
  <conditionalFormatting sqref="AA8:CZ87">
    <cfRule type="expression" dxfId="0" priority="1">
      <formula>AND(AA$1&lt;=TODAY(),AB$1&gt;TODAY())</formula>
    </cfRule>
  </conditionalFormatting>
  <conditionalFormatting sqref="AA8:CZ87">
    <cfRule type="expression" dxfId="1" priority="2">
      <formula>AND($B8="Abschnitt",ISNUMBER($K8),AA$1&lt;=$L8,AB$1&gt;$K8)</formula>
    </cfRule>
  </conditionalFormatting>
  <conditionalFormatting sqref="AA8:CZ87">
    <cfRule type="expression" dxfId="2" priority="3">
      <formula>AND($B8="Vorgang",ISNUMBER($K8),AA$1&lt;=$L8,AB$1&gt;$K8,AA$1&lt;$K8+($L8-$K8+1)*$Y8)</formula>
    </cfRule>
  </conditionalFormatting>
  <conditionalFormatting sqref="AA8:CZ87">
    <cfRule type="expression" dxfId="3" priority="4">
      <formula>AND($B8="Vorgang",ISNUMBER($K8),AA$1&lt;=$L8,AB$1&gt;$K8,$Z8=5)</formula>
    </cfRule>
  </conditionalFormatting>
  <conditionalFormatting sqref="AA8:CZ87">
    <cfRule type="expression" dxfId="4" priority="5">
      <formula>AND($B8="Vorgang",ISNUMBER($K8),AA$1&lt;=$L8,AB$1&gt;$K8,$I8="ja",OR(MONTH(AA$1)=12,MONTH(AA$1)&lt;=2))</formula>
    </cfRule>
  </conditionalFormatting>
  <conditionalFormatting sqref="AA8:CZ87">
    <cfRule type="expression" dxfId="5" priority="6">
      <formula>AND($B8="Vorgang",ISNUMBER($K8),AA$1&lt;=$L8,AB$1&gt;$K8)</formula>
    </cfRule>
  </conditionalFormatting>
  <conditionalFormatting sqref="AA8:CZ87">
    <cfRule type="expression" dxfId="6" priority="7">
      <formula>AND($B8="Vorgang",ISNUMBER($M8),AA$1&lt;=$M8,AB$1&gt;$L8+1)</formula>
    </cfRule>
  </conditionalFormatting>
  <conditionalFormatting sqref="AA8:CZ87">
    <cfRule type="expression" dxfId="7" priority="8">
      <formula>$B8="Abschnitt"</formula>
    </cfRule>
  </conditionalFormatting>
  <conditionalFormatting sqref="AA5:CZ7">
    <cfRule type="expression" dxfId="8" priority="9">
      <formula>AND(AA$1&lt;=TODAY(),AB$1&gt;TODAY())</formula>
    </cfRule>
  </conditionalFormatting>
  <conditionalFormatting sqref="AA5:CZ7">
    <cfRule type="expression" dxfId="9" priority="10">
      <formula>AND($E$5="Tag",WEEKDAY(AA$1,2)&gt;5)</formula>
    </cfRule>
  </conditionalFormatting>
  <conditionalFormatting sqref="A8:T87">
    <cfRule type="expression" dxfId="10" priority="11">
      <formula>$B8="Abschnitt"</formula>
    </cfRule>
  </conditionalFormatting>
  <conditionalFormatting sqref="A8:T87">
    <cfRule type="expression" dxfId="11" priority="12">
      <formula>$B8="Meilenstein"</formula>
    </cfRule>
  </conditionalFormatting>
  <conditionalFormatting sqref="S8:S87">
    <cfRule type="expression" dxfId="12" priority="13">
      <formula>$Z8=5</formula>
    </cfRule>
  </conditionalFormatting>
  <conditionalFormatting sqref="S8:S87">
    <cfRule type="expression" dxfId="13" priority="14">
      <formula>$Z8=4</formula>
    </cfRule>
  </conditionalFormatting>
  <conditionalFormatting sqref="S8:S87">
    <cfRule type="expression" dxfId="14" priority="15">
      <formula>$Z8=3</formula>
    </cfRule>
  </conditionalFormatting>
  <conditionalFormatting sqref="S8:S87">
    <cfRule type="expression" dxfId="14" priority="16">
      <formula>$Z8=1</formula>
    </cfRule>
  </conditionalFormatting>
  <conditionalFormatting sqref="S8:S87">
    <cfRule type="expression" dxfId="15" priority="17">
      <formula>$Z8=2</formula>
    </cfRule>
  </conditionalFormatting>
  <conditionalFormatting sqref="R8:R87">
    <cfRule type="expression" dxfId="12" priority="18">
      <formula>N($R8)&gt;0</formula>
    </cfRule>
  </conditionalFormatting>
  <conditionalFormatting sqref="T8:T87">
    <cfRule type="expression" dxfId="12" priority="19">
      <formula>LEFT($T8,1)="⚠"</formula>
    </cfRule>
  </conditionalFormatting>
  <dataValidations>
    <dataValidation type="decimal" allowBlank="1" showInputMessage="1" showErrorMessage="1" prompt="Bitte 0 % bis 100 % eingeben." sqref="Q8:Q87">
      <formula1>0.0</formula1>
      <formula2>1.0</formula2>
    </dataValidation>
    <dataValidation type="list" allowBlank="1" sqref="I8:I87">
      <formula1>"ja,nein"</formula1>
    </dataValidation>
    <dataValidation type="decimal" allowBlank="1" showInputMessage="1" showErrorMessage="1" prompt="Bitte ganze Arbeitstage eingeben (0–1000)." sqref="E8:H87">
      <formula1>0.0</formula1>
      <formula2>1000.0</formula2>
    </dataValidation>
    <dataValidation type="date" operator="greaterThan" allowBlank="1" sqref="K4 C5 I5">
      <formula1>36526.0</formula1>
    </dataValidation>
    <dataValidation type="date" operator="greaterThan" allowBlank="1" showInputMessage="1" showErrorMessage="1" prompt="Bitte ein Datum eingeben." sqref="J8:J87 N8:P87">
      <formula1>36526.0</formula1>
    </dataValidation>
    <dataValidation type="list" allowBlank="1" sqref="E5">
      <formula1>"Tag,Woche,Monat"</formula1>
    </dataValidation>
    <dataValidation type="list" allowBlank="1" sqref="B8:B87">
      <formula1>"Abschnitt,Vorgang,Meilenstein"</formula1>
    </dataValidation>
  </dataValidations>
  <hyperlinks>
    <hyperlink r:id="rId2" ref="A2"/>
  </hyperlinks>
  <printOptions horizontalCentered="1"/>
  <pageMargins bottom="0.5" footer="0.0" header="0.0" left="0.4" right="0.4" top="0.5"/>
  <pageSetup fitToHeight="0" paperSize="8" orientation="landscape"/>
  <headerFooter>
    <oddFooter>&amp;L &amp;A  ·  Stand &amp;D&amp;R Seite &amp;P von </oddFooter>
  </headerFooter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B7FA6"/>
    <outlinePr summaryRight="0"/>
    <pageSetUpPr fitToPage="1"/>
  </sheetPr>
  <sheetViews>
    <sheetView showGridLines="0" workbookViewId="0">
      <pane xSplit="3.0" ySplit="7.0" topLeftCell="D8" activePane="bottomRight" state="frozen"/>
      <selection activeCell="D1" sqref="D1" pane="topRight"/>
      <selection activeCell="A8" sqref="A8" pane="bottomLeft"/>
      <selection activeCell="D8" sqref="D8" pane="bottomRight"/>
    </sheetView>
  </sheetViews>
  <sheetFormatPr customHeight="1" defaultColWidth="14.43" defaultRowHeight="15.0" outlineLevelCol="1"/>
  <cols>
    <col customWidth="1" min="1" max="1" width="4.43"/>
    <col customWidth="1" min="2" max="2" width="10.43"/>
    <col customWidth="1" min="3" max="3" width="36.0"/>
    <col customWidth="1" min="4" max="4" width="19.0"/>
    <col customWidth="1" min="5" max="10" width="5.43" outlineLevel="1"/>
    <col customWidth="1" min="11" max="12" width="9.0"/>
    <col customWidth="1" min="13" max="18" width="9.0" outlineLevel="1"/>
    <col customWidth="1" min="19" max="19" width="15.0"/>
    <col customWidth="1" min="20" max="20" width="24.0"/>
    <col customWidth="1" hidden="1" min="21" max="26" width="13.0"/>
    <col customWidth="1" min="27" max="104" width="3.86"/>
    <col customWidth="1" hidden="1" min="105" max="105" width="3.86"/>
  </cols>
  <sheetData>
    <row r="1" hidden="1">
      <c r="AA1" s="10">
        <f>IF($E$5="Monat",DATE(YEAR(IF(ISNUMBER($I$5),$I$5,IF(ISNUMBER($C$5),$C$5,TODAY()))),MONTH(IF(ISNUMBER($I$5),$I$5,IF(ISNUMBER($C$5),$C$5,TODAY()))),1),IF(ISNUMBER($I$5),$I$5,IF(ISNUMBER($C$5),$C$5,TODAY()))-WEEKDAY(IF(ISNUMBER($I$5),$I$5,IF(ISNUMBER($C$5),$C$5,TODAY())),2)+1)</f>
        <v>46307</v>
      </c>
      <c r="AB1" s="10">
        <f t="shared" ref="AB1:DA1" si="1">IF($E$5="Monat",EDATE(AA1,1),AA1+IF($E$5="Woche",7,1))</f>
        <v>46308</v>
      </c>
      <c r="AC1" s="10">
        <f t="shared" si="1"/>
        <v>46309</v>
      </c>
      <c r="AD1" s="10">
        <f t="shared" si="1"/>
        <v>46310</v>
      </c>
      <c r="AE1" s="10">
        <f t="shared" si="1"/>
        <v>46311</v>
      </c>
      <c r="AF1" s="10">
        <f t="shared" si="1"/>
        <v>46312</v>
      </c>
      <c r="AG1" s="10">
        <f t="shared" si="1"/>
        <v>46313</v>
      </c>
      <c r="AH1" s="10">
        <f t="shared" si="1"/>
        <v>46314</v>
      </c>
      <c r="AI1" s="10">
        <f t="shared" si="1"/>
        <v>46315</v>
      </c>
      <c r="AJ1" s="10">
        <f t="shared" si="1"/>
        <v>46316</v>
      </c>
      <c r="AK1" s="10">
        <f t="shared" si="1"/>
        <v>46317</v>
      </c>
      <c r="AL1" s="10">
        <f t="shared" si="1"/>
        <v>46318</v>
      </c>
      <c r="AM1" s="10">
        <f t="shared" si="1"/>
        <v>46319</v>
      </c>
      <c r="AN1" s="10">
        <f t="shared" si="1"/>
        <v>46320</v>
      </c>
      <c r="AO1" s="10">
        <f t="shared" si="1"/>
        <v>46321</v>
      </c>
      <c r="AP1" s="10">
        <f t="shared" si="1"/>
        <v>46322</v>
      </c>
      <c r="AQ1" s="10">
        <f t="shared" si="1"/>
        <v>46323</v>
      </c>
      <c r="AR1" s="10">
        <f t="shared" si="1"/>
        <v>46324</v>
      </c>
      <c r="AS1" s="10">
        <f t="shared" si="1"/>
        <v>46325</v>
      </c>
      <c r="AT1" s="10">
        <f t="shared" si="1"/>
        <v>46326</v>
      </c>
      <c r="AU1" s="10">
        <f t="shared" si="1"/>
        <v>46327</v>
      </c>
      <c r="AV1" s="10">
        <f t="shared" si="1"/>
        <v>46328</v>
      </c>
      <c r="AW1" s="10">
        <f t="shared" si="1"/>
        <v>46329</v>
      </c>
      <c r="AX1" s="10">
        <f t="shared" si="1"/>
        <v>46330</v>
      </c>
      <c r="AY1" s="10">
        <f t="shared" si="1"/>
        <v>46331</v>
      </c>
      <c r="AZ1" s="10">
        <f t="shared" si="1"/>
        <v>46332</v>
      </c>
      <c r="BA1" s="10">
        <f t="shared" si="1"/>
        <v>46333</v>
      </c>
      <c r="BB1" s="10">
        <f t="shared" si="1"/>
        <v>46334</v>
      </c>
      <c r="BC1" s="10">
        <f t="shared" si="1"/>
        <v>46335</v>
      </c>
      <c r="BD1" s="10">
        <f t="shared" si="1"/>
        <v>46336</v>
      </c>
      <c r="BE1" s="10">
        <f t="shared" si="1"/>
        <v>46337</v>
      </c>
      <c r="BF1" s="10">
        <f t="shared" si="1"/>
        <v>46338</v>
      </c>
      <c r="BG1" s="10">
        <f t="shared" si="1"/>
        <v>46339</v>
      </c>
      <c r="BH1" s="10">
        <f t="shared" si="1"/>
        <v>46340</v>
      </c>
      <c r="BI1" s="10">
        <f t="shared" si="1"/>
        <v>46341</v>
      </c>
      <c r="BJ1" s="10">
        <f t="shared" si="1"/>
        <v>46342</v>
      </c>
      <c r="BK1" s="10">
        <f t="shared" si="1"/>
        <v>46343</v>
      </c>
      <c r="BL1" s="10">
        <f t="shared" si="1"/>
        <v>46344</v>
      </c>
      <c r="BM1" s="10">
        <f t="shared" si="1"/>
        <v>46345</v>
      </c>
      <c r="BN1" s="10">
        <f t="shared" si="1"/>
        <v>46346</v>
      </c>
      <c r="BO1" s="10">
        <f t="shared" si="1"/>
        <v>46347</v>
      </c>
      <c r="BP1" s="10">
        <f t="shared" si="1"/>
        <v>46348</v>
      </c>
      <c r="BQ1" s="10">
        <f t="shared" si="1"/>
        <v>46349</v>
      </c>
      <c r="BR1" s="10">
        <f t="shared" si="1"/>
        <v>46350</v>
      </c>
      <c r="BS1" s="10">
        <f t="shared" si="1"/>
        <v>46351</v>
      </c>
      <c r="BT1" s="10">
        <f t="shared" si="1"/>
        <v>46352</v>
      </c>
      <c r="BU1" s="10">
        <f t="shared" si="1"/>
        <v>46353</v>
      </c>
      <c r="BV1" s="10">
        <f t="shared" si="1"/>
        <v>46354</v>
      </c>
      <c r="BW1" s="10">
        <f t="shared" si="1"/>
        <v>46355</v>
      </c>
      <c r="BX1" s="10">
        <f t="shared" si="1"/>
        <v>46356</v>
      </c>
      <c r="BY1" s="10">
        <f t="shared" si="1"/>
        <v>46357</v>
      </c>
      <c r="BZ1" s="10">
        <f t="shared" si="1"/>
        <v>46358</v>
      </c>
      <c r="CA1" s="10">
        <f t="shared" si="1"/>
        <v>46359</v>
      </c>
      <c r="CB1" s="10">
        <f t="shared" si="1"/>
        <v>46360</v>
      </c>
      <c r="CC1" s="10">
        <f t="shared" si="1"/>
        <v>46361</v>
      </c>
      <c r="CD1" s="10">
        <f t="shared" si="1"/>
        <v>46362</v>
      </c>
      <c r="CE1" s="10">
        <f t="shared" si="1"/>
        <v>46363</v>
      </c>
      <c r="CF1" s="10">
        <f t="shared" si="1"/>
        <v>46364</v>
      </c>
      <c r="CG1" s="10">
        <f t="shared" si="1"/>
        <v>46365</v>
      </c>
      <c r="CH1" s="10">
        <f t="shared" si="1"/>
        <v>46366</v>
      </c>
      <c r="CI1" s="10">
        <f t="shared" si="1"/>
        <v>46367</v>
      </c>
      <c r="CJ1" s="10">
        <f t="shared" si="1"/>
        <v>46368</v>
      </c>
      <c r="CK1" s="10">
        <f t="shared" si="1"/>
        <v>46369</v>
      </c>
      <c r="CL1" s="10">
        <f t="shared" si="1"/>
        <v>46370</v>
      </c>
      <c r="CM1" s="10">
        <f t="shared" si="1"/>
        <v>46371</v>
      </c>
      <c r="CN1" s="10">
        <f t="shared" si="1"/>
        <v>46372</v>
      </c>
      <c r="CO1" s="10">
        <f t="shared" si="1"/>
        <v>46373</v>
      </c>
      <c r="CP1" s="10">
        <f t="shared" si="1"/>
        <v>46374</v>
      </c>
      <c r="CQ1" s="10">
        <f t="shared" si="1"/>
        <v>46375</v>
      </c>
      <c r="CR1" s="10">
        <f t="shared" si="1"/>
        <v>46376</v>
      </c>
      <c r="CS1" s="10">
        <f t="shared" si="1"/>
        <v>46377</v>
      </c>
      <c r="CT1" s="10">
        <f t="shared" si="1"/>
        <v>46378</v>
      </c>
      <c r="CU1" s="10">
        <f t="shared" si="1"/>
        <v>46379</v>
      </c>
      <c r="CV1" s="10">
        <f t="shared" si="1"/>
        <v>46380</v>
      </c>
      <c r="CW1" s="10">
        <f t="shared" si="1"/>
        <v>46381</v>
      </c>
      <c r="CX1" s="10">
        <f t="shared" si="1"/>
        <v>46382</v>
      </c>
      <c r="CY1" s="10">
        <f t="shared" si="1"/>
        <v>46383</v>
      </c>
      <c r="CZ1" s="10">
        <f t="shared" si="1"/>
        <v>46384</v>
      </c>
      <c r="DA1" s="10">
        <f t="shared" si="1"/>
        <v>46385</v>
      </c>
    </row>
    <row r="2" ht="24.0" customHeight="1">
      <c r="A2" s="20" t="s">
        <v>47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2"/>
    </row>
    <row r="3" ht="30.0" customHeight="1">
      <c r="A3" s="23" t="str">
        <f>"Bauzeitenplan  ·  "&amp;IF($C$4="","Projektname",$C$4)</f>
        <v>Bauzeitenplan  ·  Badsanierung</v>
      </c>
    </row>
    <row r="4" ht="18.0" customHeight="1">
      <c r="A4" s="24" t="s">
        <v>48</v>
      </c>
      <c r="C4" s="25" t="s">
        <v>65</v>
      </c>
      <c r="D4" s="24" t="s">
        <v>50</v>
      </c>
      <c r="E4" s="26" t="s">
        <v>66</v>
      </c>
      <c r="F4" s="27"/>
      <c r="G4" s="27"/>
      <c r="H4" s="27"/>
      <c r="I4" s="28"/>
      <c r="J4" s="24" t="s">
        <v>52</v>
      </c>
      <c r="K4" s="29">
        <f>TODAY()</f>
        <v>46316</v>
      </c>
      <c r="L4" s="24" t="s">
        <v>53</v>
      </c>
      <c r="M4" s="30" t="s">
        <v>54</v>
      </c>
      <c r="N4" s="24" t="s">
        <v>55</v>
      </c>
      <c r="O4" s="31" t="str">
        <f>Bundesland</f>
        <v>Nordrhein-Westfalen</v>
      </c>
      <c r="P4" s="21"/>
      <c r="Q4" s="22"/>
    </row>
    <row r="5" ht="18.0" customHeight="1">
      <c r="A5" s="24" t="s">
        <v>56</v>
      </c>
      <c r="C5" s="32">
        <f>TODAY()-WEEKDAY(TODAY(),2)+1-7</f>
        <v>46307</v>
      </c>
      <c r="D5" s="24" t="s">
        <v>57</v>
      </c>
      <c r="E5" s="33" t="s">
        <v>67</v>
      </c>
      <c r="F5" s="28"/>
      <c r="G5" s="24" t="s">
        <v>59</v>
      </c>
      <c r="I5" s="34"/>
      <c r="J5" s="28"/>
      <c r="K5" s="24" t="s">
        <v>60</v>
      </c>
      <c r="L5" s="35">
        <f>IFERROR(1/(1/MAX($L$8:$L$87)),"")</f>
        <v>46345</v>
      </c>
      <c r="M5" s="24" t="s">
        <v>61</v>
      </c>
      <c r="N5" s="36">
        <f>IF(ISNUMBER($L$5),NETWORKDAYS(MIN($K$8:$K$87),$L$5,Freie_Tage),"")</f>
        <v>29</v>
      </c>
      <c r="O5" s="24" t="s">
        <v>62</v>
      </c>
      <c r="P5" s="37">
        <f>IFERROR(SUMPRODUCT(($B$8:$B$87="Vorgang")*1,$G$8:$G$87,$Q$8:$Q$87)/SUMIFS($G$8:$G$87,$B$8:$B$87,"Vorgang"),0)</f>
        <v>0.2310344828</v>
      </c>
      <c r="Q5" s="22"/>
      <c r="AA5" s="38" t="str">
        <f>IF($E$5="Monat",YEAR(AA1)&amp;"",CHOOSE(MONTH(AA1),"Jan","Feb","Mär","Apr","Mai","Jun","Jul","Aug","Sep","Okt","Nov","Dez"))</f>
        <v>Okt</v>
      </c>
      <c r="AB5" s="38" t="str">
        <f t="shared" ref="AB5:CZ5" si="2">IF($E$5="Monat",IF(YEAR(AB1)&lt;&gt;YEAR(AA1),YEAR(AB1)&amp;"",""),IF(MONTH(AB1)&lt;&gt;MONTH(AA1),CHOOSE(MONTH(AB1),"Jan","Feb","Mär","Apr","Mai","Jun","Jul","Aug","Sep","Okt","Nov","Dez"),""))</f>
        <v/>
      </c>
      <c r="AC5" s="38" t="str">
        <f t="shared" si="2"/>
        <v/>
      </c>
      <c r="AD5" s="38" t="str">
        <f t="shared" si="2"/>
        <v/>
      </c>
      <c r="AE5" s="38" t="str">
        <f t="shared" si="2"/>
        <v/>
      </c>
      <c r="AF5" s="38" t="str">
        <f t="shared" si="2"/>
        <v/>
      </c>
      <c r="AG5" s="38" t="str">
        <f t="shared" si="2"/>
        <v/>
      </c>
      <c r="AH5" s="38" t="str">
        <f t="shared" si="2"/>
        <v/>
      </c>
      <c r="AI5" s="38" t="str">
        <f t="shared" si="2"/>
        <v/>
      </c>
      <c r="AJ5" s="38" t="str">
        <f t="shared" si="2"/>
        <v/>
      </c>
      <c r="AK5" s="38" t="str">
        <f t="shared" si="2"/>
        <v/>
      </c>
      <c r="AL5" s="38" t="str">
        <f t="shared" si="2"/>
        <v/>
      </c>
      <c r="AM5" s="38" t="str">
        <f t="shared" si="2"/>
        <v/>
      </c>
      <c r="AN5" s="38" t="str">
        <f t="shared" si="2"/>
        <v/>
      </c>
      <c r="AO5" s="38" t="str">
        <f t="shared" si="2"/>
        <v/>
      </c>
      <c r="AP5" s="38" t="str">
        <f t="shared" si="2"/>
        <v/>
      </c>
      <c r="AQ5" s="38" t="str">
        <f t="shared" si="2"/>
        <v/>
      </c>
      <c r="AR5" s="38" t="str">
        <f t="shared" si="2"/>
        <v/>
      </c>
      <c r="AS5" s="38" t="str">
        <f t="shared" si="2"/>
        <v/>
      </c>
      <c r="AT5" s="38" t="str">
        <f t="shared" si="2"/>
        <v/>
      </c>
      <c r="AU5" s="38" t="str">
        <f t="shared" si="2"/>
        <v>Nov</v>
      </c>
      <c r="AV5" s="38" t="str">
        <f t="shared" si="2"/>
        <v/>
      </c>
      <c r="AW5" s="38" t="str">
        <f t="shared" si="2"/>
        <v/>
      </c>
      <c r="AX5" s="38" t="str">
        <f t="shared" si="2"/>
        <v/>
      </c>
      <c r="AY5" s="38" t="str">
        <f t="shared" si="2"/>
        <v/>
      </c>
      <c r="AZ5" s="38" t="str">
        <f t="shared" si="2"/>
        <v/>
      </c>
      <c r="BA5" s="38" t="str">
        <f t="shared" si="2"/>
        <v/>
      </c>
      <c r="BB5" s="38" t="str">
        <f t="shared" si="2"/>
        <v/>
      </c>
      <c r="BC5" s="38" t="str">
        <f t="shared" si="2"/>
        <v/>
      </c>
      <c r="BD5" s="38" t="str">
        <f t="shared" si="2"/>
        <v/>
      </c>
      <c r="BE5" s="38" t="str">
        <f t="shared" si="2"/>
        <v/>
      </c>
      <c r="BF5" s="38" t="str">
        <f t="shared" si="2"/>
        <v/>
      </c>
      <c r="BG5" s="38" t="str">
        <f t="shared" si="2"/>
        <v/>
      </c>
      <c r="BH5" s="38" t="str">
        <f t="shared" si="2"/>
        <v/>
      </c>
      <c r="BI5" s="38" t="str">
        <f t="shared" si="2"/>
        <v/>
      </c>
      <c r="BJ5" s="38" t="str">
        <f t="shared" si="2"/>
        <v/>
      </c>
      <c r="BK5" s="38" t="str">
        <f t="shared" si="2"/>
        <v/>
      </c>
      <c r="BL5" s="38" t="str">
        <f t="shared" si="2"/>
        <v/>
      </c>
      <c r="BM5" s="38" t="str">
        <f t="shared" si="2"/>
        <v/>
      </c>
      <c r="BN5" s="38" t="str">
        <f t="shared" si="2"/>
        <v/>
      </c>
      <c r="BO5" s="38" t="str">
        <f t="shared" si="2"/>
        <v/>
      </c>
      <c r="BP5" s="38" t="str">
        <f t="shared" si="2"/>
        <v/>
      </c>
      <c r="BQ5" s="38" t="str">
        <f t="shared" si="2"/>
        <v/>
      </c>
      <c r="BR5" s="38" t="str">
        <f t="shared" si="2"/>
        <v/>
      </c>
      <c r="BS5" s="38" t="str">
        <f t="shared" si="2"/>
        <v/>
      </c>
      <c r="BT5" s="38" t="str">
        <f t="shared" si="2"/>
        <v/>
      </c>
      <c r="BU5" s="38" t="str">
        <f t="shared" si="2"/>
        <v/>
      </c>
      <c r="BV5" s="38" t="str">
        <f t="shared" si="2"/>
        <v/>
      </c>
      <c r="BW5" s="38" t="str">
        <f t="shared" si="2"/>
        <v/>
      </c>
      <c r="BX5" s="38" t="str">
        <f t="shared" si="2"/>
        <v/>
      </c>
      <c r="BY5" s="38" t="str">
        <f t="shared" si="2"/>
        <v>Dez</v>
      </c>
      <c r="BZ5" s="38" t="str">
        <f t="shared" si="2"/>
        <v/>
      </c>
      <c r="CA5" s="38" t="str">
        <f t="shared" si="2"/>
        <v/>
      </c>
      <c r="CB5" s="38" t="str">
        <f t="shared" si="2"/>
        <v/>
      </c>
      <c r="CC5" s="38" t="str">
        <f t="shared" si="2"/>
        <v/>
      </c>
      <c r="CD5" s="38" t="str">
        <f t="shared" si="2"/>
        <v/>
      </c>
      <c r="CE5" s="38" t="str">
        <f t="shared" si="2"/>
        <v/>
      </c>
      <c r="CF5" s="38" t="str">
        <f t="shared" si="2"/>
        <v/>
      </c>
      <c r="CG5" s="38" t="str">
        <f t="shared" si="2"/>
        <v/>
      </c>
      <c r="CH5" s="38" t="str">
        <f t="shared" si="2"/>
        <v/>
      </c>
      <c r="CI5" s="38" t="str">
        <f t="shared" si="2"/>
        <v/>
      </c>
      <c r="CJ5" s="38" t="str">
        <f t="shared" si="2"/>
        <v/>
      </c>
      <c r="CK5" s="38" t="str">
        <f t="shared" si="2"/>
        <v/>
      </c>
      <c r="CL5" s="38" t="str">
        <f t="shared" si="2"/>
        <v/>
      </c>
      <c r="CM5" s="38" t="str">
        <f t="shared" si="2"/>
        <v/>
      </c>
      <c r="CN5" s="38" t="str">
        <f t="shared" si="2"/>
        <v/>
      </c>
      <c r="CO5" s="38" t="str">
        <f t="shared" si="2"/>
        <v/>
      </c>
      <c r="CP5" s="38" t="str">
        <f t="shared" si="2"/>
        <v/>
      </c>
      <c r="CQ5" s="38" t="str">
        <f t="shared" si="2"/>
        <v/>
      </c>
      <c r="CR5" s="38" t="str">
        <f t="shared" si="2"/>
        <v/>
      </c>
      <c r="CS5" s="38" t="str">
        <f t="shared" si="2"/>
        <v/>
      </c>
      <c r="CT5" s="38" t="str">
        <f t="shared" si="2"/>
        <v/>
      </c>
      <c r="CU5" s="38" t="str">
        <f t="shared" si="2"/>
        <v/>
      </c>
      <c r="CV5" s="38" t="str">
        <f t="shared" si="2"/>
        <v/>
      </c>
      <c r="CW5" s="38" t="str">
        <f t="shared" si="2"/>
        <v/>
      </c>
      <c r="CX5" s="38" t="str">
        <f t="shared" si="2"/>
        <v/>
      </c>
      <c r="CY5" s="38" t="str">
        <f t="shared" si="2"/>
        <v/>
      </c>
      <c r="CZ5" s="38" t="str">
        <f t="shared" si="2"/>
        <v/>
      </c>
    </row>
    <row r="6" ht="15.75" customHeight="1">
      <c r="A6" s="24"/>
      <c r="B6" s="39" t="s">
        <v>68</v>
      </c>
      <c r="C6" s="40" t="s">
        <v>69</v>
      </c>
      <c r="D6" s="41" t="s">
        <v>70</v>
      </c>
      <c r="E6" s="42" t="s">
        <v>71</v>
      </c>
      <c r="F6" s="22"/>
      <c r="G6" s="43" t="s">
        <v>72</v>
      </c>
      <c r="H6" s="22"/>
      <c r="I6" s="44" t="s">
        <v>73</v>
      </c>
      <c r="J6" s="22"/>
      <c r="K6" s="45" t="s">
        <v>74</v>
      </c>
      <c r="L6" s="46" t="s">
        <v>75</v>
      </c>
      <c r="M6" s="47" t="s">
        <v>76</v>
      </c>
      <c r="N6" s="48" t="s">
        <v>77</v>
      </c>
      <c r="AA6" s="49" t="str">
        <f t="shared" ref="AA6:CZ6" si="3">IF($E$5="Tag",CHOOSE(WEEKDAY(AA1,2),"Mo","Di","Mi","Do","Fr","Sa","So"),IF($E$5="Woche","KW"&amp;WEEKNUM(AA1,21),CHOOSE(MONTH(AA1),"Jan","Feb","Mär","Apr","Mai","Jun","Jul","Aug","Sep","Okt","Nov","Dez")))</f>
        <v>Mo</v>
      </c>
      <c r="AB6" s="49" t="str">
        <f t="shared" si="3"/>
        <v>Di</v>
      </c>
      <c r="AC6" s="49" t="str">
        <f t="shared" si="3"/>
        <v>Mi</v>
      </c>
      <c r="AD6" s="49" t="str">
        <f t="shared" si="3"/>
        <v>Do</v>
      </c>
      <c r="AE6" s="49" t="str">
        <f t="shared" si="3"/>
        <v>Fr</v>
      </c>
      <c r="AF6" s="49" t="str">
        <f t="shared" si="3"/>
        <v>Sa</v>
      </c>
      <c r="AG6" s="49" t="str">
        <f t="shared" si="3"/>
        <v>So</v>
      </c>
      <c r="AH6" s="49" t="str">
        <f t="shared" si="3"/>
        <v>Mo</v>
      </c>
      <c r="AI6" s="49" t="str">
        <f t="shared" si="3"/>
        <v>Di</v>
      </c>
      <c r="AJ6" s="49" t="str">
        <f t="shared" si="3"/>
        <v>Mi</v>
      </c>
      <c r="AK6" s="49" t="str">
        <f t="shared" si="3"/>
        <v>Do</v>
      </c>
      <c r="AL6" s="49" t="str">
        <f t="shared" si="3"/>
        <v>Fr</v>
      </c>
      <c r="AM6" s="49" t="str">
        <f t="shared" si="3"/>
        <v>Sa</v>
      </c>
      <c r="AN6" s="49" t="str">
        <f t="shared" si="3"/>
        <v>So</v>
      </c>
      <c r="AO6" s="49" t="str">
        <f t="shared" si="3"/>
        <v>Mo</v>
      </c>
      <c r="AP6" s="49" t="str">
        <f t="shared" si="3"/>
        <v>Di</v>
      </c>
      <c r="AQ6" s="49" t="str">
        <f t="shared" si="3"/>
        <v>Mi</v>
      </c>
      <c r="AR6" s="49" t="str">
        <f t="shared" si="3"/>
        <v>Do</v>
      </c>
      <c r="AS6" s="49" t="str">
        <f t="shared" si="3"/>
        <v>Fr</v>
      </c>
      <c r="AT6" s="49" t="str">
        <f t="shared" si="3"/>
        <v>Sa</v>
      </c>
      <c r="AU6" s="49" t="str">
        <f t="shared" si="3"/>
        <v>So</v>
      </c>
      <c r="AV6" s="49" t="str">
        <f t="shared" si="3"/>
        <v>Mo</v>
      </c>
      <c r="AW6" s="49" t="str">
        <f t="shared" si="3"/>
        <v>Di</v>
      </c>
      <c r="AX6" s="49" t="str">
        <f t="shared" si="3"/>
        <v>Mi</v>
      </c>
      <c r="AY6" s="49" t="str">
        <f t="shared" si="3"/>
        <v>Do</v>
      </c>
      <c r="AZ6" s="49" t="str">
        <f t="shared" si="3"/>
        <v>Fr</v>
      </c>
      <c r="BA6" s="49" t="str">
        <f t="shared" si="3"/>
        <v>Sa</v>
      </c>
      <c r="BB6" s="49" t="str">
        <f t="shared" si="3"/>
        <v>So</v>
      </c>
      <c r="BC6" s="49" t="str">
        <f t="shared" si="3"/>
        <v>Mo</v>
      </c>
      <c r="BD6" s="49" t="str">
        <f t="shared" si="3"/>
        <v>Di</v>
      </c>
      <c r="BE6" s="49" t="str">
        <f t="shared" si="3"/>
        <v>Mi</v>
      </c>
      <c r="BF6" s="49" t="str">
        <f t="shared" si="3"/>
        <v>Do</v>
      </c>
      <c r="BG6" s="49" t="str">
        <f t="shared" si="3"/>
        <v>Fr</v>
      </c>
      <c r="BH6" s="49" t="str">
        <f t="shared" si="3"/>
        <v>Sa</v>
      </c>
      <c r="BI6" s="49" t="str">
        <f t="shared" si="3"/>
        <v>So</v>
      </c>
      <c r="BJ6" s="49" t="str">
        <f t="shared" si="3"/>
        <v>Mo</v>
      </c>
      <c r="BK6" s="49" t="str">
        <f t="shared" si="3"/>
        <v>Di</v>
      </c>
      <c r="BL6" s="49" t="str">
        <f t="shared" si="3"/>
        <v>Mi</v>
      </c>
      <c r="BM6" s="49" t="str">
        <f t="shared" si="3"/>
        <v>Do</v>
      </c>
      <c r="BN6" s="49" t="str">
        <f t="shared" si="3"/>
        <v>Fr</v>
      </c>
      <c r="BO6" s="49" t="str">
        <f t="shared" si="3"/>
        <v>Sa</v>
      </c>
      <c r="BP6" s="49" t="str">
        <f t="shared" si="3"/>
        <v>So</v>
      </c>
      <c r="BQ6" s="49" t="str">
        <f t="shared" si="3"/>
        <v>Mo</v>
      </c>
      <c r="BR6" s="49" t="str">
        <f t="shared" si="3"/>
        <v>Di</v>
      </c>
      <c r="BS6" s="49" t="str">
        <f t="shared" si="3"/>
        <v>Mi</v>
      </c>
      <c r="BT6" s="49" t="str">
        <f t="shared" si="3"/>
        <v>Do</v>
      </c>
      <c r="BU6" s="49" t="str">
        <f t="shared" si="3"/>
        <v>Fr</v>
      </c>
      <c r="BV6" s="49" t="str">
        <f t="shared" si="3"/>
        <v>Sa</v>
      </c>
      <c r="BW6" s="49" t="str">
        <f t="shared" si="3"/>
        <v>So</v>
      </c>
      <c r="BX6" s="49" t="str">
        <f t="shared" si="3"/>
        <v>Mo</v>
      </c>
      <c r="BY6" s="49" t="str">
        <f t="shared" si="3"/>
        <v>Di</v>
      </c>
      <c r="BZ6" s="49" t="str">
        <f t="shared" si="3"/>
        <v>Mi</v>
      </c>
      <c r="CA6" s="49" t="str">
        <f t="shared" si="3"/>
        <v>Do</v>
      </c>
      <c r="CB6" s="49" t="str">
        <f t="shared" si="3"/>
        <v>Fr</v>
      </c>
      <c r="CC6" s="49" t="str">
        <f t="shared" si="3"/>
        <v>Sa</v>
      </c>
      <c r="CD6" s="49" t="str">
        <f t="shared" si="3"/>
        <v>So</v>
      </c>
      <c r="CE6" s="49" t="str">
        <f t="shared" si="3"/>
        <v>Mo</v>
      </c>
      <c r="CF6" s="49" t="str">
        <f t="shared" si="3"/>
        <v>Di</v>
      </c>
      <c r="CG6" s="49" t="str">
        <f t="shared" si="3"/>
        <v>Mi</v>
      </c>
      <c r="CH6" s="49" t="str">
        <f t="shared" si="3"/>
        <v>Do</v>
      </c>
      <c r="CI6" s="49" t="str">
        <f t="shared" si="3"/>
        <v>Fr</v>
      </c>
      <c r="CJ6" s="49" t="str">
        <f t="shared" si="3"/>
        <v>Sa</v>
      </c>
      <c r="CK6" s="49" t="str">
        <f t="shared" si="3"/>
        <v>So</v>
      </c>
      <c r="CL6" s="49" t="str">
        <f t="shared" si="3"/>
        <v>Mo</v>
      </c>
      <c r="CM6" s="49" t="str">
        <f t="shared" si="3"/>
        <v>Di</v>
      </c>
      <c r="CN6" s="49" t="str">
        <f t="shared" si="3"/>
        <v>Mi</v>
      </c>
      <c r="CO6" s="49" t="str">
        <f t="shared" si="3"/>
        <v>Do</v>
      </c>
      <c r="CP6" s="49" t="str">
        <f t="shared" si="3"/>
        <v>Fr</v>
      </c>
      <c r="CQ6" s="49" t="str">
        <f t="shared" si="3"/>
        <v>Sa</v>
      </c>
      <c r="CR6" s="49" t="str">
        <f t="shared" si="3"/>
        <v>So</v>
      </c>
      <c r="CS6" s="49" t="str">
        <f t="shared" si="3"/>
        <v>Mo</v>
      </c>
      <c r="CT6" s="49" t="str">
        <f t="shared" si="3"/>
        <v>Di</v>
      </c>
      <c r="CU6" s="49" t="str">
        <f t="shared" si="3"/>
        <v>Mi</v>
      </c>
      <c r="CV6" s="49" t="str">
        <f t="shared" si="3"/>
        <v>Do</v>
      </c>
      <c r="CW6" s="49" t="str">
        <f t="shared" si="3"/>
        <v>Fr</v>
      </c>
      <c r="CX6" s="49" t="str">
        <f t="shared" si="3"/>
        <v>Sa</v>
      </c>
      <c r="CY6" s="49" t="str">
        <f t="shared" si="3"/>
        <v>So</v>
      </c>
      <c r="CZ6" s="49" t="str">
        <f t="shared" si="3"/>
        <v>Mo</v>
      </c>
    </row>
    <row r="7" ht="21.75" customHeight="1">
      <c r="A7" s="50" t="s">
        <v>78</v>
      </c>
      <c r="B7" s="50" t="s">
        <v>79</v>
      </c>
      <c r="C7" s="51" t="s">
        <v>80</v>
      </c>
      <c r="D7" s="51" t="s">
        <v>81</v>
      </c>
      <c r="E7" s="50" t="s">
        <v>82</v>
      </c>
      <c r="F7" s="50" t="s">
        <v>83</v>
      </c>
      <c r="G7" s="50" t="s">
        <v>84</v>
      </c>
      <c r="H7" s="50" t="s">
        <v>73</v>
      </c>
      <c r="I7" s="50" t="s">
        <v>85</v>
      </c>
      <c r="J7" s="50" t="s">
        <v>86</v>
      </c>
      <c r="K7" s="50" t="s">
        <v>87</v>
      </c>
      <c r="L7" s="50" t="s">
        <v>88</v>
      </c>
      <c r="M7" s="50" t="s">
        <v>89</v>
      </c>
      <c r="N7" s="50" t="s">
        <v>90</v>
      </c>
      <c r="O7" s="50" t="s">
        <v>91</v>
      </c>
      <c r="P7" s="50" t="s">
        <v>92</v>
      </c>
      <c r="Q7" s="50" t="s">
        <v>93</v>
      </c>
      <c r="R7" s="50" t="s">
        <v>94</v>
      </c>
      <c r="S7" s="51" t="s">
        <v>95</v>
      </c>
      <c r="T7" s="51" t="s">
        <v>96</v>
      </c>
      <c r="AA7" s="52">
        <f t="shared" ref="AA7:CZ7" si="4">IF($E$5="Tag",DAY(AA1),IF($E$5="Woche",DAY(AA1)&amp;"."&amp;MONTH(AA1)&amp;".",""))</f>
        <v>12</v>
      </c>
      <c r="AB7" s="52">
        <f t="shared" si="4"/>
        <v>13</v>
      </c>
      <c r="AC7" s="52">
        <f t="shared" si="4"/>
        <v>14</v>
      </c>
      <c r="AD7" s="52">
        <f t="shared" si="4"/>
        <v>15</v>
      </c>
      <c r="AE7" s="52">
        <f t="shared" si="4"/>
        <v>16</v>
      </c>
      <c r="AF7" s="52">
        <f t="shared" si="4"/>
        <v>17</v>
      </c>
      <c r="AG7" s="52">
        <f t="shared" si="4"/>
        <v>18</v>
      </c>
      <c r="AH7" s="52">
        <f t="shared" si="4"/>
        <v>19</v>
      </c>
      <c r="AI7" s="52">
        <f t="shared" si="4"/>
        <v>20</v>
      </c>
      <c r="AJ7" s="52">
        <f t="shared" si="4"/>
        <v>21</v>
      </c>
      <c r="AK7" s="52">
        <f t="shared" si="4"/>
        <v>22</v>
      </c>
      <c r="AL7" s="52">
        <f t="shared" si="4"/>
        <v>23</v>
      </c>
      <c r="AM7" s="52">
        <f t="shared" si="4"/>
        <v>24</v>
      </c>
      <c r="AN7" s="52">
        <f t="shared" si="4"/>
        <v>25</v>
      </c>
      <c r="AO7" s="52">
        <f t="shared" si="4"/>
        <v>26</v>
      </c>
      <c r="AP7" s="52">
        <f t="shared" si="4"/>
        <v>27</v>
      </c>
      <c r="AQ7" s="52">
        <f t="shared" si="4"/>
        <v>28</v>
      </c>
      <c r="AR7" s="52">
        <f t="shared" si="4"/>
        <v>29</v>
      </c>
      <c r="AS7" s="52">
        <f t="shared" si="4"/>
        <v>30</v>
      </c>
      <c r="AT7" s="52">
        <f t="shared" si="4"/>
        <v>31</v>
      </c>
      <c r="AU7" s="52">
        <f t="shared" si="4"/>
        <v>1</v>
      </c>
      <c r="AV7" s="52">
        <f t="shared" si="4"/>
        <v>2</v>
      </c>
      <c r="AW7" s="52">
        <f t="shared" si="4"/>
        <v>3</v>
      </c>
      <c r="AX7" s="52">
        <f t="shared" si="4"/>
        <v>4</v>
      </c>
      <c r="AY7" s="52">
        <f t="shared" si="4"/>
        <v>5</v>
      </c>
      <c r="AZ7" s="52">
        <f t="shared" si="4"/>
        <v>6</v>
      </c>
      <c r="BA7" s="52">
        <f t="shared" si="4"/>
        <v>7</v>
      </c>
      <c r="BB7" s="52">
        <f t="shared" si="4"/>
        <v>8</v>
      </c>
      <c r="BC7" s="52">
        <f t="shared" si="4"/>
        <v>9</v>
      </c>
      <c r="BD7" s="52">
        <f t="shared" si="4"/>
        <v>10</v>
      </c>
      <c r="BE7" s="52">
        <f t="shared" si="4"/>
        <v>11</v>
      </c>
      <c r="BF7" s="52">
        <f t="shared" si="4"/>
        <v>12</v>
      </c>
      <c r="BG7" s="52">
        <f t="shared" si="4"/>
        <v>13</v>
      </c>
      <c r="BH7" s="52">
        <f t="shared" si="4"/>
        <v>14</v>
      </c>
      <c r="BI7" s="52">
        <f t="shared" si="4"/>
        <v>15</v>
      </c>
      <c r="BJ7" s="52">
        <f t="shared" si="4"/>
        <v>16</v>
      </c>
      <c r="BK7" s="52">
        <f t="shared" si="4"/>
        <v>17</v>
      </c>
      <c r="BL7" s="52">
        <f t="shared" si="4"/>
        <v>18</v>
      </c>
      <c r="BM7" s="52">
        <f t="shared" si="4"/>
        <v>19</v>
      </c>
      <c r="BN7" s="52">
        <f t="shared" si="4"/>
        <v>20</v>
      </c>
      <c r="BO7" s="52">
        <f t="shared" si="4"/>
        <v>21</v>
      </c>
      <c r="BP7" s="52">
        <f t="shared" si="4"/>
        <v>22</v>
      </c>
      <c r="BQ7" s="52">
        <f t="shared" si="4"/>
        <v>23</v>
      </c>
      <c r="BR7" s="52">
        <f t="shared" si="4"/>
        <v>24</v>
      </c>
      <c r="BS7" s="52">
        <f t="shared" si="4"/>
        <v>25</v>
      </c>
      <c r="BT7" s="52">
        <f t="shared" si="4"/>
        <v>26</v>
      </c>
      <c r="BU7" s="52">
        <f t="shared" si="4"/>
        <v>27</v>
      </c>
      <c r="BV7" s="52">
        <f t="shared" si="4"/>
        <v>28</v>
      </c>
      <c r="BW7" s="52">
        <f t="shared" si="4"/>
        <v>29</v>
      </c>
      <c r="BX7" s="52">
        <f t="shared" si="4"/>
        <v>30</v>
      </c>
      <c r="BY7" s="52">
        <f t="shared" si="4"/>
        <v>1</v>
      </c>
      <c r="BZ7" s="52">
        <f t="shared" si="4"/>
        <v>2</v>
      </c>
      <c r="CA7" s="52">
        <f t="shared" si="4"/>
        <v>3</v>
      </c>
      <c r="CB7" s="52">
        <f t="shared" si="4"/>
        <v>4</v>
      </c>
      <c r="CC7" s="52">
        <f t="shared" si="4"/>
        <v>5</v>
      </c>
      <c r="CD7" s="52">
        <f t="shared" si="4"/>
        <v>6</v>
      </c>
      <c r="CE7" s="52">
        <f t="shared" si="4"/>
        <v>7</v>
      </c>
      <c r="CF7" s="52">
        <f t="shared" si="4"/>
        <v>8</v>
      </c>
      <c r="CG7" s="52">
        <f t="shared" si="4"/>
        <v>9</v>
      </c>
      <c r="CH7" s="52">
        <f t="shared" si="4"/>
        <v>10</v>
      </c>
      <c r="CI7" s="52">
        <f t="shared" si="4"/>
        <v>11</v>
      </c>
      <c r="CJ7" s="52">
        <f t="shared" si="4"/>
        <v>12</v>
      </c>
      <c r="CK7" s="52">
        <f t="shared" si="4"/>
        <v>13</v>
      </c>
      <c r="CL7" s="52">
        <f t="shared" si="4"/>
        <v>14</v>
      </c>
      <c r="CM7" s="52">
        <f t="shared" si="4"/>
        <v>15</v>
      </c>
      <c r="CN7" s="52">
        <f t="shared" si="4"/>
        <v>16</v>
      </c>
      <c r="CO7" s="52">
        <f t="shared" si="4"/>
        <v>17</v>
      </c>
      <c r="CP7" s="52">
        <f t="shared" si="4"/>
        <v>18</v>
      </c>
      <c r="CQ7" s="52">
        <f t="shared" si="4"/>
        <v>19</v>
      </c>
      <c r="CR7" s="52">
        <f t="shared" si="4"/>
        <v>20</v>
      </c>
      <c r="CS7" s="52">
        <f t="shared" si="4"/>
        <v>21</v>
      </c>
      <c r="CT7" s="52">
        <f t="shared" si="4"/>
        <v>22</v>
      </c>
      <c r="CU7" s="52">
        <f t="shared" si="4"/>
        <v>23</v>
      </c>
      <c r="CV7" s="52">
        <f t="shared" si="4"/>
        <v>24</v>
      </c>
      <c r="CW7" s="52">
        <f t="shared" si="4"/>
        <v>25</v>
      </c>
      <c r="CX7" s="52">
        <f t="shared" si="4"/>
        <v>26</v>
      </c>
      <c r="CY7" s="52">
        <f t="shared" si="4"/>
        <v>27</v>
      </c>
      <c r="CZ7" s="52">
        <f t="shared" si="4"/>
        <v>28</v>
      </c>
    </row>
    <row r="8" ht="15.75" customHeight="1">
      <c r="A8" s="53">
        <v>1.0</v>
      </c>
      <c r="B8" s="53" t="s">
        <v>74</v>
      </c>
      <c r="C8" s="54" t="s">
        <v>99</v>
      </c>
      <c r="D8" s="55"/>
      <c r="E8" s="53"/>
      <c r="F8" s="53"/>
      <c r="G8" s="53"/>
      <c r="H8" s="53"/>
      <c r="I8" s="53"/>
      <c r="J8" s="56"/>
      <c r="K8" s="57">
        <f t="shared" ref="K8:K87" si="6">IF($C8="","",IF($B8="Abschnitt",IFERROR(1/(1/MINIFS($V9:$V$88,$U9:$U$88,$A8)),""),V8))</f>
        <v>46307</v>
      </c>
      <c r="L8" s="57">
        <f t="shared" ref="L8:L87" si="7">IF($C8="","",IF($B8="Abschnitt",IFERROR(1/(1/MAXIFS($W9:$W$88,$U9:$U$88,$A8)),""),W8))</f>
        <v>46311</v>
      </c>
      <c r="M8" s="57" t="str">
        <f>IF(OR($B8&lt;&gt;"Vorgang",N($H8)=0,NOT(ISNUMBER($L8)),ISNUMBER($P8)),"",WORKDAY($L8,$H8,Freie_Tage))</f>
        <v/>
      </c>
      <c r="N8" s="56">
        <f>WORKDAY($C$5-1,5,Freie_Tage)</f>
        <v>46311</v>
      </c>
      <c r="O8" s="56"/>
      <c r="P8" s="56"/>
      <c r="Q8" s="58"/>
      <c r="R8" s="59">
        <f>IF(AND(ISNUMBER($N8),ISNUMBER($L8)),IF($L8&gt;$N8,NETWORKDAYS($N8,$L8,Freie_Tage)-1,IF($L8&lt;$N8,1-NETWORKDAYS($L8,$N8,Freie_Tage),0)),"")</f>
        <v>0</v>
      </c>
      <c r="S8" s="60" t="str">
        <f t="shared" ref="S8:S87" si="8">IF($C8="","",CHOOSE(Z8+1,"","✔ Fertig","○ Geplant","● Im Plan","● Rückstand","● Verzug")&amp;IF($B8="Abschnitt","  ·  "&amp;ROUND(Y8*100,0)&amp;" %",""))</f>
        <v>● Verzug  ·  93 %</v>
      </c>
      <c r="T8" s="61" t="str">
        <f t="shared" ref="T8:T87" si="9">IF($C8="","",IF(AND($A8="",$B8="Abschnitt"),"⚠ Nr. fehlt",IF(AND($E8&lt;&gt;"",ISNA(MATCH($E8,$A$7:$A7,0))),"⚠ Vorgänger muss weiter oben stehen",IF(AND($E8&lt;&gt;"",IFERROR(INDEX($B$7:$B7,MATCH($E8,$A$7:$A7,0))="Abschnitt",FALSE)),"⚠ Abschnitt nicht als Vorgänger",IF(AND($I8="ja",ISNUMBER($K8),ISNUMBER($L8)),IF(OR($L8-$K8&gt;=300,YEAR($L8)&gt;YEAR($K8),MONTH($K8)&lt;=2,MONTH($K8)=12,MONTH($L8)&lt;=2,MONTH($L8)=12),"❄ Winter: Wetterrisiko  ",""),"")&amp;IF(N($R8)&gt;0,"+"&amp;$R8&amp;" AT ggü. Basis",IF(N($R8)&lt;0,$R8&amp;" AT ggü. Basis",""))))))</f>
        <v/>
      </c>
      <c r="U8" s="62">
        <f t="shared" ref="U8:U87" si="10">IF($B8="Abschnitt",$A8,U7)</f>
        <v>1</v>
      </c>
      <c r="V8" s="62" t="str">
        <f t="array" ref="V8">IF(OR($C8="",$B8="Abschnitt"),"",IF(ISNUMBER($O8),$O8,IF(AND($E8="",NOT(ISNUMBER($J8))),WORKDAY(IF(ISNUMBER($C$5),$C$5,TODAY())-1,1,Freie_Tage),MAX(IF($E8="",0,IFERROR(WORKDAY(INDEX($X$7:$X7,MATCH($E8,$A$7:$A7,0)),IF($B8="Meilenstein",0,1)+N($F8),Freie_Tage),WORKDAY(IF(ISNUMBER($C$5),$C$5,TODAY())-1,1,Freie_Tage))),IF(ISNUMBER($J8),WORKDAY($J8-1,1,Freie_Tage),0)))))</f>
        <v/>
      </c>
      <c r="W8" s="62" t="str">
        <f>IF(V8="","",IF(ISNUMBER($P8),$P8,IF($B8="Meilenstein",V8,WORKDAY(V8,MAX(N($G8),1)-1,Freie_Tage))))</f>
        <v/>
      </c>
      <c r="X8" s="62" t="str">
        <f>IF(V8="","",MAX(WORKDAY(IF($B8="Meilenstein",V8,WORKDAY(V8,MAX(N($G8),1)-1,Freie_Tage)),N($H8),Freie_Tage),IF(ISNUMBER($P8),$P8,0)))</f>
        <v/>
      </c>
      <c r="Y8" s="62">
        <f t="shared" ref="Y8:Y87" si="11">IF($C8="",0,IF($B8="Abschnitt",IFERROR(SUMPRODUCT(($U9:$U$88=$A8)*($B9:$B$88="Vorgang"),$G9:$G$88,$Q9:$Q$88)/SUMIFS($G9:$G$88,$U9:$U$88,$A8,$B9:$B$88,"Vorgang"),0),N($Q8)))</f>
        <v>0.925</v>
      </c>
      <c r="Z8" s="62">
        <f>IF(NOT(ISNUMBER($K8)),0,IF(Y8&gt;=1,1,IF(TODAY()&lt;$K8,2,IF(OR(TODAY()&gt;$L8,N($R8)&gt;0),5,IF(Y8&lt;MIN(1,(NETWORKDAYS($K8,TODAY(),Freie_Tage)-1)/MAX(1,NETWORKDAYS($K8,$L8,Freie_Tage)))-0.15,4,3)))))</f>
        <v>5</v>
      </c>
      <c r="AA8" s="63" t="str">
        <f t="shared" ref="AA8:CZ8" si="5">IF(AND($B8="Meilenstein",ISNUMBER($K8)),IF(AND(AA$1&lt;=$K8,AB$1&gt;$K8),"◆",""),"")</f>
        <v/>
      </c>
      <c r="AB8" s="63" t="str">
        <f t="shared" si="5"/>
        <v/>
      </c>
      <c r="AC8" s="63" t="str">
        <f t="shared" si="5"/>
        <v/>
      </c>
      <c r="AD8" s="63" t="str">
        <f t="shared" si="5"/>
        <v/>
      </c>
      <c r="AE8" s="63" t="str">
        <f t="shared" si="5"/>
        <v/>
      </c>
      <c r="AF8" s="63" t="str">
        <f t="shared" si="5"/>
        <v/>
      </c>
      <c r="AG8" s="63" t="str">
        <f t="shared" si="5"/>
        <v/>
      </c>
      <c r="AH8" s="63" t="str">
        <f t="shared" si="5"/>
        <v/>
      </c>
      <c r="AI8" s="63" t="str">
        <f t="shared" si="5"/>
        <v/>
      </c>
      <c r="AJ8" s="63" t="str">
        <f t="shared" si="5"/>
        <v/>
      </c>
      <c r="AK8" s="63" t="str">
        <f t="shared" si="5"/>
        <v/>
      </c>
      <c r="AL8" s="63" t="str">
        <f t="shared" si="5"/>
        <v/>
      </c>
      <c r="AM8" s="63" t="str">
        <f t="shared" si="5"/>
        <v/>
      </c>
      <c r="AN8" s="63" t="str">
        <f t="shared" si="5"/>
        <v/>
      </c>
      <c r="AO8" s="63" t="str">
        <f t="shared" si="5"/>
        <v/>
      </c>
      <c r="AP8" s="63" t="str">
        <f t="shared" si="5"/>
        <v/>
      </c>
      <c r="AQ8" s="63" t="str">
        <f t="shared" si="5"/>
        <v/>
      </c>
      <c r="AR8" s="63" t="str">
        <f t="shared" si="5"/>
        <v/>
      </c>
      <c r="AS8" s="63" t="str">
        <f t="shared" si="5"/>
        <v/>
      </c>
      <c r="AT8" s="63" t="str">
        <f t="shared" si="5"/>
        <v/>
      </c>
      <c r="AU8" s="63" t="str">
        <f t="shared" si="5"/>
        <v/>
      </c>
      <c r="AV8" s="63" t="str">
        <f t="shared" si="5"/>
        <v/>
      </c>
      <c r="AW8" s="63" t="str">
        <f t="shared" si="5"/>
        <v/>
      </c>
      <c r="AX8" s="63" t="str">
        <f t="shared" si="5"/>
        <v/>
      </c>
      <c r="AY8" s="63" t="str">
        <f t="shared" si="5"/>
        <v/>
      </c>
      <c r="AZ8" s="63" t="str">
        <f t="shared" si="5"/>
        <v/>
      </c>
      <c r="BA8" s="63" t="str">
        <f t="shared" si="5"/>
        <v/>
      </c>
      <c r="BB8" s="63" t="str">
        <f t="shared" si="5"/>
        <v/>
      </c>
      <c r="BC8" s="63" t="str">
        <f t="shared" si="5"/>
        <v/>
      </c>
      <c r="BD8" s="63" t="str">
        <f t="shared" si="5"/>
        <v/>
      </c>
      <c r="BE8" s="63" t="str">
        <f t="shared" si="5"/>
        <v/>
      </c>
      <c r="BF8" s="63" t="str">
        <f t="shared" si="5"/>
        <v/>
      </c>
      <c r="BG8" s="63" t="str">
        <f t="shared" si="5"/>
        <v/>
      </c>
      <c r="BH8" s="63" t="str">
        <f t="shared" si="5"/>
        <v/>
      </c>
      <c r="BI8" s="63" t="str">
        <f t="shared" si="5"/>
        <v/>
      </c>
      <c r="BJ8" s="63" t="str">
        <f t="shared" si="5"/>
        <v/>
      </c>
      <c r="BK8" s="63" t="str">
        <f t="shared" si="5"/>
        <v/>
      </c>
      <c r="BL8" s="63" t="str">
        <f t="shared" si="5"/>
        <v/>
      </c>
      <c r="BM8" s="63" t="str">
        <f t="shared" si="5"/>
        <v/>
      </c>
      <c r="BN8" s="63" t="str">
        <f t="shared" si="5"/>
        <v/>
      </c>
      <c r="BO8" s="63" t="str">
        <f t="shared" si="5"/>
        <v/>
      </c>
      <c r="BP8" s="63" t="str">
        <f t="shared" si="5"/>
        <v/>
      </c>
      <c r="BQ8" s="63" t="str">
        <f t="shared" si="5"/>
        <v/>
      </c>
      <c r="BR8" s="63" t="str">
        <f t="shared" si="5"/>
        <v/>
      </c>
      <c r="BS8" s="63" t="str">
        <f t="shared" si="5"/>
        <v/>
      </c>
      <c r="BT8" s="63" t="str">
        <f t="shared" si="5"/>
        <v/>
      </c>
      <c r="BU8" s="63" t="str">
        <f t="shared" si="5"/>
        <v/>
      </c>
      <c r="BV8" s="63" t="str">
        <f t="shared" si="5"/>
        <v/>
      </c>
      <c r="BW8" s="63" t="str">
        <f t="shared" si="5"/>
        <v/>
      </c>
      <c r="BX8" s="63" t="str">
        <f t="shared" si="5"/>
        <v/>
      </c>
      <c r="BY8" s="63" t="str">
        <f t="shared" si="5"/>
        <v/>
      </c>
      <c r="BZ8" s="63" t="str">
        <f t="shared" si="5"/>
        <v/>
      </c>
      <c r="CA8" s="63" t="str">
        <f t="shared" si="5"/>
        <v/>
      </c>
      <c r="CB8" s="63" t="str">
        <f t="shared" si="5"/>
        <v/>
      </c>
      <c r="CC8" s="63" t="str">
        <f t="shared" si="5"/>
        <v/>
      </c>
      <c r="CD8" s="63" t="str">
        <f t="shared" si="5"/>
        <v/>
      </c>
      <c r="CE8" s="63" t="str">
        <f t="shared" si="5"/>
        <v/>
      </c>
      <c r="CF8" s="63" t="str">
        <f t="shared" si="5"/>
        <v/>
      </c>
      <c r="CG8" s="63" t="str">
        <f t="shared" si="5"/>
        <v/>
      </c>
      <c r="CH8" s="63" t="str">
        <f t="shared" si="5"/>
        <v/>
      </c>
      <c r="CI8" s="63" t="str">
        <f t="shared" si="5"/>
        <v/>
      </c>
      <c r="CJ8" s="63" t="str">
        <f t="shared" si="5"/>
        <v/>
      </c>
      <c r="CK8" s="63" t="str">
        <f t="shared" si="5"/>
        <v/>
      </c>
      <c r="CL8" s="63" t="str">
        <f t="shared" si="5"/>
        <v/>
      </c>
      <c r="CM8" s="63" t="str">
        <f t="shared" si="5"/>
        <v/>
      </c>
      <c r="CN8" s="63" t="str">
        <f t="shared" si="5"/>
        <v/>
      </c>
      <c r="CO8" s="63" t="str">
        <f t="shared" si="5"/>
        <v/>
      </c>
      <c r="CP8" s="63" t="str">
        <f t="shared" si="5"/>
        <v/>
      </c>
      <c r="CQ8" s="63" t="str">
        <f t="shared" si="5"/>
        <v/>
      </c>
      <c r="CR8" s="63" t="str">
        <f t="shared" si="5"/>
        <v/>
      </c>
      <c r="CS8" s="63" t="str">
        <f t="shared" si="5"/>
        <v/>
      </c>
      <c r="CT8" s="63" t="str">
        <f t="shared" si="5"/>
        <v/>
      </c>
      <c r="CU8" s="63" t="str">
        <f t="shared" si="5"/>
        <v/>
      </c>
      <c r="CV8" s="63" t="str">
        <f t="shared" si="5"/>
        <v/>
      </c>
      <c r="CW8" s="63" t="str">
        <f t="shared" si="5"/>
        <v/>
      </c>
      <c r="CX8" s="63" t="str">
        <f t="shared" si="5"/>
        <v/>
      </c>
      <c r="CY8" s="63" t="str">
        <f t="shared" si="5"/>
        <v/>
      </c>
      <c r="CZ8" s="63" t="str">
        <f t="shared" si="5"/>
        <v/>
      </c>
    </row>
    <row r="9" ht="15.75" customHeight="1">
      <c r="A9" s="53">
        <v>2.0</v>
      </c>
      <c r="B9" s="53" t="s">
        <v>100</v>
      </c>
      <c r="C9" s="55" t="s">
        <v>110</v>
      </c>
      <c r="D9" s="55" t="s">
        <v>102</v>
      </c>
      <c r="E9" s="53"/>
      <c r="F9" s="53"/>
      <c r="G9" s="53">
        <v>1.0</v>
      </c>
      <c r="H9" s="53"/>
      <c r="I9" s="53" t="s">
        <v>103</v>
      </c>
      <c r="J9" s="56"/>
      <c r="K9" s="57">
        <f t="shared" si="6"/>
        <v>46307</v>
      </c>
      <c r="L9" s="57">
        <f t="shared" si="7"/>
        <v>46307</v>
      </c>
      <c r="M9" s="57" t="str">
        <f>IF(OR($B9&lt;&gt;"Vorgang",N($H9)=0,NOT(ISNUMBER($L9)),ISNUMBER($P9)),"",WORKDAY($L9,$H9,Freie_Tage))</f>
        <v/>
      </c>
      <c r="N9" s="56">
        <f>WORKDAY($C$5-1,1,Freie_Tage)</f>
        <v>46307</v>
      </c>
      <c r="O9" s="56">
        <f>WORKDAY($C$5-1,1,Freie_Tage)</f>
        <v>46307</v>
      </c>
      <c r="P9" s="56"/>
      <c r="Q9" s="58">
        <v>1.0</v>
      </c>
      <c r="R9" s="59">
        <f>IF(AND(ISNUMBER($N9),ISNUMBER($L9)),IF($L9&gt;$N9,NETWORKDAYS($N9,$L9,Freie_Tage)-1,IF($L9&lt;$N9,1-NETWORKDAYS($L9,$N9,Freie_Tage),0)),"")</f>
        <v>0</v>
      </c>
      <c r="S9" s="60" t="str">
        <f t="shared" si="8"/>
        <v>✔ Fertig</v>
      </c>
      <c r="T9" s="61" t="str">
        <f t="shared" si="9"/>
        <v/>
      </c>
      <c r="U9" s="62">
        <f t="shared" si="10"/>
        <v>1</v>
      </c>
      <c r="V9" s="64">
        <f t="array" ref="V9">IF(OR($C9="",$B9="Abschnitt"),"",IF(ISNUMBER($O9),$O9,IF(AND($E9="",NOT(ISNUMBER($J9))),WORKDAY(IF(ISNUMBER($C$5),$C$5,TODAY())-1,1,Freie_Tage),MAX(IF($E9="",0,IFERROR(WORKDAY(INDEX($X$7:$X8,MATCH($E9,$A$7:$A8,0)),IF($B9="Meilenstein",0,1)+N($F9),Freie_Tage),WORKDAY(IF(ISNUMBER($C$5),$C$5,TODAY())-1,1,Freie_Tage))),IF(ISNUMBER($J9),WORKDAY($J9-1,1,Freie_Tage),0)))))</f>
        <v>46307</v>
      </c>
      <c r="W9" s="65">
        <f>IF(V9="","",IF(ISNUMBER($P9),$P9,IF($B9="Meilenstein",V9,WORKDAY(V9,MAX(N($G9),1)-1,Freie_Tage))))</f>
        <v>46307</v>
      </c>
      <c r="X9" s="65">
        <f>IF(V9="","",MAX(WORKDAY(IF($B9="Meilenstein",V9,WORKDAY(V9,MAX(N($G9),1)-1,Freie_Tage)),N($H9),Freie_Tage),IF(ISNUMBER($P9),$P9,0)))</f>
        <v>46307</v>
      </c>
      <c r="Y9" s="62">
        <f t="shared" si="11"/>
        <v>1</v>
      </c>
      <c r="Z9" s="62">
        <f>IF(NOT(ISNUMBER($K9)),0,IF(Y9&gt;=1,1,IF(TODAY()&lt;$K9,2,IF(OR(TODAY()&gt;$L9,N($R9)&gt;0),5,IF(Y9&lt;MIN(1,(NETWORKDAYS($K9,TODAY(),Freie_Tage)-1)/MAX(1,NETWORKDAYS($K9,$L9,Freie_Tage)))-0.15,4,3)))))</f>
        <v>1</v>
      </c>
      <c r="AA9" s="63" t="str">
        <f t="shared" ref="AA9:CZ9" si="12">IF(AND($B9="Meilenstein",ISNUMBER($K9)),IF(AND(AA$1&lt;=$K9,AB$1&gt;$K9),"◆",""),"")</f>
        <v/>
      </c>
      <c r="AB9" s="63" t="str">
        <f t="shared" si="12"/>
        <v/>
      </c>
      <c r="AC9" s="63" t="str">
        <f t="shared" si="12"/>
        <v/>
      </c>
      <c r="AD9" s="63" t="str">
        <f t="shared" si="12"/>
        <v/>
      </c>
      <c r="AE9" s="63" t="str">
        <f t="shared" si="12"/>
        <v/>
      </c>
      <c r="AF9" s="63" t="str">
        <f t="shared" si="12"/>
        <v/>
      </c>
      <c r="AG9" s="63" t="str">
        <f t="shared" si="12"/>
        <v/>
      </c>
      <c r="AH9" s="63" t="str">
        <f t="shared" si="12"/>
        <v/>
      </c>
      <c r="AI9" s="63" t="str">
        <f t="shared" si="12"/>
        <v/>
      </c>
      <c r="AJ9" s="63" t="str">
        <f t="shared" si="12"/>
        <v/>
      </c>
      <c r="AK9" s="63" t="str">
        <f t="shared" si="12"/>
        <v/>
      </c>
      <c r="AL9" s="63" t="str">
        <f t="shared" si="12"/>
        <v/>
      </c>
      <c r="AM9" s="63" t="str">
        <f t="shared" si="12"/>
        <v/>
      </c>
      <c r="AN9" s="63" t="str">
        <f t="shared" si="12"/>
        <v/>
      </c>
      <c r="AO9" s="63" t="str">
        <f t="shared" si="12"/>
        <v/>
      </c>
      <c r="AP9" s="63" t="str">
        <f t="shared" si="12"/>
        <v/>
      </c>
      <c r="AQ9" s="63" t="str">
        <f t="shared" si="12"/>
        <v/>
      </c>
      <c r="AR9" s="63" t="str">
        <f t="shared" si="12"/>
        <v/>
      </c>
      <c r="AS9" s="63" t="str">
        <f t="shared" si="12"/>
        <v/>
      </c>
      <c r="AT9" s="63" t="str">
        <f t="shared" si="12"/>
        <v/>
      </c>
      <c r="AU9" s="63" t="str">
        <f t="shared" si="12"/>
        <v/>
      </c>
      <c r="AV9" s="63" t="str">
        <f t="shared" si="12"/>
        <v/>
      </c>
      <c r="AW9" s="63" t="str">
        <f t="shared" si="12"/>
        <v/>
      </c>
      <c r="AX9" s="63" t="str">
        <f t="shared" si="12"/>
        <v/>
      </c>
      <c r="AY9" s="63" t="str">
        <f t="shared" si="12"/>
        <v/>
      </c>
      <c r="AZ9" s="63" t="str">
        <f t="shared" si="12"/>
        <v/>
      </c>
      <c r="BA9" s="63" t="str">
        <f t="shared" si="12"/>
        <v/>
      </c>
      <c r="BB9" s="63" t="str">
        <f t="shared" si="12"/>
        <v/>
      </c>
      <c r="BC9" s="63" t="str">
        <f t="shared" si="12"/>
        <v/>
      </c>
      <c r="BD9" s="63" t="str">
        <f t="shared" si="12"/>
        <v/>
      </c>
      <c r="BE9" s="63" t="str">
        <f t="shared" si="12"/>
        <v/>
      </c>
      <c r="BF9" s="63" t="str">
        <f t="shared" si="12"/>
        <v/>
      </c>
      <c r="BG9" s="63" t="str">
        <f t="shared" si="12"/>
        <v/>
      </c>
      <c r="BH9" s="63" t="str">
        <f t="shared" si="12"/>
        <v/>
      </c>
      <c r="BI9" s="63" t="str">
        <f t="shared" si="12"/>
        <v/>
      </c>
      <c r="BJ9" s="63" t="str">
        <f t="shared" si="12"/>
        <v/>
      </c>
      <c r="BK9" s="63" t="str">
        <f t="shared" si="12"/>
        <v/>
      </c>
      <c r="BL9" s="63" t="str">
        <f t="shared" si="12"/>
        <v/>
      </c>
      <c r="BM9" s="63" t="str">
        <f t="shared" si="12"/>
        <v/>
      </c>
      <c r="BN9" s="63" t="str">
        <f t="shared" si="12"/>
        <v/>
      </c>
      <c r="BO9" s="63" t="str">
        <f t="shared" si="12"/>
        <v/>
      </c>
      <c r="BP9" s="63" t="str">
        <f t="shared" si="12"/>
        <v/>
      </c>
      <c r="BQ9" s="63" t="str">
        <f t="shared" si="12"/>
        <v/>
      </c>
      <c r="BR9" s="63" t="str">
        <f t="shared" si="12"/>
        <v/>
      </c>
      <c r="BS9" s="63" t="str">
        <f t="shared" si="12"/>
        <v/>
      </c>
      <c r="BT9" s="63" t="str">
        <f t="shared" si="12"/>
        <v/>
      </c>
      <c r="BU9" s="63" t="str">
        <f t="shared" si="12"/>
        <v/>
      </c>
      <c r="BV9" s="63" t="str">
        <f t="shared" si="12"/>
        <v/>
      </c>
      <c r="BW9" s="63" t="str">
        <f t="shared" si="12"/>
        <v/>
      </c>
      <c r="BX9" s="63" t="str">
        <f t="shared" si="12"/>
        <v/>
      </c>
      <c r="BY9" s="63" t="str">
        <f t="shared" si="12"/>
        <v/>
      </c>
      <c r="BZ9" s="63" t="str">
        <f t="shared" si="12"/>
        <v/>
      </c>
      <c r="CA9" s="63" t="str">
        <f t="shared" si="12"/>
        <v/>
      </c>
      <c r="CB9" s="63" t="str">
        <f t="shared" si="12"/>
        <v/>
      </c>
      <c r="CC9" s="63" t="str">
        <f t="shared" si="12"/>
        <v/>
      </c>
      <c r="CD9" s="63" t="str">
        <f t="shared" si="12"/>
        <v/>
      </c>
      <c r="CE9" s="63" t="str">
        <f t="shared" si="12"/>
        <v/>
      </c>
      <c r="CF9" s="63" t="str">
        <f t="shared" si="12"/>
        <v/>
      </c>
      <c r="CG9" s="63" t="str">
        <f t="shared" si="12"/>
        <v/>
      </c>
      <c r="CH9" s="63" t="str">
        <f t="shared" si="12"/>
        <v/>
      </c>
      <c r="CI9" s="63" t="str">
        <f t="shared" si="12"/>
        <v/>
      </c>
      <c r="CJ9" s="63" t="str">
        <f t="shared" si="12"/>
        <v/>
      </c>
      <c r="CK9" s="63" t="str">
        <f t="shared" si="12"/>
        <v/>
      </c>
      <c r="CL9" s="63" t="str">
        <f t="shared" si="12"/>
        <v/>
      </c>
      <c r="CM9" s="63" t="str">
        <f t="shared" si="12"/>
        <v/>
      </c>
      <c r="CN9" s="63" t="str">
        <f t="shared" si="12"/>
        <v/>
      </c>
      <c r="CO9" s="63" t="str">
        <f t="shared" si="12"/>
        <v/>
      </c>
      <c r="CP9" s="63" t="str">
        <f t="shared" si="12"/>
        <v/>
      </c>
      <c r="CQ9" s="63" t="str">
        <f t="shared" si="12"/>
        <v/>
      </c>
      <c r="CR9" s="63" t="str">
        <f t="shared" si="12"/>
        <v/>
      </c>
      <c r="CS9" s="63" t="str">
        <f t="shared" si="12"/>
        <v/>
      </c>
      <c r="CT9" s="63" t="str">
        <f t="shared" si="12"/>
        <v/>
      </c>
      <c r="CU9" s="63" t="str">
        <f t="shared" si="12"/>
        <v/>
      </c>
      <c r="CV9" s="63" t="str">
        <f t="shared" si="12"/>
        <v/>
      </c>
      <c r="CW9" s="63" t="str">
        <f t="shared" si="12"/>
        <v/>
      </c>
      <c r="CX9" s="63" t="str">
        <f t="shared" si="12"/>
        <v/>
      </c>
      <c r="CY9" s="63" t="str">
        <f t="shared" si="12"/>
        <v/>
      </c>
      <c r="CZ9" s="63" t="str">
        <f t="shared" si="12"/>
        <v/>
      </c>
    </row>
    <row r="10" ht="15.75" customHeight="1">
      <c r="A10" s="53">
        <v>3.0</v>
      </c>
      <c r="B10" s="53" t="s">
        <v>100</v>
      </c>
      <c r="C10" s="55" t="s">
        <v>114</v>
      </c>
      <c r="D10" s="55" t="s">
        <v>102</v>
      </c>
      <c r="E10" s="53">
        <v>2.0</v>
      </c>
      <c r="F10" s="53"/>
      <c r="G10" s="53">
        <v>3.0</v>
      </c>
      <c r="H10" s="53">
        <v>1.0</v>
      </c>
      <c r="I10" s="53" t="s">
        <v>103</v>
      </c>
      <c r="J10" s="56"/>
      <c r="K10" s="57">
        <f t="shared" si="6"/>
        <v>46308</v>
      </c>
      <c r="L10" s="57">
        <f t="shared" si="7"/>
        <v>46310</v>
      </c>
      <c r="M10" s="57">
        <f>IF(OR($B10&lt;&gt;"Vorgang",N($H10)=0,NOT(ISNUMBER($L10)),ISNUMBER($P10)),"",WORKDAY($L10,$H10,Freie_Tage))</f>
        <v>46311</v>
      </c>
      <c r="N10" s="56">
        <f>WORKDAY($C$5-1,4,Freie_Tage)</f>
        <v>46310</v>
      </c>
      <c r="O10" s="56">
        <f>WORKDAY($C$5-1,2,Freie_Tage)</f>
        <v>46308</v>
      </c>
      <c r="P10" s="56"/>
      <c r="Q10" s="58">
        <v>0.9</v>
      </c>
      <c r="R10" s="59">
        <f>IF(AND(ISNUMBER($N10),ISNUMBER($L10)),IF($L10&gt;$N10,NETWORKDAYS($N10,$L10,Freie_Tage)-1,IF($L10&lt;$N10,1-NETWORKDAYS($L10,$N10,Freie_Tage),0)),"")</f>
        <v>0</v>
      </c>
      <c r="S10" s="60" t="str">
        <f t="shared" si="8"/>
        <v>● Verzug</v>
      </c>
      <c r="T10" s="61" t="str">
        <f t="shared" si="9"/>
        <v/>
      </c>
      <c r="U10" s="62">
        <f t="shared" si="10"/>
        <v>1</v>
      </c>
      <c r="V10" s="64">
        <f t="array" ref="V10">IF(OR($C10="",$B10="Abschnitt"),"",IF(ISNUMBER($O10),$O10,IF(AND($E10="",NOT(ISNUMBER($J10))),WORKDAY(IF(ISNUMBER($C$5),$C$5,TODAY())-1,1,Freie_Tage),MAX(IF($E10="",0,IFERROR(WORKDAY(INDEX($X$7:$X9,MATCH($E10,$A$7:$A9,0)),IF($B10="Meilenstein",0,1)+N($F10),Freie_Tage),WORKDAY(IF(ISNUMBER($C$5),$C$5,TODAY())-1,1,Freie_Tage))),IF(ISNUMBER($J10),WORKDAY($J10-1,1,Freie_Tage),0)))))</f>
        <v>46308</v>
      </c>
      <c r="W10" s="65">
        <f>IF(V10="","",IF(ISNUMBER($P10),$P10,IF($B10="Meilenstein",V10,WORKDAY(V10,MAX(N($G10),1)-1,Freie_Tage))))</f>
        <v>46310</v>
      </c>
      <c r="X10" s="65">
        <f>IF(V10="","",MAX(WORKDAY(IF($B10="Meilenstein",V10,WORKDAY(V10,MAX(N($G10),1)-1,Freie_Tage)),N($H10),Freie_Tage),IF(ISNUMBER($P10),$P10,0)))</f>
        <v>46311</v>
      </c>
      <c r="Y10" s="62">
        <f t="shared" si="11"/>
        <v>0.9</v>
      </c>
      <c r="Z10" s="62">
        <f>IF(NOT(ISNUMBER($K10)),0,IF(Y10&gt;=1,1,IF(TODAY()&lt;$K10,2,IF(OR(TODAY()&gt;$L10,N($R10)&gt;0),5,IF(Y10&lt;MIN(1,(NETWORKDAYS($K10,TODAY(),Freie_Tage)-1)/MAX(1,NETWORKDAYS($K10,$L10,Freie_Tage)))-0.15,4,3)))))</f>
        <v>5</v>
      </c>
      <c r="AA10" s="63" t="str">
        <f t="shared" ref="AA10:CZ10" si="13">IF(AND($B10="Meilenstein",ISNUMBER($K10)),IF(AND(AA$1&lt;=$K10,AB$1&gt;$K10),"◆",""),"")</f>
        <v/>
      </c>
      <c r="AB10" s="63" t="str">
        <f t="shared" si="13"/>
        <v/>
      </c>
      <c r="AC10" s="63" t="str">
        <f t="shared" si="13"/>
        <v/>
      </c>
      <c r="AD10" s="63" t="str">
        <f t="shared" si="13"/>
        <v/>
      </c>
      <c r="AE10" s="63" t="str">
        <f t="shared" si="13"/>
        <v/>
      </c>
      <c r="AF10" s="63" t="str">
        <f t="shared" si="13"/>
        <v/>
      </c>
      <c r="AG10" s="63" t="str">
        <f t="shared" si="13"/>
        <v/>
      </c>
      <c r="AH10" s="63" t="str">
        <f t="shared" si="13"/>
        <v/>
      </c>
      <c r="AI10" s="63" t="str">
        <f t="shared" si="13"/>
        <v/>
      </c>
      <c r="AJ10" s="63" t="str">
        <f t="shared" si="13"/>
        <v/>
      </c>
      <c r="AK10" s="63" t="str">
        <f t="shared" si="13"/>
        <v/>
      </c>
      <c r="AL10" s="63" t="str">
        <f t="shared" si="13"/>
        <v/>
      </c>
      <c r="AM10" s="63" t="str">
        <f t="shared" si="13"/>
        <v/>
      </c>
      <c r="AN10" s="63" t="str">
        <f t="shared" si="13"/>
        <v/>
      </c>
      <c r="AO10" s="63" t="str">
        <f t="shared" si="13"/>
        <v/>
      </c>
      <c r="AP10" s="63" t="str">
        <f t="shared" si="13"/>
        <v/>
      </c>
      <c r="AQ10" s="63" t="str">
        <f t="shared" si="13"/>
        <v/>
      </c>
      <c r="AR10" s="63" t="str">
        <f t="shared" si="13"/>
        <v/>
      </c>
      <c r="AS10" s="63" t="str">
        <f t="shared" si="13"/>
        <v/>
      </c>
      <c r="AT10" s="63" t="str">
        <f t="shared" si="13"/>
        <v/>
      </c>
      <c r="AU10" s="63" t="str">
        <f t="shared" si="13"/>
        <v/>
      </c>
      <c r="AV10" s="63" t="str">
        <f t="shared" si="13"/>
        <v/>
      </c>
      <c r="AW10" s="63" t="str">
        <f t="shared" si="13"/>
        <v/>
      </c>
      <c r="AX10" s="63" t="str">
        <f t="shared" si="13"/>
        <v/>
      </c>
      <c r="AY10" s="63" t="str">
        <f t="shared" si="13"/>
        <v/>
      </c>
      <c r="AZ10" s="63" t="str">
        <f t="shared" si="13"/>
        <v/>
      </c>
      <c r="BA10" s="63" t="str">
        <f t="shared" si="13"/>
        <v/>
      </c>
      <c r="BB10" s="63" t="str">
        <f t="shared" si="13"/>
        <v/>
      </c>
      <c r="BC10" s="63" t="str">
        <f t="shared" si="13"/>
        <v/>
      </c>
      <c r="BD10" s="63" t="str">
        <f t="shared" si="13"/>
        <v/>
      </c>
      <c r="BE10" s="63" t="str">
        <f t="shared" si="13"/>
        <v/>
      </c>
      <c r="BF10" s="63" t="str">
        <f t="shared" si="13"/>
        <v/>
      </c>
      <c r="BG10" s="63" t="str">
        <f t="shared" si="13"/>
        <v/>
      </c>
      <c r="BH10" s="63" t="str">
        <f t="shared" si="13"/>
        <v/>
      </c>
      <c r="BI10" s="63" t="str">
        <f t="shared" si="13"/>
        <v/>
      </c>
      <c r="BJ10" s="63" t="str">
        <f t="shared" si="13"/>
        <v/>
      </c>
      <c r="BK10" s="63" t="str">
        <f t="shared" si="13"/>
        <v/>
      </c>
      <c r="BL10" s="63" t="str">
        <f t="shared" si="13"/>
        <v/>
      </c>
      <c r="BM10" s="63" t="str">
        <f t="shared" si="13"/>
        <v/>
      </c>
      <c r="BN10" s="63" t="str">
        <f t="shared" si="13"/>
        <v/>
      </c>
      <c r="BO10" s="63" t="str">
        <f t="shared" si="13"/>
        <v/>
      </c>
      <c r="BP10" s="63" t="str">
        <f t="shared" si="13"/>
        <v/>
      </c>
      <c r="BQ10" s="63" t="str">
        <f t="shared" si="13"/>
        <v/>
      </c>
      <c r="BR10" s="63" t="str">
        <f t="shared" si="13"/>
        <v/>
      </c>
      <c r="BS10" s="63" t="str">
        <f t="shared" si="13"/>
        <v/>
      </c>
      <c r="BT10" s="63" t="str">
        <f t="shared" si="13"/>
        <v/>
      </c>
      <c r="BU10" s="63" t="str">
        <f t="shared" si="13"/>
        <v/>
      </c>
      <c r="BV10" s="63" t="str">
        <f t="shared" si="13"/>
        <v/>
      </c>
      <c r="BW10" s="63" t="str">
        <f t="shared" si="13"/>
        <v/>
      </c>
      <c r="BX10" s="63" t="str">
        <f t="shared" si="13"/>
        <v/>
      </c>
      <c r="BY10" s="63" t="str">
        <f t="shared" si="13"/>
        <v/>
      </c>
      <c r="BZ10" s="63" t="str">
        <f t="shared" si="13"/>
        <v/>
      </c>
      <c r="CA10" s="63" t="str">
        <f t="shared" si="13"/>
        <v/>
      </c>
      <c r="CB10" s="63" t="str">
        <f t="shared" si="13"/>
        <v/>
      </c>
      <c r="CC10" s="63" t="str">
        <f t="shared" si="13"/>
        <v/>
      </c>
      <c r="CD10" s="63" t="str">
        <f t="shared" si="13"/>
        <v/>
      </c>
      <c r="CE10" s="63" t="str">
        <f t="shared" si="13"/>
        <v/>
      </c>
      <c r="CF10" s="63" t="str">
        <f t="shared" si="13"/>
        <v/>
      </c>
      <c r="CG10" s="63" t="str">
        <f t="shared" si="13"/>
        <v/>
      </c>
      <c r="CH10" s="63" t="str">
        <f t="shared" si="13"/>
        <v/>
      </c>
      <c r="CI10" s="63" t="str">
        <f t="shared" si="13"/>
        <v/>
      </c>
      <c r="CJ10" s="63" t="str">
        <f t="shared" si="13"/>
        <v/>
      </c>
      <c r="CK10" s="63" t="str">
        <f t="shared" si="13"/>
        <v/>
      </c>
      <c r="CL10" s="63" t="str">
        <f t="shared" si="13"/>
        <v/>
      </c>
      <c r="CM10" s="63" t="str">
        <f t="shared" si="13"/>
        <v/>
      </c>
      <c r="CN10" s="63" t="str">
        <f t="shared" si="13"/>
        <v/>
      </c>
      <c r="CO10" s="63" t="str">
        <f t="shared" si="13"/>
        <v/>
      </c>
      <c r="CP10" s="63" t="str">
        <f t="shared" si="13"/>
        <v/>
      </c>
      <c r="CQ10" s="63" t="str">
        <f t="shared" si="13"/>
        <v/>
      </c>
      <c r="CR10" s="63" t="str">
        <f t="shared" si="13"/>
        <v/>
      </c>
      <c r="CS10" s="63" t="str">
        <f t="shared" si="13"/>
        <v/>
      </c>
      <c r="CT10" s="63" t="str">
        <f t="shared" si="13"/>
        <v/>
      </c>
      <c r="CU10" s="63" t="str">
        <f t="shared" si="13"/>
        <v/>
      </c>
      <c r="CV10" s="63" t="str">
        <f t="shared" si="13"/>
        <v/>
      </c>
      <c r="CW10" s="63" t="str">
        <f t="shared" si="13"/>
        <v/>
      </c>
      <c r="CX10" s="63" t="str">
        <f t="shared" si="13"/>
        <v/>
      </c>
      <c r="CY10" s="63" t="str">
        <f t="shared" si="13"/>
        <v/>
      </c>
      <c r="CZ10" s="63" t="str">
        <f t="shared" si="13"/>
        <v/>
      </c>
    </row>
    <row r="11" ht="15.75" customHeight="1">
      <c r="A11" s="53">
        <v>4.0</v>
      </c>
      <c r="B11" s="53" t="s">
        <v>111</v>
      </c>
      <c r="C11" s="55" t="s">
        <v>117</v>
      </c>
      <c r="D11" s="55"/>
      <c r="E11" s="53">
        <v>3.0</v>
      </c>
      <c r="F11" s="53"/>
      <c r="G11" s="53"/>
      <c r="H11" s="53"/>
      <c r="I11" s="53" t="s">
        <v>103</v>
      </c>
      <c r="J11" s="56"/>
      <c r="K11" s="57">
        <f t="shared" si="6"/>
        <v>46311</v>
      </c>
      <c r="L11" s="57">
        <f t="shared" si="7"/>
        <v>46311</v>
      </c>
      <c r="M11" s="57" t="str">
        <f>IF(OR($B11&lt;&gt;"Vorgang",N($H11)=0,NOT(ISNUMBER($L11)),ISNUMBER($P11)),"",WORKDAY($L11,$H11,Freie_Tage))</f>
        <v/>
      </c>
      <c r="N11" s="56">
        <f>WORKDAY($C$5-1,5,Freie_Tage)</f>
        <v>46311</v>
      </c>
      <c r="O11" s="56"/>
      <c r="P11" s="56"/>
      <c r="Q11" s="58"/>
      <c r="R11" s="59">
        <f>IF(AND(ISNUMBER($N11),ISNUMBER($L11)),IF($L11&gt;$N11,NETWORKDAYS($N11,$L11,Freie_Tage)-1,IF($L11&lt;$N11,1-NETWORKDAYS($L11,$N11,Freie_Tage),0)),"")</f>
        <v>0</v>
      </c>
      <c r="S11" s="60" t="str">
        <f t="shared" si="8"/>
        <v>● Verzug</v>
      </c>
      <c r="T11" s="61" t="str">
        <f t="shared" si="9"/>
        <v/>
      </c>
      <c r="U11" s="62">
        <f t="shared" si="10"/>
        <v>1</v>
      </c>
      <c r="V11" s="62">
        <f t="array" ref="V11">IF(OR($C11="",$B11="Abschnitt"),"",IF(ISNUMBER($O11),$O11,IF(AND($E11="",NOT(ISNUMBER($J11))),WORKDAY(IF(ISNUMBER($C$5),$C$5,TODAY())-1,1,Freie_Tage),MAX(IF($E11="",0,IFERROR(WORKDAY(INDEX($X$7:$X10,MATCH($E11,$A$7:$A10,0)),IF($B11="Meilenstein",0,1)+N($F11),Freie_Tage),WORKDAY(IF(ISNUMBER($C$5),$C$5,TODAY())-1,1,Freie_Tage))),IF(ISNUMBER($J11),WORKDAY($J11-1,1,Freie_Tage),0)))))</f>
        <v>46311</v>
      </c>
      <c r="W11" s="62">
        <f>IF(V11="","",IF(ISNUMBER($P11),$P11,IF($B11="Meilenstein",V11,WORKDAY(V11,MAX(N($G11),1)-1,Freie_Tage))))</f>
        <v>46311</v>
      </c>
      <c r="X11" s="65">
        <f>IF(V11="","",MAX(WORKDAY(IF($B11="Meilenstein",V11,WORKDAY(V11,MAX(N($G11),1)-1,Freie_Tage)),N($H11),Freie_Tage),IF(ISNUMBER($P11),$P11,0)))</f>
        <v>46311</v>
      </c>
      <c r="Y11" s="62">
        <f t="shared" si="11"/>
        <v>0</v>
      </c>
      <c r="Z11" s="62">
        <f>IF(NOT(ISNUMBER($K11)),0,IF(Y11&gt;=1,1,IF(TODAY()&lt;$K11,2,IF(OR(TODAY()&gt;$L11,N($R11)&gt;0),5,IF(Y11&lt;MIN(1,(NETWORKDAYS($K11,TODAY(),Freie_Tage)-1)/MAX(1,NETWORKDAYS($K11,$L11,Freie_Tage)))-0.15,4,3)))))</f>
        <v>5</v>
      </c>
      <c r="AA11" s="63" t="str">
        <f t="shared" ref="AA11:CZ11" si="14">IF(AND($B11="Meilenstein",ISNUMBER($K11)),IF(AND(AA$1&lt;=$K11,AB$1&gt;$K11),"◆",""),"")</f>
        <v/>
      </c>
      <c r="AB11" s="63" t="str">
        <f t="shared" si="14"/>
        <v/>
      </c>
      <c r="AC11" s="63" t="str">
        <f t="shared" si="14"/>
        <v/>
      </c>
      <c r="AD11" s="63" t="str">
        <f t="shared" si="14"/>
        <v/>
      </c>
      <c r="AE11" s="63" t="str">
        <f t="shared" si="14"/>
        <v>◆</v>
      </c>
      <c r="AF11" s="63" t="str">
        <f t="shared" si="14"/>
        <v/>
      </c>
      <c r="AG11" s="63" t="str">
        <f t="shared" si="14"/>
        <v/>
      </c>
      <c r="AH11" s="63" t="str">
        <f t="shared" si="14"/>
        <v/>
      </c>
      <c r="AI11" s="63" t="str">
        <f t="shared" si="14"/>
        <v/>
      </c>
      <c r="AJ11" s="63" t="str">
        <f t="shared" si="14"/>
        <v/>
      </c>
      <c r="AK11" s="63" t="str">
        <f t="shared" si="14"/>
        <v/>
      </c>
      <c r="AL11" s="63" t="str">
        <f t="shared" si="14"/>
        <v/>
      </c>
      <c r="AM11" s="63" t="str">
        <f t="shared" si="14"/>
        <v/>
      </c>
      <c r="AN11" s="63" t="str">
        <f t="shared" si="14"/>
        <v/>
      </c>
      <c r="AO11" s="63" t="str">
        <f t="shared" si="14"/>
        <v/>
      </c>
      <c r="AP11" s="63" t="str">
        <f t="shared" si="14"/>
        <v/>
      </c>
      <c r="AQ11" s="63" t="str">
        <f t="shared" si="14"/>
        <v/>
      </c>
      <c r="AR11" s="63" t="str">
        <f t="shared" si="14"/>
        <v/>
      </c>
      <c r="AS11" s="63" t="str">
        <f t="shared" si="14"/>
        <v/>
      </c>
      <c r="AT11" s="63" t="str">
        <f t="shared" si="14"/>
        <v/>
      </c>
      <c r="AU11" s="63" t="str">
        <f t="shared" si="14"/>
        <v/>
      </c>
      <c r="AV11" s="63" t="str">
        <f t="shared" si="14"/>
        <v/>
      </c>
      <c r="AW11" s="63" t="str">
        <f t="shared" si="14"/>
        <v/>
      </c>
      <c r="AX11" s="63" t="str">
        <f t="shared" si="14"/>
        <v/>
      </c>
      <c r="AY11" s="63" t="str">
        <f t="shared" si="14"/>
        <v/>
      </c>
      <c r="AZ11" s="63" t="str">
        <f t="shared" si="14"/>
        <v/>
      </c>
      <c r="BA11" s="63" t="str">
        <f t="shared" si="14"/>
        <v/>
      </c>
      <c r="BB11" s="63" t="str">
        <f t="shared" si="14"/>
        <v/>
      </c>
      <c r="BC11" s="63" t="str">
        <f t="shared" si="14"/>
        <v/>
      </c>
      <c r="BD11" s="63" t="str">
        <f t="shared" si="14"/>
        <v/>
      </c>
      <c r="BE11" s="63" t="str">
        <f t="shared" si="14"/>
        <v/>
      </c>
      <c r="BF11" s="63" t="str">
        <f t="shared" si="14"/>
        <v/>
      </c>
      <c r="BG11" s="63" t="str">
        <f t="shared" si="14"/>
        <v/>
      </c>
      <c r="BH11" s="63" t="str">
        <f t="shared" si="14"/>
        <v/>
      </c>
      <c r="BI11" s="63" t="str">
        <f t="shared" si="14"/>
        <v/>
      </c>
      <c r="BJ11" s="63" t="str">
        <f t="shared" si="14"/>
        <v/>
      </c>
      <c r="BK11" s="63" t="str">
        <f t="shared" si="14"/>
        <v/>
      </c>
      <c r="BL11" s="63" t="str">
        <f t="shared" si="14"/>
        <v/>
      </c>
      <c r="BM11" s="63" t="str">
        <f t="shared" si="14"/>
        <v/>
      </c>
      <c r="BN11" s="63" t="str">
        <f t="shared" si="14"/>
        <v/>
      </c>
      <c r="BO11" s="63" t="str">
        <f t="shared" si="14"/>
        <v/>
      </c>
      <c r="BP11" s="63" t="str">
        <f t="shared" si="14"/>
        <v/>
      </c>
      <c r="BQ11" s="63" t="str">
        <f t="shared" si="14"/>
        <v/>
      </c>
      <c r="BR11" s="63" t="str">
        <f t="shared" si="14"/>
        <v/>
      </c>
      <c r="BS11" s="63" t="str">
        <f t="shared" si="14"/>
        <v/>
      </c>
      <c r="BT11" s="63" t="str">
        <f t="shared" si="14"/>
        <v/>
      </c>
      <c r="BU11" s="63" t="str">
        <f t="shared" si="14"/>
        <v/>
      </c>
      <c r="BV11" s="63" t="str">
        <f t="shared" si="14"/>
        <v/>
      </c>
      <c r="BW11" s="63" t="str">
        <f t="shared" si="14"/>
        <v/>
      </c>
      <c r="BX11" s="63" t="str">
        <f t="shared" si="14"/>
        <v/>
      </c>
      <c r="BY11" s="63" t="str">
        <f t="shared" si="14"/>
        <v/>
      </c>
      <c r="BZ11" s="63" t="str">
        <f t="shared" si="14"/>
        <v/>
      </c>
      <c r="CA11" s="63" t="str">
        <f t="shared" si="14"/>
        <v/>
      </c>
      <c r="CB11" s="63" t="str">
        <f t="shared" si="14"/>
        <v/>
      </c>
      <c r="CC11" s="63" t="str">
        <f t="shared" si="14"/>
        <v/>
      </c>
      <c r="CD11" s="63" t="str">
        <f t="shared" si="14"/>
        <v/>
      </c>
      <c r="CE11" s="63" t="str">
        <f t="shared" si="14"/>
        <v/>
      </c>
      <c r="CF11" s="63" t="str">
        <f t="shared" si="14"/>
        <v/>
      </c>
      <c r="CG11" s="63" t="str">
        <f t="shared" si="14"/>
        <v/>
      </c>
      <c r="CH11" s="63" t="str">
        <f t="shared" si="14"/>
        <v/>
      </c>
      <c r="CI11" s="63" t="str">
        <f t="shared" si="14"/>
        <v/>
      </c>
      <c r="CJ11" s="63" t="str">
        <f t="shared" si="14"/>
        <v/>
      </c>
      <c r="CK11" s="63" t="str">
        <f t="shared" si="14"/>
        <v/>
      </c>
      <c r="CL11" s="63" t="str">
        <f t="shared" si="14"/>
        <v/>
      </c>
      <c r="CM11" s="63" t="str">
        <f t="shared" si="14"/>
        <v/>
      </c>
      <c r="CN11" s="63" t="str">
        <f t="shared" si="14"/>
        <v/>
      </c>
      <c r="CO11" s="63" t="str">
        <f t="shared" si="14"/>
        <v/>
      </c>
      <c r="CP11" s="63" t="str">
        <f t="shared" si="14"/>
        <v/>
      </c>
      <c r="CQ11" s="63" t="str">
        <f t="shared" si="14"/>
        <v/>
      </c>
      <c r="CR11" s="63" t="str">
        <f t="shared" si="14"/>
        <v/>
      </c>
      <c r="CS11" s="63" t="str">
        <f t="shared" si="14"/>
        <v/>
      </c>
      <c r="CT11" s="63" t="str">
        <f t="shared" si="14"/>
        <v/>
      </c>
      <c r="CU11" s="63" t="str">
        <f t="shared" si="14"/>
        <v/>
      </c>
      <c r="CV11" s="63" t="str">
        <f t="shared" si="14"/>
        <v/>
      </c>
      <c r="CW11" s="63" t="str">
        <f t="shared" si="14"/>
        <v/>
      </c>
      <c r="CX11" s="63" t="str">
        <f t="shared" si="14"/>
        <v/>
      </c>
      <c r="CY11" s="63" t="str">
        <f t="shared" si="14"/>
        <v/>
      </c>
      <c r="CZ11" s="63" t="str">
        <f t="shared" si="14"/>
        <v/>
      </c>
    </row>
    <row r="12" ht="15.75" customHeight="1">
      <c r="A12" s="53">
        <v>5.0</v>
      </c>
      <c r="B12" s="53" t="s">
        <v>74</v>
      </c>
      <c r="C12" s="54" t="s">
        <v>121</v>
      </c>
      <c r="D12" s="55"/>
      <c r="E12" s="53"/>
      <c r="F12" s="53"/>
      <c r="G12" s="53"/>
      <c r="H12" s="53"/>
      <c r="I12" s="53"/>
      <c r="J12" s="56"/>
      <c r="K12" s="57">
        <f t="shared" si="6"/>
        <v>46314</v>
      </c>
      <c r="L12" s="57">
        <f t="shared" si="7"/>
        <v>46322</v>
      </c>
      <c r="M12" s="57" t="str">
        <f>IF(OR($B12&lt;&gt;"Vorgang",N($H12)=0,NOT(ISNUMBER($L12)),ISNUMBER($P12)),"",WORKDAY($L12,$H12,Freie_Tage))</f>
        <v/>
      </c>
      <c r="N12" s="56">
        <f>WORKDAY($C$5-1,12,Freie_Tage)</f>
        <v>46322</v>
      </c>
      <c r="O12" s="56"/>
      <c r="P12" s="56"/>
      <c r="Q12" s="58"/>
      <c r="R12" s="59">
        <f>IF(AND(ISNUMBER($N12),ISNUMBER($L12)),IF($L12&gt;$N12,NETWORKDAYS($N12,$L12,Freie_Tage)-1,IF($L12&lt;$N12,1-NETWORKDAYS($L12,$N12,Freie_Tage),0)),"")</f>
        <v>0</v>
      </c>
      <c r="S12" s="60" t="str">
        <f t="shared" si="8"/>
        <v>● Im Plan  ·  38 %</v>
      </c>
      <c r="T12" s="61" t="str">
        <f t="shared" si="9"/>
        <v/>
      </c>
      <c r="U12" s="62">
        <f t="shared" si="10"/>
        <v>5</v>
      </c>
      <c r="V12" s="62" t="str">
        <f t="array" ref="V12">IF(OR($C12="",$B12="Abschnitt"),"",IF(ISNUMBER($O12),$O12,IF(AND($E12="",NOT(ISNUMBER($J12))),WORKDAY(IF(ISNUMBER($C$5),$C$5,TODAY())-1,1,Freie_Tage),MAX(IF($E12="",0,IFERROR(WORKDAY(INDEX($X$7:$X11,MATCH($E12,$A$7:$A11,0)),IF($B12="Meilenstein",0,1)+N($F12),Freie_Tage),WORKDAY(IF(ISNUMBER($C$5),$C$5,TODAY())-1,1,Freie_Tage))),IF(ISNUMBER($J12),WORKDAY($J12-1,1,Freie_Tage),0)))))</f>
        <v/>
      </c>
      <c r="W12" s="62" t="str">
        <f>IF(V12="","",IF(ISNUMBER($P12),$P12,IF($B12="Meilenstein",V12,WORKDAY(V12,MAX(N($G12),1)-1,Freie_Tage))))</f>
        <v/>
      </c>
      <c r="X12" s="62" t="str">
        <f>IF(V12="","",MAX(WORKDAY(IF($B12="Meilenstein",V12,WORKDAY(V12,MAX(N($G12),1)-1,Freie_Tage)),N($H12),Freie_Tage),IF(ISNUMBER($P12),$P12,0)))</f>
        <v/>
      </c>
      <c r="Y12" s="62">
        <f t="shared" si="11"/>
        <v>0.375</v>
      </c>
      <c r="Z12" s="62">
        <f>IF(NOT(ISNUMBER($K12)),0,IF(Y12&gt;=1,1,IF(TODAY()&lt;$K12,2,IF(OR(TODAY()&gt;$L12,N($R12)&gt;0),5,IF(Y12&lt;MIN(1,(NETWORKDAYS($K12,TODAY(),Freie_Tage)-1)/MAX(1,NETWORKDAYS($K12,$L12,Freie_Tage)))-0.15,4,3)))))</f>
        <v>3</v>
      </c>
      <c r="AA12" s="63" t="str">
        <f t="shared" ref="AA12:CZ12" si="15">IF(AND($B12="Meilenstein",ISNUMBER($K12)),IF(AND(AA$1&lt;=$K12,AB$1&gt;$K12),"◆",""),"")</f>
        <v/>
      </c>
      <c r="AB12" s="63" t="str">
        <f t="shared" si="15"/>
        <v/>
      </c>
      <c r="AC12" s="63" t="str">
        <f t="shared" si="15"/>
        <v/>
      </c>
      <c r="AD12" s="63" t="str">
        <f t="shared" si="15"/>
        <v/>
      </c>
      <c r="AE12" s="63" t="str">
        <f t="shared" si="15"/>
        <v/>
      </c>
      <c r="AF12" s="63" t="str">
        <f t="shared" si="15"/>
        <v/>
      </c>
      <c r="AG12" s="63" t="str">
        <f t="shared" si="15"/>
        <v/>
      </c>
      <c r="AH12" s="63" t="str">
        <f t="shared" si="15"/>
        <v/>
      </c>
      <c r="AI12" s="63" t="str">
        <f t="shared" si="15"/>
        <v/>
      </c>
      <c r="AJ12" s="63" t="str">
        <f t="shared" si="15"/>
        <v/>
      </c>
      <c r="AK12" s="63" t="str">
        <f t="shared" si="15"/>
        <v/>
      </c>
      <c r="AL12" s="63" t="str">
        <f t="shared" si="15"/>
        <v/>
      </c>
      <c r="AM12" s="63" t="str">
        <f t="shared" si="15"/>
        <v/>
      </c>
      <c r="AN12" s="63" t="str">
        <f t="shared" si="15"/>
        <v/>
      </c>
      <c r="AO12" s="63" t="str">
        <f t="shared" si="15"/>
        <v/>
      </c>
      <c r="AP12" s="63" t="str">
        <f t="shared" si="15"/>
        <v/>
      </c>
      <c r="AQ12" s="63" t="str">
        <f t="shared" si="15"/>
        <v/>
      </c>
      <c r="AR12" s="63" t="str">
        <f t="shared" si="15"/>
        <v/>
      </c>
      <c r="AS12" s="63" t="str">
        <f t="shared" si="15"/>
        <v/>
      </c>
      <c r="AT12" s="63" t="str">
        <f t="shared" si="15"/>
        <v/>
      </c>
      <c r="AU12" s="63" t="str">
        <f t="shared" si="15"/>
        <v/>
      </c>
      <c r="AV12" s="63" t="str">
        <f t="shared" si="15"/>
        <v/>
      </c>
      <c r="AW12" s="63" t="str">
        <f t="shared" si="15"/>
        <v/>
      </c>
      <c r="AX12" s="63" t="str">
        <f t="shared" si="15"/>
        <v/>
      </c>
      <c r="AY12" s="63" t="str">
        <f t="shared" si="15"/>
        <v/>
      </c>
      <c r="AZ12" s="63" t="str">
        <f t="shared" si="15"/>
        <v/>
      </c>
      <c r="BA12" s="63" t="str">
        <f t="shared" si="15"/>
        <v/>
      </c>
      <c r="BB12" s="63" t="str">
        <f t="shared" si="15"/>
        <v/>
      </c>
      <c r="BC12" s="63" t="str">
        <f t="shared" si="15"/>
        <v/>
      </c>
      <c r="BD12" s="63" t="str">
        <f t="shared" si="15"/>
        <v/>
      </c>
      <c r="BE12" s="63" t="str">
        <f t="shared" si="15"/>
        <v/>
      </c>
      <c r="BF12" s="63" t="str">
        <f t="shared" si="15"/>
        <v/>
      </c>
      <c r="BG12" s="63" t="str">
        <f t="shared" si="15"/>
        <v/>
      </c>
      <c r="BH12" s="63" t="str">
        <f t="shared" si="15"/>
        <v/>
      </c>
      <c r="BI12" s="63" t="str">
        <f t="shared" si="15"/>
        <v/>
      </c>
      <c r="BJ12" s="63" t="str">
        <f t="shared" si="15"/>
        <v/>
      </c>
      <c r="BK12" s="63" t="str">
        <f t="shared" si="15"/>
        <v/>
      </c>
      <c r="BL12" s="63" t="str">
        <f t="shared" si="15"/>
        <v/>
      </c>
      <c r="BM12" s="63" t="str">
        <f t="shared" si="15"/>
        <v/>
      </c>
      <c r="BN12" s="63" t="str">
        <f t="shared" si="15"/>
        <v/>
      </c>
      <c r="BO12" s="63" t="str">
        <f t="shared" si="15"/>
        <v/>
      </c>
      <c r="BP12" s="63" t="str">
        <f t="shared" si="15"/>
        <v/>
      </c>
      <c r="BQ12" s="63" t="str">
        <f t="shared" si="15"/>
        <v/>
      </c>
      <c r="BR12" s="63" t="str">
        <f t="shared" si="15"/>
        <v/>
      </c>
      <c r="BS12" s="63" t="str">
        <f t="shared" si="15"/>
        <v/>
      </c>
      <c r="BT12" s="63" t="str">
        <f t="shared" si="15"/>
        <v/>
      </c>
      <c r="BU12" s="63" t="str">
        <f t="shared" si="15"/>
        <v/>
      </c>
      <c r="BV12" s="63" t="str">
        <f t="shared" si="15"/>
        <v/>
      </c>
      <c r="BW12" s="63" t="str">
        <f t="shared" si="15"/>
        <v/>
      </c>
      <c r="BX12" s="63" t="str">
        <f t="shared" si="15"/>
        <v/>
      </c>
      <c r="BY12" s="63" t="str">
        <f t="shared" si="15"/>
        <v/>
      </c>
      <c r="BZ12" s="63" t="str">
        <f t="shared" si="15"/>
        <v/>
      </c>
      <c r="CA12" s="63" t="str">
        <f t="shared" si="15"/>
        <v/>
      </c>
      <c r="CB12" s="63" t="str">
        <f t="shared" si="15"/>
        <v/>
      </c>
      <c r="CC12" s="63" t="str">
        <f t="shared" si="15"/>
        <v/>
      </c>
      <c r="CD12" s="63" t="str">
        <f t="shared" si="15"/>
        <v/>
      </c>
      <c r="CE12" s="63" t="str">
        <f t="shared" si="15"/>
        <v/>
      </c>
      <c r="CF12" s="63" t="str">
        <f t="shared" si="15"/>
        <v/>
      </c>
      <c r="CG12" s="63" t="str">
        <f t="shared" si="15"/>
        <v/>
      </c>
      <c r="CH12" s="63" t="str">
        <f t="shared" si="15"/>
        <v/>
      </c>
      <c r="CI12" s="63" t="str">
        <f t="shared" si="15"/>
        <v/>
      </c>
      <c r="CJ12" s="63" t="str">
        <f t="shared" si="15"/>
        <v/>
      </c>
      <c r="CK12" s="63" t="str">
        <f t="shared" si="15"/>
        <v/>
      </c>
      <c r="CL12" s="63" t="str">
        <f t="shared" si="15"/>
        <v/>
      </c>
      <c r="CM12" s="63" t="str">
        <f t="shared" si="15"/>
        <v/>
      </c>
      <c r="CN12" s="63" t="str">
        <f t="shared" si="15"/>
        <v/>
      </c>
      <c r="CO12" s="63" t="str">
        <f t="shared" si="15"/>
        <v/>
      </c>
      <c r="CP12" s="63" t="str">
        <f t="shared" si="15"/>
        <v/>
      </c>
      <c r="CQ12" s="63" t="str">
        <f t="shared" si="15"/>
        <v/>
      </c>
      <c r="CR12" s="63" t="str">
        <f t="shared" si="15"/>
        <v/>
      </c>
      <c r="CS12" s="63" t="str">
        <f t="shared" si="15"/>
        <v/>
      </c>
      <c r="CT12" s="63" t="str">
        <f t="shared" si="15"/>
        <v/>
      </c>
      <c r="CU12" s="63" t="str">
        <f t="shared" si="15"/>
        <v/>
      </c>
      <c r="CV12" s="63" t="str">
        <f t="shared" si="15"/>
        <v/>
      </c>
      <c r="CW12" s="63" t="str">
        <f t="shared" si="15"/>
        <v/>
      </c>
      <c r="CX12" s="63" t="str">
        <f t="shared" si="15"/>
        <v/>
      </c>
      <c r="CY12" s="63" t="str">
        <f t="shared" si="15"/>
        <v/>
      </c>
      <c r="CZ12" s="63" t="str">
        <f t="shared" si="15"/>
        <v/>
      </c>
    </row>
    <row r="13" ht="15.75" customHeight="1">
      <c r="A13" s="53">
        <v>6.0</v>
      </c>
      <c r="B13" s="53" t="s">
        <v>100</v>
      </c>
      <c r="C13" s="55" t="s">
        <v>125</v>
      </c>
      <c r="D13" s="55" t="s">
        <v>126</v>
      </c>
      <c r="E13" s="53">
        <v>3.0</v>
      </c>
      <c r="F13" s="53"/>
      <c r="G13" s="53">
        <v>4.0</v>
      </c>
      <c r="H13" s="53">
        <v>1.0</v>
      </c>
      <c r="I13" s="53" t="s">
        <v>103</v>
      </c>
      <c r="J13" s="56"/>
      <c r="K13" s="57">
        <f t="shared" si="6"/>
        <v>46314</v>
      </c>
      <c r="L13" s="57">
        <f t="shared" si="7"/>
        <v>46317</v>
      </c>
      <c r="M13" s="57">
        <f>IF(OR($B13&lt;&gt;"Vorgang",N($H13)=0,NOT(ISNUMBER($L13)),ISNUMBER($P13)),"",WORKDAY($L13,$H13,Freie_Tage))</f>
        <v>46318</v>
      </c>
      <c r="N13" s="56">
        <f>WORKDAY($C$5-1,9,Freie_Tage)</f>
        <v>46317</v>
      </c>
      <c r="O13" s="56"/>
      <c r="P13" s="56"/>
      <c r="Q13" s="58">
        <v>0.25</v>
      </c>
      <c r="R13" s="59">
        <f>IF(AND(ISNUMBER($N13),ISNUMBER($L13)),IF($L13&gt;$N13,NETWORKDAYS($N13,$L13,Freie_Tage)-1,IF($L13&lt;$N13,1-NETWORKDAYS($L13,$N13,Freie_Tage),0)),"")</f>
        <v>0</v>
      </c>
      <c r="S13" s="60" t="str">
        <f t="shared" si="8"/>
        <v>● Rückstand</v>
      </c>
      <c r="T13" s="61" t="str">
        <f t="shared" si="9"/>
        <v/>
      </c>
      <c r="U13" s="62">
        <f t="shared" si="10"/>
        <v>5</v>
      </c>
      <c r="V13" s="62">
        <f t="array" ref="V13">IF(OR($C13="",$B13="Abschnitt"),"",IF(ISNUMBER($O13),$O13,IF(AND($E13="",NOT(ISNUMBER($J13))),WORKDAY(IF(ISNUMBER($C$5),$C$5,TODAY())-1,1,Freie_Tage),MAX(IF($E13="",0,IFERROR(WORKDAY(INDEX($X$7:$X12,MATCH($E13,$A$7:$A12,0)),IF($B13="Meilenstein",0,1)+N($F13),Freie_Tage),WORKDAY(IF(ISNUMBER($C$5),$C$5,TODAY())-1,1,Freie_Tage))),IF(ISNUMBER($J13),WORKDAY($J13-1,1,Freie_Tage),0)))))</f>
        <v>46314</v>
      </c>
      <c r="W13" s="65">
        <f>IF(V13="","",IF(ISNUMBER($P13),$P13,IF($B13="Meilenstein",V13,WORKDAY(V13,MAX(N($G13),1)-1,Freie_Tage))))</f>
        <v>46317</v>
      </c>
      <c r="X13" s="65">
        <f>IF(V13="","",MAX(WORKDAY(IF($B13="Meilenstein",V13,WORKDAY(V13,MAX(N($G13),1)-1,Freie_Tage)),N($H13),Freie_Tage),IF(ISNUMBER($P13),$P13,0)))</f>
        <v>46318</v>
      </c>
      <c r="Y13" s="62">
        <f t="shared" si="11"/>
        <v>0.25</v>
      </c>
      <c r="Z13" s="62">
        <f>IF(NOT(ISNUMBER($K13)),0,IF(Y13&gt;=1,1,IF(TODAY()&lt;$K13,2,IF(OR(TODAY()&gt;$L13,N($R13)&gt;0),5,IF(Y13&lt;MIN(1,(NETWORKDAYS($K13,TODAY(),Freie_Tage)-1)/MAX(1,NETWORKDAYS($K13,$L13,Freie_Tage)))-0.15,4,3)))))</f>
        <v>4</v>
      </c>
      <c r="AA13" s="63" t="str">
        <f t="shared" ref="AA13:CZ13" si="16">IF(AND($B13="Meilenstein",ISNUMBER($K13)),IF(AND(AA$1&lt;=$K13,AB$1&gt;$K13),"◆",""),"")</f>
        <v/>
      </c>
      <c r="AB13" s="63" t="str">
        <f t="shared" si="16"/>
        <v/>
      </c>
      <c r="AC13" s="63" t="str">
        <f t="shared" si="16"/>
        <v/>
      </c>
      <c r="AD13" s="63" t="str">
        <f t="shared" si="16"/>
        <v/>
      </c>
      <c r="AE13" s="63" t="str">
        <f t="shared" si="16"/>
        <v/>
      </c>
      <c r="AF13" s="63" t="str">
        <f t="shared" si="16"/>
        <v/>
      </c>
      <c r="AG13" s="63" t="str">
        <f t="shared" si="16"/>
        <v/>
      </c>
      <c r="AH13" s="63" t="str">
        <f t="shared" si="16"/>
        <v/>
      </c>
      <c r="AI13" s="63" t="str">
        <f t="shared" si="16"/>
        <v/>
      </c>
      <c r="AJ13" s="63" t="str">
        <f t="shared" si="16"/>
        <v/>
      </c>
      <c r="AK13" s="63" t="str">
        <f t="shared" si="16"/>
        <v/>
      </c>
      <c r="AL13" s="63" t="str">
        <f t="shared" si="16"/>
        <v/>
      </c>
      <c r="AM13" s="63" t="str">
        <f t="shared" si="16"/>
        <v/>
      </c>
      <c r="AN13" s="63" t="str">
        <f t="shared" si="16"/>
        <v/>
      </c>
      <c r="AO13" s="63" t="str">
        <f t="shared" si="16"/>
        <v/>
      </c>
      <c r="AP13" s="63" t="str">
        <f t="shared" si="16"/>
        <v/>
      </c>
      <c r="AQ13" s="63" t="str">
        <f t="shared" si="16"/>
        <v/>
      </c>
      <c r="AR13" s="63" t="str">
        <f t="shared" si="16"/>
        <v/>
      </c>
      <c r="AS13" s="63" t="str">
        <f t="shared" si="16"/>
        <v/>
      </c>
      <c r="AT13" s="63" t="str">
        <f t="shared" si="16"/>
        <v/>
      </c>
      <c r="AU13" s="63" t="str">
        <f t="shared" si="16"/>
        <v/>
      </c>
      <c r="AV13" s="63" t="str">
        <f t="shared" si="16"/>
        <v/>
      </c>
      <c r="AW13" s="63" t="str">
        <f t="shared" si="16"/>
        <v/>
      </c>
      <c r="AX13" s="63" t="str">
        <f t="shared" si="16"/>
        <v/>
      </c>
      <c r="AY13" s="63" t="str">
        <f t="shared" si="16"/>
        <v/>
      </c>
      <c r="AZ13" s="63" t="str">
        <f t="shared" si="16"/>
        <v/>
      </c>
      <c r="BA13" s="63" t="str">
        <f t="shared" si="16"/>
        <v/>
      </c>
      <c r="BB13" s="63" t="str">
        <f t="shared" si="16"/>
        <v/>
      </c>
      <c r="BC13" s="63" t="str">
        <f t="shared" si="16"/>
        <v/>
      </c>
      <c r="BD13" s="63" t="str">
        <f t="shared" si="16"/>
        <v/>
      </c>
      <c r="BE13" s="63" t="str">
        <f t="shared" si="16"/>
        <v/>
      </c>
      <c r="BF13" s="63" t="str">
        <f t="shared" si="16"/>
        <v/>
      </c>
      <c r="BG13" s="63" t="str">
        <f t="shared" si="16"/>
        <v/>
      </c>
      <c r="BH13" s="63" t="str">
        <f t="shared" si="16"/>
        <v/>
      </c>
      <c r="BI13" s="63" t="str">
        <f t="shared" si="16"/>
        <v/>
      </c>
      <c r="BJ13" s="63" t="str">
        <f t="shared" si="16"/>
        <v/>
      </c>
      <c r="BK13" s="63" t="str">
        <f t="shared" si="16"/>
        <v/>
      </c>
      <c r="BL13" s="63" t="str">
        <f t="shared" si="16"/>
        <v/>
      </c>
      <c r="BM13" s="63" t="str">
        <f t="shared" si="16"/>
        <v/>
      </c>
      <c r="BN13" s="63" t="str">
        <f t="shared" si="16"/>
        <v/>
      </c>
      <c r="BO13" s="63" t="str">
        <f t="shared" si="16"/>
        <v/>
      </c>
      <c r="BP13" s="63" t="str">
        <f t="shared" si="16"/>
        <v/>
      </c>
      <c r="BQ13" s="63" t="str">
        <f t="shared" si="16"/>
        <v/>
      </c>
      <c r="BR13" s="63" t="str">
        <f t="shared" si="16"/>
        <v/>
      </c>
      <c r="BS13" s="63" t="str">
        <f t="shared" si="16"/>
        <v/>
      </c>
      <c r="BT13" s="63" t="str">
        <f t="shared" si="16"/>
        <v/>
      </c>
      <c r="BU13" s="63" t="str">
        <f t="shared" si="16"/>
        <v/>
      </c>
      <c r="BV13" s="63" t="str">
        <f t="shared" si="16"/>
        <v/>
      </c>
      <c r="BW13" s="63" t="str">
        <f t="shared" si="16"/>
        <v/>
      </c>
      <c r="BX13" s="63" t="str">
        <f t="shared" si="16"/>
        <v/>
      </c>
      <c r="BY13" s="63" t="str">
        <f t="shared" si="16"/>
        <v/>
      </c>
      <c r="BZ13" s="63" t="str">
        <f t="shared" si="16"/>
        <v/>
      </c>
      <c r="CA13" s="63" t="str">
        <f t="shared" si="16"/>
        <v/>
      </c>
      <c r="CB13" s="63" t="str">
        <f t="shared" si="16"/>
        <v/>
      </c>
      <c r="CC13" s="63" t="str">
        <f t="shared" si="16"/>
        <v/>
      </c>
      <c r="CD13" s="63" t="str">
        <f t="shared" si="16"/>
        <v/>
      </c>
      <c r="CE13" s="63" t="str">
        <f t="shared" si="16"/>
        <v/>
      </c>
      <c r="CF13" s="63" t="str">
        <f t="shared" si="16"/>
        <v/>
      </c>
      <c r="CG13" s="63" t="str">
        <f t="shared" si="16"/>
        <v/>
      </c>
      <c r="CH13" s="63" t="str">
        <f t="shared" si="16"/>
        <v/>
      </c>
      <c r="CI13" s="63" t="str">
        <f t="shared" si="16"/>
        <v/>
      </c>
      <c r="CJ13" s="63" t="str">
        <f t="shared" si="16"/>
        <v/>
      </c>
      <c r="CK13" s="63" t="str">
        <f t="shared" si="16"/>
        <v/>
      </c>
      <c r="CL13" s="63" t="str">
        <f t="shared" si="16"/>
        <v/>
      </c>
      <c r="CM13" s="63" t="str">
        <f t="shared" si="16"/>
        <v/>
      </c>
      <c r="CN13" s="63" t="str">
        <f t="shared" si="16"/>
        <v/>
      </c>
      <c r="CO13" s="63" t="str">
        <f t="shared" si="16"/>
        <v/>
      </c>
      <c r="CP13" s="63" t="str">
        <f t="shared" si="16"/>
        <v/>
      </c>
      <c r="CQ13" s="63" t="str">
        <f t="shared" si="16"/>
        <v/>
      </c>
      <c r="CR13" s="63" t="str">
        <f t="shared" si="16"/>
        <v/>
      </c>
      <c r="CS13" s="63" t="str">
        <f t="shared" si="16"/>
        <v/>
      </c>
      <c r="CT13" s="63" t="str">
        <f t="shared" si="16"/>
        <v/>
      </c>
      <c r="CU13" s="63" t="str">
        <f t="shared" si="16"/>
        <v/>
      </c>
      <c r="CV13" s="63" t="str">
        <f t="shared" si="16"/>
        <v/>
      </c>
      <c r="CW13" s="63" t="str">
        <f t="shared" si="16"/>
        <v/>
      </c>
      <c r="CX13" s="63" t="str">
        <f t="shared" si="16"/>
        <v/>
      </c>
      <c r="CY13" s="63" t="str">
        <f t="shared" si="16"/>
        <v/>
      </c>
      <c r="CZ13" s="63" t="str">
        <f t="shared" si="16"/>
        <v/>
      </c>
    </row>
    <row r="14" ht="15.75" customHeight="1">
      <c r="A14" s="53">
        <v>7.0</v>
      </c>
      <c r="B14" s="53" t="s">
        <v>100</v>
      </c>
      <c r="C14" s="55" t="s">
        <v>129</v>
      </c>
      <c r="D14" s="55" t="s">
        <v>130</v>
      </c>
      <c r="E14" s="53">
        <v>3.0</v>
      </c>
      <c r="F14" s="53"/>
      <c r="G14" s="53">
        <v>2.0</v>
      </c>
      <c r="H14" s="53"/>
      <c r="I14" s="53" t="s">
        <v>103</v>
      </c>
      <c r="J14" s="56"/>
      <c r="K14" s="57">
        <f t="shared" si="6"/>
        <v>46314</v>
      </c>
      <c r="L14" s="57">
        <f t="shared" si="7"/>
        <v>46315</v>
      </c>
      <c r="M14" s="57" t="str">
        <f>IF(OR($B14&lt;&gt;"Vorgang",N($H14)=0,NOT(ISNUMBER($L14)),ISNUMBER($P14)),"",WORKDAY($L14,$H14,Freie_Tage))</f>
        <v/>
      </c>
      <c r="N14" s="56">
        <f>WORKDAY($C$5-1,7,Freie_Tage)</f>
        <v>46315</v>
      </c>
      <c r="O14" s="56">
        <f>WORKDAY($C$5-1,6,Freie_Tage)</f>
        <v>46314</v>
      </c>
      <c r="P14" s="56">
        <f>WORKDAY($C$5-1,7,Freie_Tage)</f>
        <v>46315</v>
      </c>
      <c r="Q14" s="58">
        <v>1.0</v>
      </c>
      <c r="R14" s="59">
        <f>IF(AND(ISNUMBER($N14),ISNUMBER($L14)),IF($L14&gt;$N14,NETWORKDAYS($N14,$L14,Freie_Tage)-1,IF($L14&lt;$N14,1-NETWORKDAYS($L14,$N14,Freie_Tage),0)),"")</f>
        <v>0</v>
      </c>
      <c r="S14" s="60" t="str">
        <f t="shared" si="8"/>
        <v>✔ Fertig</v>
      </c>
      <c r="T14" s="61" t="str">
        <f t="shared" si="9"/>
        <v/>
      </c>
      <c r="U14" s="62">
        <f t="shared" si="10"/>
        <v>5</v>
      </c>
      <c r="V14" s="64">
        <f t="array" ref="V14">IF(OR($C14="",$B14="Abschnitt"),"",IF(ISNUMBER($O14),$O14,IF(AND($E14="",NOT(ISNUMBER($J14))),WORKDAY(IF(ISNUMBER($C$5),$C$5,TODAY())-1,1,Freie_Tage),MAX(IF($E14="",0,IFERROR(WORKDAY(INDEX($X$7:$X13,MATCH($E14,$A$7:$A13,0)),IF($B14="Meilenstein",0,1)+N($F14),Freie_Tage),WORKDAY(IF(ISNUMBER($C$5),$C$5,TODAY())-1,1,Freie_Tage))),IF(ISNUMBER($J14),WORKDAY($J14-1,1,Freie_Tage),0)))))</f>
        <v>46314</v>
      </c>
      <c r="W14" s="64">
        <f>IF(V14="","",IF(ISNUMBER($P14),$P14,IF($B14="Meilenstein",V14,WORKDAY(V14,MAX(N($G14),1)-1,Freie_Tage))))</f>
        <v>46315</v>
      </c>
      <c r="X14" s="62">
        <f>IF(V14="","",MAX(WORKDAY(IF($B14="Meilenstein",V14,WORKDAY(V14,MAX(N($G14),1)-1,Freie_Tage)),N($H14),Freie_Tage),IF(ISNUMBER($P14),$P14,0)))</f>
        <v>46315</v>
      </c>
      <c r="Y14" s="62">
        <f t="shared" si="11"/>
        <v>1</v>
      </c>
      <c r="Z14" s="62">
        <f>IF(NOT(ISNUMBER($K14)),0,IF(Y14&gt;=1,1,IF(TODAY()&lt;$K14,2,IF(OR(TODAY()&gt;$L14,N($R14)&gt;0),5,IF(Y14&lt;MIN(1,(NETWORKDAYS($K14,TODAY(),Freie_Tage)-1)/MAX(1,NETWORKDAYS($K14,$L14,Freie_Tage)))-0.15,4,3)))))</f>
        <v>1</v>
      </c>
      <c r="AA14" s="63" t="str">
        <f t="shared" ref="AA14:CZ14" si="17">IF(AND($B14="Meilenstein",ISNUMBER($K14)),IF(AND(AA$1&lt;=$K14,AB$1&gt;$K14),"◆",""),"")</f>
        <v/>
      </c>
      <c r="AB14" s="63" t="str">
        <f t="shared" si="17"/>
        <v/>
      </c>
      <c r="AC14" s="63" t="str">
        <f t="shared" si="17"/>
        <v/>
      </c>
      <c r="AD14" s="63" t="str">
        <f t="shared" si="17"/>
        <v/>
      </c>
      <c r="AE14" s="63" t="str">
        <f t="shared" si="17"/>
        <v/>
      </c>
      <c r="AF14" s="63" t="str">
        <f t="shared" si="17"/>
        <v/>
      </c>
      <c r="AG14" s="63" t="str">
        <f t="shared" si="17"/>
        <v/>
      </c>
      <c r="AH14" s="63" t="str">
        <f t="shared" si="17"/>
        <v/>
      </c>
      <c r="AI14" s="63" t="str">
        <f t="shared" si="17"/>
        <v/>
      </c>
      <c r="AJ14" s="63" t="str">
        <f t="shared" si="17"/>
        <v/>
      </c>
      <c r="AK14" s="63" t="str">
        <f t="shared" si="17"/>
        <v/>
      </c>
      <c r="AL14" s="63" t="str">
        <f t="shared" si="17"/>
        <v/>
      </c>
      <c r="AM14" s="63" t="str">
        <f t="shared" si="17"/>
        <v/>
      </c>
      <c r="AN14" s="63" t="str">
        <f t="shared" si="17"/>
        <v/>
      </c>
      <c r="AO14" s="63" t="str">
        <f t="shared" si="17"/>
        <v/>
      </c>
      <c r="AP14" s="63" t="str">
        <f t="shared" si="17"/>
        <v/>
      </c>
      <c r="AQ14" s="63" t="str">
        <f t="shared" si="17"/>
        <v/>
      </c>
      <c r="AR14" s="63" t="str">
        <f t="shared" si="17"/>
        <v/>
      </c>
      <c r="AS14" s="63" t="str">
        <f t="shared" si="17"/>
        <v/>
      </c>
      <c r="AT14" s="63" t="str">
        <f t="shared" si="17"/>
        <v/>
      </c>
      <c r="AU14" s="63" t="str">
        <f t="shared" si="17"/>
        <v/>
      </c>
      <c r="AV14" s="63" t="str">
        <f t="shared" si="17"/>
        <v/>
      </c>
      <c r="AW14" s="63" t="str">
        <f t="shared" si="17"/>
        <v/>
      </c>
      <c r="AX14" s="63" t="str">
        <f t="shared" si="17"/>
        <v/>
      </c>
      <c r="AY14" s="63" t="str">
        <f t="shared" si="17"/>
        <v/>
      </c>
      <c r="AZ14" s="63" t="str">
        <f t="shared" si="17"/>
        <v/>
      </c>
      <c r="BA14" s="63" t="str">
        <f t="shared" si="17"/>
        <v/>
      </c>
      <c r="BB14" s="63" t="str">
        <f t="shared" si="17"/>
        <v/>
      </c>
      <c r="BC14" s="63" t="str">
        <f t="shared" si="17"/>
        <v/>
      </c>
      <c r="BD14" s="63" t="str">
        <f t="shared" si="17"/>
        <v/>
      </c>
      <c r="BE14" s="63" t="str">
        <f t="shared" si="17"/>
        <v/>
      </c>
      <c r="BF14" s="63" t="str">
        <f t="shared" si="17"/>
        <v/>
      </c>
      <c r="BG14" s="63" t="str">
        <f t="shared" si="17"/>
        <v/>
      </c>
      <c r="BH14" s="63" t="str">
        <f t="shared" si="17"/>
        <v/>
      </c>
      <c r="BI14" s="63" t="str">
        <f t="shared" si="17"/>
        <v/>
      </c>
      <c r="BJ14" s="63" t="str">
        <f t="shared" si="17"/>
        <v/>
      </c>
      <c r="BK14" s="63" t="str">
        <f t="shared" si="17"/>
        <v/>
      </c>
      <c r="BL14" s="63" t="str">
        <f t="shared" si="17"/>
        <v/>
      </c>
      <c r="BM14" s="63" t="str">
        <f t="shared" si="17"/>
        <v/>
      </c>
      <c r="BN14" s="63" t="str">
        <f t="shared" si="17"/>
        <v/>
      </c>
      <c r="BO14" s="63" t="str">
        <f t="shared" si="17"/>
        <v/>
      </c>
      <c r="BP14" s="63" t="str">
        <f t="shared" si="17"/>
        <v/>
      </c>
      <c r="BQ14" s="63" t="str">
        <f t="shared" si="17"/>
        <v/>
      </c>
      <c r="BR14" s="63" t="str">
        <f t="shared" si="17"/>
        <v/>
      </c>
      <c r="BS14" s="63" t="str">
        <f t="shared" si="17"/>
        <v/>
      </c>
      <c r="BT14" s="63" t="str">
        <f t="shared" si="17"/>
        <v/>
      </c>
      <c r="BU14" s="63" t="str">
        <f t="shared" si="17"/>
        <v/>
      </c>
      <c r="BV14" s="63" t="str">
        <f t="shared" si="17"/>
        <v/>
      </c>
      <c r="BW14" s="63" t="str">
        <f t="shared" si="17"/>
        <v/>
      </c>
      <c r="BX14" s="63" t="str">
        <f t="shared" si="17"/>
        <v/>
      </c>
      <c r="BY14" s="63" t="str">
        <f t="shared" si="17"/>
        <v/>
      </c>
      <c r="BZ14" s="63" t="str">
        <f t="shared" si="17"/>
        <v/>
      </c>
      <c r="CA14" s="63" t="str">
        <f t="shared" si="17"/>
        <v/>
      </c>
      <c r="CB14" s="63" t="str">
        <f t="shared" si="17"/>
        <v/>
      </c>
      <c r="CC14" s="63" t="str">
        <f t="shared" si="17"/>
        <v/>
      </c>
      <c r="CD14" s="63" t="str">
        <f t="shared" si="17"/>
        <v/>
      </c>
      <c r="CE14" s="63" t="str">
        <f t="shared" si="17"/>
        <v/>
      </c>
      <c r="CF14" s="63" t="str">
        <f t="shared" si="17"/>
        <v/>
      </c>
      <c r="CG14" s="63" t="str">
        <f t="shared" si="17"/>
        <v/>
      </c>
      <c r="CH14" s="63" t="str">
        <f t="shared" si="17"/>
        <v/>
      </c>
      <c r="CI14" s="63" t="str">
        <f t="shared" si="17"/>
        <v/>
      </c>
      <c r="CJ14" s="63" t="str">
        <f t="shared" si="17"/>
        <v/>
      </c>
      <c r="CK14" s="63" t="str">
        <f t="shared" si="17"/>
        <v/>
      </c>
      <c r="CL14" s="63" t="str">
        <f t="shared" si="17"/>
        <v/>
      </c>
      <c r="CM14" s="63" t="str">
        <f t="shared" si="17"/>
        <v/>
      </c>
      <c r="CN14" s="63" t="str">
        <f t="shared" si="17"/>
        <v/>
      </c>
      <c r="CO14" s="63" t="str">
        <f t="shared" si="17"/>
        <v/>
      </c>
      <c r="CP14" s="63" t="str">
        <f t="shared" si="17"/>
        <v/>
      </c>
      <c r="CQ14" s="63" t="str">
        <f t="shared" si="17"/>
        <v/>
      </c>
      <c r="CR14" s="63" t="str">
        <f t="shared" si="17"/>
        <v/>
      </c>
      <c r="CS14" s="63" t="str">
        <f t="shared" si="17"/>
        <v/>
      </c>
      <c r="CT14" s="63" t="str">
        <f t="shared" si="17"/>
        <v/>
      </c>
      <c r="CU14" s="63" t="str">
        <f t="shared" si="17"/>
        <v/>
      </c>
      <c r="CV14" s="63" t="str">
        <f t="shared" si="17"/>
        <v/>
      </c>
      <c r="CW14" s="63" t="str">
        <f t="shared" si="17"/>
        <v/>
      </c>
      <c r="CX14" s="63" t="str">
        <f t="shared" si="17"/>
        <v/>
      </c>
      <c r="CY14" s="63" t="str">
        <f t="shared" si="17"/>
        <v/>
      </c>
      <c r="CZ14" s="63" t="str">
        <f t="shared" si="17"/>
        <v/>
      </c>
    </row>
    <row r="15" ht="15.75" customHeight="1">
      <c r="A15" s="53">
        <v>8.0</v>
      </c>
      <c r="B15" s="53" t="s">
        <v>100</v>
      </c>
      <c r="C15" s="55" t="s">
        <v>133</v>
      </c>
      <c r="D15" s="55" t="s">
        <v>134</v>
      </c>
      <c r="E15" s="53">
        <v>6.0</v>
      </c>
      <c r="F15" s="53"/>
      <c r="G15" s="53">
        <v>2.0</v>
      </c>
      <c r="H15" s="53"/>
      <c r="I15" s="53" t="s">
        <v>103</v>
      </c>
      <c r="J15" s="56"/>
      <c r="K15" s="57">
        <f t="shared" si="6"/>
        <v>46321</v>
      </c>
      <c r="L15" s="57">
        <f t="shared" si="7"/>
        <v>46322</v>
      </c>
      <c r="M15" s="57" t="str">
        <f>IF(OR($B15&lt;&gt;"Vorgang",N($H15)=0,NOT(ISNUMBER($L15)),ISNUMBER($P15)),"",WORKDAY($L15,$H15,Freie_Tage))</f>
        <v/>
      </c>
      <c r="N15" s="56">
        <f>WORKDAY($C$5-1,12,Freie_Tage)</f>
        <v>46322</v>
      </c>
      <c r="O15" s="56"/>
      <c r="P15" s="56"/>
      <c r="Q15" s="58"/>
      <c r="R15" s="59">
        <f>IF(AND(ISNUMBER($N15),ISNUMBER($L15)),IF($L15&gt;$N15,NETWORKDAYS($N15,$L15,Freie_Tage)-1,IF($L15&lt;$N15,1-NETWORKDAYS($L15,$N15,Freie_Tage),0)),"")</f>
        <v>0</v>
      </c>
      <c r="S15" s="60" t="str">
        <f t="shared" si="8"/>
        <v>○ Geplant</v>
      </c>
      <c r="T15" s="61" t="str">
        <f t="shared" si="9"/>
        <v/>
      </c>
      <c r="U15" s="62">
        <f t="shared" si="10"/>
        <v>5</v>
      </c>
      <c r="V15" s="62">
        <f t="array" ref="V15">IF(OR($C15="",$B15="Abschnitt"),"",IF(ISNUMBER($O15),$O15,IF(AND($E15="",NOT(ISNUMBER($J15))),WORKDAY(IF(ISNUMBER($C$5),$C$5,TODAY())-1,1,Freie_Tage),MAX(IF($E15="",0,IFERROR(WORKDAY(INDEX($X$7:$X14,MATCH($E15,$A$7:$A14,0)),IF($B15="Meilenstein",0,1)+N($F15),Freie_Tage),WORKDAY(IF(ISNUMBER($C$5),$C$5,TODAY())-1,1,Freie_Tage))),IF(ISNUMBER($J15),WORKDAY($J15-1,1,Freie_Tage),0)))))</f>
        <v>46321</v>
      </c>
      <c r="W15" s="65">
        <f>IF(V15="","",IF(ISNUMBER($P15),$P15,IF($B15="Meilenstein",V15,WORKDAY(V15,MAX(N($G15),1)-1,Freie_Tage))))</f>
        <v>46322</v>
      </c>
      <c r="X15" s="65">
        <f>IF(V15="","",MAX(WORKDAY(IF($B15="Meilenstein",V15,WORKDAY(V15,MAX(N($G15),1)-1,Freie_Tage)),N($H15),Freie_Tage),IF(ISNUMBER($P15),$P15,0)))</f>
        <v>46322</v>
      </c>
      <c r="Y15" s="62">
        <f t="shared" si="11"/>
        <v>0</v>
      </c>
      <c r="Z15" s="62">
        <f>IF(NOT(ISNUMBER($K15)),0,IF(Y15&gt;=1,1,IF(TODAY()&lt;$K15,2,IF(OR(TODAY()&gt;$L15,N($R15)&gt;0),5,IF(Y15&lt;MIN(1,(NETWORKDAYS($K15,TODAY(),Freie_Tage)-1)/MAX(1,NETWORKDAYS($K15,$L15,Freie_Tage)))-0.15,4,3)))))</f>
        <v>2</v>
      </c>
      <c r="AA15" s="63" t="str">
        <f t="shared" ref="AA15:CZ15" si="18">IF(AND($B15="Meilenstein",ISNUMBER($K15)),IF(AND(AA$1&lt;=$K15,AB$1&gt;$K15),"◆",""),"")</f>
        <v/>
      </c>
      <c r="AB15" s="63" t="str">
        <f t="shared" si="18"/>
        <v/>
      </c>
      <c r="AC15" s="63" t="str">
        <f t="shared" si="18"/>
        <v/>
      </c>
      <c r="AD15" s="63" t="str">
        <f t="shared" si="18"/>
        <v/>
      </c>
      <c r="AE15" s="63" t="str">
        <f t="shared" si="18"/>
        <v/>
      </c>
      <c r="AF15" s="63" t="str">
        <f t="shared" si="18"/>
        <v/>
      </c>
      <c r="AG15" s="63" t="str">
        <f t="shared" si="18"/>
        <v/>
      </c>
      <c r="AH15" s="63" t="str">
        <f t="shared" si="18"/>
        <v/>
      </c>
      <c r="AI15" s="63" t="str">
        <f t="shared" si="18"/>
        <v/>
      </c>
      <c r="AJ15" s="63" t="str">
        <f t="shared" si="18"/>
        <v/>
      </c>
      <c r="AK15" s="63" t="str">
        <f t="shared" si="18"/>
        <v/>
      </c>
      <c r="AL15" s="63" t="str">
        <f t="shared" si="18"/>
        <v/>
      </c>
      <c r="AM15" s="63" t="str">
        <f t="shared" si="18"/>
        <v/>
      </c>
      <c r="AN15" s="63" t="str">
        <f t="shared" si="18"/>
        <v/>
      </c>
      <c r="AO15" s="63" t="str">
        <f t="shared" si="18"/>
        <v/>
      </c>
      <c r="AP15" s="63" t="str">
        <f t="shared" si="18"/>
        <v/>
      </c>
      <c r="AQ15" s="63" t="str">
        <f t="shared" si="18"/>
        <v/>
      </c>
      <c r="AR15" s="63" t="str">
        <f t="shared" si="18"/>
        <v/>
      </c>
      <c r="AS15" s="63" t="str">
        <f t="shared" si="18"/>
        <v/>
      </c>
      <c r="AT15" s="63" t="str">
        <f t="shared" si="18"/>
        <v/>
      </c>
      <c r="AU15" s="63" t="str">
        <f t="shared" si="18"/>
        <v/>
      </c>
      <c r="AV15" s="63" t="str">
        <f t="shared" si="18"/>
        <v/>
      </c>
      <c r="AW15" s="63" t="str">
        <f t="shared" si="18"/>
        <v/>
      </c>
      <c r="AX15" s="63" t="str">
        <f t="shared" si="18"/>
        <v/>
      </c>
      <c r="AY15" s="63" t="str">
        <f t="shared" si="18"/>
        <v/>
      </c>
      <c r="AZ15" s="63" t="str">
        <f t="shared" si="18"/>
        <v/>
      </c>
      <c r="BA15" s="63" t="str">
        <f t="shared" si="18"/>
        <v/>
      </c>
      <c r="BB15" s="63" t="str">
        <f t="shared" si="18"/>
        <v/>
      </c>
      <c r="BC15" s="63" t="str">
        <f t="shared" si="18"/>
        <v/>
      </c>
      <c r="BD15" s="63" t="str">
        <f t="shared" si="18"/>
        <v/>
      </c>
      <c r="BE15" s="63" t="str">
        <f t="shared" si="18"/>
        <v/>
      </c>
      <c r="BF15" s="63" t="str">
        <f t="shared" si="18"/>
        <v/>
      </c>
      <c r="BG15" s="63" t="str">
        <f t="shared" si="18"/>
        <v/>
      </c>
      <c r="BH15" s="63" t="str">
        <f t="shared" si="18"/>
        <v/>
      </c>
      <c r="BI15" s="63" t="str">
        <f t="shared" si="18"/>
        <v/>
      </c>
      <c r="BJ15" s="63" t="str">
        <f t="shared" si="18"/>
        <v/>
      </c>
      <c r="BK15" s="63" t="str">
        <f t="shared" si="18"/>
        <v/>
      </c>
      <c r="BL15" s="63" t="str">
        <f t="shared" si="18"/>
        <v/>
      </c>
      <c r="BM15" s="63" t="str">
        <f t="shared" si="18"/>
        <v/>
      </c>
      <c r="BN15" s="63" t="str">
        <f t="shared" si="18"/>
        <v/>
      </c>
      <c r="BO15" s="63" t="str">
        <f t="shared" si="18"/>
        <v/>
      </c>
      <c r="BP15" s="63" t="str">
        <f t="shared" si="18"/>
        <v/>
      </c>
      <c r="BQ15" s="63" t="str">
        <f t="shared" si="18"/>
        <v/>
      </c>
      <c r="BR15" s="63" t="str">
        <f t="shared" si="18"/>
        <v/>
      </c>
      <c r="BS15" s="63" t="str">
        <f t="shared" si="18"/>
        <v/>
      </c>
      <c r="BT15" s="63" t="str">
        <f t="shared" si="18"/>
        <v/>
      </c>
      <c r="BU15" s="63" t="str">
        <f t="shared" si="18"/>
        <v/>
      </c>
      <c r="BV15" s="63" t="str">
        <f t="shared" si="18"/>
        <v/>
      </c>
      <c r="BW15" s="63" t="str">
        <f t="shared" si="18"/>
        <v/>
      </c>
      <c r="BX15" s="63" t="str">
        <f t="shared" si="18"/>
        <v/>
      </c>
      <c r="BY15" s="63" t="str">
        <f t="shared" si="18"/>
        <v/>
      </c>
      <c r="BZ15" s="63" t="str">
        <f t="shared" si="18"/>
        <v/>
      </c>
      <c r="CA15" s="63" t="str">
        <f t="shared" si="18"/>
        <v/>
      </c>
      <c r="CB15" s="63" t="str">
        <f t="shared" si="18"/>
        <v/>
      </c>
      <c r="CC15" s="63" t="str">
        <f t="shared" si="18"/>
        <v/>
      </c>
      <c r="CD15" s="63" t="str">
        <f t="shared" si="18"/>
        <v/>
      </c>
      <c r="CE15" s="63" t="str">
        <f t="shared" si="18"/>
        <v/>
      </c>
      <c r="CF15" s="63" t="str">
        <f t="shared" si="18"/>
        <v/>
      </c>
      <c r="CG15" s="63" t="str">
        <f t="shared" si="18"/>
        <v/>
      </c>
      <c r="CH15" s="63" t="str">
        <f t="shared" si="18"/>
        <v/>
      </c>
      <c r="CI15" s="63" t="str">
        <f t="shared" si="18"/>
        <v/>
      </c>
      <c r="CJ15" s="63" t="str">
        <f t="shared" si="18"/>
        <v/>
      </c>
      <c r="CK15" s="63" t="str">
        <f t="shared" si="18"/>
        <v/>
      </c>
      <c r="CL15" s="63" t="str">
        <f t="shared" si="18"/>
        <v/>
      </c>
      <c r="CM15" s="63" t="str">
        <f t="shared" si="18"/>
        <v/>
      </c>
      <c r="CN15" s="63" t="str">
        <f t="shared" si="18"/>
        <v/>
      </c>
      <c r="CO15" s="63" t="str">
        <f t="shared" si="18"/>
        <v/>
      </c>
      <c r="CP15" s="63" t="str">
        <f t="shared" si="18"/>
        <v/>
      </c>
      <c r="CQ15" s="63" t="str">
        <f t="shared" si="18"/>
        <v/>
      </c>
      <c r="CR15" s="63" t="str">
        <f t="shared" si="18"/>
        <v/>
      </c>
      <c r="CS15" s="63" t="str">
        <f t="shared" si="18"/>
        <v/>
      </c>
      <c r="CT15" s="63" t="str">
        <f t="shared" si="18"/>
        <v/>
      </c>
      <c r="CU15" s="63" t="str">
        <f t="shared" si="18"/>
        <v/>
      </c>
      <c r="CV15" s="63" t="str">
        <f t="shared" si="18"/>
        <v/>
      </c>
      <c r="CW15" s="63" t="str">
        <f t="shared" si="18"/>
        <v/>
      </c>
      <c r="CX15" s="63" t="str">
        <f t="shared" si="18"/>
        <v/>
      </c>
      <c r="CY15" s="63" t="str">
        <f t="shared" si="18"/>
        <v/>
      </c>
      <c r="CZ15" s="63" t="str">
        <f t="shared" si="18"/>
        <v/>
      </c>
    </row>
    <row r="16" ht="15.75" customHeight="1">
      <c r="A16" s="53">
        <v>9.0</v>
      </c>
      <c r="B16" s="53" t="s">
        <v>74</v>
      </c>
      <c r="C16" s="54" t="s">
        <v>137</v>
      </c>
      <c r="D16" s="55"/>
      <c r="E16" s="53"/>
      <c r="F16" s="53"/>
      <c r="G16" s="53"/>
      <c r="H16" s="53"/>
      <c r="I16" s="53"/>
      <c r="J16" s="56"/>
      <c r="K16" s="57">
        <f t="shared" si="6"/>
        <v>46323</v>
      </c>
      <c r="L16" s="57">
        <f t="shared" si="7"/>
        <v>46342</v>
      </c>
      <c r="M16" s="57" t="str">
        <f>IF(OR($B16&lt;&gt;"Vorgang",N($H16)=0,NOT(ISNUMBER($L16)),ISNUMBER($P16)),"",WORKDAY($L16,$H16,Freie_Tage))</f>
        <v/>
      </c>
      <c r="N16" s="56">
        <f>WORKDAY($C$5-1,26,Freie_Tage)</f>
        <v>46342</v>
      </c>
      <c r="O16" s="56"/>
      <c r="P16" s="56"/>
      <c r="Q16" s="58"/>
      <c r="R16" s="59">
        <f>IF(AND(ISNUMBER($N16),ISNUMBER($L16)),IF($L16&gt;$N16,NETWORKDAYS($N16,$L16,Freie_Tage)-1,IF($L16&lt;$N16,1-NETWORKDAYS($L16,$N16,Freie_Tage),0)),"")</f>
        <v>0</v>
      </c>
      <c r="S16" s="60" t="str">
        <f t="shared" si="8"/>
        <v>○ Geplant  ·  0 %</v>
      </c>
      <c r="T16" s="61" t="str">
        <f t="shared" si="9"/>
        <v/>
      </c>
      <c r="U16" s="62">
        <f t="shared" si="10"/>
        <v>9</v>
      </c>
      <c r="V16" s="62" t="str">
        <f t="array" ref="V16">IF(OR($C16="",$B16="Abschnitt"),"",IF(ISNUMBER($O16),$O16,IF(AND($E16="",NOT(ISNUMBER($J16))),WORKDAY(IF(ISNUMBER($C$5),$C$5,TODAY())-1,1,Freie_Tage),MAX(IF($E16="",0,IFERROR(WORKDAY(INDEX($X$7:$X15,MATCH($E16,$A$7:$A15,0)),IF($B16="Meilenstein",0,1)+N($F16),Freie_Tage),WORKDAY(IF(ISNUMBER($C$5),$C$5,TODAY())-1,1,Freie_Tage))),IF(ISNUMBER($J16),WORKDAY($J16-1,1,Freie_Tage),0)))))</f>
        <v/>
      </c>
      <c r="W16" s="62" t="str">
        <f>IF(V16="","",IF(ISNUMBER($P16),$P16,IF($B16="Meilenstein",V16,WORKDAY(V16,MAX(N($G16),1)-1,Freie_Tage))))</f>
        <v/>
      </c>
      <c r="X16" s="62" t="str">
        <f>IF(V16="","",MAX(WORKDAY(IF($B16="Meilenstein",V16,WORKDAY(V16,MAX(N($G16),1)-1,Freie_Tage)),N($H16),Freie_Tage),IF(ISNUMBER($P16),$P16,0)))</f>
        <v/>
      </c>
      <c r="Y16" s="62">
        <f t="shared" si="11"/>
        <v>0</v>
      </c>
      <c r="Z16" s="62">
        <f>IF(NOT(ISNUMBER($K16)),0,IF(Y16&gt;=1,1,IF(TODAY()&lt;$K16,2,IF(OR(TODAY()&gt;$L16,N($R16)&gt;0),5,IF(Y16&lt;MIN(1,(NETWORKDAYS($K16,TODAY(),Freie_Tage)-1)/MAX(1,NETWORKDAYS($K16,$L16,Freie_Tage)))-0.15,4,3)))))</f>
        <v>2</v>
      </c>
      <c r="AA16" s="63" t="str">
        <f t="shared" ref="AA16:CZ16" si="19">IF(AND($B16="Meilenstein",ISNUMBER($K16)),IF(AND(AA$1&lt;=$K16,AB$1&gt;$K16),"◆",""),"")</f>
        <v/>
      </c>
      <c r="AB16" s="63" t="str">
        <f t="shared" si="19"/>
        <v/>
      </c>
      <c r="AC16" s="63" t="str">
        <f t="shared" si="19"/>
        <v/>
      </c>
      <c r="AD16" s="63" t="str">
        <f t="shared" si="19"/>
        <v/>
      </c>
      <c r="AE16" s="63" t="str">
        <f t="shared" si="19"/>
        <v/>
      </c>
      <c r="AF16" s="63" t="str">
        <f t="shared" si="19"/>
        <v/>
      </c>
      <c r="AG16" s="63" t="str">
        <f t="shared" si="19"/>
        <v/>
      </c>
      <c r="AH16" s="63" t="str">
        <f t="shared" si="19"/>
        <v/>
      </c>
      <c r="AI16" s="63" t="str">
        <f t="shared" si="19"/>
        <v/>
      </c>
      <c r="AJ16" s="63" t="str">
        <f t="shared" si="19"/>
        <v/>
      </c>
      <c r="AK16" s="63" t="str">
        <f t="shared" si="19"/>
        <v/>
      </c>
      <c r="AL16" s="63" t="str">
        <f t="shared" si="19"/>
        <v/>
      </c>
      <c r="AM16" s="63" t="str">
        <f t="shared" si="19"/>
        <v/>
      </c>
      <c r="AN16" s="63" t="str">
        <f t="shared" si="19"/>
        <v/>
      </c>
      <c r="AO16" s="63" t="str">
        <f t="shared" si="19"/>
        <v/>
      </c>
      <c r="AP16" s="63" t="str">
        <f t="shared" si="19"/>
        <v/>
      </c>
      <c r="AQ16" s="63" t="str">
        <f t="shared" si="19"/>
        <v/>
      </c>
      <c r="AR16" s="63" t="str">
        <f t="shared" si="19"/>
        <v/>
      </c>
      <c r="AS16" s="63" t="str">
        <f t="shared" si="19"/>
        <v/>
      </c>
      <c r="AT16" s="63" t="str">
        <f t="shared" si="19"/>
        <v/>
      </c>
      <c r="AU16" s="63" t="str">
        <f t="shared" si="19"/>
        <v/>
      </c>
      <c r="AV16" s="63" t="str">
        <f t="shared" si="19"/>
        <v/>
      </c>
      <c r="AW16" s="63" t="str">
        <f t="shared" si="19"/>
        <v/>
      </c>
      <c r="AX16" s="63" t="str">
        <f t="shared" si="19"/>
        <v/>
      </c>
      <c r="AY16" s="63" t="str">
        <f t="shared" si="19"/>
        <v/>
      </c>
      <c r="AZ16" s="63" t="str">
        <f t="shared" si="19"/>
        <v/>
      </c>
      <c r="BA16" s="63" t="str">
        <f t="shared" si="19"/>
        <v/>
      </c>
      <c r="BB16" s="63" t="str">
        <f t="shared" si="19"/>
        <v/>
      </c>
      <c r="BC16" s="63" t="str">
        <f t="shared" si="19"/>
        <v/>
      </c>
      <c r="BD16" s="63" t="str">
        <f t="shared" si="19"/>
        <v/>
      </c>
      <c r="BE16" s="63" t="str">
        <f t="shared" si="19"/>
        <v/>
      </c>
      <c r="BF16" s="63" t="str">
        <f t="shared" si="19"/>
        <v/>
      </c>
      <c r="BG16" s="63" t="str">
        <f t="shared" si="19"/>
        <v/>
      </c>
      <c r="BH16" s="63" t="str">
        <f t="shared" si="19"/>
        <v/>
      </c>
      <c r="BI16" s="63" t="str">
        <f t="shared" si="19"/>
        <v/>
      </c>
      <c r="BJ16" s="63" t="str">
        <f t="shared" si="19"/>
        <v/>
      </c>
      <c r="BK16" s="63" t="str">
        <f t="shared" si="19"/>
        <v/>
      </c>
      <c r="BL16" s="63" t="str">
        <f t="shared" si="19"/>
        <v/>
      </c>
      <c r="BM16" s="63" t="str">
        <f t="shared" si="19"/>
        <v/>
      </c>
      <c r="BN16" s="63" t="str">
        <f t="shared" si="19"/>
        <v/>
      </c>
      <c r="BO16" s="63" t="str">
        <f t="shared" si="19"/>
        <v/>
      </c>
      <c r="BP16" s="63" t="str">
        <f t="shared" si="19"/>
        <v/>
      </c>
      <c r="BQ16" s="63" t="str">
        <f t="shared" si="19"/>
        <v/>
      </c>
      <c r="BR16" s="63" t="str">
        <f t="shared" si="19"/>
        <v/>
      </c>
      <c r="BS16" s="63" t="str">
        <f t="shared" si="19"/>
        <v/>
      </c>
      <c r="BT16" s="63" t="str">
        <f t="shared" si="19"/>
        <v/>
      </c>
      <c r="BU16" s="63" t="str">
        <f t="shared" si="19"/>
        <v/>
      </c>
      <c r="BV16" s="63" t="str">
        <f t="shared" si="19"/>
        <v/>
      </c>
      <c r="BW16" s="63" t="str">
        <f t="shared" si="19"/>
        <v/>
      </c>
      <c r="BX16" s="63" t="str">
        <f t="shared" si="19"/>
        <v/>
      </c>
      <c r="BY16" s="63" t="str">
        <f t="shared" si="19"/>
        <v/>
      </c>
      <c r="BZ16" s="63" t="str">
        <f t="shared" si="19"/>
        <v/>
      </c>
      <c r="CA16" s="63" t="str">
        <f t="shared" si="19"/>
        <v/>
      </c>
      <c r="CB16" s="63" t="str">
        <f t="shared" si="19"/>
        <v/>
      </c>
      <c r="CC16" s="63" t="str">
        <f t="shared" si="19"/>
        <v/>
      </c>
      <c r="CD16" s="63" t="str">
        <f t="shared" si="19"/>
        <v/>
      </c>
      <c r="CE16" s="63" t="str">
        <f t="shared" si="19"/>
        <v/>
      </c>
      <c r="CF16" s="63" t="str">
        <f t="shared" si="19"/>
        <v/>
      </c>
      <c r="CG16" s="63" t="str">
        <f t="shared" si="19"/>
        <v/>
      </c>
      <c r="CH16" s="63" t="str">
        <f t="shared" si="19"/>
        <v/>
      </c>
      <c r="CI16" s="63" t="str">
        <f t="shared" si="19"/>
        <v/>
      </c>
      <c r="CJ16" s="63" t="str">
        <f t="shared" si="19"/>
        <v/>
      </c>
      <c r="CK16" s="63" t="str">
        <f t="shared" si="19"/>
        <v/>
      </c>
      <c r="CL16" s="63" t="str">
        <f t="shared" si="19"/>
        <v/>
      </c>
      <c r="CM16" s="63" t="str">
        <f t="shared" si="19"/>
        <v/>
      </c>
      <c r="CN16" s="63" t="str">
        <f t="shared" si="19"/>
        <v/>
      </c>
      <c r="CO16" s="63" t="str">
        <f t="shared" si="19"/>
        <v/>
      </c>
      <c r="CP16" s="63" t="str">
        <f t="shared" si="19"/>
        <v/>
      </c>
      <c r="CQ16" s="63" t="str">
        <f t="shared" si="19"/>
        <v/>
      </c>
      <c r="CR16" s="63" t="str">
        <f t="shared" si="19"/>
        <v/>
      </c>
      <c r="CS16" s="63" t="str">
        <f t="shared" si="19"/>
        <v/>
      </c>
      <c r="CT16" s="63" t="str">
        <f t="shared" si="19"/>
        <v/>
      </c>
      <c r="CU16" s="63" t="str">
        <f t="shared" si="19"/>
        <v/>
      </c>
      <c r="CV16" s="63" t="str">
        <f t="shared" si="19"/>
        <v/>
      </c>
      <c r="CW16" s="63" t="str">
        <f t="shared" si="19"/>
        <v/>
      </c>
      <c r="CX16" s="63" t="str">
        <f t="shared" si="19"/>
        <v/>
      </c>
      <c r="CY16" s="63" t="str">
        <f t="shared" si="19"/>
        <v/>
      </c>
      <c r="CZ16" s="63" t="str">
        <f t="shared" si="19"/>
        <v/>
      </c>
    </row>
    <row r="17" ht="15.75" customHeight="1">
      <c r="A17" s="53">
        <v>10.0</v>
      </c>
      <c r="B17" s="53" t="s">
        <v>100</v>
      </c>
      <c r="C17" s="55" t="s">
        <v>140</v>
      </c>
      <c r="D17" s="55" t="s">
        <v>141</v>
      </c>
      <c r="E17" s="53">
        <v>8.0</v>
      </c>
      <c r="F17" s="53"/>
      <c r="G17" s="53">
        <v>1.0</v>
      </c>
      <c r="H17" s="53"/>
      <c r="I17" s="53" t="s">
        <v>103</v>
      </c>
      <c r="J17" s="56"/>
      <c r="K17" s="57">
        <f t="shared" si="6"/>
        <v>46323</v>
      </c>
      <c r="L17" s="57">
        <f t="shared" si="7"/>
        <v>46323</v>
      </c>
      <c r="M17" s="57" t="str">
        <f>IF(OR($B17&lt;&gt;"Vorgang",N($H17)=0,NOT(ISNUMBER($L17)),ISNUMBER($P17)),"",WORKDAY($L17,$H17,Freie_Tage))</f>
        <v/>
      </c>
      <c r="N17" s="56">
        <f>WORKDAY($C$5-1,13,Freie_Tage)</f>
        <v>46323</v>
      </c>
      <c r="O17" s="56"/>
      <c r="P17" s="56"/>
      <c r="Q17" s="58"/>
      <c r="R17" s="59">
        <f>IF(AND(ISNUMBER($N17),ISNUMBER($L17)),IF($L17&gt;$N17,NETWORKDAYS($N17,$L17,Freie_Tage)-1,IF($L17&lt;$N17,1-NETWORKDAYS($L17,$N17,Freie_Tage),0)),"")</f>
        <v>0</v>
      </c>
      <c r="S17" s="60" t="str">
        <f t="shared" si="8"/>
        <v>○ Geplant</v>
      </c>
      <c r="T17" s="61" t="str">
        <f t="shared" si="9"/>
        <v/>
      </c>
      <c r="U17" s="62">
        <f t="shared" si="10"/>
        <v>9</v>
      </c>
      <c r="V17" s="62">
        <f t="array" ref="V17">IF(OR($C17="",$B17="Abschnitt"),"",IF(ISNUMBER($O17),$O17,IF(AND($E17="",NOT(ISNUMBER($J17))),WORKDAY(IF(ISNUMBER($C$5),$C$5,TODAY())-1,1,Freie_Tage),MAX(IF($E17="",0,IFERROR(WORKDAY(INDEX($X$7:$X16,MATCH($E17,$A$7:$A16,0)),IF($B17="Meilenstein",0,1)+N($F17),Freie_Tage),WORKDAY(IF(ISNUMBER($C$5),$C$5,TODAY())-1,1,Freie_Tage))),IF(ISNUMBER($J17),WORKDAY($J17-1,1,Freie_Tage),0)))))</f>
        <v>46323</v>
      </c>
      <c r="W17" s="65">
        <f>IF(V17="","",IF(ISNUMBER($P17),$P17,IF($B17="Meilenstein",V17,WORKDAY(V17,MAX(N($G17),1)-1,Freie_Tage))))</f>
        <v>46323</v>
      </c>
      <c r="X17" s="65">
        <f>IF(V17="","",MAX(WORKDAY(IF($B17="Meilenstein",V17,WORKDAY(V17,MAX(N($G17),1)-1,Freie_Tage)),N($H17),Freie_Tage),IF(ISNUMBER($P17),$P17,0)))</f>
        <v>46323</v>
      </c>
      <c r="Y17" s="62">
        <f t="shared" si="11"/>
        <v>0</v>
      </c>
      <c r="Z17" s="62">
        <f>IF(NOT(ISNUMBER($K17)),0,IF(Y17&gt;=1,1,IF(TODAY()&lt;$K17,2,IF(OR(TODAY()&gt;$L17,N($R17)&gt;0),5,IF(Y17&lt;MIN(1,(NETWORKDAYS($K17,TODAY(),Freie_Tage)-1)/MAX(1,NETWORKDAYS($K17,$L17,Freie_Tage)))-0.15,4,3)))))</f>
        <v>2</v>
      </c>
      <c r="AA17" s="63" t="str">
        <f t="shared" ref="AA17:CZ17" si="20">IF(AND($B17="Meilenstein",ISNUMBER($K17)),IF(AND(AA$1&lt;=$K17,AB$1&gt;$K17),"◆",""),"")</f>
        <v/>
      </c>
      <c r="AB17" s="63" t="str">
        <f t="shared" si="20"/>
        <v/>
      </c>
      <c r="AC17" s="63" t="str">
        <f t="shared" si="20"/>
        <v/>
      </c>
      <c r="AD17" s="63" t="str">
        <f t="shared" si="20"/>
        <v/>
      </c>
      <c r="AE17" s="63" t="str">
        <f t="shared" si="20"/>
        <v/>
      </c>
      <c r="AF17" s="63" t="str">
        <f t="shared" si="20"/>
        <v/>
      </c>
      <c r="AG17" s="63" t="str">
        <f t="shared" si="20"/>
        <v/>
      </c>
      <c r="AH17" s="63" t="str">
        <f t="shared" si="20"/>
        <v/>
      </c>
      <c r="AI17" s="63" t="str">
        <f t="shared" si="20"/>
        <v/>
      </c>
      <c r="AJ17" s="63" t="str">
        <f t="shared" si="20"/>
        <v/>
      </c>
      <c r="AK17" s="63" t="str">
        <f t="shared" si="20"/>
        <v/>
      </c>
      <c r="AL17" s="63" t="str">
        <f t="shared" si="20"/>
        <v/>
      </c>
      <c r="AM17" s="63" t="str">
        <f t="shared" si="20"/>
        <v/>
      </c>
      <c r="AN17" s="63" t="str">
        <f t="shared" si="20"/>
        <v/>
      </c>
      <c r="AO17" s="63" t="str">
        <f t="shared" si="20"/>
        <v/>
      </c>
      <c r="AP17" s="63" t="str">
        <f t="shared" si="20"/>
        <v/>
      </c>
      <c r="AQ17" s="63" t="str">
        <f t="shared" si="20"/>
        <v/>
      </c>
      <c r="AR17" s="63" t="str">
        <f t="shared" si="20"/>
        <v/>
      </c>
      <c r="AS17" s="63" t="str">
        <f t="shared" si="20"/>
        <v/>
      </c>
      <c r="AT17" s="63" t="str">
        <f t="shared" si="20"/>
        <v/>
      </c>
      <c r="AU17" s="63" t="str">
        <f t="shared" si="20"/>
        <v/>
      </c>
      <c r="AV17" s="63" t="str">
        <f t="shared" si="20"/>
        <v/>
      </c>
      <c r="AW17" s="63" t="str">
        <f t="shared" si="20"/>
        <v/>
      </c>
      <c r="AX17" s="63" t="str">
        <f t="shared" si="20"/>
        <v/>
      </c>
      <c r="AY17" s="63" t="str">
        <f t="shared" si="20"/>
        <v/>
      </c>
      <c r="AZ17" s="63" t="str">
        <f t="shared" si="20"/>
        <v/>
      </c>
      <c r="BA17" s="63" t="str">
        <f t="shared" si="20"/>
        <v/>
      </c>
      <c r="BB17" s="63" t="str">
        <f t="shared" si="20"/>
        <v/>
      </c>
      <c r="BC17" s="63" t="str">
        <f t="shared" si="20"/>
        <v/>
      </c>
      <c r="BD17" s="63" t="str">
        <f t="shared" si="20"/>
        <v/>
      </c>
      <c r="BE17" s="63" t="str">
        <f t="shared" si="20"/>
        <v/>
      </c>
      <c r="BF17" s="63" t="str">
        <f t="shared" si="20"/>
        <v/>
      </c>
      <c r="BG17" s="63" t="str">
        <f t="shared" si="20"/>
        <v/>
      </c>
      <c r="BH17" s="63" t="str">
        <f t="shared" si="20"/>
        <v/>
      </c>
      <c r="BI17" s="63" t="str">
        <f t="shared" si="20"/>
        <v/>
      </c>
      <c r="BJ17" s="63" t="str">
        <f t="shared" si="20"/>
        <v/>
      </c>
      <c r="BK17" s="63" t="str">
        <f t="shared" si="20"/>
        <v/>
      </c>
      <c r="BL17" s="63" t="str">
        <f t="shared" si="20"/>
        <v/>
      </c>
      <c r="BM17" s="63" t="str">
        <f t="shared" si="20"/>
        <v/>
      </c>
      <c r="BN17" s="63" t="str">
        <f t="shared" si="20"/>
        <v/>
      </c>
      <c r="BO17" s="63" t="str">
        <f t="shared" si="20"/>
        <v/>
      </c>
      <c r="BP17" s="63" t="str">
        <f t="shared" si="20"/>
        <v/>
      </c>
      <c r="BQ17" s="63" t="str">
        <f t="shared" si="20"/>
        <v/>
      </c>
      <c r="BR17" s="63" t="str">
        <f t="shared" si="20"/>
        <v/>
      </c>
      <c r="BS17" s="63" t="str">
        <f t="shared" si="20"/>
        <v/>
      </c>
      <c r="BT17" s="63" t="str">
        <f t="shared" si="20"/>
        <v/>
      </c>
      <c r="BU17" s="63" t="str">
        <f t="shared" si="20"/>
        <v/>
      </c>
      <c r="BV17" s="63" t="str">
        <f t="shared" si="20"/>
        <v/>
      </c>
      <c r="BW17" s="63" t="str">
        <f t="shared" si="20"/>
        <v/>
      </c>
      <c r="BX17" s="63" t="str">
        <f t="shared" si="20"/>
        <v/>
      </c>
      <c r="BY17" s="63" t="str">
        <f t="shared" si="20"/>
        <v/>
      </c>
      <c r="BZ17" s="63" t="str">
        <f t="shared" si="20"/>
        <v/>
      </c>
      <c r="CA17" s="63" t="str">
        <f t="shared" si="20"/>
        <v/>
      </c>
      <c r="CB17" s="63" t="str">
        <f t="shared" si="20"/>
        <v/>
      </c>
      <c r="CC17" s="63" t="str">
        <f t="shared" si="20"/>
        <v/>
      </c>
      <c r="CD17" s="63" t="str">
        <f t="shared" si="20"/>
        <v/>
      </c>
      <c r="CE17" s="63" t="str">
        <f t="shared" si="20"/>
        <v/>
      </c>
      <c r="CF17" s="63" t="str">
        <f t="shared" si="20"/>
        <v/>
      </c>
      <c r="CG17" s="63" t="str">
        <f t="shared" si="20"/>
        <v/>
      </c>
      <c r="CH17" s="63" t="str">
        <f t="shared" si="20"/>
        <v/>
      </c>
      <c r="CI17" s="63" t="str">
        <f t="shared" si="20"/>
        <v/>
      </c>
      <c r="CJ17" s="63" t="str">
        <f t="shared" si="20"/>
        <v/>
      </c>
      <c r="CK17" s="63" t="str">
        <f t="shared" si="20"/>
        <v/>
      </c>
      <c r="CL17" s="63" t="str">
        <f t="shared" si="20"/>
        <v/>
      </c>
      <c r="CM17" s="63" t="str">
        <f t="shared" si="20"/>
        <v/>
      </c>
      <c r="CN17" s="63" t="str">
        <f t="shared" si="20"/>
        <v/>
      </c>
      <c r="CO17" s="63" t="str">
        <f t="shared" si="20"/>
        <v/>
      </c>
      <c r="CP17" s="63" t="str">
        <f t="shared" si="20"/>
        <v/>
      </c>
      <c r="CQ17" s="63" t="str">
        <f t="shared" si="20"/>
        <v/>
      </c>
      <c r="CR17" s="63" t="str">
        <f t="shared" si="20"/>
        <v/>
      </c>
      <c r="CS17" s="63" t="str">
        <f t="shared" si="20"/>
        <v/>
      </c>
      <c r="CT17" s="63" t="str">
        <f t="shared" si="20"/>
        <v/>
      </c>
      <c r="CU17" s="63" t="str">
        <f t="shared" si="20"/>
        <v/>
      </c>
      <c r="CV17" s="63" t="str">
        <f t="shared" si="20"/>
        <v/>
      </c>
      <c r="CW17" s="63" t="str">
        <f t="shared" si="20"/>
        <v/>
      </c>
      <c r="CX17" s="63" t="str">
        <f t="shared" si="20"/>
        <v/>
      </c>
      <c r="CY17" s="63" t="str">
        <f t="shared" si="20"/>
        <v/>
      </c>
      <c r="CZ17" s="63" t="str">
        <f t="shared" si="20"/>
        <v/>
      </c>
    </row>
    <row r="18" ht="15.75" customHeight="1">
      <c r="A18" s="53">
        <v>11.0</v>
      </c>
      <c r="B18" s="53" t="s">
        <v>100</v>
      </c>
      <c r="C18" s="55" t="s">
        <v>144</v>
      </c>
      <c r="D18" s="55"/>
      <c r="E18" s="53">
        <v>10.0</v>
      </c>
      <c r="F18" s="53"/>
      <c r="G18" s="53">
        <v>5.0</v>
      </c>
      <c r="H18" s="53"/>
      <c r="I18" s="53" t="s">
        <v>103</v>
      </c>
      <c r="J18" s="56"/>
      <c r="K18" s="57">
        <f t="shared" si="6"/>
        <v>46324</v>
      </c>
      <c r="L18" s="57">
        <f t="shared" si="7"/>
        <v>46330</v>
      </c>
      <c r="M18" s="57" t="str">
        <f>IF(OR($B18&lt;&gt;"Vorgang",N($H18)=0,NOT(ISNUMBER($L18)),ISNUMBER($P18)),"",WORKDAY($L18,$H18,Freie_Tage))</f>
        <v/>
      </c>
      <c r="N18" s="56">
        <f>WORKDAY($C$5-1,18,Freie_Tage)</f>
        <v>46330</v>
      </c>
      <c r="O18" s="56"/>
      <c r="P18" s="56"/>
      <c r="Q18" s="58"/>
      <c r="R18" s="59">
        <f>IF(AND(ISNUMBER($N18),ISNUMBER($L18)),IF($L18&gt;$N18,NETWORKDAYS($N18,$L18,Freie_Tage)-1,IF($L18&lt;$N18,1-NETWORKDAYS($L18,$N18,Freie_Tage),0)),"")</f>
        <v>0</v>
      </c>
      <c r="S18" s="60" t="str">
        <f t="shared" si="8"/>
        <v>○ Geplant</v>
      </c>
      <c r="T18" s="61" t="str">
        <f t="shared" si="9"/>
        <v/>
      </c>
      <c r="U18" s="62">
        <f t="shared" si="10"/>
        <v>9</v>
      </c>
      <c r="V18" s="62">
        <f t="array" ref="V18">IF(OR($C18="",$B18="Abschnitt"),"",IF(ISNUMBER($O18),$O18,IF(AND($E18="",NOT(ISNUMBER($J18))),WORKDAY(IF(ISNUMBER($C$5),$C$5,TODAY())-1,1,Freie_Tage),MAX(IF($E18="",0,IFERROR(WORKDAY(INDEX($X$7:$X17,MATCH($E18,$A$7:$A17,0)),IF($B18="Meilenstein",0,1)+N($F18),Freie_Tage),WORKDAY(IF(ISNUMBER($C$5),$C$5,TODAY())-1,1,Freie_Tage))),IF(ISNUMBER($J18),WORKDAY($J18-1,1,Freie_Tage),0)))))</f>
        <v>46324</v>
      </c>
      <c r="W18" s="65">
        <f>IF(V18="","",IF(ISNUMBER($P18),$P18,IF($B18="Meilenstein",V18,WORKDAY(V18,MAX(N($G18),1)-1,Freie_Tage))))</f>
        <v>46330</v>
      </c>
      <c r="X18" s="65">
        <f>IF(V18="","",MAX(WORKDAY(IF($B18="Meilenstein",V18,WORKDAY(V18,MAX(N($G18),1)-1,Freie_Tage)),N($H18),Freie_Tage),IF(ISNUMBER($P18),$P18,0)))</f>
        <v>46330</v>
      </c>
      <c r="Y18" s="62">
        <f t="shared" si="11"/>
        <v>0</v>
      </c>
      <c r="Z18" s="62">
        <f>IF(NOT(ISNUMBER($K18)),0,IF(Y18&gt;=1,1,IF(TODAY()&lt;$K18,2,IF(OR(TODAY()&gt;$L18,N($R18)&gt;0),5,IF(Y18&lt;MIN(1,(NETWORKDAYS($K18,TODAY(),Freie_Tage)-1)/MAX(1,NETWORKDAYS($K18,$L18,Freie_Tage)))-0.15,4,3)))))</f>
        <v>2</v>
      </c>
      <c r="AA18" s="63" t="str">
        <f t="shared" ref="AA18:CZ18" si="21">IF(AND($B18="Meilenstein",ISNUMBER($K18)),IF(AND(AA$1&lt;=$K18,AB$1&gt;$K18),"◆",""),"")</f>
        <v/>
      </c>
      <c r="AB18" s="63" t="str">
        <f t="shared" si="21"/>
        <v/>
      </c>
      <c r="AC18" s="63" t="str">
        <f t="shared" si="21"/>
        <v/>
      </c>
      <c r="AD18" s="63" t="str">
        <f t="shared" si="21"/>
        <v/>
      </c>
      <c r="AE18" s="63" t="str">
        <f t="shared" si="21"/>
        <v/>
      </c>
      <c r="AF18" s="63" t="str">
        <f t="shared" si="21"/>
        <v/>
      </c>
      <c r="AG18" s="63" t="str">
        <f t="shared" si="21"/>
        <v/>
      </c>
      <c r="AH18" s="63" t="str">
        <f t="shared" si="21"/>
        <v/>
      </c>
      <c r="AI18" s="63" t="str">
        <f t="shared" si="21"/>
        <v/>
      </c>
      <c r="AJ18" s="63" t="str">
        <f t="shared" si="21"/>
        <v/>
      </c>
      <c r="AK18" s="63" t="str">
        <f t="shared" si="21"/>
        <v/>
      </c>
      <c r="AL18" s="63" t="str">
        <f t="shared" si="21"/>
        <v/>
      </c>
      <c r="AM18" s="63" t="str">
        <f t="shared" si="21"/>
        <v/>
      </c>
      <c r="AN18" s="63" t="str">
        <f t="shared" si="21"/>
        <v/>
      </c>
      <c r="AO18" s="63" t="str">
        <f t="shared" si="21"/>
        <v/>
      </c>
      <c r="AP18" s="63" t="str">
        <f t="shared" si="21"/>
        <v/>
      </c>
      <c r="AQ18" s="63" t="str">
        <f t="shared" si="21"/>
        <v/>
      </c>
      <c r="AR18" s="63" t="str">
        <f t="shared" si="21"/>
        <v/>
      </c>
      <c r="AS18" s="63" t="str">
        <f t="shared" si="21"/>
        <v/>
      </c>
      <c r="AT18" s="63" t="str">
        <f t="shared" si="21"/>
        <v/>
      </c>
      <c r="AU18" s="63" t="str">
        <f t="shared" si="21"/>
        <v/>
      </c>
      <c r="AV18" s="63" t="str">
        <f t="shared" si="21"/>
        <v/>
      </c>
      <c r="AW18" s="63" t="str">
        <f t="shared" si="21"/>
        <v/>
      </c>
      <c r="AX18" s="63" t="str">
        <f t="shared" si="21"/>
        <v/>
      </c>
      <c r="AY18" s="63" t="str">
        <f t="shared" si="21"/>
        <v/>
      </c>
      <c r="AZ18" s="63" t="str">
        <f t="shared" si="21"/>
        <v/>
      </c>
      <c r="BA18" s="63" t="str">
        <f t="shared" si="21"/>
        <v/>
      </c>
      <c r="BB18" s="63" t="str">
        <f t="shared" si="21"/>
        <v/>
      </c>
      <c r="BC18" s="63" t="str">
        <f t="shared" si="21"/>
        <v/>
      </c>
      <c r="BD18" s="63" t="str">
        <f t="shared" si="21"/>
        <v/>
      </c>
      <c r="BE18" s="63" t="str">
        <f t="shared" si="21"/>
        <v/>
      </c>
      <c r="BF18" s="63" t="str">
        <f t="shared" si="21"/>
        <v/>
      </c>
      <c r="BG18" s="63" t="str">
        <f t="shared" si="21"/>
        <v/>
      </c>
      <c r="BH18" s="63" t="str">
        <f t="shared" si="21"/>
        <v/>
      </c>
      <c r="BI18" s="63" t="str">
        <f t="shared" si="21"/>
        <v/>
      </c>
      <c r="BJ18" s="63" t="str">
        <f t="shared" si="21"/>
        <v/>
      </c>
      <c r="BK18" s="63" t="str">
        <f t="shared" si="21"/>
        <v/>
      </c>
      <c r="BL18" s="63" t="str">
        <f t="shared" si="21"/>
        <v/>
      </c>
      <c r="BM18" s="63" t="str">
        <f t="shared" si="21"/>
        <v/>
      </c>
      <c r="BN18" s="63" t="str">
        <f t="shared" si="21"/>
        <v/>
      </c>
      <c r="BO18" s="63" t="str">
        <f t="shared" si="21"/>
        <v/>
      </c>
      <c r="BP18" s="63" t="str">
        <f t="shared" si="21"/>
        <v/>
      </c>
      <c r="BQ18" s="63" t="str">
        <f t="shared" si="21"/>
        <v/>
      </c>
      <c r="BR18" s="63" t="str">
        <f t="shared" si="21"/>
        <v/>
      </c>
      <c r="BS18" s="63" t="str">
        <f t="shared" si="21"/>
        <v/>
      </c>
      <c r="BT18" s="63" t="str">
        <f t="shared" si="21"/>
        <v/>
      </c>
      <c r="BU18" s="63" t="str">
        <f t="shared" si="21"/>
        <v/>
      </c>
      <c r="BV18" s="63" t="str">
        <f t="shared" si="21"/>
        <v/>
      </c>
      <c r="BW18" s="63" t="str">
        <f t="shared" si="21"/>
        <v/>
      </c>
      <c r="BX18" s="63" t="str">
        <f t="shared" si="21"/>
        <v/>
      </c>
      <c r="BY18" s="63" t="str">
        <f t="shared" si="21"/>
        <v/>
      </c>
      <c r="BZ18" s="63" t="str">
        <f t="shared" si="21"/>
        <v/>
      </c>
      <c r="CA18" s="63" t="str">
        <f t="shared" si="21"/>
        <v/>
      </c>
      <c r="CB18" s="63" t="str">
        <f t="shared" si="21"/>
        <v/>
      </c>
      <c r="CC18" s="63" t="str">
        <f t="shared" si="21"/>
        <v/>
      </c>
      <c r="CD18" s="63" t="str">
        <f t="shared" si="21"/>
        <v/>
      </c>
      <c r="CE18" s="63" t="str">
        <f t="shared" si="21"/>
        <v/>
      </c>
      <c r="CF18" s="63" t="str">
        <f t="shared" si="21"/>
        <v/>
      </c>
      <c r="CG18" s="63" t="str">
        <f t="shared" si="21"/>
        <v/>
      </c>
      <c r="CH18" s="63" t="str">
        <f t="shared" si="21"/>
        <v/>
      </c>
      <c r="CI18" s="63" t="str">
        <f t="shared" si="21"/>
        <v/>
      </c>
      <c r="CJ18" s="63" t="str">
        <f t="shared" si="21"/>
        <v/>
      </c>
      <c r="CK18" s="63" t="str">
        <f t="shared" si="21"/>
        <v/>
      </c>
      <c r="CL18" s="63" t="str">
        <f t="shared" si="21"/>
        <v/>
      </c>
      <c r="CM18" s="63" t="str">
        <f t="shared" si="21"/>
        <v/>
      </c>
      <c r="CN18" s="63" t="str">
        <f t="shared" si="21"/>
        <v/>
      </c>
      <c r="CO18" s="63" t="str">
        <f t="shared" si="21"/>
        <v/>
      </c>
      <c r="CP18" s="63" t="str">
        <f t="shared" si="21"/>
        <v/>
      </c>
      <c r="CQ18" s="63" t="str">
        <f t="shared" si="21"/>
        <v/>
      </c>
      <c r="CR18" s="63" t="str">
        <f t="shared" si="21"/>
        <v/>
      </c>
      <c r="CS18" s="63" t="str">
        <f t="shared" si="21"/>
        <v/>
      </c>
      <c r="CT18" s="63" t="str">
        <f t="shared" si="21"/>
        <v/>
      </c>
      <c r="CU18" s="63" t="str">
        <f t="shared" si="21"/>
        <v/>
      </c>
      <c r="CV18" s="63" t="str">
        <f t="shared" si="21"/>
        <v/>
      </c>
      <c r="CW18" s="63" t="str">
        <f t="shared" si="21"/>
        <v/>
      </c>
      <c r="CX18" s="63" t="str">
        <f t="shared" si="21"/>
        <v/>
      </c>
      <c r="CY18" s="63" t="str">
        <f t="shared" si="21"/>
        <v/>
      </c>
      <c r="CZ18" s="63" t="str">
        <f t="shared" si="21"/>
        <v/>
      </c>
    </row>
    <row r="19" ht="15.75" customHeight="1">
      <c r="A19" s="53">
        <v>12.0</v>
      </c>
      <c r="B19" s="53" t="s">
        <v>100</v>
      </c>
      <c r="C19" s="55" t="s">
        <v>147</v>
      </c>
      <c r="D19" s="55" t="s">
        <v>148</v>
      </c>
      <c r="E19" s="53">
        <v>11.0</v>
      </c>
      <c r="F19" s="53"/>
      <c r="G19" s="53">
        <v>1.0</v>
      </c>
      <c r="H19" s="53"/>
      <c r="I19" s="53" t="s">
        <v>103</v>
      </c>
      <c r="J19" s="56"/>
      <c r="K19" s="57">
        <f t="shared" si="6"/>
        <v>46331</v>
      </c>
      <c r="L19" s="57">
        <f t="shared" si="7"/>
        <v>46331</v>
      </c>
      <c r="M19" s="57" t="str">
        <f>IF(OR($B19&lt;&gt;"Vorgang",N($H19)=0,NOT(ISNUMBER($L19)),ISNUMBER($P19)),"",WORKDAY($L19,$H19,Freie_Tage))</f>
        <v/>
      </c>
      <c r="N19" s="56">
        <f>WORKDAY($C$5-1,19,Freie_Tage)</f>
        <v>46331</v>
      </c>
      <c r="O19" s="56"/>
      <c r="P19" s="56"/>
      <c r="Q19" s="58"/>
      <c r="R19" s="59">
        <f>IF(AND(ISNUMBER($N19),ISNUMBER($L19)),IF($L19&gt;$N19,NETWORKDAYS($N19,$L19,Freie_Tage)-1,IF($L19&lt;$N19,1-NETWORKDAYS($L19,$N19,Freie_Tage),0)),"")</f>
        <v>0</v>
      </c>
      <c r="S19" s="60" t="str">
        <f t="shared" si="8"/>
        <v>○ Geplant</v>
      </c>
      <c r="T19" s="61" t="str">
        <f t="shared" si="9"/>
        <v/>
      </c>
      <c r="U19" s="62">
        <f t="shared" si="10"/>
        <v>9</v>
      </c>
      <c r="V19" s="62">
        <f t="array" ref="V19">IF(OR($C19="",$B19="Abschnitt"),"",IF(ISNUMBER($O19),$O19,IF(AND($E19="",NOT(ISNUMBER($J19))),WORKDAY(IF(ISNUMBER($C$5),$C$5,TODAY())-1,1,Freie_Tage),MAX(IF($E19="",0,IFERROR(WORKDAY(INDEX($X$7:$X18,MATCH($E19,$A$7:$A18,0)),IF($B19="Meilenstein",0,1)+N($F19),Freie_Tage),WORKDAY(IF(ISNUMBER($C$5),$C$5,TODAY())-1,1,Freie_Tage))),IF(ISNUMBER($J19),WORKDAY($J19-1,1,Freie_Tage),0)))))</f>
        <v>46331</v>
      </c>
      <c r="W19" s="65">
        <f>IF(V19="","",IF(ISNUMBER($P19),$P19,IF($B19="Meilenstein",V19,WORKDAY(V19,MAX(N($G19),1)-1,Freie_Tage))))</f>
        <v>46331</v>
      </c>
      <c r="X19" s="65">
        <f>IF(V19="","",MAX(WORKDAY(IF($B19="Meilenstein",V19,WORKDAY(V19,MAX(N($G19),1)-1,Freie_Tage)),N($H19),Freie_Tage),IF(ISNUMBER($P19),$P19,0)))</f>
        <v>46331</v>
      </c>
      <c r="Y19" s="62">
        <f t="shared" si="11"/>
        <v>0</v>
      </c>
      <c r="Z19" s="62">
        <f>IF(NOT(ISNUMBER($K19)),0,IF(Y19&gt;=1,1,IF(TODAY()&lt;$K19,2,IF(OR(TODAY()&gt;$L19,N($R19)&gt;0),5,IF(Y19&lt;MIN(1,(NETWORKDAYS($K19,TODAY(),Freie_Tage)-1)/MAX(1,NETWORKDAYS($K19,$L19,Freie_Tage)))-0.15,4,3)))))</f>
        <v>2</v>
      </c>
      <c r="AA19" s="63" t="str">
        <f t="shared" ref="AA19:CZ19" si="22">IF(AND($B19="Meilenstein",ISNUMBER($K19)),IF(AND(AA$1&lt;=$K19,AB$1&gt;$K19),"◆",""),"")</f>
        <v/>
      </c>
      <c r="AB19" s="63" t="str">
        <f t="shared" si="22"/>
        <v/>
      </c>
      <c r="AC19" s="63" t="str">
        <f t="shared" si="22"/>
        <v/>
      </c>
      <c r="AD19" s="63" t="str">
        <f t="shared" si="22"/>
        <v/>
      </c>
      <c r="AE19" s="63" t="str">
        <f t="shared" si="22"/>
        <v/>
      </c>
      <c r="AF19" s="63" t="str">
        <f t="shared" si="22"/>
        <v/>
      </c>
      <c r="AG19" s="63" t="str">
        <f t="shared" si="22"/>
        <v/>
      </c>
      <c r="AH19" s="63" t="str">
        <f t="shared" si="22"/>
        <v/>
      </c>
      <c r="AI19" s="63" t="str">
        <f t="shared" si="22"/>
        <v/>
      </c>
      <c r="AJ19" s="63" t="str">
        <f t="shared" si="22"/>
        <v/>
      </c>
      <c r="AK19" s="63" t="str">
        <f t="shared" si="22"/>
        <v/>
      </c>
      <c r="AL19" s="63" t="str">
        <f t="shared" si="22"/>
        <v/>
      </c>
      <c r="AM19" s="63" t="str">
        <f t="shared" si="22"/>
        <v/>
      </c>
      <c r="AN19" s="63" t="str">
        <f t="shared" si="22"/>
        <v/>
      </c>
      <c r="AO19" s="63" t="str">
        <f t="shared" si="22"/>
        <v/>
      </c>
      <c r="AP19" s="63" t="str">
        <f t="shared" si="22"/>
        <v/>
      </c>
      <c r="AQ19" s="63" t="str">
        <f t="shared" si="22"/>
        <v/>
      </c>
      <c r="AR19" s="63" t="str">
        <f t="shared" si="22"/>
        <v/>
      </c>
      <c r="AS19" s="63" t="str">
        <f t="shared" si="22"/>
        <v/>
      </c>
      <c r="AT19" s="63" t="str">
        <f t="shared" si="22"/>
        <v/>
      </c>
      <c r="AU19" s="63" t="str">
        <f t="shared" si="22"/>
        <v/>
      </c>
      <c r="AV19" s="63" t="str">
        <f t="shared" si="22"/>
        <v/>
      </c>
      <c r="AW19" s="63" t="str">
        <f t="shared" si="22"/>
        <v/>
      </c>
      <c r="AX19" s="63" t="str">
        <f t="shared" si="22"/>
        <v/>
      </c>
      <c r="AY19" s="63" t="str">
        <f t="shared" si="22"/>
        <v/>
      </c>
      <c r="AZ19" s="63" t="str">
        <f t="shared" si="22"/>
        <v/>
      </c>
      <c r="BA19" s="63" t="str">
        <f t="shared" si="22"/>
        <v/>
      </c>
      <c r="BB19" s="63" t="str">
        <f t="shared" si="22"/>
        <v/>
      </c>
      <c r="BC19" s="63" t="str">
        <f t="shared" si="22"/>
        <v/>
      </c>
      <c r="BD19" s="63" t="str">
        <f t="shared" si="22"/>
        <v/>
      </c>
      <c r="BE19" s="63" t="str">
        <f t="shared" si="22"/>
        <v/>
      </c>
      <c r="BF19" s="63" t="str">
        <f t="shared" si="22"/>
        <v/>
      </c>
      <c r="BG19" s="63" t="str">
        <f t="shared" si="22"/>
        <v/>
      </c>
      <c r="BH19" s="63" t="str">
        <f t="shared" si="22"/>
        <v/>
      </c>
      <c r="BI19" s="63" t="str">
        <f t="shared" si="22"/>
        <v/>
      </c>
      <c r="BJ19" s="63" t="str">
        <f t="shared" si="22"/>
        <v/>
      </c>
      <c r="BK19" s="63" t="str">
        <f t="shared" si="22"/>
        <v/>
      </c>
      <c r="BL19" s="63" t="str">
        <f t="shared" si="22"/>
        <v/>
      </c>
      <c r="BM19" s="63" t="str">
        <f t="shared" si="22"/>
        <v/>
      </c>
      <c r="BN19" s="63" t="str">
        <f t="shared" si="22"/>
        <v/>
      </c>
      <c r="BO19" s="63" t="str">
        <f t="shared" si="22"/>
        <v/>
      </c>
      <c r="BP19" s="63" t="str">
        <f t="shared" si="22"/>
        <v/>
      </c>
      <c r="BQ19" s="63" t="str">
        <f t="shared" si="22"/>
        <v/>
      </c>
      <c r="BR19" s="63" t="str">
        <f t="shared" si="22"/>
        <v/>
      </c>
      <c r="BS19" s="63" t="str">
        <f t="shared" si="22"/>
        <v/>
      </c>
      <c r="BT19" s="63" t="str">
        <f t="shared" si="22"/>
        <v/>
      </c>
      <c r="BU19" s="63" t="str">
        <f t="shared" si="22"/>
        <v/>
      </c>
      <c r="BV19" s="63" t="str">
        <f t="shared" si="22"/>
        <v/>
      </c>
      <c r="BW19" s="63" t="str">
        <f t="shared" si="22"/>
        <v/>
      </c>
      <c r="BX19" s="63" t="str">
        <f t="shared" si="22"/>
        <v/>
      </c>
      <c r="BY19" s="63" t="str">
        <f t="shared" si="22"/>
        <v/>
      </c>
      <c r="BZ19" s="63" t="str">
        <f t="shared" si="22"/>
        <v/>
      </c>
      <c r="CA19" s="63" t="str">
        <f t="shared" si="22"/>
        <v/>
      </c>
      <c r="CB19" s="63" t="str">
        <f t="shared" si="22"/>
        <v/>
      </c>
      <c r="CC19" s="63" t="str">
        <f t="shared" si="22"/>
        <v/>
      </c>
      <c r="CD19" s="63" t="str">
        <f t="shared" si="22"/>
        <v/>
      </c>
      <c r="CE19" s="63" t="str">
        <f t="shared" si="22"/>
        <v/>
      </c>
      <c r="CF19" s="63" t="str">
        <f t="shared" si="22"/>
        <v/>
      </c>
      <c r="CG19" s="63" t="str">
        <f t="shared" si="22"/>
        <v/>
      </c>
      <c r="CH19" s="63" t="str">
        <f t="shared" si="22"/>
        <v/>
      </c>
      <c r="CI19" s="63" t="str">
        <f t="shared" si="22"/>
        <v/>
      </c>
      <c r="CJ19" s="63" t="str">
        <f t="shared" si="22"/>
        <v/>
      </c>
      <c r="CK19" s="63" t="str">
        <f t="shared" si="22"/>
        <v/>
      </c>
      <c r="CL19" s="63" t="str">
        <f t="shared" si="22"/>
        <v/>
      </c>
      <c r="CM19" s="63" t="str">
        <f t="shared" si="22"/>
        <v/>
      </c>
      <c r="CN19" s="63" t="str">
        <f t="shared" si="22"/>
        <v/>
      </c>
      <c r="CO19" s="63" t="str">
        <f t="shared" si="22"/>
        <v/>
      </c>
      <c r="CP19" s="63" t="str">
        <f t="shared" si="22"/>
        <v/>
      </c>
      <c r="CQ19" s="63" t="str">
        <f t="shared" si="22"/>
        <v/>
      </c>
      <c r="CR19" s="63" t="str">
        <f t="shared" si="22"/>
        <v/>
      </c>
      <c r="CS19" s="63" t="str">
        <f t="shared" si="22"/>
        <v/>
      </c>
      <c r="CT19" s="63" t="str">
        <f t="shared" si="22"/>
        <v/>
      </c>
      <c r="CU19" s="63" t="str">
        <f t="shared" si="22"/>
        <v/>
      </c>
      <c r="CV19" s="63" t="str">
        <f t="shared" si="22"/>
        <v/>
      </c>
      <c r="CW19" s="63" t="str">
        <f t="shared" si="22"/>
        <v/>
      </c>
      <c r="CX19" s="63" t="str">
        <f t="shared" si="22"/>
        <v/>
      </c>
      <c r="CY19" s="63" t="str">
        <f t="shared" si="22"/>
        <v/>
      </c>
      <c r="CZ19" s="63" t="str">
        <f t="shared" si="22"/>
        <v/>
      </c>
    </row>
    <row r="20" ht="15.75" customHeight="1">
      <c r="A20" s="53">
        <v>13.0</v>
      </c>
      <c r="B20" s="53" t="s">
        <v>100</v>
      </c>
      <c r="C20" s="55" t="s">
        <v>152</v>
      </c>
      <c r="D20" s="55" t="s">
        <v>148</v>
      </c>
      <c r="E20" s="53">
        <v>12.0</v>
      </c>
      <c r="F20" s="53"/>
      <c r="G20" s="53">
        <v>5.0</v>
      </c>
      <c r="H20" s="53">
        <v>1.0</v>
      </c>
      <c r="I20" s="53" t="s">
        <v>103</v>
      </c>
      <c r="J20" s="56"/>
      <c r="K20" s="57">
        <f t="shared" si="6"/>
        <v>46332</v>
      </c>
      <c r="L20" s="57">
        <f t="shared" si="7"/>
        <v>46338</v>
      </c>
      <c r="M20" s="57">
        <f>IF(OR($B20&lt;&gt;"Vorgang",N($H20)=0,NOT(ISNUMBER($L20)),ISNUMBER($P20)),"",WORKDAY($L20,$H20,Freie_Tage))</f>
        <v>46339</v>
      </c>
      <c r="N20" s="56">
        <f>WORKDAY($C$5-1,24,Freie_Tage)</f>
        <v>46338</v>
      </c>
      <c r="O20" s="56"/>
      <c r="P20" s="56"/>
      <c r="Q20" s="58"/>
      <c r="R20" s="59">
        <f>IF(AND(ISNUMBER($N20),ISNUMBER($L20)),IF($L20&gt;$N20,NETWORKDAYS($N20,$L20,Freie_Tage)-1,IF($L20&lt;$N20,1-NETWORKDAYS($L20,$N20,Freie_Tage),0)),"")</f>
        <v>0</v>
      </c>
      <c r="S20" s="60" t="str">
        <f t="shared" si="8"/>
        <v>○ Geplant</v>
      </c>
      <c r="T20" s="61" t="str">
        <f t="shared" si="9"/>
        <v/>
      </c>
      <c r="U20" s="62">
        <f t="shared" si="10"/>
        <v>9</v>
      </c>
      <c r="V20" s="62">
        <f t="array" ref="V20">IF(OR($C20="",$B20="Abschnitt"),"",IF(ISNUMBER($O20),$O20,IF(AND($E20="",NOT(ISNUMBER($J20))),WORKDAY(IF(ISNUMBER($C$5),$C$5,TODAY())-1,1,Freie_Tage),MAX(IF($E20="",0,IFERROR(WORKDAY(INDEX($X$7:$X19,MATCH($E20,$A$7:$A19,0)),IF($B20="Meilenstein",0,1)+N($F20),Freie_Tage),WORKDAY(IF(ISNUMBER($C$5),$C$5,TODAY())-1,1,Freie_Tage))),IF(ISNUMBER($J20),WORKDAY($J20-1,1,Freie_Tage),0)))))</f>
        <v>46332</v>
      </c>
      <c r="W20" s="65">
        <f>IF(V20="","",IF(ISNUMBER($P20),$P20,IF($B20="Meilenstein",V20,WORKDAY(V20,MAX(N($G20),1)-1,Freie_Tage))))</f>
        <v>46338</v>
      </c>
      <c r="X20" s="65">
        <f>IF(V20="","",MAX(WORKDAY(IF($B20="Meilenstein",V20,WORKDAY(V20,MAX(N($G20),1)-1,Freie_Tage)),N($H20),Freie_Tage),IF(ISNUMBER($P20),$P20,0)))</f>
        <v>46339</v>
      </c>
      <c r="Y20" s="62">
        <f t="shared" si="11"/>
        <v>0</v>
      </c>
      <c r="Z20" s="62">
        <f>IF(NOT(ISNUMBER($K20)),0,IF(Y20&gt;=1,1,IF(TODAY()&lt;$K20,2,IF(OR(TODAY()&gt;$L20,N($R20)&gt;0),5,IF(Y20&lt;MIN(1,(NETWORKDAYS($K20,TODAY(),Freie_Tage)-1)/MAX(1,NETWORKDAYS($K20,$L20,Freie_Tage)))-0.15,4,3)))))</f>
        <v>2</v>
      </c>
      <c r="AA20" s="63" t="str">
        <f t="shared" ref="AA20:CZ20" si="23">IF(AND($B20="Meilenstein",ISNUMBER($K20)),IF(AND(AA$1&lt;=$K20,AB$1&gt;$K20),"◆",""),"")</f>
        <v/>
      </c>
      <c r="AB20" s="63" t="str">
        <f t="shared" si="23"/>
        <v/>
      </c>
      <c r="AC20" s="63" t="str">
        <f t="shared" si="23"/>
        <v/>
      </c>
      <c r="AD20" s="63" t="str">
        <f t="shared" si="23"/>
        <v/>
      </c>
      <c r="AE20" s="63" t="str">
        <f t="shared" si="23"/>
        <v/>
      </c>
      <c r="AF20" s="63" t="str">
        <f t="shared" si="23"/>
        <v/>
      </c>
      <c r="AG20" s="63" t="str">
        <f t="shared" si="23"/>
        <v/>
      </c>
      <c r="AH20" s="63" t="str">
        <f t="shared" si="23"/>
        <v/>
      </c>
      <c r="AI20" s="63" t="str">
        <f t="shared" si="23"/>
        <v/>
      </c>
      <c r="AJ20" s="63" t="str">
        <f t="shared" si="23"/>
        <v/>
      </c>
      <c r="AK20" s="63" t="str">
        <f t="shared" si="23"/>
        <v/>
      </c>
      <c r="AL20" s="63" t="str">
        <f t="shared" si="23"/>
        <v/>
      </c>
      <c r="AM20" s="63" t="str">
        <f t="shared" si="23"/>
        <v/>
      </c>
      <c r="AN20" s="63" t="str">
        <f t="shared" si="23"/>
        <v/>
      </c>
      <c r="AO20" s="63" t="str">
        <f t="shared" si="23"/>
        <v/>
      </c>
      <c r="AP20" s="63" t="str">
        <f t="shared" si="23"/>
        <v/>
      </c>
      <c r="AQ20" s="63" t="str">
        <f t="shared" si="23"/>
        <v/>
      </c>
      <c r="AR20" s="63" t="str">
        <f t="shared" si="23"/>
        <v/>
      </c>
      <c r="AS20" s="63" t="str">
        <f t="shared" si="23"/>
        <v/>
      </c>
      <c r="AT20" s="63" t="str">
        <f t="shared" si="23"/>
        <v/>
      </c>
      <c r="AU20" s="63" t="str">
        <f t="shared" si="23"/>
        <v/>
      </c>
      <c r="AV20" s="63" t="str">
        <f t="shared" si="23"/>
        <v/>
      </c>
      <c r="AW20" s="63" t="str">
        <f t="shared" si="23"/>
        <v/>
      </c>
      <c r="AX20" s="63" t="str">
        <f t="shared" si="23"/>
        <v/>
      </c>
      <c r="AY20" s="63" t="str">
        <f t="shared" si="23"/>
        <v/>
      </c>
      <c r="AZ20" s="63" t="str">
        <f t="shared" si="23"/>
        <v/>
      </c>
      <c r="BA20" s="63" t="str">
        <f t="shared" si="23"/>
        <v/>
      </c>
      <c r="BB20" s="63" t="str">
        <f t="shared" si="23"/>
        <v/>
      </c>
      <c r="BC20" s="63" t="str">
        <f t="shared" si="23"/>
        <v/>
      </c>
      <c r="BD20" s="63" t="str">
        <f t="shared" si="23"/>
        <v/>
      </c>
      <c r="BE20" s="63" t="str">
        <f t="shared" si="23"/>
        <v/>
      </c>
      <c r="BF20" s="63" t="str">
        <f t="shared" si="23"/>
        <v/>
      </c>
      <c r="BG20" s="63" t="str">
        <f t="shared" si="23"/>
        <v/>
      </c>
      <c r="BH20" s="63" t="str">
        <f t="shared" si="23"/>
        <v/>
      </c>
      <c r="BI20" s="63" t="str">
        <f t="shared" si="23"/>
        <v/>
      </c>
      <c r="BJ20" s="63" t="str">
        <f t="shared" si="23"/>
        <v/>
      </c>
      <c r="BK20" s="63" t="str">
        <f t="shared" si="23"/>
        <v/>
      </c>
      <c r="BL20" s="63" t="str">
        <f t="shared" si="23"/>
        <v/>
      </c>
      <c r="BM20" s="63" t="str">
        <f t="shared" si="23"/>
        <v/>
      </c>
      <c r="BN20" s="63" t="str">
        <f t="shared" si="23"/>
        <v/>
      </c>
      <c r="BO20" s="63" t="str">
        <f t="shared" si="23"/>
        <v/>
      </c>
      <c r="BP20" s="63" t="str">
        <f t="shared" si="23"/>
        <v/>
      </c>
      <c r="BQ20" s="63" t="str">
        <f t="shared" si="23"/>
        <v/>
      </c>
      <c r="BR20" s="63" t="str">
        <f t="shared" si="23"/>
        <v/>
      </c>
      <c r="BS20" s="63" t="str">
        <f t="shared" si="23"/>
        <v/>
      </c>
      <c r="BT20" s="63" t="str">
        <f t="shared" si="23"/>
        <v/>
      </c>
      <c r="BU20" s="63" t="str">
        <f t="shared" si="23"/>
        <v/>
      </c>
      <c r="BV20" s="63" t="str">
        <f t="shared" si="23"/>
        <v/>
      </c>
      <c r="BW20" s="63" t="str">
        <f t="shared" si="23"/>
        <v/>
      </c>
      <c r="BX20" s="63" t="str">
        <f t="shared" si="23"/>
        <v/>
      </c>
      <c r="BY20" s="63" t="str">
        <f t="shared" si="23"/>
        <v/>
      </c>
      <c r="BZ20" s="63" t="str">
        <f t="shared" si="23"/>
        <v/>
      </c>
      <c r="CA20" s="63" t="str">
        <f t="shared" si="23"/>
        <v/>
      </c>
      <c r="CB20" s="63" t="str">
        <f t="shared" si="23"/>
        <v/>
      </c>
      <c r="CC20" s="63" t="str">
        <f t="shared" si="23"/>
        <v/>
      </c>
      <c r="CD20" s="63" t="str">
        <f t="shared" si="23"/>
        <v/>
      </c>
      <c r="CE20" s="63" t="str">
        <f t="shared" si="23"/>
        <v/>
      </c>
      <c r="CF20" s="63" t="str">
        <f t="shared" si="23"/>
        <v/>
      </c>
      <c r="CG20" s="63" t="str">
        <f t="shared" si="23"/>
        <v/>
      </c>
      <c r="CH20" s="63" t="str">
        <f t="shared" si="23"/>
        <v/>
      </c>
      <c r="CI20" s="63" t="str">
        <f t="shared" si="23"/>
        <v/>
      </c>
      <c r="CJ20" s="63" t="str">
        <f t="shared" si="23"/>
        <v/>
      </c>
      <c r="CK20" s="63" t="str">
        <f t="shared" si="23"/>
        <v/>
      </c>
      <c r="CL20" s="63" t="str">
        <f t="shared" si="23"/>
        <v/>
      </c>
      <c r="CM20" s="63" t="str">
        <f t="shared" si="23"/>
        <v/>
      </c>
      <c r="CN20" s="63" t="str">
        <f t="shared" si="23"/>
        <v/>
      </c>
      <c r="CO20" s="63" t="str">
        <f t="shared" si="23"/>
        <v/>
      </c>
      <c r="CP20" s="63" t="str">
        <f t="shared" si="23"/>
        <v/>
      </c>
      <c r="CQ20" s="63" t="str">
        <f t="shared" si="23"/>
        <v/>
      </c>
      <c r="CR20" s="63" t="str">
        <f t="shared" si="23"/>
        <v/>
      </c>
      <c r="CS20" s="63" t="str">
        <f t="shared" si="23"/>
        <v/>
      </c>
      <c r="CT20" s="63" t="str">
        <f t="shared" si="23"/>
        <v/>
      </c>
      <c r="CU20" s="63" t="str">
        <f t="shared" si="23"/>
        <v/>
      </c>
      <c r="CV20" s="63" t="str">
        <f t="shared" si="23"/>
        <v/>
      </c>
      <c r="CW20" s="63" t="str">
        <f t="shared" si="23"/>
        <v/>
      </c>
      <c r="CX20" s="63" t="str">
        <f t="shared" si="23"/>
        <v/>
      </c>
      <c r="CY20" s="63" t="str">
        <f t="shared" si="23"/>
        <v/>
      </c>
      <c r="CZ20" s="63" t="str">
        <f t="shared" si="23"/>
        <v/>
      </c>
    </row>
    <row r="21" ht="15.75" customHeight="1">
      <c r="A21" s="53">
        <v>14.0</v>
      </c>
      <c r="B21" s="53" t="s">
        <v>100</v>
      </c>
      <c r="C21" s="55" t="s">
        <v>155</v>
      </c>
      <c r="D21" s="55" t="s">
        <v>156</v>
      </c>
      <c r="E21" s="53">
        <v>13.0</v>
      </c>
      <c r="F21" s="53"/>
      <c r="G21" s="53">
        <v>1.0</v>
      </c>
      <c r="H21" s="53"/>
      <c r="I21" s="53" t="s">
        <v>103</v>
      </c>
      <c r="J21" s="56"/>
      <c r="K21" s="57">
        <f t="shared" si="6"/>
        <v>46342</v>
      </c>
      <c r="L21" s="57">
        <f t="shared" si="7"/>
        <v>46342</v>
      </c>
      <c r="M21" s="57" t="str">
        <f>IF(OR($B21&lt;&gt;"Vorgang",N($H21)=0,NOT(ISNUMBER($L21)),ISNUMBER($P21)),"",WORKDAY($L21,$H21,Freie_Tage))</f>
        <v/>
      </c>
      <c r="N21" s="56">
        <f>WORKDAY($C$5-1,26,Freie_Tage)</f>
        <v>46342</v>
      </c>
      <c r="O21" s="56"/>
      <c r="P21" s="56"/>
      <c r="Q21" s="58"/>
      <c r="R21" s="59">
        <f>IF(AND(ISNUMBER($N21),ISNUMBER($L21)),IF($L21&gt;$N21,NETWORKDAYS($N21,$L21,Freie_Tage)-1,IF($L21&lt;$N21,1-NETWORKDAYS($L21,$N21,Freie_Tage),0)),"")</f>
        <v>0</v>
      </c>
      <c r="S21" s="60" t="str">
        <f t="shared" si="8"/>
        <v>○ Geplant</v>
      </c>
      <c r="T21" s="61" t="str">
        <f t="shared" si="9"/>
        <v/>
      </c>
      <c r="U21" s="62">
        <f t="shared" si="10"/>
        <v>9</v>
      </c>
      <c r="V21" s="62">
        <f t="array" ref="V21">IF(OR($C21="",$B21="Abschnitt"),"",IF(ISNUMBER($O21),$O21,IF(AND($E21="",NOT(ISNUMBER($J21))),WORKDAY(IF(ISNUMBER($C$5),$C$5,TODAY())-1,1,Freie_Tage),MAX(IF($E21="",0,IFERROR(WORKDAY(INDEX($X$7:$X20,MATCH($E21,$A$7:$A20,0)),IF($B21="Meilenstein",0,1)+N($F21),Freie_Tage),WORKDAY(IF(ISNUMBER($C$5),$C$5,TODAY())-1,1,Freie_Tage))),IF(ISNUMBER($J21),WORKDAY($J21-1,1,Freie_Tage),0)))))</f>
        <v>46342</v>
      </c>
      <c r="W21" s="65">
        <f>IF(V21="","",IF(ISNUMBER($P21),$P21,IF($B21="Meilenstein",V21,WORKDAY(V21,MAX(N($G21),1)-1,Freie_Tage))))</f>
        <v>46342</v>
      </c>
      <c r="X21" s="65">
        <f>IF(V21="","",MAX(WORKDAY(IF($B21="Meilenstein",V21,WORKDAY(V21,MAX(N($G21),1)-1,Freie_Tage)),N($H21),Freie_Tage),IF(ISNUMBER($P21),$P21,0)))</f>
        <v>46342</v>
      </c>
      <c r="Y21" s="62">
        <f t="shared" si="11"/>
        <v>0</v>
      </c>
      <c r="Z21" s="62">
        <f>IF(NOT(ISNUMBER($K21)),0,IF(Y21&gt;=1,1,IF(TODAY()&lt;$K21,2,IF(OR(TODAY()&gt;$L21,N($R21)&gt;0),5,IF(Y21&lt;MIN(1,(NETWORKDAYS($K21,TODAY(),Freie_Tage)-1)/MAX(1,NETWORKDAYS($K21,$L21,Freie_Tage)))-0.15,4,3)))))</f>
        <v>2</v>
      </c>
      <c r="AA21" s="63" t="str">
        <f t="shared" ref="AA21:CZ21" si="24">IF(AND($B21="Meilenstein",ISNUMBER($K21)),IF(AND(AA$1&lt;=$K21,AB$1&gt;$K21),"◆",""),"")</f>
        <v/>
      </c>
      <c r="AB21" s="63" t="str">
        <f t="shared" si="24"/>
        <v/>
      </c>
      <c r="AC21" s="63" t="str">
        <f t="shared" si="24"/>
        <v/>
      </c>
      <c r="AD21" s="63" t="str">
        <f t="shared" si="24"/>
        <v/>
      </c>
      <c r="AE21" s="63" t="str">
        <f t="shared" si="24"/>
        <v/>
      </c>
      <c r="AF21" s="63" t="str">
        <f t="shared" si="24"/>
        <v/>
      </c>
      <c r="AG21" s="63" t="str">
        <f t="shared" si="24"/>
        <v/>
      </c>
      <c r="AH21" s="63" t="str">
        <f t="shared" si="24"/>
        <v/>
      </c>
      <c r="AI21" s="63" t="str">
        <f t="shared" si="24"/>
        <v/>
      </c>
      <c r="AJ21" s="63" t="str">
        <f t="shared" si="24"/>
        <v/>
      </c>
      <c r="AK21" s="63" t="str">
        <f t="shared" si="24"/>
        <v/>
      </c>
      <c r="AL21" s="63" t="str">
        <f t="shared" si="24"/>
        <v/>
      </c>
      <c r="AM21" s="63" t="str">
        <f t="shared" si="24"/>
        <v/>
      </c>
      <c r="AN21" s="63" t="str">
        <f t="shared" si="24"/>
        <v/>
      </c>
      <c r="AO21" s="63" t="str">
        <f t="shared" si="24"/>
        <v/>
      </c>
      <c r="AP21" s="63" t="str">
        <f t="shared" si="24"/>
        <v/>
      </c>
      <c r="AQ21" s="63" t="str">
        <f t="shared" si="24"/>
        <v/>
      </c>
      <c r="AR21" s="63" t="str">
        <f t="shared" si="24"/>
        <v/>
      </c>
      <c r="AS21" s="63" t="str">
        <f t="shared" si="24"/>
        <v/>
      </c>
      <c r="AT21" s="63" t="str">
        <f t="shared" si="24"/>
        <v/>
      </c>
      <c r="AU21" s="63" t="str">
        <f t="shared" si="24"/>
        <v/>
      </c>
      <c r="AV21" s="63" t="str">
        <f t="shared" si="24"/>
        <v/>
      </c>
      <c r="AW21" s="63" t="str">
        <f t="shared" si="24"/>
        <v/>
      </c>
      <c r="AX21" s="63" t="str">
        <f t="shared" si="24"/>
        <v/>
      </c>
      <c r="AY21" s="63" t="str">
        <f t="shared" si="24"/>
        <v/>
      </c>
      <c r="AZ21" s="63" t="str">
        <f t="shared" si="24"/>
        <v/>
      </c>
      <c r="BA21" s="63" t="str">
        <f t="shared" si="24"/>
        <v/>
      </c>
      <c r="BB21" s="63" t="str">
        <f t="shared" si="24"/>
        <v/>
      </c>
      <c r="BC21" s="63" t="str">
        <f t="shared" si="24"/>
        <v/>
      </c>
      <c r="BD21" s="63" t="str">
        <f t="shared" si="24"/>
        <v/>
      </c>
      <c r="BE21" s="63" t="str">
        <f t="shared" si="24"/>
        <v/>
      </c>
      <c r="BF21" s="63" t="str">
        <f t="shared" si="24"/>
        <v/>
      </c>
      <c r="BG21" s="63" t="str">
        <f t="shared" si="24"/>
        <v/>
      </c>
      <c r="BH21" s="63" t="str">
        <f t="shared" si="24"/>
        <v/>
      </c>
      <c r="BI21" s="63" t="str">
        <f t="shared" si="24"/>
        <v/>
      </c>
      <c r="BJ21" s="63" t="str">
        <f t="shared" si="24"/>
        <v/>
      </c>
      <c r="BK21" s="63" t="str">
        <f t="shared" si="24"/>
        <v/>
      </c>
      <c r="BL21" s="63" t="str">
        <f t="shared" si="24"/>
        <v/>
      </c>
      <c r="BM21" s="63" t="str">
        <f t="shared" si="24"/>
        <v/>
      </c>
      <c r="BN21" s="63" t="str">
        <f t="shared" si="24"/>
        <v/>
      </c>
      <c r="BO21" s="63" t="str">
        <f t="shared" si="24"/>
        <v/>
      </c>
      <c r="BP21" s="63" t="str">
        <f t="shared" si="24"/>
        <v/>
      </c>
      <c r="BQ21" s="63" t="str">
        <f t="shared" si="24"/>
        <v/>
      </c>
      <c r="BR21" s="63" t="str">
        <f t="shared" si="24"/>
        <v/>
      </c>
      <c r="BS21" s="63" t="str">
        <f t="shared" si="24"/>
        <v/>
      </c>
      <c r="BT21" s="63" t="str">
        <f t="shared" si="24"/>
        <v/>
      </c>
      <c r="BU21" s="63" t="str">
        <f t="shared" si="24"/>
        <v/>
      </c>
      <c r="BV21" s="63" t="str">
        <f t="shared" si="24"/>
        <v/>
      </c>
      <c r="BW21" s="63" t="str">
        <f t="shared" si="24"/>
        <v/>
      </c>
      <c r="BX21" s="63" t="str">
        <f t="shared" si="24"/>
        <v/>
      </c>
      <c r="BY21" s="63" t="str">
        <f t="shared" si="24"/>
        <v/>
      </c>
      <c r="BZ21" s="63" t="str">
        <f t="shared" si="24"/>
        <v/>
      </c>
      <c r="CA21" s="63" t="str">
        <f t="shared" si="24"/>
        <v/>
      </c>
      <c r="CB21" s="63" t="str">
        <f t="shared" si="24"/>
        <v/>
      </c>
      <c r="CC21" s="63" t="str">
        <f t="shared" si="24"/>
        <v/>
      </c>
      <c r="CD21" s="63" t="str">
        <f t="shared" si="24"/>
        <v/>
      </c>
      <c r="CE21" s="63" t="str">
        <f t="shared" si="24"/>
        <v/>
      </c>
      <c r="CF21" s="63" t="str">
        <f t="shared" si="24"/>
        <v/>
      </c>
      <c r="CG21" s="63" t="str">
        <f t="shared" si="24"/>
        <v/>
      </c>
      <c r="CH21" s="63" t="str">
        <f t="shared" si="24"/>
        <v/>
      </c>
      <c r="CI21" s="63" t="str">
        <f t="shared" si="24"/>
        <v/>
      </c>
      <c r="CJ21" s="63" t="str">
        <f t="shared" si="24"/>
        <v/>
      </c>
      <c r="CK21" s="63" t="str">
        <f t="shared" si="24"/>
        <v/>
      </c>
      <c r="CL21" s="63" t="str">
        <f t="shared" si="24"/>
        <v/>
      </c>
      <c r="CM21" s="63" t="str">
        <f t="shared" si="24"/>
        <v/>
      </c>
      <c r="CN21" s="63" t="str">
        <f t="shared" si="24"/>
        <v/>
      </c>
      <c r="CO21" s="63" t="str">
        <f t="shared" si="24"/>
        <v/>
      </c>
      <c r="CP21" s="63" t="str">
        <f t="shared" si="24"/>
        <v/>
      </c>
      <c r="CQ21" s="63" t="str">
        <f t="shared" si="24"/>
        <v/>
      </c>
      <c r="CR21" s="63" t="str">
        <f t="shared" si="24"/>
        <v/>
      </c>
      <c r="CS21" s="63" t="str">
        <f t="shared" si="24"/>
        <v/>
      </c>
      <c r="CT21" s="63" t="str">
        <f t="shared" si="24"/>
        <v/>
      </c>
      <c r="CU21" s="63" t="str">
        <f t="shared" si="24"/>
        <v/>
      </c>
      <c r="CV21" s="63" t="str">
        <f t="shared" si="24"/>
        <v/>
      </c>
      <c r="CW21" s="63" t="str">
        <f t="shared" si="24"/>
        <v/>
      </c>
      <c r="CX21" s="63" t="str">
        <f t="shared" si="24"/>
        <v/>
      </c>
      <c r="CY21" s="63" t="str">
        <f t="shared" si="24"/>
        <v/>
      </c>
      <c r="CZ21" s="63" t="str">
        <f t="shared" si="24"/>
        <v/>
      </c>
    </row>
    <row r="22" ht="15.75" customHeight="1">
      <c r="A22" s="53">
        <v>15.0</v>
      </c>
      <c r="B22" s="53" t="s">
        <v>74</v>
      </c>
      <c r="C22" s="54" t="s">
        <v>159</v>
      </c>
      <c r="D22" s="55"/>
      <c r="E22" s="53"/>
      <c r="F22" s="53"/>
      <c r="G22" s="53"/>
      <c r="H22" s="53"/>
      <c r="I22" s="53"/>
      <c r="J22" s="56"/>
      <c r="K22" s="57">
        <f t="shared" si="6"/>
        <v>46343</v>
      </c>
      <c r="L22" s="57">
        <f t="shared" si="7"/>
        <v>46345</v>
      </c>
      <c r="M22" s="57" t="str">
        <f>IF(OR($B22&lt;&gt;"Vorgang",N($H22)=0,NOT(ISNUMBER($L22)),ISNUMBER($P22)),"",WORKDAY($L22,$H22,Freie_Tage))</f>
        <v/>
      </c>
      <c r="N22" s="56">
        <f>WORKDAY($C$5-1,29,Freie_Tage)</f>
        <v>46345</v>
      </c>
      <c r="O22" s="56"/>
      <c r="P22" s="56"/>
      <c r="Q22" s="58"/>
      <c r="R22" s="59">
        <f>IF(AND(ISNUMBER($N22),ISNUMBER($L22)),IF($L22&gt;$N22,NETWORKDAYS($N22,$L22,Freie_Tage)-1,IF($L22&lt;$N22,1-NETWORKDAYS($L22,$N22,Freie_Tage),0)),"")</f>
        <v>0</v>
      </c>
      <c r="S22" s="60" t="str">
        <f t="shared" si="8"/>
        <v>○ Geplant  ·  0 %</v>
      </c>
      <c r="T22" s="61" t="str">
        <f t="shared" si="9"/>
        <v/>
      </c>
      <c r="U22" s="62">
        <f t="shared" si="10"/>
        <v>15</v>
      </c>
      <c r="V22" s="62" t="str">
        <f t="array" ref="V22">IF(OR($C22="",$B22="Abschnitt"),"",IF(ISNUMBER($O22),$O22,IF(AND($E22="",NOT(ISNUMBER($J22))),WORKDAY(IF(ISNUMBER($C$5),$C$5,TODAY())-1,1,Freie_Tage),MAX(IF($E22="",0,IFERROR(WORKDAY(INDEX($X$7:$X21,MATCH($E22,$A$7:$A21,0)),IF($B22="Meilenstein",0,1)+N($F22),Freie_Tage),WORKDAY(IF(ISNUMBER($C$5),$C$5,TODAY())-1,1,Freie_Tage))),IF(ISNUMBER($J22),WORKDAY($J22-1,1,Freie_Tage),0)))))</f>
        <v/>
      </c>
      <c r="W22" s="62" t="str">
        <f>IF(V22="","",IF(ISNUMBER($P22),$P22,IF($B22="Meilenstein",V22,WORKDAY(V22,MAX(N($G22),1)-1,Freie_Tage))))</f>
        <v/>
      </c>
      <c r="X22" s="62" t="str">
        <f>IF(V22="","",MAX(WORKDAY(IF($B22="Meilenstein",V22,WORKDAY(V22,MAX(N($G22),1)-1,Freie_Tage)),N($H22),Freie_Tage),IF(ISNUMBER($P22),$P22,0)))</f>
        <v/>
      </c>
      <c r="Y22" s="62">
        <f t="shared" si="11"/>
        <v>0</v>
      </c>
      <c r="Z22" s="62">
        <f>IF(NOT(ISNUMBER($K22)),0,IF(Y22&gt;=1,1,IF(TODAY()&lt;$K22,2,IF(OR(TODAY()&gt;$L22,N($R22)&gt;0),5,IF(Y22&lt;MIN(1,(NETWORKDAYS($K22,TODAY(),Freie_Tage)-1)/MAX(1,NETWORKDAYS($K22,$L22,Freie_Tage)))-0.15,4,3)))))</f>
        <v>2</v>
      </c>
      <c r="AA22" s="63" t="str">
        <f t="shared" ref="AA22:CZ22" si="25">IF(AND($B22="Meilenstein",ISNUMBER($K22)),IF(AND(AA$1&lt;=$K22,AB$1&gt;$K22),"◆",""),"")</f>
        <v/>
      </c>
      <c r="AB22" s="63" t="str">
        <f t="shared" si="25"/>
        <v/>
      </c>
      <c r="AC22" s="63" t="str">
        <f t="shared" si="25"/>
        <v/>
      </c>
      <c r="AD22" s="63" t="str">
        <f t="shared" si="25"/>
        <v/>
      </c>
      <c r="AE22" s="63" t="str">
        <f t="shared" si="25"/>
        <v/>
      </c>
      <c r="AF22" s="63" t="str">
        <f t="shared" si="25"/>
        <v/>
      </c>
      <c r="AG22" s="63" t="str">
        <f t="shared" si="25"/>
        <v/>
      </c>
      <c r="AH22" s="63" t="str">
        <f t="shared" si="25"/>
        <v/>
      </c>
      <c r="AI22" s="63" t="str">
        <f t="shared" si="25"/>
        <v/>
      </c>
      <c r="AJ22" s="63" t="str">
        <f t="shared" si="25"/>
        <v/>
      </c>
      <c r="AK22" s="63" t="str">
        <f t="shared" si="25"/>
        <v/>
      </c>
      <c r="AL22" s="63" t="str">
        <f t="shared" si="25"/>
        <v/>
      </c>
      <c r="AM22" s="63" t="str">
        <f t="shared" si="25"/>
        <v/>
      </c>
      <c r="AN22" s="63" t="str">
        <f t="shared" si="25"/>
        <v/>
      </c>
      <c r="AO22" s="63" t="str">
        <f t="shared" si="25"/>
        <v/>
      </c>
      <c r="AP22" s="63" t="str">
        <f t="shared" si="25"/>
        <v/>
      </c>
      <c r="AQ22" s="63" t="str">
        <f t="shared" si="25"/>
        <v/>
      </c>
      <c r="AR22" s="63" t="str">
        <f t="shared" si="25"/>
        <v/>
      </c>
      <c r="AS22" s="63" t="str">
        <f t="shared" si="25"/>
        <v/>
      </c>
      <c r="AT22" s="63" t="str">
        <f t="shared" si="25"/>
        <v/>
      </c>
      <c r="AU22" s="63" t="str">
        <f t="shared" si="25"/>
        <v/>
      </c>
      <c r="AV22" s="63" t="str">
        <f t="shared" si="25"/>
        <v/>
      </c>
      <c r="AW22" s="63" t="str">
        <f t="shared" si="25"/>
        <v/>
      </c>
      <c r="AX22" s="63" t="str">
        <f t="shared" si="25"/>
        <v/>
      </c>
      <c r="AY22" s="63" t="str">
        <f t="shared" si="25"/>
        <v/>
      </c>
      <c r="AZ22" s="63" t="str">
        <f t="shared" si="25"/>
        <v/>
      </c>
      <c r="BA22" s="63" t="str">
        <f t="shared" si="25"/>
        <v/>
      </c>
      <c r="BB22" s="63" t="str">
        <f t="shared" si="25"/>
        <v/>
      </c>
      <c r="BC22" s="63" t="str">
        <f t="shared" si="25"/>
        <v/>
      </c>
      <c r="BD22" s="63" t="str">
        <f t="shared" si="25"/>
        <v/>
      </c>
      <c r="BE22" s="63" t="str">
        <f t="shared" si="25"/>
        <v/>
      </c>
      <c r="BF22" s="63" t="str">
        <f t="shared" si="25"/>
        <v/>
      </c>
      <c r="BG22" s="63" t="str">
        <f t="shared" si="25"/>
        <v/>
      </c>
      <c r="BH22" s="63" t="str">
        <f t="shared" si="25"/>
        <v/>
      </c>
      <c r="BI22" s="63" t="str">
        <f t="shared" si="25"/>
        <v/>
      </c>
      <c r="BJ22" s="63" t="str">
        <f t="shared" si="25"/>
        <v/>
      </c>
      <c r="BK22" s="63" t="str">
        <f t="shared" si="25"/>
        <v/>
      </c>
      <c r="BL22" s="63" t="str">
        <f t="shared" si="25"/>
        <v/>
      </c>
      <c r="BM22" s="63" t="str">
        <f t="shared" si="25"/>
        <v/>
      </c>
      <c r="BN22" s="63" t="str">
        <f t="shared" si="25"/>
        <v/>
      </c>
      <c r="BO22" s="63" t="str">
        <f t="shared" si="25"/>
        <v/>
      </c>
      <c r="BP22" s="63" t="str">
        <f t="shared" si="25"/>
        <v/>
      </c>
      <c r="BQ22" s="63" t="str">
        <f t="shared" si="25"/>
        <v/>
      </c>
      <c r="BR22" s="63" t="str">
        <f t="shared" si="25"/>
        <v/>
      </c>
      <c r="BS22" s="63" t="str">
        <f t="shared" si="25"/>
        <v/>
      </c>
      <c r="BT22" s="63" t="str">
        <f t="shared" si="25"/>
        <v/>
      </c>
      <c r="BU22" s="63" t="str">
        <f t="shared" si="25"/>
        <v/>
      </c>
      <c r="BV22" s="63" t="str">
        <f t="shared" si="25"/>
        <v/>
      </c>
      <c r="BW22" s="63" t="str">
        <f t="shared" si="25"/>
        <v/>
      </c>
      <c r="BX22" s="63" t="str">
        <f t="shared" si="25"/>
        <v/>
      </c>
      <c r="BY22" s="63" t="str">
        <f t="shared" si="25"/>
        <v/>
      </c>
      <c r="BZ22" s="63" t="str">
        <f t="shared" si="25"/>
        <v/>
      </c>
      <c r="CA22" s="63" t="str">
        <f t="shared" si="25"/>
        <v/>
      </c>
      <c r="CB22" s="63" t="str">
        <f t="shared" si="25"/>
        <v/>
      </c>
      <c r="CC22" s="63" t="str">
        <f t="shared" si="25"/>
        <v/>
      </c>
      <c r="CD22" s="63" t="str">
        <f t="shared" si="25"/>
        <v/>
      </c>
      <c r="CE22" s="63" t="str">
        <f t="shared" si="25"/>
        <v/>
      </c>
      <c r="CF22" s="63" t="str">
        <f t="shared" si="25"/>
        <v/>
      </c>
      <c r="CG22" s="63" t="str">
        <f t="shared" si="25"/>
        <v/>
      </c>
      <c r="CH22" s="63" t="str">
        <f t="shared" si="25"/>
        <v/>
      </c>
      <c r="CI22" s="63" t="str">
        <f t="shared" si="25"/>
        <v/>
      </c>
      <c r="CJ22" s="63" t="str">
        <f t="shared" si="25"/>
        <v/>
      </c>
      <c r="CK22" s="63" t="str">
        <f t="shared" si="25"/>
        <v/>
      </c>
      <c r="CL22" s="63" t="str">
        <f t="shared" si="25"/>
        <v/>
      </c>
      <c r="CM22" s="63" t="str">
        <f t="shared" si="25"/>
        <v/>
      </c>
      <c r="CN22" s="63" t="str">
        <f t="shared" si="25"/>
        <v/>
      </c>
      <c r="CO22" s="63" t="str">
        <f t="shared" si="25"/>
        <v/>
      </c>
      <c r="CP22" s="63" t="str">
        <f t="shared" si="25"/>
        <v/>
      </c>
      <c r="CQ22" s="63" t="str">
        <f t="shared" si="25"/>
        <v/>
      </c>
      <c r="CR22" s="63" t="str">
        <f t="shared" si="25"/>
        <v/>
      </c>
      <c r="CS22" s="63" t="str">
        <f t="shared" si="25"/>
        <v/>
      </c>
      <c r="CT22" s="63" t="str">
        <f t="shared" si="25"/>
        <v/>
      </c>
      <c r="CU22" s="63" t="str">
        <f t="shared" si="25"/>
        <v/>
      </c>
      <c r="CV22" s="63" t="str">
        <f t="shared" si="25"/>
        <v/>
      </c>
      <c r="CW22" s="63" t="str">
        <f t="shared" si="25"/>
        <v/>
      </c>
      <c r="CX22" s="63" t="str">
        <f t="shared" si="25"/>
        <v/>
      </c>
      <c r="CY22" s="63" t="str">
        <f t="shared" si="25"/>
        <v/>
      </c>
      <c r="CZ22" s="63" t="str">
        <f t="shared" si="25"/>
        <v/>
      </c>
    </row>
    <row r="23" ht="15.75" customHeight="1">
      <c r="A23" s="53">
        <v>16.0</v>
      </c>
      <c r="B23" s="53" t="s">
        <v>100</v>
      </c>
      <c r="C23" s="55" t="s">
        <v>161</v>
      </c>
      <c r="D23" s="55" t="s">
        <v>126</v>
      </c>
      <c r="E23" s="53">
        <v>14.0</v>
      </c>
      <c r="F23" s="53"/>
      <c r="G23" s="53">
        <v>2.0</v>
      </c>
      <c r="H23" s="53"/>
      <c r="I23" s="53" t="s">
        <v>103</v>
      </c>
      <c r="J23" s="56"/>
      <c r="K23" s="57">
        <f t="shared" si="6"/>
        <v>46343</v>
      </c>
      <c r="L23" s="57">
        <f t="shared" si="7"/>
        <v>46344</v>
      </c>
      <c r="M23" s="57" t="str">
        <f>IF(OR($B23&lt;&gt;"Vorgang",N($H23)=0,NOT(ISNUMBER($L23)),ISNUMBER($P23)),"",WORKDAY($L23,$H23,Freie_Tage))</f>
        <v/>
      </c>
      <c r="N23" s="56">
        <f>WORKDAY($C$5-1,28,Freie_Tage)</f>
        <v>46344</v>
      </c>
      <c r="O23" s="56"/>
      <c r="P23" s="56"/>
      <c r="Q23" s="58"/>
      <c r="R23" s="59">
        <f>IF(AND(ISNUMBER($N23),ISNUMBER($L23)),IF($L23&gt;$N23,NETWORKDAYS($N23,$L23,Freie_Tage)-1,IF($L23&lt;$N23,1-NETWORKDAYS($L23,$N23,Freie_Tage),0)),"")</f>
        <v>0</v>
      </c>
      <c r="S23" s="60" t="str">
        <f t="shared" si="8"/>
        <v>○ Geplant</v>
      </c>
      <c r="T23" s="61" t="str">
        <f t="shared" si="9"/>
        <v/>
      </c>
      <c r="U23" s="62">
        <f t="shared" si="10"/>
        <v>15</v>
      </c>
      <c r="V23" s="62">
        <f t="array" ref="V23">IF(OR($C23="",$B23="Abschnitt"),"",IF(ISNUMBER($O23),$O23,IF(AND($E23="",NOT(ISNUMBER($J23))),WORKDAY(IF(ISNUMBER($C$5),$C$5,TODAY())-1,1,Freie_Tage),MAX(IF($E23="",0,IFERROR(WORKDAY(INDEX($X$7:$X22,MATCH($E23,$A$7:$A22,0)),IF($B23="Meilenstein",0,1)+N($F23),Freie_Tage),WORKDAY(IF(ISNUMBER($C$5),$C$5,TODAY())-1,1,Freie_Tage))),IF(ISNUMBER($J23),WORKDAY($J23-1,1,Freie_Tage),0)))))</f>
        <v>46343</v>
      </c>
      <c r="W23" s="65">
        <f>IF(V23="","",IF(ISNUMBER($P23),$P23,IF($B23="Meilenstein",V23,WORKDAY(V23,MAX(N($G23),1)-1,Freie_Tage))))</f>
        <v>46344</v>
      </c>
      <c r="X23" s="65">
        <f>IF(V23="","",MAX(WORKDAY(IF($B23="Meilenstein",V23,WORKDAY(V23,MAX(N($G23),1)-1,Freie_Tage)),N($H23),Freie_Tage),IF(ISNUMBER($P23),$P23,0)))</f>
        <v>46344</v>
      </c>
      <c r="Y23" s="62">
        <f t="shared" si="11"/>
        <v>0</v>
      </c>
      <c r="Z23" s="62">
        <f>IF(NOT(ISNUMBER($K23)),0,IF(Y23&gt;=1,1,IF(TODAY()&lt;$K23,2,IF(OR(TODAY()&gt;$L23,N($R23)&gt;0),5,IF(Y23&lt;MIN(1,(NETWORKDAYS($K23,TODAY(),Freie_Tage)-1)/MAX(1,NETWORKDAYS($K23,$L23,Freie_Tage)))-0.15,4,3)))))</f>
        <v>2</v>
      </c>
      <c r="AA23" s="63" t="str">
        <f t="shared" ref="AA23:CZ23" si="26">IF(AND($B23="Meilenstein",ISNUMBER($K23)),IF(AND(AA$1&lt;=$K23,AB$1&gt;$K23),"◆",""),"")</f>
        <v/>
      </c>
      <c r="AB23" s="63" t="str">
        <f t="shared" si="26"/>
        <v/>
      </c>
      <c r="AC23" s="63" t="str">
        <f t="shared" si="26"/>
        <v/>
      </c>
      <c r="AD23" s="63" t="str">
        <f t="shared" si="26"/>
        <v/>
      </c>
      <c r="AE23" s="63" t="str">
        <f t="shared" si="26"/>
        <v/>
      </c>
      <c r="AF23" s="63" t="str">
        <f t="shared" si="26"/>
        <v/>
      </c>
      <c r="AG23" s="63" t="str">
        <f t="shared" si="26"/>
        <v/>
      </c>
      <c r="AH23" s="63" t="str">
        <f t="shared" si="26"/>
        <v/>
      </c>
      <c r="AI23" s="63" t="str">
        <f t="shared" si="26"/>
        <v/>
      </c>
      <c r="AJ23" s="63" t="str">
        <f t="shared" si="26"/>
        <v/>
      </c>
      <c r="AK23" s="63" t="str">
        <f t="shared" si="26"/>
        <v/>
      </c>
      <c r="AL23" s="63" t="str">
        <f t="shared" si="26"/>
        <v/>
      </c>
      <c r="AM23" s="63" t="str">
        <f t="shared" si="26"/>
        <v/>
      </c>
      <c r="AN23" s="63" t="str">
        <f t="shared" si="26"/>
        <v/>
      </c>
      <c r="AO23" s="63" t="str">
        <f t="shared" si="26"/>
        <v/>
      </c>
      <c r="AP23" s="63" t="str">
        <f t="shared" si="26"/>
        <v/>
      </c>
      <c r="AQ23" s="63" t="str">
        <f t="shared" si="26"/>
        <v/>
      </c>
      <c r="AR23" s="63" t="str">
        <f t="shared" si="26"/>
        <v/>
      </c>
      <c r="AS23" s="63" t="str">
        <f t="shared" si="26"/>
        <v/>
      </c>
      <c r="AT23" s="63" t="str">
        <f t="shared" si="26"/>
        <v/>
      </c>
      <c r="AU23" s="63" t="str">
        <f t="shared" si="26"/>
        <v/>
      </c>
      <c r="AV23" s="63" t="str">
        <f t="shared" si="26"/>
        <v/>
      </c>
      <c r="AW23" s="63" t="str">
        <f t="shared" si="26"/>
        <v/>
      </c>
      <c r="AX23" s="63" t="str">
        <f t="shared" si="26"/>
        <v/>
      </c>
      <c r="AY23" s="63" t="str">
        <f t="shared" si="26"/>
        <v/>
      </c>
      <c r="AZ23" s="63" t="str">
        <f t="shared" si="26"/>
        <v/>
      </c>
      <c r="BA23" s="63" t="str">
        <f t="shared" si="26"/>
        <v/>
      </c>
      <c r="BB23" s="63" t="str">
        <f t="shared" si="26"/>
        <v/>
      </c>
      <c r="BC23" s="63" t="str">
        <f t="shared" si="26"/>
        <v/>
      </c>
      <c r="BD23" s="63" t="str">
        <f t="shared" si="26"/>
        <v/>
      </c>
      <c r="BE23" s="63" t="str">
        <f t="shared" si="26"/>
        <v/>
      </c>
      <c r="BF23" s="63" t="str">
        <f t="shared" si="26"/>
        <v/>
      </c>
      <c r="BG23" s="63" t="str">
        <f t="shared" si="26"/>
        <v/>
      </c>
      <c r="BH23" s="63" t="str">
        <f t="shared" si="26"/>
        <v/>
      </c>
      <c r="BI23" s="63" t="str">
        <f t="shared" si="26"/>
        <v/>
      </c>
      <c r="BJ23" s="63" t="str">
        <f t="shared" si="26"/>
        <v/>
      </c>
      <c r="BK23" s="63" t="str">
        <f t="shared" si="26"/>
        <v/>
      </c>
      <c r="BL23" s="63" t="str">
        <f t="shared" si="26"/>
        <v/>
      </c>
      <c r="BM23" s="63" t="str">
        <f t="shared" si="26"/>
        <v/>
      </c>
      <c r="BN23" s="63" t="str">
        <f t="shared" si="26"/>
        <v/>
      </c>
      <c r="BO23" s="63" t="str">
        <f t="shared" si="26"/>
        <v/>
      </c>
      <c r="BP23" s="63" t="str">
        <f t="shared" si="26"/>
        <v/>
      </c>
      <c r="BQ23" s="63" t="str">
        <f t="shared" si="26"/>
        <v/>
      </c>
      <c r="BR23" s="63" t="str">
        <f t="shared" si="26"/>
        <v/>
      </c>
      <c r="BS23" s="63" t="str">
        <f t="shared" si="26"/>
        <v/>
      </c>
      <c r="BT23" s="63" t="str">
        <f t="shared" si="26"/>
        <v/>
      </c>
      <c r="BU23" s="63" t="str">
        <f t="shared" si="26"/>
        <v/>
      </c>
      <c r="BV23" s="63" t="str">
        <f t="shared" si="26"/>
        <v/>
      </c>
      <c r="BW23" s="63" t="str">
        <f t="shared" si="26"/>
        <v/>
      </c>
      <c r="BX23" s="63" t="str">
        <f t="shared" si="26"/>
        <v/>
      </c>
      <c r="BY23" s="63" t="str">
        <f t="shared" si="26"/>
        <v/>
      </c>
      <c r="BZ23" s="63" t="str">
        <f t="shared" si="26"/>
        <v/>
      </c>
      <c r="CA23" s="63" t="str">
        <f t="shared" si="26"/>
        <v/>
      </c>
      <c r="CB23" s="63" t="str">
        <f t="shared" si="26"/>
        <v/>
      </c>
      <c r="CC23" s="63" t="str">
        <f t="shared" si="26"/>
        <v/>
      </c>
      <c r="CD23" s="63" t="str">
        <f t="shared" si="26"/>
        <v/>
      </c>
      <c r="CE23" s="63" t="str">
        <f t="shared" si="26"/>
        <v/>
      </c>
      <c r="CF23" s="63" t="str">
        <f t="shared" si="26"/>
        <v/>
      </c>
      <c r="CG23" s="63" t="str">
        <f t="shared" si="26"/>
        <v/>
      </c>
      <c r="CH23" s="63" t="str">
        <f t="shared" si="26"/>
        <v/>
      </c>
      <c r="CI23" s="63" t="str">
        <f t="shared" si="26"/>
        <v/>
      </c>
      <c r="CJ23" s="63" t="str">
        <f t="shared" si="26"/>
        <v/>
      </c>
      <c r="CK23" s="63" t="str">
        <f t="shared" si="26"/>
        <v/>
      </c>
      <c r="CL23" s="63" t="str">
        <f t="shared" si="26"/>
        <v/>
      </c>
      <c r="CM23" s="63" t="str">
        <f t="shared" si="26"/>
        <v/>
      </c>
      <c r="CN23" s="63" t="str">
        <f t="shared" si="26"/>
        <v/>
      </c>
      <c r="CO23" s="63" t="str">
        <f t="shared" si="26"/>
        <v/>
      </c>
      <c r="CP23" s="63" t="str">
        <f t="shared" si="26"/>
        <v/>
      </c>
      <c r="CQ23" s="63" t="str">
        <f t="shared" si="26"/>
        <v/>
      </c>
      <c r="CR23" s="63" t="str">
        <f t="shared" si="26"/>
        <v/>
      </c>
      <c r="CS23" s="63" t="str">
        <f t="shared" si="26"/>
        <v/>
      </c>
      <c r="CT23" s="63" t="str">
        <f t="shared" si="26"/>
        <v/>
      </c>
      <c r="CU23" s="63" t="str">
        <f t="shared" si="26"/>
        <v/>
      </c>
      <c r="CV23" s="63" t="str">
        <f t="shared" si="26"/>
        <v/>
      </c>
      <c r="CW23" s="63" t="str">
        <f t="shared" si="26"/>
        <v/>
      </c>
      <c r="CX23" s="63" t="str">
        <f t="shared" si="26"/>
        <v/>
      </c>
      <c r="CY23" s="63" t="str">
        <f t="shared" si="26"/>
        <v/>
      </c>
      <c r="CZ23" s="63" t="str">
        <f t="shared" si="26"/>
        <v/>
      </c>
    </row>
    <row r="24" ht="15.75" customHeight="1">
      <c r="A24" s="53">
        <v>17.0</v>
      </c>
      <c r="B24" s="53" t="s">
        <v>100</v>
      </c>
      <c r="C24" s="55" t="s">
        <v>162</v>
      </c>
      <c r="D24" s="55" t="s">
        <v>130</v>
      </c>
      <c r="E24" s="53">
        <v>14.0</v>
      </c>
      <c r="F24" s="53"/>
      <c r="G24" s="53">
        <v>1.0</v>
      </c>
      <c r="H24" s="53"/>
      <c r="I24" s="53" t="s">
        <v>103</v>
      </c>
      <c r="J24" s="56"/>
      <c r="K24" s="57">
        <f t="shared" si="6"/>
        <v>46343</v>
      </c>
      <c r="L24" s="57">
        <f t="shared" si="7"/>
        <v>46343</v>
      </c>
      <c r="M24" s="57" t="str">
        <f>IF(OR($B24&lt;&gt;"Vorgang",N($H24)=0,NOT(ISNUMBER($L24)),ISNUMBER($P24)),"",WORKDAY($L24,$H24,Freie_Tage))</f>
        <v/>
      </c>
      <c r="N24" s="56">
        <f>WORKDAY($C$5-1,27,Freie_Tage)</f>
        <v>46343</v>
      </c>
      <c r="O24" s="56"/>
      <c r="P24" s="56"/>
      <c r="Q24" s="58"/>
      <c r="R24" s="59">
        <f>IF(AND(ISNUMBER($N24),ISNUMBER($L24)),IF($L24&gt;$N24,NETWORKDAYS($N24,$L24,Freie_Tage)-1,IF($L24&lt;$N24,1-NETWORKDAYS($L24,$N24,Freie_Tage),0)),"")</f>
        <v>0</v>
      </c>
      <c r="S24" s="60" t="str">
        <f t="shared" si="8"/>
        <v>○ Geplant</v>
      </c>
      <c r="T24" s="61" t="str">
        <f t="shared" si="9"/>
        <v/>
      </c>
      <c r="U24" s="62">
        <f t="shared" si="10"/>
        <v>15</v>
      </c>
      <c r="V24" s="62">
        <f t="array" ref="V24">IF(OR($C24="",$B24="Abschnitt"),"",IF(ISNUMBER($O24),$O24,IF(AND($E24="",NOT(ISNUMBER($J24))),WORKDAY(IF(ISNUMBER($C$5),$C$5,TODAY())-1,1,Freie_Tage),MAX(IF($E24="",0,IFERROR(WORKDAY(INDEX($X$7:$X23,MATCH($E24,$A$7:$A23,0)),IF($B24="Meilenstein",0,1)+N($F24),Freie_Tage),WORKDAY(IF(ISNUMBER($C$5),$C$5,TODAY())-1,1,Freie_Tage))),IF(ISNUMBER($J24),WORKDAY($J24-1,1,Freie_Tage),0)))))</f>
        <v>46343</v>
      </c>
      <c r="W24" s="65">
        <f>IF(V24="","",IF(ISNUMBER($P24),$P24,IF($B24="Meilenstein",V24,WORKDAY(V24,MAX(N($G24),1)-1,Freie_Tage))))</f>
        <v>46343</v>
      </c>
      <c r="X24" s="65">
        <f>IF(V24="","",MAX(WORKDAY(IF($B24="Meilenstein",V24,WORKDAY(V24,MAX(N($G24),1)-1,Freie_Tage)),N($H24),Freie_Tage),IF(ISNUMBER($P24),$P24,0)))</f>
        <v>46343</v>
      </c>
      <c r="Y24" s="62">
        <f t="shared" si="11"/>
        <v>0</v>
      </c>
      <c r="Z24" s="62">
        <f>IF(NOT(ISNUMBER($K24)),0,IF(Y24&gt;=1,1,IF(TODAY()&lt;$K24,2,IF(OR(TODAY()&gt;$L24,N($R24)&gt;0),5,IF(Y24&lt;MIN(1,(NETWORKDAYS($K24,TODAY(),Freie_Tage)-1)/MAX(1,NETWORKDAYS($K24,$L24,Freie_Tage)))-0.15,4,3)))))</f>
        <v>2</v>
      </c>
      <c r="AA24" s="63" t="str">
        <f t="shared" ref="AA24:CZ24" si="27">IF(AND($B24="Meilenstein",ISNUMBER($K24)),IF(AND(AA$1&lt;=$K24,AB$1&gt;$K24),"◆",""),"")</f>
        <v/>
      </c>
      <c r="AB24" s="63" t="str">
        <f t="shared" si="27"/>
        <v/>
      </c>
      <c r="AC24" s="63" t="str">
        <f t="shared" si="27"/>
        <v/>
      </c>
      <c r="AD24" s="63" t="str">
        <f t="shared" si="27"/>
        <v/>
      </c>
      <c r="AE24" s="63" t="str">
        <f t="shared" si="27"/>
        <v/>
      </c>
      <c r="AF24" s="63" t="str">
        <f t="shared" si="27"/>
        <v/>
      </c>
      <c r="AG24" s="63" t="str">
        <f t="shared" si="27"/>
        <v/>
      </c>
      <c r="AH24" s="63" t="str">
        <f t="shared" si="27"/>
        <v/>
      </c>
      <c r="AI24" s="63" t="str">
        <f t="shared" si="27"/>
        <v/>
      </c>
      <c r="AJ24" s="63" t="str">
        <f t="shared" si="27"/>
        <v/>
      </c>
      <c r="AK24" s="63" t="str">
        <f t="shared" si="27"/>
        <v/>
      </c>
      <c r="AL24" s="63" t="str">
        <f t="shared" si="27"/>
        <v/>
      </c>
      <c r="AM24" s="63" t="str">
        <f t="shared" si="27"/>
        <v/>
      </c>
      <c r="AN24" s="63" t="str">
        <f t="shared" si="27"/>
        <v/>
      </c>
      <c r="AO24" s="63" t="str">
        <f t="shared" si="27"/>
        <v/>
      </c>
      <c r="AP24" s="63" t="str">
        <f t="shared" si="27"/>
        <v/>
      </c>
      <c r="AQ24" s="63" t="str">
        <f t="shared" si="27"/>
        <v/>
      </c>
      <c r="AR24" s="63" t="str">
        <f t="shared" si="27"/>
        <v/>
      </c>
      <c r="AS24" s="63" t="str">
        <f t="shared" si="27"/>
        <v/>
      </c>
      <c r="AT24" s="63" t="str">
        <f t="shared" si="27"/>
        <v/>
      </c>
      <c r="AU24" s="63" t="str">
        <f t="shared" si="27"/>
        <v/>
      </c>
      <c r="AV24" s="63" t="str">
        <f t="shared" si="27"/>
        <v/>
      </c>
      <c r="AW24" s="63" t="str">
        <f t="shared" si="27"/>
        <v/>
      </c>
      <c r="AX24" s="63" t="str">
        <f t="shared" si="27"/>
        <v/>
      </c>
      <c r="AY24" s="63" t="str">
        <f t="shared" si="27"/>
        <v/>
      </c>
      <c r="AZ24" s="63" t="str">
        <f t="shared" si="27"/>
        <v/>
      </c>
      <c r="BA24" s="63" t="str">
        <f t="shared" si="27"/>
        <v/>
      </c>
      <c r="BB24" s="63" t="str">
        <f t="shared" si="27"/>
        <v/>
      </c>
      <c r="BC24" s="63" t="str">
        <f t="shared" si="27"/>
        <v/>
      </c>
      <c r="BD24" s="63" t="str">
        <f t="shared" si="27"/>
        <v/>
      </c>
      <c r="BE24" s="63" t="str">
        <f t="shared" si="27"/>
        <v/>
      </c>
      <c r="BF24" s="63" t="str">
        <f t="shared" si="27"/>
        <v/>
      </c>
      <c r="BG24" s="63" t="str">
        <f t="shared" si="27"/>
        <v/>
      </c>
      <c r="BH24" s="63" t="str">
        <f t="shared" si="27"/>
        <v/>
      </c>
      <c r="BI24" s="63" t="str">
        <f t="shared" si="27"/>
        <v/>
      </c>
      <c r="BJ24" s="63" t="str">
        <f t="shared" si="27"/>
        <v/>
      </c>
      <c r="BK24" s="63" t="str">
        <f t="shared" si="27"/>
        <v/>
      </c>
      <c r="BL24" s="63" t="str">
        <f t="shared" si="27"/>
        <v/>
      </c>
      <c r="BM24" s="63" t="str">
        <f t="shared" si="27"/>
        <v/>
      </c>
      <c r="BN24" s="63" t="str">
        <f t="shared" si="27"/>
        <v/>
      </c>
      <c r="BO24" s="63" t="str">
        <f t="shared" si="27"/>
        <v/>
      </c>
      <c r="BP24" s="63" t="str">
        <f t="shared" si="27"/>
        <v/>
      </c>
      <c r="BQ24" s="63" t="str">
        <f t="shared" si="27"/>
        <v/>
      </c>
      <c r="BR24" s="63" t="str">
        <f t="shared" si="27"/>
        <v/>
      </c>
      <c r="BS24" s="63" t="str">
        <f t="shared" si="27"/>
        <v/>
      </c>
      <c r="BT24" s="63" t="str">
        <f t="shared" si="27"/>
        <v/>
      </c>
      <c r="BU24" s="63" t="str">
        <f t="shared" si="27"/>
        <v/>
      </c>
      <c r="BV24" s="63" t="str">
        <f t="shared" si="27"/>
        <v/>
      </c>
      <c r="BW24" s="63" t="str">
        <f t="shared" si="27"/>
        <v/>
      </c>
      <c r="BX24" s="63" t="str">
        <f t="shared" si="27"/>
        <v/>
      </c>
      <c r="BY24" s="63" t="str">
        <f t="shared" si="27"/>
        <v/>
      </c>
      <c r="BZ24" s="63" t="str">
        <f t="shared" si="27"/>
        <v/>
      </c>
      <c r="CA24" s="63" t="str">
        <f t="shared" si="27"/>
        <v/>
      </c>
      <c r="CB24" s="63" t="str">
        <f t="shared" si="27"/>
        <v/>
      </c>
      <c r="CC24" s="63" t="str">
        <f t="shared" si="27"/>
        <v/>
      </c>
      <c r="CD24" s="63" t="str">
        <f t="shared" si="27"/>
        <v/>
      </c>
      <c r="CE24" s="63" t="str">
        <f t="shared" si="27"/>
        <v/>
      </c>
      <c r="CF24" s="63" t="str">
        <f t="shared" si="27"/>
        <v/>
      </c>
      <c r="CG24" s="63" t="str">
        <f t="shared" si="27"/>
        <v/>
      </c>
      <c r="CH24" s="63" t="str">
        <f t="shared" si="27"/>
        <v/>
      </c>
      <c r="CI24" s="63" t="str">
        <f t="shared" si="27"/>
        <v/>
      </c>
      <c r="CJ24" s="63" t="str">
        <f t="shared" si="27"/>
        <v/>
      </c>
      <c r="CK24" s="63" t="str">
        <f t="shared" si="27"/>
        <v/>
      </c>
      <c r="CL24" s="63" t="str">
        <f t="shared" si="27"/>
        <v/>
      </c>
      <c r="CM24" s="63" t="str">
        <f t="shared" si="27"/>
        <v/>
      </c>
      <c r="CN24" s="63" t="str">
        <f t="shared" si="27"/>
        <v/>
      </c>
      <c r="CO24" s="63" t="str">
        <f t="shared" si="27"/>
        <v/>
      </c>
      <c r="CP24" s="63" t="str">
        <f t="shared" si="27"/>
        <v/>
      </c>
      <c r="CQ24" s="63" t="str">
        <f t="shared" si="27"/>
        <v/>
      </c>
      <c r="CR24" s="63" t="str">
        <f t="shared" si="27"/>
        <v/>
      </c>
      <c r="CS24" s="63" t="str">
        <f t="shared" si="27"/>
        <v/>
      </c>
      <c r="CT24" s="63" t="str">
        <f t="shared" si="27"/>
        <v/>
      </c>
      <c r="CU24" s="63" t="str">
        <f t="shared" si="27"/>
        <v/>
      </c>
      <c r="CV24" s="63" t="str">
        <f t="shared" si="27"/>
        <v/>
      </c>
      <c r="CW24" s="63" t="str">
        <f t="shared" si="27"/>
        <v/>
      </c>
      <c r="CX24" s="63" t="str">
        <f t="shared" si="27"/>
        <v/>
      </c>
      <c r="CY24" s="63" t="str">
        <f t="shared" si="27"/>
        <v/>
      </c>
      <c r="CZ24" s="63" t="str">
        <f t="shared" si="27"/>
        <v/>
      </c>
    </row>
    <row r="25" ht="15.75" customHeight="1">
      <c r="A25" s="53">
        <v>18.0</v>
      </c>
      <c r="B25" s="53" t="s">
        <v>100</v>
      </c>
      <c r="C25" s="55" t="s">
        <v>151</v>
      </c>
      <c r="D25" s="55" t="s">
        <v>102</v>
      </c>
      <c r="E25" s="53">
        <v>16.0</v>
      </c>
      <c r="F25" s="53"/>
      <c r="G25" s="53">
        <v>1.0</v>
      </c>
      <c r="H25" s="53"/>
      <c r="I25" s="53" t="s">
        <v>103</v>
      </c>
      <c r="J25" s="56"/>
      <c r="K25" s="57">
        <f t="shared" si="6"/>
        <v>46345</v>
      </c>
      <c r="L25" s="57">
        <f t="shared" si="7"/>
        <v>46345</v>
      </c>
      <c r="M25" s="57" t="str">
        <f>IF(OR($B25&lt;&gt;"Vorgang",N($H25)=0,NOT(ISNUMBER($L25)),ISNUMBER($P25)),"",WORKDAY($L25,$H25,Freie_Tage))</f>
        <v/>
      </c>
      <c r="N25" s="56">
        <f>WORKDAY($C$5-1,29,Freie_Tage)</f>
        <v>46345</v>
      </c>
      <c r="O25" s="56"/>
      <c r="P25" s="56"/>
      <c r="Q25" s="58"/>
      <c r="R25" s="59">
        <f>IF(AND(ISNUMBER($N25),ISNUMBER($L25)),IF($L25&gt;$N25,NETWORKDAYS($N25,$L25,Freie_Tage)-1,IF($L25&lt;$N25,1-NETWORKDAYS($L25,$N25,Freie_Tage),0)),"")</f>
        <v>0</v>
      </c>
      <c r="S25" s="60" t="str">
        <f t="shared" si="8"/>
        <v>○ Geplant</v>
      </c>
      <c r="T25" s="61" t="str">
        <f t="shared" si="9"/>
        <v/>
      </c>
      <c r="U25" s="62">
        <f t="shared" si="10"/>
        <v>15</v>
      </c>
      <c r="V25" s="62">
        <f t="array" ref="V25">IF(OR($C25="",$B25="Abschnitt"),"",IF(ISNUMBER($O25),$O25,IF(AND($E25="",NOT(ISNUMBER($J25))),WORKDAY(IF(ISNUMBER($C$5),$C$5,TODAY())-1,1,Freie_Tage),MAX(IF($E25="",0,IFERROR(WORKDAY(INDEX($X$7:$X24,MATCH($E25,$A$7:$A24,0)),IF($B25="Meilenstein",0,1)+N($F25),Freie_Tage),WORKDAY(IF(ISNUMBER($C$5),$C$5,TODAY())-1,1,Freie_Tage))),IF(ISNUMBER($J25),WORKDAY($J25-1,1,Freie_Tage),0)))))</f>
        <v>46345</v>
      </c>
      <c r="W25" s="65">
        <f>IF(V25="","",IF(ISNUMBER($P25),$P25,IF($B25="Meilenstein",V25,WORKDAY(V25,MAX(N($G25),1)-1,Freie_Tage))))</f>
        <v>46345</v>
      </c>
      <c r="X25" s="65">
        <f>IF(V25="","",MAX(WORKDAY(IF($B25="Meilenstein",V25,WORKDAY(V25,MAX(N($G25),1)-1,Freie_Tage)),N($H25),Freie_Tage),IF(ISNUMBER($P25),$P25,0)))</f>
        <v>46345</v>
      </c>
      <c r="Y25" s="62">
        <f t="shared" si="11"/>
        <v>0</v>
      </c>
      <c r="Z25" s="62">
        <f>IF(NOT(ISNUMBER($K25)),0,IF(Y25&gt;=1,1,IF(TODAY()&lt;$K25,2,IF(OR(TODAY()&gt;$L25,N($R25)&gt;0),5,IF(Y25&lt;MIN(1,(NETWORKDAYS($K25,TODAY(),Freie_Tage)-1)/MAX(1,NETWORKDAYS($K25,$L25,Freie_Tage)))-0.15,4,3)))))</f>
        <v>2</v>
      </c>
      <c r="AA25" s="63" t="str">
        <f t="shared" ref="AA25:CZ25" si="28">IF(AND($B25="Meilenstein",ISNUMBER($K25)),IF(AND(AA$1&lt;=$K25,AB$1&gt;$K25),"◆",""),"")</f>
        <v/>
      </c>
      <c r="AB25" s="63" t="str">
        <f t="shared" si="28"/>
        <v/>
      </c>
      <c r="AC25" s="63" t="str">
        <f t="shared" si="28"/>
        <v/>
      </c>
      <c r="AD25" s="63" t="str">
        <f t="shared" si="28"/>
        <v/>
      </c>
      <c r="AE25" s="63" t="str">
        <f t="shared" si="28"/>
        <v/>
      </c>
      <c r="AF25" s="63" t="str">
        <f t="shared" si="28"/>
        <v/>
      </c>
      <c r="AG25" s="63" t="str">
        <f t="shared" si="28"/>
        <v/>
      </c>
      <c r="AH25" s="63" t="str">
        <f t="shared" si="28"/>
        <v/>
      </c>
      <c r="AI25" s="63" t="str">
        <f t="shared" si="28"/>
        <v/>
      </c>
      <c r="AJ25" s="63" t="str">
        <f t="shared" si="28"/>
        <v/>
      </c>
      <c r="AK25" s="63" t="str">
        <f t="shared" si="28"/>
        <v/>
      </c>
      <c r="AL25" s="63" t="str">
        <f t="shared" si="28"/>
        <v/>
      </c>
      <c r="AM25" s="63" t="str">
        <f t="shared" si="28"/>
        <v/>
      </c>
      <c r="AN25" s="63" t="str">
        <f t="shared" si="28"/>
        <v/>
      </c>
      <c r="AO25" s="63" t="str">
        <f t="shared" si="28"/>
        <v/>
      </c>
      <c r="AP25" s="63" t="str">
        <f t="shared" si="28"/>
        <v/>
      </c>
      <c r="AQ25" s="63" t="str">
        <f t="shared" si="28"/>
        <v/>
      </c>
      <c r="AR25" s="63" t="str">
        <f t="shared" si="28"/>
        <v/>
      </c>
      <c r="AS25" s="63" t="str">
        <f t="shared" si="28"/>
        <v/>
      </c>
      <c r="AT25" s="63" t="str">
        <f t="shared" si="28"/>
        <v/>
      </c>
      <c r="AU25" s="63" t="str">
        <f t="shared" si="28"/>
        <v/>
      </c>
      <c r="AV25" s="63" t="str">
        <f t="shared" si="28"/>
        <v/>
      </c>
      <c r="AW25" s="63" t="str">
        <f t="shared" si="28"/>
        <v/>
      </c>
      <c r="AX25" s="63" t="str">
        <f t="shared" si="28"/>
        <v/>
      </c>
      <c r="AY25" s="63" t="str">
        <f t="shared" si="28"/>
        <v/>
      </c>
      <c r="AZ25" s="63" t="str">
        <f t="shared" si="28"/>
        <v/>
      </c>
      <c r="BA25" s="63" t="str">
        <f t="shared" si="28"/>
        <v/>
      </c>
      <c r="BB25" s="63" t="str">
        <f t="shared" si="28"/>
        <v/>
      </c>
      <c r="BC25" s="63" t="str">
        <f t="shared" si="28"/>
        <v/>
      </c>
      <c r="BD25" s="63" t="str">
        <f t="shared" si="28"/>
        <v/>
      </c>
      <c r="BE25" s="63" t="str">
        <f t="shared" si="28"/>
        <v/>
      </c>
      <c r="BF25" s="63" t="str">
        <f t="shared" si="28"/>
        <v/>
      </c>
      <c r="BG25" s="63" t="str">
        <f t="shared" si="28"/>
        <v/>
      </c>
      <c r="BH25" s="63" t="str">
        <f t="shared" si="28"/>
        <v/>
      </c>
      <c r="BI25" s="63" t="str">
        <f t="shared" si="28"/>
        <v/>
      </c>
      <c r="BJ25" s="63" t="str">
        <f t="shared" si="28"/>
        <v/>
      </c>
      <c r="BK25" s="63" t="str">
        <f t="shared" si="28"/>
        <v/>
      </c>
      <c r="BL25" s="63" t="str">
        <f t="shared" si="28"/>
        <v/>
      </c>
      <c r="BM25" s="63" t="str">
        <f t="shared" si="28"/>
        <v/>
      </c>
      <c r="BN25" s="63" t="str">
        <f t="shared" si="28"/>
        <v/>
      </c>
      <c r="BO25" s="63" t="str">
        <f t="shared" si="28"/>
        <v/>
      </c>
      <c r="BP25" s="63" t="str">
        <f t="shared" si="28"/>
        <v/>
      </c>
      <c r="BQ25" s="63" t="str">
        <f t="shared" si="28"/>
        <v/>
      </c>
      <c r="BR25" s="63" t="str">
        <f t="shared" si="28"/>
        <v/>
      </c>
      <c r="BS25" s="63" t="str">
        <f t="shared" si="28"/>
        <v/>
      </c>
      <c r="BT25" s="63" t="str">
        <f t="shared" si="28"/>
        <v/>
      </c>
      <c r="BU25" s="63" t="str">
        <f t="shared" si="28"/>
        <v/>
      </c>
      <c r="BV25" s="63" t="str">
        <f t="shared" si="28"/>
        <v/>
      </c>
      <c r="BW25" s="63" t="str">
        <f t="shared" si="28"/>
        <v/>
      </c>
      <c r="BX25" s="63" t="str">
        <f t="shared" si="28"/>
        <v/>
      </c>
      <c r="BY25" s="63" t="str">
        <f t="shared" si="28"/>
        <v/>
      </c>
      <c r="BZ25" s="63" t="str">
        <f t="shared" si="28"/>
        <v/>
      </c>
      <c r="CA25" s="63" t="str">
        <f t="shared" si="28"/>
        <v/>
      </c>
      <c r="CB25" s="63" t="str">
        <f t="shared" si="28"/>
        <v/>
      </c>
      <c r="CC25" s="63" t="str">
        <f t="shared" si="28"/>
        <v/>
      </c>
      <c r="CD25" s="63" t="str">
        <f t="shared" si="28"/>
        <v/>
      </c>
      <c r="CE25" s="63" t="str">
        <f t="shared" si="28"/>
        <v/>
      </c>
      <c r="CF25" s="63" t="str">
        <f t="shared" si="28"/>
        <v/>
      </c>
      <c r="CG25" s="63" t="str">
        <f t="shared" si="28"/>
        <v/>
      </c>
      <c r="CH25" s="63" t="str">
        <f t="shared" si="28"/>
        <v/>
      </c>
      <c r="CI25" s="63" t="str">
        <f t="shared" si="28"/>
        <v/>
      </c>
      <c r="CJ25" s="63" t="str">
        <f t="shared" si="28"/>
        <v/>
      </c>
      <c r="CK25" s="63" t="str">
        <f t="shared" si="28"/>
        <v/>
      </c>
      <c r="CL25" s="63" t="str">
        <f t="shared" si="28"/>
        <v/>
      </c>
      <c r="CM25" s="63" t="str">
        <f t="shared" si="28"/>
        <v/>
      </c>
      <c r="CN25" s="63" t="str">
        <f t="shared" si="28"/>
        <v/>
      </c>
      <c r="CO25" s="63" t="str">
        <f t="shared" si="28"/>
        <v/>
      </c>
      <c r="CP25" s="63" t="str">
        <f t="shared" si="28"/>
        <v/>
      </c>
      <c r="CQ25" s="63" t="str">
        <f t="shared" si="28"/>
        <v/>
      </c>
      <c r="CR25" s="63" t="str">
        <f t="shared" si="28"/>
        <v/>
      </c>
      <c r="CS25" s="63" t="str">
        <f t="shared" si="28"/>
        <v/>
      </c>
      <c r="CT25" s="63" t="str">
        <f t="shared" si="28"/>
        <v/>
      </c>
      <c r="CU25" s="63" t="str">
        <f t="shared" si="28"/>
        <v/>
      </c>
      <c r="CV25" s="63" t="str">
        <f t="shared" si="28"/>
        <v/>
      </c>
      <c r="CW25" s="63" t="str">
        <f t="shared" si="28"/>
        <v/>
      </c>
      <c r="CX25" s="63" t="str">
        <f t="shared" si="28"/>
        <v/>
      </c>
      <c r="CY25" s="63" t="str">
        <f t="shared" si="28"/>
        <v/>
      </c>
      <c r="CZ25" s="63" t="str">
        <f t="shared" si="28"/>
        <v/>
      </c>
    </row>
    <row r="26" ht="15.75" customHeight="1">
      <c r="A26" s="53">
        <v>19.0</v>
      </c>
      <c r="B26" s="53" t="s">
        <v>111</v>
      </c>
      <c r="C26" s="55" t="s">
        <v>154</v>
      </c>
      <c r="D26" s="55"/>
      <c r="E26" s="53">
        <v>18.0</v>
      </c>
      <c r="F26" s="53"/>
      <c r="G26" s="53"/>
      <c r="H26" s="53"/>
      <c r="I26" s="53" t="s">
        <v>103</v>
      </c>
      <c r="J26" s="56"/>
      <c r="K26" s="57">
        <f t="shared" si="6"/>
        <v>46345</v>
      </c>
      <c r="L26" s="57">
        <f t="shared" si="7"/>
        <v>46345</v>
      </c>
      <c r="M26" s="57" t="str">
        <f>IF(OR($B26&lt;&gt;"Vorgang",N($H26)=0,NOT(ISNUMBER($L26)),ISNUMBER($P26)),"",WORKDAY($L26,$H26,Freie_Tage))</f>
        <v/>
      </c>
      <c r="N26" s="56">
        <f>WORKDAY($C$5-1,29,Freie_Tage)</f>
        <v>46345</v>
      </c>
      <c r="O26" s="56"/>
      <c r="P26" s="56"/>
      <c r="Q26" s="58"/>
      <c r="R26" s="59">
        <f>IF(AND(ISNUMBER($N26),ISNUMBER($L26)),IF($L26&gt;$N26,NETWORKDAYS($N26,$L26,Freie_Tage)-1,IF($L26&lt;$N26,1-NETWORKDAYS($L26,$N26,Freie_Tage),0)),"")</f>
        <v>0</v>
      </c>
      <c r="S26" s="60" t="str">
        <f t="shared" si="8"/>
        <v>○ Geplant</v>
      </c>
      <c r="T26" s="61" t="str">
        <f t="shared" si="9"/>
        <v/>
      </c>
      <c r="U26" s="62">
        <f t="shared" si="10"/>
        <v>15</v>
      </c>
      <c r="V26" s="62">
        <f t="array" ref="V26">IF(OR($C26="",$B26="Abschnitt"),"",IF(ISNUMBER($O26),$O26,IF(AND($E26="",NOT(ISNUMBER($J26))),WORKDAY(IF(ISNUMBER($C$5),$C$5,TODAY())-1,1,Freie_Tage),MAX(IF($E26="",0,IFERROR(WORKDAY(INDEX($X$7:$X25,MATCH($E26,$A$7:$A25,0)),IF($B26="Meilenstein",0,1)+N($F26),Freie_Tage),WORKDAY(IF(ISNUMBER($C$5),$C$5,TODAY())-1,1,Freie_Tage))),IF(ISNUMBER($J26),WORKDAY($J26-1,1,Freie_Tage),0)))))</f>
        <v>46345</v>
      </c>
      <c r="W26" s="62">
        <f>IF(V26="","",IF(ISNUMBER($P26),$P26,IF($B26="Meilenstein",V26,WORKDAY(V26,MAX(N($G26),1)-1,Freie_Tage))))</f>
        <v>46345</v>
      </c>
      <c r="X26" s="65">
        <f>IF(V26="","",MAX(WORKDAY(IF($B26="Meilenstein",V26,WORKDAY(V26,MAX(N($G26),1)-1,Freie_Tage)),N($H26),Freie_Tage),IF(ISNUMBER($P26),$P26,0)))</f>
        <v>46345</v>
      </c>
      <c r="Y26" s="62">
        <f t="shared" si="11"/>
        <v>0</v>
      </c>
      <c r="Z26" s="62">
        <f>IF(NOT(ISNUMBER($K26)),0,IF(Y26&gt;=1,1,IF(TODAY()&lt;$K26,2,IF(OR(TODAY()&gt;$L26,N($R26)&gt;0),5,IF(Y26&lt;MIN(1,(NETWORKDAYS($K26,TODAY(),Freie_Tage)-1)/MAX(1,NETWORKDAYS($K26,$L26,Freie_Tage)))-0.15,4,3)))))</f>
        <v>2</v>
      </c>
      <c r="AA26" s="63" t="str">
        <f t="shared" ref="AA26:CZ26" si="29">IF(AND($B26="Meilenstein",ISNUMBER($K26)),IF(AND(AA$1&lt;=$K26,AB$1&gt;$K26),"◆",""),"")</f>
        <v/>
      </c>
      <c r="AB26" s="63" t="str">
        <f t="shared" si="29"/>
        <v/>
      </c>
      <c r="AC26" s="63" t="str">
        <f t="shared" si="29"/>
        <v/>
      </c>
      <c r="AD26" s="63" t="str">
        <f t="shared" si="29"/>
        <v/>
      </c>
      <c r="AE26" s="63" t="str">
        <f t="shared" si="29"/>
        <v/>
      </c>
      <c r="AF26" s="63" t="str">
        <f t="shared" si="29"/>
        <v/>
      </c>
      <c r="AG26" s="63" t="str">
        <f t="shared" si="29"/>
        <v/>
      </c>
      <c r="AH26" s="63" t="str">
        <f t="shared" si="29"/>
        <v/>
      </c>
      <c r="AI26" s="63" t="str">
        <f t="shared" si="29"/>
        <v/>
      </c>
      <c r="AJ26" s="63" t="str">
        <f t="shared" si="29"/>
        <v/>
      </c>
      <c r="AK26" s="63" t="str">
        <f t="shared" si="29"/>
        <v/>
      </c>
      <c r="AL26" s="63" t="str">
        <f t="shared" si="29"/>
        <v/>
      </c>
      <c r="AM26" s="63" t="str">
        <f t="shared" si="29"/>
        <v/>
      </c>
      <c r="AN26" s="63" t="str">
        <f t="shared" si="29"/>
        <v/>
      </c>
      <c r="AO26" s="63" t="str">
        <f t="shared" si="29"/>
        <v/>
      </c>
      <c r="AP26" s="63" t="str">
        <f t="shared" si="29"/>
        <v/>
      </c>
      <c r="AQ26" s="63" t="str">
        <f t="shared" si="29"/>
        <v/>
      </c>
      <c r="AR26" s="63" t="str">
        <f t="shared" si="29"/>
        <v/>
      </c>
      <c r="AS26" s="63" t="str">
        <f t="shared" si="29"/>
        <v/>
      </c>
      <c r="AT26" s="63" t="str">
        <f t="shared" si="29"/>
        <v/>
      </c>
      <c r="AU26" s="63" t="str">
        <f t="shared" si="29"/>
        <v/>
      </c>
      <c r="AV26" s="63" t="str">
        <f t="shared" si="29"/>
        <v/>
      </c>
      <c r="AW26" s="63" t="str">
        <f t="shared" si="29"/>
        <v/>
      </c>
      <c r="AX26" s="63" t="str">
        <f t="shared" si="29"/>
        <v/>
      </c>
      <c r="AY26" s="63" t="str">
        <f t="shared" si="29"/>
        <v/>
      </c>
      <c r="AZ26" s="63" t="str">
        <f t="shared" si="29"/>
        <v/>
      </c>
      <c r="BA26" s="63" t="str">
        <f t="shared" si="29"/>
        <v/>
      </c>
      <c r="BB26" s="63" t="str">
        <f t="shared" si="29"/>
        <v/>
      </c>
      <c r="BC26" s="63" t="str">
        <f t="shared" si="29"/>
        <v/>
      </c>
      <c r="BD26" s="63" t="str">
        <f t="shared" si="29"/>
        <v/>
      </c>
      <c r="BE26" s="63" t="str">
        <f t="shared" si="29"/>
        <v/>
      </c>
      <c r="BF26" s="63" t="str">
        <f t="shared" si="29"/>
        <v/>
      </c>
      <c r="BG26" s="63" t="str">
        <f t="shared" si="29"/>
        <v/>
      </c>
      <c r="BH26" s="63" t="str">
        <f t="shared" si="29"/>
        <v/>
      </c>
      <c r="BI26" s="63" t="str">
        <f t="shared" si="29"/>
        <v/>
      </c>
      <c r="BJ26" s="63" t="str">
        <f t="shared" si="29"/>
        <v/>
      </c>
      <c r="BK26" s="63" t="str">
        <f t="shared" si="29"/>
        <v/>
      </c>
      <c r="BL26" s="63" t="str">
        <f t="shared" si="29"/>
        <v/>
      </c>
      <c r="BM26" s="63" t="str">
        <f t="shared" si="29"/>
        <v>◆</v>
      </c>
      <c r="BN26" s="63" t="str">
        <f t="shared" si="29"/>
        <v/>
      </c>
      <c r="BO26" s="63" t="str">
        <f t="shared" si="29"/>
        <v/>
      </c>
      <c r="BP26" s="63" t="str">
        <f t="shared" si="29"/>
        <v/>
      </c>
      <c r="BQ26" s="63" t="str">
        <f t="shared" si="29"/>
        <v/>
      </c>
      <c r="BR26" s="63" t="str">
        <f t="shared" si="29"/>
        <v/>
      </c>
      <c r="BS26" s="63" t="str">
        <f t="shared" si="29"/>
        <v/>
      </c>
      <c r="BT26" s="63" t="str">
        <f t="shared" si="29"/>
        <v/>
      </c>
      <c r="BU26" s="63" t="str">
        <f t="shared" si="29"/>
        <v/>
      </c>
      <c r="BV26" s="63" t="str">
        <f t="shared" si="29"/>
        <v/>
      </c>
      <c r="BW26" s="63" t="str">
        <f t="shared" si="29"/>
        <v/>
      </c>
      <c r="BX26" s="63" t="str">
        <f t="shared" si="29"/>
        <v/>
      </c>
      <c r="BY26" s="63" t="str">
        <f t="shared" si="29"/>
        <v/>
      </c>
      <c r="BZ26" s="63" t="str">
        <f t="shared" si="29"/>
        <v/>
      </c>
      <c r="CA26" s="63" t="str">
        <f t="shared" si="29"/>
        <v/>
      </c>
      <c r="CB26" s="63" t="str">
        <f t="shared" si="29"/>
        <v/>
      </c>
      <c r="CC26" s="63" t="str">
        <f t="shared" si="29"/>
        <v/>
      </c>
      <c r="CD26" s="63" t="str">
        <f t="shared" si="29"/>
        <v/>
      </c>
      <c r="CE26" s="63" t="str">
        <f t="shared" si="29"/>
        <v/>
      </c>
      <c r="CF26" s="63" t="str">
        <f t="shared" si="29"/>
        <v/>
      </c>
      <c r="CG26" s="63" t="str">
        <f t="shared" si="29"/>
        <v/>
      </c>
      <c r="CH26" s="63" t="str">
        <f t="shared" si="29"/>
        <v/>
      </c>
      <c r="CI26" s="63" t="str">
        <f t="shared" si="29"/>
        <v/>
      </c>
      <c r="CJ26" s="63" t="str">
        <f t="shared" si="29"/>
        <v/>
      </c>
      <c r="CK26" s="63" t="str">
        <f t="shared" si="29"/>
        <v/>
      </c>
      <c r="CL26" s="63" t="str">
        <f t="shared" si="29"/>
        <v/>
      </c>
      <c r="CM26" s="63" t="str">
        <f t="shared" si="29"/>
        <v/>
      </c>
      <c r="CN26" s="63" t="str">
        <f t="shared" si="29"/>
        <v/>
      </c>
      <c r="CO26" s="63" t="str">
        <f t="shared" si="29"/>
        <v/>
      </c>
      <c r="CP26" s="63" t="str">
        <f t="shared" si="29"/>
        <v/>
      </c>
      <c r="CQ26" s="63" t="str">
        <f t="shared" si="29"/>
        <v/>
      </c>
      <c r="CR26" s="63" t="str">
        <f t="shared" si="29"/>
        <v/>
      </c>
      <c r="CS26" s="63" t="str">
        <f t="shared" si="29"/>
        <v/>
      </c>
      <c r="CT26" s="63" t="str">
        <f t="shared" si="29"/>
        <v/>
      </c>
      <c r="CU26" s="63" t="str">
        <f t="shared" si="29"/>
        <v/>
      </c>
      <c r="CV26" s="63" t="str">
        <f t="shared" si="29"/>
        <v/>
      </c>
      <c r="CW26" s="63" t="str">
        <f t="shared" si="29"/>
        <v/>
      </c>
      <c r="CX26" s="63" t="str">
        <f t="shared" si="29"/>
        <v/>
      </c>
      <c r="CY26" s="63" t="str">
        <f t="shared" si="29"/>
        <v/>
      </c>
      <c r="CZ26" s="63" t="str">
        <f t="shared" si="29"/>
        <v/>
      </c>
    </row>
    <row r="27" ht="15.75" customHeight="1">
      <c r="A27" s="53"/>
      <c r="B27" s="53"/>
      <c r="C27" s="55"/>
      <c r="D27" s="55"/>
      <c r="E27" s="53"/>
      <c r="F27" s="53"/>
      <c r="G27" s="53"/>
      <c r="H27" s="53"/>
      <c r="I27" s="53"/>
      <c r="J27" s="56"/>
      <c r="K27" s="57" t="str">
        <f t="shared" si="6"/>
        <v/>
      </c>
      <c r="L27" s="57" t="str">
        <f t="shared" si="7"/>
        <v/>
      </c>
      <c r="M27" s="57" t="str">
        <f>IF(OR($B27&lt;&gt;"Vorgang",N($H27)=0,NOT(ISNUMBER($L27)),ISNUMBER($P27)),"",WORKDAY($L27,$H27,Freie_Tage))</f>
        <v/>
      </c>
      <c r="N27" s="56"/>
      <c r="O27" s="56"/>
      <c r="P27" s="56"/>
      <c r="Q27" s="58"/>
      <c r="R27" s="59" t="str">
        <f>IF(AND(ISNUMBER($N27),ISNUMBER($L27)),IF($L27&gt;$N27,NETWORKDAYS($N27,$L27,Freie_Tage)-1,IF($L27&lt;$N27,1-NETWORKDAYS($L27,$N27,Freie_Tage),0)),"")</f>
        <v/>
      </c>
      <c r="S27" s="60" t="str">
        <f t="shared" si="8"/>
        <v/>
      </c>
      <c r="T27" s="61" t="str">
        <f t="shared" si="9"/>
        <v/>
      </c>
      <c r="U27" s="62">
        <f t="shared" si="10"/>
        <v>15</v>
      </c>
      <c r="V27" s="62" t="str">
        <f t="array" ref="V27">IF(OR($C27="",$B27="Abschnitt"),"",IF(ISNUMBER($O27),$O27,IF(AND($E27="",NOT(ISNUMBER($J27))),WORKDAY(IF(ISNUMBER($C$5),$C$5,TODAY())-1,1,Freie_Tage),MAX(IF($E27="",0,IFERROR(WORKDAY(INDEX($X$7:$X26,MATCH($E27,$A$7:$A26,0)),IF($B27="Meilenstein",0,1)+N($F27),Freie_Tage),WORKDAY(IF(ISNUMBER($C$5),$C$5,TODAY())-1,1,Freie_Tage))),IF(ISNUMBER($J27),WORKDAY($J27-1,1,Freie_Tage),0)))))</f>
        <v/>
      </c>
      <c r="W27" s="62" t="str">
        <f>IF(V27="","",IF(ISNUMBER($P27),$P27,IF($B27="Meilenstein",V27,WORKDAY(V27,MAX(N($G27),1)-1,Freie_Tage))))</f>
        <v/>
      </c>
      <c r="X27" s="62" t="str">
        <f>IF(V27="","",MAX(WORKDAY(IF($B27="Meilenstein",V27,WORKDAY(V27,MAX(N($G27),1)-1,Freie_Tage)),N($H27),Freie_Tage),IF(ISNUMBER($P27),$P27,0)))</f>
        <v/>
      </c>
      <c r="Y27" s="62">
        <f t="shared" si="11"/>
        <v>0</v>
      </c>
      <c r="Z27" s="62">
        <f>IF(NOT(ISNUMBER($K27)),0,IF(Y27&gt;=1,1,IF(TODAY()&lt;$K27,2,IF(OR(TODAY()&gt;$L27,N($R27)&gt;0),5,IF(Y27&lt;MIN(1,(NETWORKDAYS($K27,TODAY(),Freie_Tage)-1)/MAX(1,NETWORKDAYS($K27,$L27,Freie_Tage)))-0.15,4,3)))))</f>
        <v>0</v>
      </c>
      <c r="AA27" s="63" t="str">
        <f t="shared" ref="AA27:CZ27" si="30">IF(AND($B27="Meilenstein",ISNUMBER($K27)),IF(AND(AA$1&lt;=$K27,AB$1&gt;$K27),"◆",""),"")</f>
        <v/>
      </c>
      <c r="AB27" s="63" t="str">
        <f t="shared" si="30"/>
        <v/>
      </c>
      <c r="AC27" s="63" t="str">
        <f t="shared" si="30"/>
        <v/>
      </c>
      <c r="AD27" s="63" t="str">
        <f t="shared" si="30"/>
        <v/>
      </c>
      <c r="AE27" s="63" t="str">
        <f t="shared" si="30"/>
        <v/>
      </c>
      <c r="AF27" s="63" t="str">
        <f t="shared" si="30"/>
        <v/>
      </c>
      <c r="AG27" s="63" t="str">
        <f t="shared" si="30"/>
        <v/>
      </c>
      <c r="AH27" s="63" t="str">
        <f t="shared" si="30"/>
        <v/>
      </c>
      <c r="AI27" s="63" t="str">
        <f t="shared" si="30"/>
        <v/>
      </c>
      <c r="AJ27" s="63" t="str">
        <f t="shared" si="30"/>
        <v/>
      </c>
      <c r="AK27" s="63" t="str">
        <f t="shared" si="30"/>
        <v/>
      </c>
      <c r="AL27" s="63" t="str">
        <f t="shared" si="30"/>
        <v/>
      </c>
      <c r="AM27" s="63" t="str">
        <f t="shared" si="30"/>
        <v/>
      </c>
      <c r="AN27" s="63" t="str">
        <f t="shared" si="30"/>
        <v/>
      </c>
      <c r="AO27" s="63" t="str">
        <f t="shared" si="30"/>
        <v/>
      </c>
      <c r="AP27" s="63" t="str">
        <f t="shared" si="30"/>
        <v/>
      </c>
      <c r="AQ27" s="63" t="str">
        <f t="shared" si="30"/>
        <v/>
      </c>
      <c r="AR27" s="63" t="str">
        <f t="shared" si="30"/>
        <v/>
      </c>
      <c r="AS27" s="63" t="str">
        <f t="shared" si="30"/>
        <v/>
      </c>
      <c r="AT27" s="63" t="str">
        <f t="shared" si="30"/>
        <v/>
      </c>
      <c r="AU27" s="63" t="str">
        <f t="shared" si="30"/>
        <v/>
      </c>
      <c r="AV27" s="63" t="str">
        <f t="shared" si="30"/>
        <v/>
      </c>
      <c r="AW27" s="63" t="str">
        <f t="shared" si="30"/>
        <v/>
      </c>
      <c r="AX27" s="63" t="str">
        <f t="shared" si="30"/>
        <v/>
      </c>
      <c r="AY27" s="63" t="str">
        <f t="shared" si="30"/>
        <v/>
      </c>
      <c r="AZ27" s="63" t="str">
        <f t="shared" si="30"/>
        <v/>
      </c>
      <c r="BA27" s="63" t="str">
        <f t="shared" si="30"/>
        <v/>
      </c>
      <c r="BB27" s="63" t="str">
        <f t="shared" si="30"/>
        <v/>
      </c>
      <c r="BC27" s="63" t="str">
        <f t="shared" si="30"/>
        <v/>
      </c>
      <c r="BD27" s="63" t="str">
        <f t="shared" si="30"/>
        <v/>
      </c>
      <c r="BE27" s="63" t="str">
        <f t="shared" si="30"/>
        <v/>
      </c>
      <c r="BF27" s="63" t="str">
        <f t="shared" si="30"/>
        <v/>
      </c>
      <c r="BG27" s="63" t="str">
        <f t="shared" si="30"/>
        <v/>
      </c>
      <c r="BH27" s="63" t="str">
        <f t="shared" si="30"/>
        <v/>
      </c>
      <c r="BI27" s="63" t="str">
        <f t="shared" si="30"/>
        <v/>
      </c>
      <c r="BJ27" s="63" t="str">
        <f t="shared" si="30"/>
        <v/>
      </c>
      <c r="BK27" s="63" t="str">
        <f t="shared" si="30"/>
        <v/>
      </c>
      <c r="BL27" s="63" t="str">
        <f t="shared" si="30"/>
        <v/>
      </c>
      <c r="BM27" s="63" t="str">
        <f t="shared" si="30"/>
        <v/>
      </c>
      <c r="BN27" s="63" t="str">
        <f t="shared" si="30"/>
        <v/>
      </c>
      <c r="BO27" s="63" t="str">
        <f t="shared" si="30"/>
        <v/>
      </c>
      <c r="BP27" s="63" t="str">
        <f t="shared" si="30"/>
        <v/>
      </c>
      <c r="BQ27" s="63" t="str">
        <f t="shared" si="30"/>
        <v/>
      </c>
      <c r="BR27" s="63" t="str">
        <f t="shared" si="30"/>
        <v/>
      </c>
      <c r="BS27" s="63" t="str">
        <f t="shared" si="30"/>
        <v/>
      </c>
      <c r="BT27" s="63" t="str">
        <f t="shared" si="30"/>
        <v/>
      </c>
      <c r="BU27" s="63" t="str">
        <f t="shared" si="30"/>
        <v/>
      </c>
      <c r="BV27" s="63" t="str">
        <f t="shared" si="30"/>
        <v/>
      </c>
      <c r="BW27" s="63" t="str">
        <f t="shared" si="30"/>
        <v/>
      </c>
      <c r="BX27" s="63" t="str">
        <f t="shared" si="30"/>
        <v/>
      </c>
      <c r="BY27" s="63" t="str">
        <f t="shared" si="30"/>
        <v/>
      </c>
      <c r="BZ27" s="63" t="str">
        <f t="shared" si="30"/>
        <v/>
      </c>
      <c r="CA27" s="63" t="str">
        <f t="shared" si="30"/>
        <v/>
      </c>
      <c r="CB27" s="63" t="str">
        <f t="shared" si="30"/>
        <v/>
      </c>
      <c r="CC27" s="63" t="str">
        <f t="shared" si="30"/>
        <v/>
      </c>
      <c r="CD27" s="63" t="str">
        <f t="shared" si="30"/>
        <v/>
      </c>
      <c r="CE27" s="63" t="str">
        <f t="shared" si="30"/>
        <v/>
      </c>
      <c r="CF27" s="63" t="str">
        <f t="shared" si="30"/>
        <v/>
      </c>
      <c r="CG27" s="63" t="str">
        <f t="shared" si="30"/>
        <v/>
      </c>
      <c r="CH27" s="63" t="str">
        <f t="shared" si="30"/>
        <v/>
      </c>
      <c r="CI27" s="63" t="str">
        <f t="shared" si="30"/>
        <v/>
      </c>
      <c r="CJ27" s="63" t="str">
        <f t="shared" si="30"/>
        <v/>
      </c>
      <c r="CK27" s="63" t="str">
        <f t="shared" si="30"/>
        <v/>
      </c>
      <c r="CL27" s="63" t="str">
        <f t="shared" si="30"/>
        <v/>
      </c>
      <c r="CM27" s="63" t="str">
        <f t="shared" si="30"/>
        <v/>
      </c>
      <c r="CN27" s="63" t="str">
        <f t="shared" si="30"/>
        <v/>
      </c>
      <c r="CO27" s="63" t="str">
        <f t="shared" si="30"/>
        <v/>
      </c>
      <c r="CP27" s="63" t="str">
        <f t="shared" si="30"/>
        <v/>
      </c>
      <c r="CQ27" s="63" t="str">
        <f t="shared" si="30"/>
        <v/>
      </c>
      <c r="CR27" s="63" t="str">
        <f t="shared" si="30"/>
        <v/>
      </c>
      <c r="CS27" s="63" t="str">
        <f t="shared" si="30"/>
        <v/>
      </c>
      <c r="CT27" s="63" t="str">
        <f t="shared" si="30"/>
        <v/>
      </c>
      <c r="CU27" s="63" t="str">
        <f t="shared" si="30"/>
        <v/>
      </c>
      <c r="CV27" s="63" t="str">
        <f t="shared" si="30"/>
        <v/>
      </c>
      <c r="CW27" s="63" t="str">
        <f t="shared" si="30"/>
        <v/>
      </c>
      <c r="CX27" s="63" t="str">
        <f t="shared" si="30"/>
        <v/>
      </c>
      <c r="CY27" s="63" t="str">
        <f t="shared" si="30"/>
        <v/>
      </c>
      <c r="CZ27" s="63" t="str">
        <f t="shared" si="30"/>
        <v/>
      </c>
    </row>
    <row r="28" ht="15.75" customHeight="1">
      <c r="A28" s="53"/>
      <c r="B28" s="53"/>
      <c r="C28" s="55"/>
      <c r="D28" s="55"/>
      <c r="E28" s="53"/>
      <c r="F28" s="53"/>
      <c r="G28" s="53"/>
      <c r="H28" s="53"/>
      <c r="I28" s="53"/>
      <c r="J28" s="56"/>
      <c r="K28" s="57" t="str">
        <f t="shared" si="6"/>
        <v/>
      </c>
      <c r="L28" s="57" t="str">
        <f t="shared" si="7"/>
        <v/>
      </c>
      <c r="M28" s="57" t="str">
        <f>IF(OR($B28&lt;&gt;"Vorgang",N($H28)=0,NOT(ISNUMBER($L28)),ISNUMBER($P28)),"",WORKDAY($L28,$H28,Freie_Tage))</f>
        <v/>
      </c>
      <c r="N28" s="56"/>
      <c r="O28" s="56"/>
      <c r="P28" s="56"/>
      <c r="Q28" s="58"/>
      <c r="R28" s="59" t="str">
        <f>IF(AND(ISNUMBER($N28),ISNUMBER($L28)),IF($L28&gt;$N28,NETWORKDAYS($N28,$L28,Freie_Tage)-1,IF($L28&lt;$N28,1-NETWORKDAYS($L28,$N28,Freie_Tage),0)),"")</f>
        <v/>
      </c>
      <c r="S28" s="60" t="str">
        <f t="shared" si="8"/>
        <v/>
      </c>
      <c r="T28" s="61" t="str">
        <f t="shared" si="9"/>
        <v/>
      </c>
      <c r="U28" s="62">
        <f t="shared" si="10"/>
        <v>15</v>
      </c>
      <c r="V28" s="62" t="str">
        <f t="array" ref="V28">IF(OR($C28="",$B28="Abschnitt"),"",IF(ISNUMBER($O28),$O28,IF(AND($E28="",NOT(ISNUMBER($J28))),WORKDAY(IF(ISNUMBER($C$5),$C$5,TODAY())-1,1,Freie_Tage),MAX(IF($E28="",0,IFERROR(WORKDAY(INDEX($X$7:$X27,MATCH($E28,$A$7:$A27,0)),IF($B28="Meilenstein",0,1)+N($F28),Freie_Tage),WORKDAY(IF(ISNUMBER($C$5),$C$5,TODAY())-1,1,Freie_Tage))),IF(ISNUMBER($J28),WORKDAY($J28-1,1,Freie_Tage),0)))))</f>
        <v/>
      </c>
      <c r="W28" s="62" t="str">
        <f>IF(V28="","",IF(ISNUMBER($P28),$P28,IF($B28="Meilenstein",V28,WORKDAY(V28,MAX(N($G28),1)-1,Freie_Tage))))</f>
        <v/>
      </c>
      <c r="X28" s="62" t="str">
        <f>IF(V28="","",MAX(WORKDAY(IF($B28="Meilenstein",V28,WORKDAY(V28,MAX(N($G28),1)-1,Freie_Tage)),N($H28),Freie_Tage),IF(ISNUMBER($P28),$P28,0)))</f>
        <v/>
      </c>
      <c r="Y28" s="62">
        <f t="shared" si="11"/>
        <v>0</v>
      </c>
      <c r="Z28" s="62">
        <f>IF(NOT(ISNUMBER($K28)),0,IF(Y28&gt;=1,1,IF(TODAY()&lt;$K28,2,IF(OR(TODAY()&gt;$L28,N($R28)&gt;0),5,IF(Y28&lt;MIN(1,(NETWORKDAYS($K28,TODAY(),Freie_Tage)-1)/MAX(1,NETWORKDAYS($K28,$L28,Freie_Tage)))-0.15,4,3)))))</f>
        <v>0</v>
      </c>
      <c r="AA28" s="63" t="str">
        <f t="shared" ref="AA28:CZ28" si="31">IF(AND($B28="Meilenstein",ISNUMBER($K28)),IF(AND(AA$1&lt;=$K28,AB$1&gt;$K28),"◆",""),"")</f>
        <v/>
      </c>
      <c r="AB28" s="63" t="str">
        <f t="shared" si="31"/>
        <v/>
      </c>
      <c r="AC28" s="63" t="str">
        <f t="shared" si="31"/>
        <v/>
      </c>
      <c r="AD28" s="63" t="str">
        <f t="shared" si="31"/>
        <v/>
      </c>
      <c r="AE28" s="63" t="str">
        <f t="shared" si="31"/>
        <v/>
      </c>
      <c r="AF28" s="63" t="str">
        <f t="shared" si="31"/>
        <v/>
      </c>
      <c r="AG28" s="63" t="str">
        <f t="shared" si="31"/>
        <v/>
      </c>
      <c r="AH28" s="63" t="str">
        <f t="shared" si="31"/>
        <v/>
      </c>
      <c r="AI28" s="63" t="str">
        <f t="shared" si="31"/>
        <v/>
      </c>
      <c r="AJ28" s="63" t="str">
        <f t="shared" si="31"/>
        <v/>
      </c>
      <c r="AK28" s="63" t="str">
        <f t="shared" si="31"/>
        <v/>
      </c>
      <c r="AL28" s="63" t="str">
        <f t="shared" si="31"/>
        <v/>
      </c>
      <c r="AM28" s="63" t="str">
        <f t="shared" si="31"/>
        <v/>
      </c>
      <c r="AN28" s="63" t="str">
        <f t="shared" si="31"/>
        <v/>
      </c>
      <c r="AO28" s="63" t="str">
        <f t="shared" si="31"/>
        <v/>
      </c>
      <c r="AP28" s="63" t="str">
        <f t="shared" si="31"/>
        <v/>
      </c>
      <c r="AQ28" s="63" t="str">
        <f t="shared" si="31"/>
        <v/>
      </c>
      <c r="AR28" s="63" t="str">
        <f t="shared" si="31"/>
        <v/>
      </c>
      <c r="AS28" s="63" t="str">
        <f t="shared" si="31"/>
        <v/>
      </c>
      <c r="AT28" s="63" t="str">
        <f t="shared" si="31"/>
        <v/>
      </c>
      <c r="AU28" s="63" t="str">
        <f t="shared" si="31"/>
        <v/>
      </c>
      <c r="AV28" s="63" t="str">
        <f t="shared" si="31"/>
        <v/>
      </c>
      <c r="AW28" s="63" t="str">
        <f t="shared" si="31"/>
        <v/>
      </c>
      <c r="AX28" s="63" t="str">
        <f t="shared" si="31"/>
        <v/>
      </c>
      <c r="AY28" s="63" t="str">
        <f t="shared" si="31"/>
        <v/>
      </c>
      <c r="AZ28" s="63" t="str">
        <f t="shared" si="31"/>
        <v/>
      </c>
      <c r="BA28" s="63" t="str">
        <f t="shared" si="31"/>
        <v/>
      </c>
      <c r="BB28" s="63" t="str">
        <f t="shared" si="31"/>
        <v/>
      </c>
      <c r="BC28" s="63" t="str">
        <f t="shared" si="31"/>
        <v/>
      </c>
      <c r="BD28" s="63" t="str">
        <f t="shared" si="31"/>
        <v/>
      </c>
      <c r="BE28" s="63" t="str">
        <f t="shared" si="31"/>
        <v/>
      </c>
      <c r="BF28" s="63" t="str">
        <f t="shared" si="31"/>
        <v/>
      </c>
      <c r="BG28" s="63" t="str">
        <f t="shared" si="31"/>
        <v/>
      </c>
      <c r="BH28" s="63" t="str">
        <f t="shared" si="31"/>
        <v/>
      </c>
      <c r="BI28" s="63" t="str">
        <f t="shared" si="31"/>
        <v/>
      </c>
      <c r="BJ28" s="63" t="str">
        <f t="shared" si="31"/>
        <v/>
      </c>
      <c r="BK28" s="63" t="str">
        <f t="shared" si="31"/>
        <v/>
      </c>
      <c r="BL28" s="63" t="str">
        <f t="shared" si="31"/>
        <v/>
      </c>
      <c r="BM28" s="63" t="str">
        <f t="shared" si="31"/>
        <v/>
      </c>
      <c r="BN28" s="63" t="str">
        <f t="shared" si="31"/>
        <v/>
      </c>
      <c r="BO28" s="63" t="str">
        <f t="shared" si="31"/>
        <v/>
      </c>
      <c r="BP28" s="63" t="str">
        <f t="shared" si="31"/>
        <v/>
      </c>
      <c r="BQ28" s="63" t="str">
        <f t="shared" si="31"/>
        <v/>
      </c>
      <c r="BR28" s="63" t="str">
        <f t="shared" si="31"/>
        <v/>
      </c>
      <c r="BS28" s="63" t="str">
        <f t="shared" si="31"/>
        <v/>
      </c>
      <c r="BT28" s="63" t="str">
        <f t="shared" si="31"/>
        <v/>
      </c>
      <c r="BU28" s="63" t="str">
        <f t="shared" si="31"/>
        <v/>
      </c>
      <c r="BV28" s="63" t="str">
        <f t="shared" si="31"/>
        <v/>
      </c>
      <c r="BW28" s="63" t="str">
        <f t="shared" si="31"/>
        <v/>
      </c>
      <c r="BX28" s="63" t="str">
        <f t="shared" si="31"/>
        <v/>
      </c>
      <c r="BY28" s="63" t="str">
        <f t="shared" si="31"/>
        <v/>
      </c>
      <c r="BZ28" s="63" t="str">
        <f t="shared" si="31"/>
        <v/>
      </c>
      <c r="CA28" s="63" t="str">
        <f t="shared" si="31"/>
        <v/>
      </c>
      <c r="CB28" s="63" t="str">
        <f t="shared" si="31"/>
        <v/>
      </c>
      <c r="CC28" s="63" t="str">
        <f t="shared" si="31"/>
        <v/>
      </c>
      <c r="CD28" s="63" t="str">
        <f t="shared" si="31"/>
        <v/>
      </c>
      <c r="CE28" s="63" t="str">
        <f t="shared" si="31"/>
        <v/>
      </c>
      <c r="CF28" s="63" t="str">
        <f t="shared" si="31"/>
        <v/>
      </c>
      <c r="CG28" s="63" t="str">
        <f t="shared" si="31"/>
        <v/>
      </c>
      <c r="CH28" s="63" t="str">
        <f t="shared" si="31"/>
        <v/>
      </c>
      <c r="CI28" s="63" t="str">
        <f t="shared" si="31"/>
        <v/>
      </c>
      <c r="CJ28" s="63" t="str">
        <f t="shared" si="31"/>
        <v/>
      </c>
      <c r="CK28" s="63" t="str">
        <f t="shared" si="31"/>
        <v/>
      </c>
      <c r="CL28" s="63" t="str">
        <f t="shared" si="31"/>
        <v/>
      </c>
      <c r="CM28" s="63" t="str">
        <f t="shared" si="31"/>
        <v/>
      </c>
      <c r="CN28" s="63" t="str">
        <f t="shared" si="31"/>
        <v/>
      </c>
      <c r="CO28" s="63" t="str">
        <f t="shared" si="31"/>
        <v/>
      </c>
      <c r="CP28" s="63" t="str">
        <f t="shared" si="31"/>
        <v/>
      </c>
      <c r="CQ28" s="63" t="str">
        <f t="shared" si="31"/>
        <v/>
      </c>
      <c r="CR28" s="63" t="str">
        <f t="shared" si="31"/>
        <v/>
      </c>
      <c r="CS28" s="63" t="str">
        <f t="shared" si="31"/>
        <v/>
      </c>
      <c r="CT28" s="63" t="str">
        <f t="shared" si="31"/>
        <v/>
      </c>
      <c r="CU28" s="63" t="str">
        <f t="shared" si="31"/>
        <v/>
      </c>
      <c r="CV28" s="63" t="str">
        <f t="shared" si="31"/>
        <v/>
      </c>
      <c r="CW28" s="63" t="str">
        <f t="shared" si="31"/>
        <v/>
      </c>
      <c r="CX28" s="63" t="str">
        <f t="shared" si="31"/>
        <v/>
      </c>
      <c r="CY28" s="63" t="str">
        <f t="shared" si="31"/>
        <v/>
      </c>
      <c r="CZ28" s="63" t="str">
        <f t="shared" si="31"/>
        <v/>
      </c>
    </row>
    <row r="29" ht="15.75" customHeight="1">
      <c r="A29" s="53"/>
      <c r="B29" s="53"/>
      <c r="C29" s="55"/>
      <c r="D29" s="55"/>
      <c r="E29" s="53"/>
      <c r="F29" s="53"/>
      <c r="G29" s="53"/>
      <c r="H29" s="53"/>
      <c r="I29" s="53"/>
      <c r="J29" s="56"/>
      <c r="K29" s="57" t="str">
        <f t="shared" si="6"/>
        <v/>
      </c>
      <c r="L29" s="57" t="str">
        <f t="shared" si="7"/>
        <v/>
      </c>
      <c r="M29" s="57" t="str">
        <f>IF(OR($B29&lt;&gt;"Vorgang",N($H29)=0,NOT(ISNUMBER($L29)),ISNUMBER($P29)),"",WORKDAY($L29,$H29,Freie_Tage))</f>
        <v/>
      </c>
      <c r="N29" s="56"/>
      <c r="O29" s="56"/>
      <c r="P29" s="56"/>
      <c r="Q29" s="58"/>
      <c r="R29" s="59" t="str">
        <f>IF(AND(ISNUMBER($N29),ISNUMBER($L29)),IF($L29&gt;$N29,NETWORKDAYS($N29,$L29,Freie_Tage)-1,IF($L29&lt;$N29,1-NETWORKDAYS($L29,$N29,Freie_Tage),0)),"")</f>
        <v/>
      </c>
      <c r="S29" s="60" t="str">
        <f t="shared" si="8"/>
        <v/>
      </c>
      <c r="T29" s="61" t="str">
        <f t="shared" si="9"/>
        <v/>
      </c>
      <c r="U29" s="62">
        <f t="shared" si="10"/>
        <v>15</v>
      </c>
      <c r="V29" s="62" t="str">
        <f t="array" ref="V29">IF(OR($C29="",$B29="Abschnitt"),"",IF(ISNUMBER($O29),$O29,IF(AND($E29="",NOT(ISNUMBER($J29))),WORKDAY(IF(ISNUMBER($C$5),$C$5,TODAY())-1,1,Freie_Tage),MAX(IF($E29="",0,IFERROR(WORKDAY(INDEX($X$7:$X28,MATCH($E29,$A$7:$A28,0)),IF($B29="Meilenstein",0,1)+N($F29),Freie_Tage),WORKDAY(IF(ISNUMBER($C$5),$C$5,TODAY())-1,1,Freie_Tage))),IF(ISNUMBER($J29),WORKDAY($J29-1,1,Freie_Tage),0)))))</f>
        <v/>
      </c>
      <c r="W29" s="62" t="str">
        <f>IF(V29="","",IF(ISNUMBER($P29),$P29,IF($B29="Meilenstein",V29,WORKDAY(V29,MAX(N($G29),1)-1,Freie_Tage))))</f>
        <v/>
      </c>
      <c r="X29" s="62" t="str">
        <f>IF(V29="","",MAX(WORKDAY(IF($B29="Meilenstein",V29,WORKDAY(V29,MAX(N($G29),1)-1,Freie_Tage)),N($H29),Freie_Tage),IF(ISNUMBER($P29),$P29,0)))</f>
        <v/>
      </c>
      <c r="Y29" s="62">
        <f t="shared" si="11"/>
        <v>0</v>
      </c>
      <c r="Z29" s="62">
        <f>IF(NOT(ISNUMBER($K29)),0,IF(Y29&gt;=1,1,IF(TODAY()&lt;$K29,2,IF(OR(TODAY()&gt;$L29,N($R29)&gt;0),5,IF(Y29&lt;MIN(1,(NETWORKDAYS($K29,TODAY(),Freie_Tage)-1)/MAX(1,NETWORKDAYS($K29,$L29,Freie_Tage)))-0.15,4,3)))))</f>
        <v>0</v>
      </c>
      <c r="AA29" s="63" t="str">
        <f t="shared" ref="AA29:CZ29" si="32">IF(AND($B29="Meilenstein",ISNUMBER($K29)),IF(AND(AA$1&lt;=$K29,AB$1&gt;$K29),"◆",""),"")</f>
        <v/>
      </c>
      <c r="AB29" s="63" t="str">
        <f t="shared" si="32"/>
        <v/>
      </c>
      <c r="AC29" s="63" t="str">
        <f t="shared" si="32"/>
        <v/>
      </c>
      <c r="AD29" s="63" t="str">
        <f t="shared" si="32"/>
        <v/>
      </c>
      <c r="AE29" s="63" t="str">
        <f t="shared" si="32"/>
        <v/>
      </c>
      <c r="AF29" s="63" t="str">
        <f t="shared" si="32"/>
        <v/>
      </c>
      <c r="AG29" s="63" t="str">
        <f t="shared" si="32"/>
        <v/>
      </c>
      <c r="AH29" s="63" t="str">
        <f t="shared" si="32"/>
        <v/>
      </c>
      <c r="AI29" s="63" t="str">
        <f t="shared" si="32"/>
        <v/>
      </c>
      <c r="AJ29" s="63" t="str">
        <f t="shared" si="32"/>
        <v/>
      </c>
      <c r="AK29" s="63" t="str">
        <f t="shared" si="32"/>
        <v/>
      </c>
      <c r="AL29" s="63" t="str">
        <f t="shared" si="32"/>
        <v/>
      </c>
      <c r="AM29" s="63" t="str">
        <f t="shared" si="32"/>
        <v/>
      </c>
      <c r="AN29" s="63" t="str">
        <f t="shared" si="32"/>
        <v/>
      </c>
      <c r="AO29" s="63" t="str">
        <f t="shared" si="32"/>
        <v/>
      </c>
      <c r="AP29" s="63" t="str">
        <f t="shared" si="32"/>
        <v/>
      </c>
      <c r="AQ29" s="63" t="str">
        <f t="shared" si="32"/>
        <v/>
      </c>
      <c r="AR29" s="63" t="str">
        <f t="shared" si="32"/>
        <v/>
      </c>
      <c r="AS29" s="63" t="str">
        <f t="shared" si="32"/>
        <v/>
      </c>
      <c r="AT29" s="63" t="str">
        <f t="shared" si="32"/>
        <v/>
      </c>
      <c r="AU29" s="63" t="str">
        <f t="shared" si="32"/>
        <v/>
      </c>
      <c r="AV29" s="63" t="str">
        <f t="shared" si="32"/>
        <v/>
      </c>
      <c r="AW29" s="63" t="str">
        <f t="shared" si="32"/>
        <v/>
      </c>
      <c r="AX29" s="63" t="str">
        <f t="shared" si="32"/>
        <v/>
      </c>
      <c r="AY29" s="63" t="str">
        <f t="shared" si="32"/>
        <v/>
      </c>
      <c r="AZ29" s="63" t="str">
        <f t="shared" si="32"/>
        <v/>
      </c>
      <c r="BA29" s="63" t="str">
        <f t="shared" si="32"/>
        <v/>
      </c>
      <c r="BB29" s="63" t="str">
        <f t="shared" si="32"/>
        <v/>
      </c>
      <c r="BC29" s="63" t="str">
        <f t="shared" si="32"/>
        <v/>
      </c>
      <c r="BD29" s="63" t="str">
        <f t="shared" si="32"/>
        <v/>
      </c>
      <c r="BE29" s="63" t="str">
        <f t="shared" si="32"/>
        <v/>
      </c>
      <c r="BF29" s="63" t="str">
        <f t="shared" si="32"/>
        <v/>
      </c>
      <c r="BG29" s="63" t="str">
        <f t="shared" si="32"/>
        <v/>
      </c>
      <c r="BH29" s="63" t="str">
        <f t="shared" si="32"/>
        <v/>
      </c>
      <c r="BI29" s="63" t="str">
        <f t="shared" si="32"/>
        <v/>
      </c>
      <c r="BJ29" s="63" t="str">
        <f t="shared" si="32"/>
        <v/>
      </c>
      <c r="BK29" s="63" t="str">
        <f t="shared" si="32"/>
        <v/>
      </c>
      <c r="BL29" s="63" t="str">
        <f t="shared" si="32"/>
        <v/>
      </c>
      <c r="BM29" s="63" t="str">
        <f t="shared" si="32"/>
        <v/>
      </c>
      <c r="BN29" s="63" t="str">
        <f t="shared" si="32"/>
        <v/>
      </c>
      <c r="BO29" s="63" t="str">
        <f t="shared" si="32"/>
        <v/>
      </c>
      <c r="BP29" s="63" t="str">
        <f t="shared" si="32"/>
        <v/>
      </c>
      <c r="BQ29" s="63" t="str">
        <f t="shared" si="32"/>
        <v/>
      </c>
      <c r="BR29" s="63" t="str">
        <f t="shared" si="32"/>
        <v/>
      </c>
      <c r="BS29" s="63" t="str">
        <f t="shared" si="32"/>
        <v/>
      </c>
      <c r="BT29" s="63" t="str">
        <f t="shared" si="32"/>
        <v/>
      </c>
      <c r="BU29" s="63" t="str">
        <f t="shared" si="32"/>
        <v/>
      </c>
      <c r="BV29" s="63" t="str">
        <f t="shared" si="32"/>
        <v/>
      </c>
      <c r="BW29" s="63" t="str">
        <f t="shared" si="32"/>
        <v/>
      </c>
      <c r="BX29" s="63" t="str">
        <f t="shared" si="32"/>
        <v/>
      </c>
      <c r="BY29" s="63" t="str">
        <f t="shared" si="32"/>
        <v/>
      </c>
      <c r="BZ29" s="63" t="str">
        <f t="shared" si="32"/>
        <v/>
      </c>
      <c r="CA29" s="63" t="str">
        <f t="shared" si="32"/>
        <v/>
      </c>
      <c r="CB29" s="63" t="str">
        <f t="shared" si="32"/>
        <v/>
      </c>
      <c r="CC29" s="63" t="str">
        <f t="shared" si="32"/>
        <v/>
      </c>
      <c r="CD29" s="63" t="str">
        <f t="shared" si="32"/>
        <v/>
      </c>
      <c r="CE29" s="63" t="str">
        <f t="shared" si="32"/>
        <v/>
      </c>
      <c r="CF29" s="63" t="str">
        <f t="shared" si="32"/>
        <v/>
      </c>
      <c r="CG29" s="63" t="str">
        <f t="shared" si="32"/>
        <v/>
      </c>
      <c r="CH29" s="63" t="str">
        <f t="shared" si="32"/>
        <v/>
      </c>
      <c r="CI29" s="63" t="str">
        <f t="shared" si="32"/>
        <v/>
      </c>
      <c r="CJ29" s="63" t="str">
        <f t="shared" si="32"/>
        <v/>
      </c>
      <c r="CK29" s="63" t="str">
        <f t="shared" si="32"/>
        <v/>
      </c>
      <c r="CL29" s="63" t="str">
        <f t="shared" si="32"/>
        <v/>
      </c>
      <c r="CM29" s="63" t="str">
        <f t="shared" si="32"/>
        <v/>
      </c>
      <c r="CN29" s="63" t="str">
        <f t="shared" si="32"/>
        <v/>
      </c>
      <c r="CO29" s="63" t="str">
        <f t="shared" si="32"/>
        <v/>
      </c>
      <c r="CP29" s="63" t="str">
        <f t="shared" si="32"/>
        <v/>
      </c>
      <c r="CQ29" s="63" t="str">
        <f t="shared" si="32"/>
        <v/>
      </c>
      <c r="CR29" s="63" t="str">
        <f t="shared" si="32"/>
        <v/>
      </c>
      <c r="CS29" s="63" t="str">
        <f t="shared" si="32"/>
        <v/>
      </c>
      <c r="CT29" s="63" t="str">
        <f t="shared" si="32"/>
        <v/>
      </c>
      <c r="CU29" s="63" t="str">
        <f t="shared" si="32"/>
        <v/>
      </c>
      <c r="CV29" s="63" t="str">
        <f t="shared" si="32"/>
        <v/>
      </c>
      <c r="CW29" s="63" t="str">
        <f t="shared" si="32"/>
        <v/>
      </c>
      <c r="CX29" s="63" t="str">
        <f t="shared" si="32"/>
        <v/>
      </c>
      <c r="CY29" s="63" t="str">
        <f t="shared" si="32"/>
        <v/>
      </c>
      <c r="CZ29" s="63" t="str">
        <f t="shared" si="32"/>
        <v/>
      </c>
    </row>
    <row r="30" ht="15.75" customHeight="1">
      <c r="A30" s="53"/>
      <c r="B30" s="53"/>
      <c r="C30" s="55"/>
      <c r="D30" s="55"/>
      <c r="E30" s="53"/>
      <c r="F30" s="53"/>
      <c r="G30" s="53"/>
      <c r="H30" s="53"/>
      <c r="I30" s="53"/>
      <c r="J30" s="56"/>
      <c r="K30" s="57" t="str">
        <f t="shared" si="6"/>
        <v/>
      </c>
      <c r="L30" s="57" t="str">
        <f t="shared" si="7"/>
        <v/>
      </c>
      <c r="M30" s="57" t="str">
        <f>IF(OR($B30&lt;&gt;"Vorgang",N($H30)=0,NOT(ISNUMBER($L30)),ISNUMBER($P30)),"",WORKDAY($L30,$H30,Freie_Tage))</f>
        <v/>
      </c>
      <c r="N30" s="56"/>
      <c r="O30" s="56"/>
      <c r="P30" s="56"/>
      <c r="Q30" s="58"/>
      <c r="R30" s="59" t="str">
        <f>IF(AND(ISNUMBER($N30),ISNUMBER($L30)),IF($L30&gt;$N30,NETWORKDAYS($N30,$L30,Freie_Tage)-1,IF($L30&lt;$N30,1-NETWORKDAYS($L30,$N30,Freie_Tage),0)),"")</f>
        <v/>
      </c>
      <c r="S30" s="60" t="str">
        <f t="shared" si="8"/>
        <v/>
      </c>
      <c r="T30" s="61" t="str">
        <f t="shared" si="9"/>
        <v/>
      </c>
      <c r="U30" s="62">
        <f t="shared" si="10"/>
        <v>15</v>
      </c>
      <c r="V30" s="62" t="str">
        <f t="array" ref="V30">IF(OR($C30="",$B30="Abschnitt"),"",IF(ISNUMBER($O30),$O30,IF(AND($E30="",NOT(ISNUMBER($J30))),WORKDAY(IF(ISNUMBER($C$5),$C$5,TODAY())-1,1,Freie_Tage),MAX(IF($E30="",0,IFERROR(WORKDAY(INDEX($X$7:$X29,MATCH($E30,$A$7:$A29,0)),IF($B30="Meilenstein",0,1)+N($F30),Freie_Tage),WORKDAY(IF(ISNUMBER($C$5),$C$5,TODAY())-1,1,Freie_Tage))),IF(ISNUMBER($J30),WORKDAY($J30-1,1,Freie_Tage),0)))))</f>
        <v/>
      </c>
      <c r="W30" s="62" t="str">
        <f>IF(V30="","",IF(ISNUMBER($P30),$P30,IF($B30="Meilenstein",V30,WORKDAY(V30,MAX(N($G30),1)-1,Freie_Tage))))</f>
        <v/>
      </c>
      <c r="X30" s="62" t="str">
        <f>IF(V30="","",MAX(WORKDAY(IF($B30="Meilenstein",V30,WORKDAY(V30,MAX(N($G30),1)-1,Freie_Tage)),N($H30),Freie_Tage),IF(ISNUMBER($P30),$P30,0)))</f>
        <v/>
      </c>
      <c r="Y30" s="62">
        <f t="shared" si="11"/>
        <v>0</v>
      </c>
      <c r="Z30" s="62">
        <f>IF(NOT(ISNUMBER($K30)),0,IF(Y30&gt;=1,1,IF(TODAY()&lt;$K30,2,IF(OR(TODAY()&gt;$L30,N($R30)&gt;0),5,IF(Y30&lt;MIN(1,(NETWORKDAYS($K30,TODAY(),Freie_Tage)-1)/MAX(1,NETWORKDAYS($K30,$L30,Freie_Tage)))-0.15,4,3)))))</f>
        <v>0</v>
      </c>
      <c r="AA30" s="63" t="str">
        <f t="shared" ref="AA30:CZ30" si="33">IF(AND($B30="Meilenstein",ISNUMBER($K30)),IF(AND(AA$1&lt;=$K30,AB$1&gt;$K30),"◆",""),"")</f>
        <v/>
      </c>
      <c r="AB30" s="63" t="str">
        <f t="shared" si="33"/>
        <v/>
      </c>
      <c r="AC30" s="63" t="str">
        <f t="shared" si="33"/>
        <v/>
      </c>
      <c r="AD30" s="63" t="str">
        <f t="shared" si="33"/>
        <v/>
      </c>
      <c r="AE30" s="63" t="str">
        <f t="shared" si="33"/>
        <v/>
      </c>
      <c r="AF30" s="63" t="str">
        <f t="shared" si="33"/>
        <v/>
      </c>
      <c r="AG30" s="63" t="str">
        <f t="shared" si="33"/>
        <v/>
      </c>
      <c r="AH30" s="63" t="str">
        <f t="shared" si="33"/>
        <v/>
      </c>
      <c r="AI30" s="63" t="str">
        <f t="shared" si="33"/>
        <v/>
      </c>
      <c r="AJ30" s="63" t="str">
        <f t="shared" si="33"/>
        <v/>
      </c>
      <c r="AK30" s="63" t="str">
        <f t="shared" si="33"/>
        <v/>
      </c>
      <c r="AL30" s="63" t="str">
        <f t="shared" si="33"/>
        <v/>
      </c>
      <c r="AM30" s="63" t="str">
        <f t="shared" si="33"/>
        <v/>
      </c>
      <c r="AN30" s="63" t="str">
        <f t="shared" si="33"/>
        <v/>
      </c>
      <c r="AO30" s="63" t="str">
        <f t="shared" si="33"/>
        <v/>
      </c>
      <c r="AP30" s="63" t="str">
        <f t="shared" si="33"/>
        <v/>
      </c>
      <c r="AQ30" s="63" t="str">
        <f t="shared" si="33"/>
        <v/>
      </c>
      <c r="AR30" s="63" t="str">
        <f t="shared" si="33"/>
        <v/>
      </c>
      <c r="AS30" s="63" t="str">
        <f t="shared" si="33"/>
        <v/>
      </c>
      <c r="AT30" s="63" t="str">
        <f t="shared" si="33"/>
        <v/>
      </c>
      <c r="AU30" s="63" t="str">
        <f t="shared" si="33"/>
        <v/>
      </c>
      <c r="AV30" s="63" t="str">
        <f t="shared" si="33"/>
        <v/>
      </c>
      <c r="AW30" s="63" t="str">
        <f t="shared" si="33"/>
        <v/>
      </c>
      <c r="AX30" s="63" t="str">
        <f t="shared" si="33"/>
        <v/>
      </c>
      <c r="AY30" s="63" t="str">
        <f t="shared" si="33"/>
        <v/>
      </c>
      <c r="AZ30" s="63" t="str">
        <f t="shared" si="33"/>
        <v/>
      </c>
      <c r="BA30" s="63" t="str">
        <f t="shared" si="33"/>
        <v/>
      </c>
      <c r="BB30" s="63" t="str">
        <f t="shared" si="33"/>
        <v/>
      </c>
      <c r="BC30" s="63" t="str">
        <f t="shared" si="33"/>
        <v/>
      </c>
      <c r="BD30" s="63" t="str">
        <f t="shared" si="33"/>
        <v/>
      </c>
      <c r="BE30" s="63" t="str">
        <f t="shared" si="33"/>
        <v/>
      </c>
      <c r="BF30" s="63" t="str">
        <f t="shared" si="33"/>
        <v/>
      </c>
      <c r="BG30" s="63" t="str">
        <f t="shared" si="33"/>
        <v/>
      </c>
      <c r="BH30" s="63" t="str">
        <f t="shared" si="33"/>
        <v/>
      </c>
      <c r="BI30" s="63" t="str">
        <f t="shared" si="33"/>
        <v/>
      </c>
      <c r="BJ30" s="63" t="str">
        <f t="shared" si="33"/>
        <v/>
      </c>
      <c r="BK30" s="63" t="str">
        <f t="shared" si="33"/>
        <v/>
      </c>
      <c r="BL30" s="63" t="str">
        <f t="shared" si="33"/>
        <v/>
      </c>
      <c r="BM30" s="63" t="str">
        <f t="shared" si="33"/>
        <v/>
      </c>
      <c r="BN30" s="63" t="str">
        <f t="shared" si="33"/>
        <v/>
      </c>
      <c r="BO30" s="63" t="str">
        <f t="shared" si="33"/>
        <v/>
      </c>
      <c r="BP30" s="63" t="str">
        <f t="shared" si="33"/>
        <v/>
      </c>
      <c r="BQ30" s="63" t="str">
        <f t="shared" si="33"/>
        <v/>
      </c>
      <c r="BR30" s="63" t="str">
        <f t="shared" si="33"/>
        <v/>
      </c>
      <c r="BS30" s="63" t="str">
        <f t="shared" si="33"/>
        <v/>
      </c>
      <c r="BT30" s="63" t="str">
        <f t="shared" si="33"/>
        <v/>
      </c>
      <c r="BU30" s="63" t="str">
        <f t="shared" si="33"/>
        <v/>
      </c>
      <c r="BV30" s="63" t="str">
        <f t="shared" si="33"/>
        <v/>
      </c>
      <c r="BW30" s="63" t="str">
        <f t="shared" si="33"/>
        <v/>
      </c>
      <c r="BX30" s="63" t="str">
        <f t="shared" si="33"/>
        <v/>
      </c>
      <c r="BY30" s="63" t="str">
        <f t="shared" si="33"/>
        <v/>
      </c>
      <c r="BZ30" s="63" t="str">
        <f t="shared" si="33"/>
        <v/>
      </c>
      <c r="CA30" s="63" t="str">
        <f t="shared" si="33"/>
        <v/>
      </c>
      <c r="CB30" s="63" t="str">
        <f t="shared" si="33"/>
        <v/>
      </c>
      <c r="CC30" s="63" t="str">
        <f t="shared" si="33"/>
        <v/>
      </c>
      <c r="CD30" s="63" t="str">
        <f t="shared" si="33"/>
        <v/>
      </c>
      <c r="CE30" s="63" t="str">
        <f t="shared" si="33"/>
        <v/>
      </c>
      <c r="CF30" s="63" t="str">
        <f t="shared" si="33"/>
        <v/>
      </c>
      <c r="CG30" s="63" t="str">
        <f t="shared" si="33"/>
        <v/>
      </c>
      <c r="CH30" s="63" t="str">
        <f t="shared" si="33"/>
        <v/>
      </c>
      <c r="CI30" s="63" t="str">
        <f t="shared" si="33"/>
        <v/>
      </c>
      <c r="CJ30" s="63" t="str">
        <f t="shared" si="33"/>
        <v/>
      </c>
      <c r="CK30" s="63" t="str">
        <f t="shared" si="33"/>
        <v/>
      </c>
      <c r="CL30" s="63" t="str">
        <f t="shared" si="33"/>
        <v/>
      </c>
      <c r="CM30" s="63" t="str">
        <f t="shared" si="33"/>
        <v/>
      </c>
      <c r="CN30" s="63" t="str">
        <f t="shared" si="33"/>
        <v/>
      </c>
      <c r="CO30" s="63" t="str">
        <f t="shared" si="33"/>
        <v/>
      </c>
      <c r="CP30" s="63" t="str">
        <f t="shared" si="33"/>
        <v/>
      </c>
      <c r="CQ30" s="63" t="str">
        <f t="shared" si="33"/>
        <v/>
      </c>
      <c r="CR30" s="63" t="str">
        <f t="shared" si="33"/>
        <v/>
      </c>
      <c r="CS30" s="63" t="str">
        <f t="shared" si="33"/>
        <v/>
      </c>
      <c r="CT30" s="63" t="str">
        <f t="shared" si="33"/>
        <v/>
      </c>
      <c r="CU30" s="63" t="str">
        <f t="shared" si="33"/>
        <v/>
      </c>
      <c r="CV30" s="63" t="str">
        <f t="shared" si="33"/>
        <v/>
      </c>
      <c r="CW30" s="63" t="str">
        <f t="shared" si="33"/>
        <v/>
      </c>
      <c r="CX30" s="63" t="str">
        <f t="shared" si="33"/>
        <v/>
      </c>
      <c r="CY30" s="63" t="str">
        <f t="shared" si="33"/>
        <v/>
      </c>
      <c r="CZ30" s="63" t="str">
        <f t="shared" si="33"/>
        <v/>
      </c>
    </row>
    <row r="31" ht="15.75" customHeight="1">
      <c r="A31" s="53"/>
      <c r="B31" s="53"/>
      <c r="C31" s="55"/>
      <c r="D31" s="55"/>
      <c r="E31" s="53"/>
      <c r="F31" s="53"/>
      <c r="G31" s="53"/>
      <c r="H31" s="53"/>
      <c r="I31" s="53"/>
      <c r="J31" s="56"/>
      <c r="K31" s="57" t="str">
        <f t="shared" si="6"/>
        <v/>
      </c>
      <c r="L31" s="57" t="str">
        <f t="shared" si="7"/>
        <v/>
      </c>
      <c r="M31" s="57" t="str">
        <f>IF(OR($B31&lt;&gt;"Vorgang",N($H31)=0,NOT(ISNUMBER($L31)),ISNUMBER($P31)),"",WORKDAY($L31,$H31,Freie_Tage))</f>
        <v/>
      </c>
      <c r="N31" s="56"/>
      <c r="O31" s="56"/>
      <c r="P31" s="56"/>
      <c r="Q31" s="58"/>
      <c r="R31" s="59" t="str">
        <f>IF(AND(ISNUMBER($N31),ISNUMBER($L31)),IF($L31&gt;$N31,NETWORKDAYS($N31,$L31,Freie_Tage)-1,IF($L31&lt;$N31,1-NETWORKDAYS($L31,$N31,Freie_Tage),0)),"")</f>
        <v/>
      </c>
      <c r="S31" s="60" t="str">
        <f t="shared" si="8"/>
        <v/>
      </c>
      <c r="T31" s="61" t="str">
        <f t="shared" si="9"/>
        <v/>
      </c>
      <c r="U31" s="62">
        <f t="shared" si="10"/>
        <v>15</v>
      </c>
      <c r="V31" s="62" t="str">
        <f t="array" ref="V31">IF(OR($C31="",$B31="Abschnitt"),"",IF(ISNUMBER($O31),$O31,IF(AND($E31="",NOT(ISNUMBER($J31))),WORKDAY(IF(ISNUMBER($C$5),$C$5,TODAY())-1,1,Freie_Tage),MAX(IF($E31="",0,IFERROR(WORKDAY(INDEX($X$7:$X30,MATCH($E31,$A$7:$A30,0)),IF($B31="Meilenstein",0,1)+N($F31),Freie_Tage),WORKDAY(IF(ISNUMBER($C$5),$C$5,TODAY())-1,1,Freie_Tage))),IF(ISNUMBER($J31),WORKDAY($J31-1,1,Freie_Tage),0)))))</f>
        <v/>
      </c>
      <c r="W31" s="62" t="str">
        <f>IF(V31="","",IF(ISNUMBER($P31),$P31,IF($B31="Meilenstein",V31,WORKDAY(V31,MAX(N($G31),1)-1,Freie_Tage))))</f>
        <v/>
      </c>
      <c r="X31" s="62" t="str">
        <f>IF(V31="","",MAX(WORKDAY(IF($B31="Meilenstein",V31,WORKDAY(V31,MAX(N($G31),1)-1,Freie_Tage)),N($H31),Freie_Tage),IF(ISNUMBER($P31),$P31,0)))</f>
        <v/>
      </c>
      <c r="Y31" s="62">
        <f t="shared" si="11"/>
        <v>0</v>
      </c>
      <c r="Z31" s="62">
        <f>IF(NOT(ISNUMBER($K31)),0,IF(Y31&gt;=1,1,IF(TODAY()&lt;$K31,2,IF(OR(TODAY()&gt;$L31,N($R31)&gt;0),5,IF(Y31&lt;MIN(1,(NETWORKDAYS($K31,TODAY(),Freie_Tage)-1)/MAX(1,NETWORKDAYS($K31,$L31,Freie_Tage)))-0.15,4,3)))))</f>
        <v>0</v>
      </c>
      <c r="AA31" s="63" t="str">
        <f t="shared" ref="AA31:CZ31" si="34">IF(AND($B31="Meilenstein",ISNUMBER($K31)),IF(AND(AA$1&lt;=$K31,AB$1&gt;$K31),"◆",""),"")</f>
        <v/>
      </c>
      <c r="AB31" s="63" t="str">
        <f t="shared" si="34"/>
        <v/>
      </c>
      <c r="AC31" s="63" t="str">
        <f t="shared" si="34"/>
        <v/>
      </c>
      <c r="AD31" s="63" t="str">
        <f t="shared" si="34"/>
        <v/>
      </c>
      <c r="AE31" s="63" t="str">
        <f t="shared" si="34"/>
        <v/>
      </c>
      <c r="AF31" s="63" t="str">
        <f t="shared" si="34"/>
        <v/>
      </c>
      <c r="AG31" s="63" t="str">
        <f t="shared" si="34"/>
        <v/>
      </c>
      <c r="AH31" s="63" t="str">
        <f t="shared" si="34"/>
        <v/>
      </c>
      <c r="AI31" s="63" t="str">
        <f t="shared" si="34"/>
        <v/>
      </c>
      <c r="AJ31" s="63" t="str">
        <f t="shared" si="34"/>
        <v/>
      </c>
      <c r="AK31" s="63" t="str">
        <f t="shared" si="34"/>
        <v/>
      </c>
      <c r="AL31" s="63" t="str">
        <f t="shared" si="34"/>
        <v/>
      </c>
      <c r="AM31" s="63" t="str">
        <f t="shared" si="34"/>
        <v/>
      </c>
      <c r="AN31" s="63" t="str">
        <f t="shared" si="34"/>
        <v/>
      </c>
      <c r="AO31" s="63" t="str">
        <f t="shared" si="34"/>
        <v/>
      </c>
      <c r="AP31" s="63" t="str">
        <f t="shared" si="34"/>
        <v/>
      </c>
      <c r="AQ31" s="63" t="str">
        <f t="shared" si="34"/>
        <v/>
      </c>
      <c r="AR31" s="63" t="str">
        <f t="shared" si="34"/>
        <v/>
      </c>
      <c r="AS31" s="63" t="str">
        <f t="shared" si="34"/>
        <v/>
      </c>
      <c r="AT31" s="63" t="str">
        <f t="shared" si="34"/>
        <v/>
      </c>
      <c r="AU31" s="63" t="str">
        <f t="shared" si="34"/>
        <v/>
      </c>
      <c r="AV31" s="63" t="str">
        <f t="shared" si="34"/>
        <v/>
      </c>
      <c r="AW31" s="63" t="str">
        <f t="shared" si="34"/>
        <v/>
      </c>
      <c r="AX31" s="63" t="str">
        <f t="shared" si="34"/>
        <v/>
      </c>
      <c r="AY31" s="63" t="str">
        <f t="shared" si="34"/>
        <v/>
      </c>
      <c r="AZ31" s="63" t="str">
        <f t="shared" si="34"/>
        <v/>
      </c>
      <c r="BA31" s="63" t="str">
        <f t="shared" si="34"/>
        <v/>
      </c>
      <c r="BB31" s="63" t="str">
        <f t="shared" si="34"/>
        <v/>
      </c>
      <c r="BC31" s="63" t="str">
        <f t="shared" si="34"/>
        <v/>
      </c>
      <c r="BD31" s="63" t="str">
        <f t="shared" si="34"/>
        <v/>
      </c>
      <c r="BE31" s="63" t="str">
        <f t="shared" si="34"/>
        <v/>
      </c>
      <c r="BF31" s="63" t="str">
        <f t="shared" si="34"/>
        <v/>
      </c>
      <c r="BG31" s="63" t="str">
        <f t="shared" si="34"/>
        <v/>
      </c>
      <c r="BH31" s="63" t="str">
        <f t="shared" si="34"/>
        <v/>
      </c>
      <c r="BI31" s="63" t="str">
        <f t="shared" si="34"/>
        <v/>
      </c>
      <c r="BJ31" s="63" t="str">
        <f t="shared" si="34"/>
        <v/>
      </c>
      <c r="BK31" s="63" t="str">
        <f t="shared" si="34"/>
        <v/>
      </c>
      <c r="BL31" s="63" t="str">
        <f t="shared" si="34"/>
        <v/>
      </c>
      <c r="BM31" s="63" t="str">
        <f t="shared" si="34"/>
        <v/>
      </c>
      <c r="BN31" s="63" t="str">
        <f t="shared" si="34"/>
        <v/>
      </c>
      <c r="BO31" s="63" t="str">
        <f t="shared" si="34"/>
        <v/>
      </c>
      <c r="BP31" s="63" t="str">
        <f t="shared" si="34"/>
        <v/>
      </c>
      <c r="BQ31" s="63" t="str">
        <f t="shared" si="34"/>
        <v/>
      </c>
      <c r="BR31" s="63" t="str">
        <f t="shared" si="34"/>
        <v/>
      </c>
      <c r="BS31" s="63" t="str">
        <f t="shared" si="34"/>
        <v/>
      </c>
      <c r="BT31" s="63" t="str">
        <f t="shared" si="34"/>
        <v/>
      </c>
      <c r="BU31" s="63" t="str">
        <f t="shared" si="34"/>
        <v/>
      </c>
      <c r="BV31" s="63" t="str">
        <f t="shared" si="34"/>
        <v/>
      </c>
      <c r="BW31" s="63" t="str">
        <f t="shared" si="34"/>
        <v/>
      </c>
      <c r="BX31" s="63" t="str">
        <f t="shared" si="34"/>
        <v/>
      </c>
      <c r="BY31" s="63" t="str">
        <f t="shared" si="34"/>
        <v/>
      </c>
      <c r="BZ31" s="63" t="str">
        <f t="shared" si="34"/>
        <v/>
      </c>
      <c r="CA31" s="63" t="str">
        <f t="shared" si="34"/>
        <v/>
      </c>
      <c r="CB31" s="63" t="str">
        <f t="shared" si="34"/>
        <v/>
      </c>
      <c r="CC31" s="63" t="str">
        <f t="shared" si="34"/>
        <v/>
      </c>
      <c r="CD31" s="63" t="str">
        <f t="shared" si="34"/>
        <v/>
      </c>
      <c r="CE31" s="63" t="str">
        <f t="shared" si="34"/>
        <v/>
      </c>
      <c r="CF31" s="63" t="str">
        <f t="shared" si="34"/>
        <v/>
      </c>
      <c r="CG31" s="63" t="str">
        <f t="shared" si="34"/>
        <v/>
      </c>
      <c r="CH31" s="63" t="str">
        <f t="shared" si="34"/>
        <v/>
      </c>
      <c r="CI31" s="63" t="str">
        <f t="shared" si="34"/>
        <v/>
      </c>
      <c r="CJ31" s="63" t="str">
        <f t="shared" si="34"/>
        <v/>
      </c>
      <c r="CK31" s="63" t="str">
        <f t="shared" si="34"/>
        <v/>
      </c>
      <c r="CL31" s="63" t="str">
        <f t="shared" si="34"/>
        <v/>
      </c>
      <c r="CM31" s="63" t="str">
        <f t="shared" si="34"/>
        <v/>
      </c>
      <c r="CN31" s="63" t="str">
        <f t="shared" si="34"/>
        <v/>
      </c>
      <c r="CO31" s="63" t="str">
        <f t="shared" si="34"/>
        <v/>
      </c>
      <c r="CP31" s="63" t="str">
        <f t="shared" si="34"/>
        <v/>
      </c>
      <c r="CQ31" s="63" t="str">
        <f t="shared" si="34"/>
        <v/>
      </c>
      <c r="CR31" s="63" t="str">
        <f t="shared" si="34"/>
        <v/>
      </c>
      <c r="CS31" s="63" t="str">
        <f t="shared" si="34"/>
        <v/>
      </c>
      <c r="CT31" s="63" t="str">
        <f t="shared" si="34"/>
        <v/>
      </c>
      <c r="CU31" s="63" t="str">
        <f t="shared" si="34"/>
        <v/>
      </c>
      <c r="CV31" s="63" t="str">
        <f t="shared" si="34"/>
        <v/>
      </c>
      <c r="CW31" s="63" t="str">
        <f t="shared" si="34"/>
        <v/>
      </c>
      <c r="CX31" s="63" t="str">
        <f t="shared" si="34"/>
        <v/>
      </c>
      <c r="CY31" s="63" t="str">
        <f t="shared" si="34"/>
        <v/>
      </c>
      <c r="CZ31" s="63" t="str">
        <f t="shared" si="34"/>
        <v/>
      </c>
    </row>
    <row r="32" ht="15.75" customHeight="1">
      <c r="A32" s="53"/>
      <c r="B32" s="53"/>
      <c r="C32" s="55"/>
      <c r="D32" s="55"/>
      <c r="E32" s="53"/>
      <c r="F32" s="53"/>
      <c r="G32" s="53"/>
      <c r="H32" s="53"/>
      <c r="I32" s="53"/>
      <c r="J32" s="56"/>
      <c r="K32" s="57" t="str">
        <f t="shared" si="6"/>
        <v/>
      </c>
      <c r="L32" s="57" t="str">
        <f t="shared" si="7"/>
        <v/>
      </c>
      <c r="M32" s="57" t="str">
        <f>IF(OR($B32&lt;&gt;"Vorgang",N($H32)=0,NOT(ISNUMBER($L32)),ISNUMBER($P32)),"",WORKDAY($L32,$H32,Freie_Tage))</f>
        <v/>
      </c>
      <c r="N32" s="56"/>
      <c r="O32" s="56"/>
      <c r="P32" s="56"/>
      <c r="Q32" s="58"/>
      <c r="R32" s="59" t="str">
        <f>IF(AND(ISNUMBER($N32),ISNUMBER($L32)),IF($L32&gt;$N32,NETWORKDAYS($N32,$L32,Freie_Tage)-1,IF($L32&lt;$N32,1-NETWORKDAYS($L32,$N32,Freie_Tage),0)),"")</f>
        <v/>
      </c>
      <c r="S32" s="60" t="str">
        <f t="shared" si="8"/>
        <v/>
      </c>
      <c r="T32" s="61" t="str">
        <f t="shared" si="9"/>
        <v/>
      </c>
      <c r="U32" s="62">
        <f t="shared" si="10"/>
        <v>15</v>
      </c>
      <c r="V32" s="62" t="str">
        <f t="array" ref="V32">IF(OR($C32="",$B32="Abschnitt"),"",IF(ISNUMBER($O32),$O32,IF(AND($E32="",NOT(ISNUMBER($J32))),WORKDAY(IF(ISNUMBER($C$5),$C$5,TODAY())-1,1,Freie_Tage),MAX(IF($E32="",0,IFERROR(WORKDAY(INDEX($X$7:$X31,MATCH($E32,$A$7:$A31,0)),IF($B32="Meilenstein",0,1)+N($F32),Freie_Tage),WORKDAY(IF(ISNUMBER($C$5),$C$5,TODAY())-1,1,Freie_Tage))),IF(ISNUMBER($J32),WORKDAY($J32-1,1,Freie_Tage),0)))))</f>
        <v/>
      </c>
      <c r="W32" s="62" t="str">
        <f>IF(V32="","",IF(ISNUMBER($P32),$P32,IF($B32="Meilenstein",V32,WORKDAY(V32,MAX(N($G32),1)-1,Freie_Tage))))</f>
        <v/>
      </c>
      <c r="X32" s="62" t="str">
        <f>IF(V32="","",MAX(WORKDAY(IF($B32="Meilenstein",V32,WORKDAY(V32,MAX(N($G32),1)-1,Freie_Tage)),N($H32),Freie_Tage),IF(ISNUMBER($P32),$P32,0)))</f>
        <v/>
      </c>
      <c r="Y32" s="62">
        <f t="shared" si="11"/>
        <v>0</v>
      </c>
      <c r="Z32" s="62">
        <f>IF(NOT(ISNUMBER($K32)),0,IF(Y32&gt;=1,1,IF(TODAY()&lt;$K32,2,IF(OR(TODAY()&gt;$L32,N($R32)&gt;0),5,IF(Y32&lt;MIN(1,(NETWORKDAYS($K32,TODAY(),Freie_Tage)-1)/MAX(1,NETWORKDAYS($K32,$L32,Freie_Tage)))-0.15,4,3)))))</f>
        <v>0</v>
      </c>
      <c r="AA32" s="63" t="str">
        <f t="shared" ref="AA32:CZ32" si="35">IF(AND($B32="Meilenstein",ISNUMBER($K32)),IF(AND(AA$1&lt;=$K32,AB$1&gt;$K32),"◆",""),"")</f>
        <v/>
      </c>
      <c r="AB32" s="63" t="str">
        <f t="shared" si="35"/>
        <v/>
      </c>
      <c r="AC32" s="63" t="str">
        <f t="shared" si="35"/>
        <v/>
      </c>
      <c r="AD32" s="63" t="str">
        <f t="shared" si="35"/>
        <v/>
      </c>
      <c r="AE32" s="63" t="str">
        <f t="shared" si="35"/>
        <v/>
      </c>
      <c r="AF32" s="63" t="str">
        <f t="shared" si="35"/>
        <v/>
      </c>
      <c r="AG32" s="63" t="str">
        <f t="shared" si="35"/>
        <v/>
      </c>
      <c r="AH32" s="63" t="str">
        <f t="shared" si="35"/>
        <v/>
      </c>
      <c r="AI32" s="63" t="str">
        <f t="shared" si="35"/>
        <v/>
      </c>
      <c r="AJ32" s="63" t="str">
        <f t="shared" si="35"/>
        <v/>
      </c>
      <c r="AK32" s="63" t="str">
        <f t="shared" si="35"/>
        <v/>
      </c>
      <c r="AL32" s="63" t="str">
        <f t="shared" si="35"/>
        <v/>
      </c>
      <c r="AM32" s="63" t="str">
        <f t="shared" si="35"/>
        <v/>
      </c>
      <c r="AN32" s="63" t="str">
        <f t="shared" si="35"/>
        <v/>
      </c>
      <c r="AO32" s="63" t="str">
        <f t="shared" si="35"/>
        <v/>
      </c>
      <c r="AP32" s="63" t="str">
        <f t="shared" si="35"/>
        <v/>
      </c>
      <c r="AQ32" s="63" t="str">
        <f t="shared" si="35"/>
        <v/>
      </c>
      <c r="AR32" s="63" t="str">
        <f t="shared" si="35"/>
        <v/>
      </c>
      <c r="AS32" s="63" t="str">
        <f t="shared" si="35"/>
        <v/>
      </c>
      <c r="AT32" s="63" t="str">
        <f t="shared" si="35"/>
        <v/>
      </c>
      <c r="AU32" s="63" t="str">
        <f t="shared" si="35"/>
        <v/>
      </c>
      <c r="AV32" s="63" t="str">
        <f t="shared" si="35"/>
        <v/>
      </c>
      <c r="AW32" s="63" t="str">
        <f t="shared" si="35"/>
        <v/>
      </c>
      <c r="AX32" s="63" t="str">
        <f t="shared" si="35"/>
        <v/>
      </c>
      <c r="AY32" s="63" t="str">
        <f t="shared" si="35"/>
        <v/>
      </c>
      <c r="AZ32" s="63" t="str">
        <f t="shared" si="35"/>
        <v/>
      </c>
      <c r="BA32" s="63" t="str">
        <f t="shared" si="35"/>
        <v/>
      </c>
      <c r="BB32" s="63" t="str">
        <f t="shared" si="35"/>
        <v/>
      </c>
      <c r="BC32" s="63" t="str">
        <f t="shared" si="35"/>
        <v/>
      </c>
      <c r="BD32" s="63" t="str">
        <f t="shared" si="35"/>
        <v/>
      </c>
      <c r="BE32" s="63" t="str">
        <f t="shared" si="35"/>
        <v/>
      </c>
      <c r="BF32" s="63" t="str">
        <f t="shared" si="35"/>
        <v/>
      </c>
      <c r="BG32" s="63" t="str">
        <f t="shared" si="35"/>
        <v/>
      </c>
      <c r="BH32" s="63" t="str">
        <f t="shared" si="35"/>
        <v/>
      </c>
      <c r="BI32" s="63" t="str">
        <f t="shared" si="35"/>
        <v/>
      </c>
      <c r="BJ32" s="63" t="str">
        <f t="shared" si="35"/>
        <v/>
      </c>
      <c r="BK32" s="63" t="str">
        <f t="shared" si="35"/>
        <v/>
      </c>
      <c r="BL32" s="63" t="str">
        <f t="shared" si="35"/>
        <v/>
      </c>
      <c r="BM32" s="63" t="str">
        <f t="shared" si="35"/>
        <v/>
      </c>
      <c r="BN32" s="63" t="str">
        <f t="shared" si="35"/>
        <v/>
      </c>
      <c r="BO32" s="63" t="str">
        <f t="shared" si="35"/>
        <v/>
      </c>
      <c r="BP32" s="63" t="str">
        <f t="shared" si="35"/>
        <v/>
      </c>
      <c r="BQ32" s="63" t="str">
        <f t="shared" si="35"/>
        <v/>
      </c>
      <c r="BR32" s="63" t="str">
        <f t="shared" si="35"/>
        <v/>
      </c>
      <c r="BS32" s="63" t="str">
        <f t="shared" si="35"/>
        <v/>
      </c>
      <c r="BT32" s="63" t="str">
        <f t="shared" si="35"/>
        <v/>
      </c>
      <c r="BU32" s="63" t="str">
        <f t="shared" si="35"/>
        <v/>
      </c>
      <c r="BV32" s="63" t="str">
        <f t="shared" si="35"/>
        <v/>
      </c>
      <c r="BW32" s="63" t="str">
        <f t="shared" si="35"/>
        <v/>
      </c>
      <c r="BX32" s="63" t="str">
        <f t="shared" si="35"/>
        <v/>
      </c>
      <c r="BY32" s="63" t="str">
        <f t="shared" si="35"/>
        <v/>
      </c>
      <c r="BZ32" s="63" t="str">
        <f t="shared" si="35"/>
        <v/>
      </c>
      <c r="CA32" s="63" t="str">
        <f t="shared" si="35"/>
        <v/>
      </c>
      <c r="CB32" s="63" t="str">
        <f t="shared" si="35"/>
        <v/>
      </c>
      <c r="CC32" s="63" t="str">
        <f t="shared" si="35"/>
        <v/>
      </c>
      <c r="CD32" s="63" t="str">
        <f t="shared" si="35"/>
        <v/>
      </c>
      <c r="CE32" s="63" t="str">
        <f t="shared" si="35"/>
        <v/>
      </c>
      <c r="CF32" s="63" t="str">
        <f t="shared" si="35"/>
        <v/>
      </c>
      <c r="CG32" s="63" t="str">
        <f t="shared" si="35"/>
        <v/>
      </c>
      <c r="CH32" s="63" t="str">
        <f t="shared" si="35"/>
        <v/>
      </c>
      <c r="CI32" s="63" t="str">
        <f t="shared" si="35"/>
        <v/>
      </c>
      <c r="CJ32" s="63" t="str">
        <f t="shared" si="35"/>
        <v/>
      </c>
      <c r="CK32" s="63" t="str">
        <f t="shared" si="35"/>
        <v/>
      </c>
      <c r="CL32" s="63" t="str">
        <f t="shared" si="35"/>
        <v/>
      </c>
      <c r="CM32" s="63" t="str">
        <f t="shared" si="35"/>
        <v/>
      </c>
      <c r="CN32" s="63" t="str">
        <f t="shared" si="35"/>
        <v/>
      </c>
      <c r="CO32" s="63" t="str">
        <f t="shared" si="35"/>
        <v/>
      </c>
      <c r="CP32" s="63" t="str">
        <f t="shared" si="35"/>
        <v/>
      </c>
      <c r="CQ32" s="63" t="str">
        <f t="shared" si="35"/>
        <v/>
      </c>
      <c r="CR32" s="63" t="str">
        <f t="shared" si="35"/>
        <v/>
      </c>
      <c r="CS32" s="63" t="str">
        <f t="shared" si="35"/>
        <v/>
      </c>
      <c r="CT32" s="63" t="str">
        <f t="shared" si="35"/>
        <v/>
      </c>
      <c r="CU32" s="63" t="str">
        <f t="shared" si="35"/>
        <v/>
      </c>
      <c r="CV32" s="63" t="str">
        <f t="shared" si="35"/>
        <v/>
      </c>
      <c r="CW32" s="63" t="str">
        <f t="shared" si="35"/>
        <v/>
      </c>
      <c r="CX32" s="63" t="str">
        <f t="shared" si="35"/>
        <v/>
      </c>
      <c r="CY32" s="63" t="str">
        <f t="shared" si="35"/>
        <v/>
      </c>
      <c r="CZ32" s="63" t="str">
        <f t="shared" si="35"/>
        <v/>
      </c>
    </row>
    <row r="33" ht="15.75" customHeight="1">
      <c r="A33" s="53"/>
      <c r="B33" s="53"/>
      <c r="C33" s="55"/>
      <c r="D33" s="55"/>
      <c r="E33" s="53"/>
      <c r="F33" s="53"/>
      <c r="G33" s="53"/>
      <c r="H33" s="53"/>
      <c r="I33" s="53"/>
      <c r="J33" s="56"/>
      <c r="K33" s="57" t="str">
        <f t="shared" si="6"/>
        <v/>
      </c>
      <c r="L33" s="57" t="str">
        <f t="shared" si="7"/>
        <v/>
      </c>
      <c r="M33" s="57" t="str">
        <f>IF(OR($B33&lt;&gt;"Vorgang",N($H33)=0,NOT(ISNUMBER($L33)),ISNUMBER($P33)),"",WORKDAY($L33,$H33,Freie_Tage))</f>
        <v/>
      </c>
      <c r="N33" s="56"/>
      <c r="O33" s="56"/>
      <c r="P33" s="56"/>
      <c r="Q33" s="58"/>
      <c r="R33" s="59" t="str">
        <f>IF(AND(ISNUMBER($N33),ISNUMBER($L33)),IF($L33&gt;$N33,NETWORKDAYS($N33,$L33,Freie_Tage)-1,IF($L33&lt;$N33,1-NETWORKDAYS($L33,$N33,Freie_Tage),0)),"")</f>
        <v/>
      </c>
      <c r="S33" s="60" t="str">
        <f t="shared" si="8"/>
        <v/>
      </c>
      <c r="T33" s="61" t="str">
        <f t="shared" si="9"/>
        <v/>
      </c>
      <c r="U33" s="62">
        <f t="shared" si="10"/>
        <v>15</v>
      </c>
      <c r="V33" s="62" t="str">
        <f t="array" ref="V33">IF(OR($C33="",$B33="Abschnitt"),"",IF(ISNUMBER($O33),$O33,IF(AND($E33="",NOT(ISNUMBER($J33))),WORKDAY(IF(ISNUMBER($C$5),$C$5,TODAY())-1,1,Freie_Tage),MAX(IF($E33="",0,IFERROR(WORKDAY(INDEX($X$7:$X32,MATCH($E33,$A$7:$A32,0)),IF($B33="Meilenstein",0,1)+N($F33),Freie_Tage),WORKDAY(IF(ISNUMBER($C$5),$C$5,TODAY())-1,1,Freie_Tage))),IF(ISNUMBER($J33),WORKDAY($J33-1,1,Freie_Tage),0)))))</f>
        <v/>
      </c>
      <c r="W33" s="62" t="str">
        <f>IF(V33="","",IF(ISNUMBER($P33),$P33,IF($B33="Meilenstein",V33,WORKDAY(V33,MAX(N($G33),1)-1,Freie_Tage))))</f>
        <v/>
      </c>
      <c r="X33" s="62" t="str">
        <f>IF(V33="","",MAX(WORKDAY(IF($B33="Meilenstein",V33,WORKDAY(V33,MAX(N($G33),1)-1,Freie_Tage)),N($H33),Freie_Tage),IF(ISNUMBER($P33),$P33,0)))</f>
        <v/>
      </c>
      <c r="Y33" s="62">
        <f t="shared" si="11"/>
        <v>0</v>
      </c>
      <c r="Z33" s="62">
        <f>IF(NOT(ISNUMBER($K33)),0,IF(Y33&gt;=1,1,IF(TODAY()&lt;$K33,2,IF(OR(TODAY()&gt;$L33,N($R33)&gt;0),5,IF(Y33&lt;MIN(1,(NETWORKDAYS($K33,TODAY(),Freie_Tage)-1)/MAX(1,NETWORKDAYS($K33,$L33,Freie_Tage)))-0.15,4,3)))))</f>
        <v>0</v>
      </c>
      <c r="AA33" s="63" t="str">
        <f t="shared" ref="AA33:CZ33" si="36">IF(AND($B33="Meilenstein",ISNUMBER($K33)),IF(AND(AA$1&lt;=$K33,AB$1&gt;$K33),"◆",""),"")</f>
        <v/>
      </c>
      <c r="AB33" s="63" t="str">
        <f t="shared" si="36"/>
        <v/>
      </c>
      <c r="AC33" s="63" t="str">
        <f t="shared" si="36"/>
        <v/>
      </c>
      <c r="AD33" s="63" t="str">
        <f t="shared" si="36"/>
        <v/>
      </c>
      <c r="AE33" s="63" t="str">
        <f t="shared" si="36"/>
        <v/>
      </c>
      <c r="AF33" s="63" t="str">
        <f t="shared" si="36"/>
        <v/>
      </c>
      <c r="AG33" s="63" t="str">
        <f t="shared" si="36"/>
        <v/>
      </c>
      <c r="AH33" s="63" t="str">
        <f t="shared" si="36"/>
        <v/>
      </c>
      <c r="AI33" s="63" t="str">
        <f t="shared" si="36"/>
        <v/>
      </c>
      <c r="AJ33" s="63" t="str">
        <f t="shared" si="36"/>
        <v/>
      </c>
      <c r="AK33" s="63" t="str">
        <f t="shared" si="36"/>
        <v/>
      </c>
      <c r="AL33" s="63" t="str">
        <f t="shared" si="36"/>
        <v/>
      </c>
      <c r="AM33" s="63" t="str">
        <f t="shared" si="36"/>
        <v/>
      </c>
      <c r="AN33" s="63" t="str">
        <f t="shared" si="36"/>
        <v/>
      </c>
      <c r="AO33" s="63" t="str">
        <f t="shared" si="36"/>
        <v/>
      </c>
      <c r="AP33" s="63" t="str">
        <f t="shared" si="36"/>
        <v/>
      </c>
      <c r="AQ33" s="63" t="str">
        <f t="shared" si="36"/>
        <v/>
      </c>
      <c r="AR33" s="63" t="str">
        <f t="shared" si="36"/>
        <v/>
      </c>
      <c r="AS33" s="63" t="str">
        <f t="shared" si="36"/>
        <v/>
      </c>
      <c r="AT33" s="63" t="str">
        <f t="shared" si="36"/>
        <v/>
      </c>
      <c r="AU33" s="63" t="str">
        <f t="shared" si="36"/>
        <v/>
      </c>
      <c r="AV33" s="63" t="str">
        <f t="shared" si="36"/>
        <v/>
      </c>
      <c r="AW33" s="63" t="str">
        <f t="shared" si="36"/>
        <v/>
      </c>
      <c r="AX33" s="63" t="str">
        <f t="shared" si="36"/>
        <v/>
      </c>
      <c r="AY33" s="63" t="str">
        <f t="shared" si="36"/>
        <v/>
      </c>
      <c r="AZ33" s="63" t="str">
        <f t="shared" si="36"/>
        <v/>
      </c>
      <c r="BA33" s="63" t="str">
        <f t="shared" si="36"/>
        <v/>
      </c>
      <c r="BB33" s="63" t="str">
        <f t="shared" si="36"/>
        <v/>
      </c>
      <c r="BC33" s="63" t="str">
        <f t="shared" si="36"/>
        <v/>
      </c>
      <c r="BD33" s="63" t="str">
        <f t="shared" si="36"/>
        <v/>
      </c>
      <c r="BE33" s="63" t="str">
        <f t="shared" si="36"/>
        <v/>
      </c>
      <c r="BF33" s="63" t="str">
        <f t="shared" si="36"/>
        <v/>
      </c>
      <c r="BG33" s="63" t="str">
        <f t="shared" si="36"/>
        <v/>
      </c>
      <c r="BH33" s="63" t="str">
        <f t="shared" si="36"/>
        <v/>
      </c>
      <c r="BI33" s="63" t="str">
        <f t="shared" si="36"/>
        <v/>
      </c>
      <c r="BJ33" s="63" t="str">
        <f t="shared" si="36"/>
        <v/>
      </c>
      <c r="BK33" s="63" t="str">
        <f t="shared" si="36"/>
        <v/>
      </c>
      <c r="BL33" s="63" t="str">
        <f t="shared" si="36"/>
        <v/>
      </c>
      <c r="BM33" s="63" t="str">
        <f t="shared" si="36"/>
        <v/>
      </c>
      <c r="BN33" s="63" t="str">
        <f t="shared" si="36"/>
        <v/>
      </c>
      <c r="BO33" s="63" t="str">
        <f t="shared" si="36"/>
        <v/>
      </c>
      <c r="BP33" s="63" t="str">
        <f t="shared" si="36"/>
        <v/>
      </c>
      <c r="BQ33" s="63" t="str">
        <f t="shared" si="36"/>
        <v/>
      </c>
      <c r="BR33" s="63" t="str">
        <f t="shared" si="36"/>
        <v/>
      </c>
      <c r="BS33" s="63" t="str">
        <f t="shared" si="36"/>
        <v/>
      </c>
      <c r="BT33" s="63" t="str">
        <f t="shared" si="36"/>
        <v/>
      </c>
      <c r="BU33" s="63" t="str">
        <f t="shared" si="36"/>
        <v/>
      </c>
      <c r="BV33" s="63" t="str">
        <f t="shared" si="36"/>
        <v/>
      </c>
      <c r="BW33" s="63" t="str">
        <f t="shared" si="36"/>
        <v/>
      </c>
      <c r="BX33" s="63" t="str">
        <f t="shared" si="36"/>
        <v/>
      </c>
      <c r="BY33" s="63" t="str">
        <f t="shared" si="36"/>
        <v/>
      </c>
      <c r="BZ33" s="63" t="str">
        <f t="shared" si="36"/>
        <v/>
      </c>
      <c r="CA33" s="63" t="str">
        <f t="shared" si="36"/>
        <v/>
      </c>
      <c r="CB33" s="63" t="str">
        <f t="shared" si="36"/>
        <v/>
      </c>
      <c r="CC33" s="63" t="str">
        <f t="shared" si="36"/>
        <v/>
      </c>
      <c r="CD33" s="63" t="str">
        <f t="shared" si="36"/>
        <v/>
      </c>
      <c r="CE33" s="63" t="str">
        <f t="shared" si="36"/>
        <v/>
      </c>
      <c r="CF33" s="63" t="str">
        <f t="shared" si="36"/>
        <v/>
      </c>
      <c r="CG33" s="63" t="str">
        <f t="shared" si="36"/>
        <v/>
      </c>
      <c r="CH33" s="63" t="str">
        <f t="shared" si="36"/>
        <v/>
      </c>
      <c r="CI33" s="63" t="str">
        <f t="shared" si="36"/>
        <v/>
      </c>
      <c r="CJ33" s="63" t="str">
        <f t="shared" si="36"/>
        <v/>
      </c>
      <c r="CK33" s="63" t="str">
        <f t="shared" si="36"/>
        <v/>
      </c>
      <c r="CL33" s="63" t="str">
        <f t="shared" si="36"/>
        <v/>
      </c>
      <c r="CM33" s="63" t="str">
        <f t="shared" si="36"/>
        <v/>
      </c>
      <c r="CN33" s="63" t="str">
        <f t="shared" si="36"/>
        <v/>
      </c>
      <c r="CO33" s="63" t="str">
        <f t="shared" si="36"/>
        <v/>
      </c>
      <c r="CP33" s="63" t="str">
        <f t="shared" si="36"/>
        <v/>
      </c>
      <c r="CQ33" s="63" t="str">
        <f t="shared" si="36"/>
        <v/>
      </c>
      <c r="CR33" s="63" t="str">
        <f t="shared" si="36"/>
        <v/>
      </c>
      <c r="CS33" s="63" t="str">
        <f t="shared" si="36"/>
        <v/>
      </c>
      <c r="CT33" s="63" t="str">
        <f t="shared" si="36"/>
        <v/>
      </c>
      <c r="CU33" s="63" t="str">
        <f t="shared" si="36"/>
        <v/>
      </c>
      <c r="CV33" s="63" t="str">
        <f t="shared" si="36"/>
        <v/>
      </c>
      <c r="CW33" s="63" t="str">
        <f t="shared" si="36"/>
        <v/>
      </c>
      <c r="CX33" s="63" t="str">
        <f t="shared" si="36"/>
        <v/>
      </c>
      <c r="CY33" s="63" t="str">
        <f t="shared" si="36"/>
        <v/>
      </c>
      <c r="CZ33" s="63" t="str">
        <f t="shared" si="36"/>
        <v/>
      </c>
    </row>
    <row r="34" ht="15.75" customHeight="1">
      <c r="A34" s="53"/>
      <c r="B34" s="53"/>
      <c r="C34" s="55"/>
      <c r="D34" s="55"/>
      <c r="E34" s="53"/>
      <c r="F34" s="53"/>
      <c r="G34" s="53"/>
      <c r="H34" s="53"/>
      <c r="I34" s="53"/>
      <c r="J34" s="56"/>
      <c r="K34" s="57" t="str">
        <f t="shared" si="6"/>
        <v/>
      </c>
      <c r="L34" s="57" t="str">
        <f t="shared" si="7"/>
        <v/>
      </c>
      <c r="M34" s="57" t="str">
        <f>IF(OR($B34&lt;&gt;"Vorgang",N($H34)=0,NOT(ISNUMBER($L34)),ISNUMBER($P34)),"",WORKDAY($L34,$H34,Freie_Tage))</f>
        <v/>
      </c>
      <c r="N34" s="56"/>
      <c r="O34" s="56"/>
      <c r="P34" s="56"/>
      <c r="Q34" s="58"/>
      <c r="R34" s="59" t="str">
        <f>IF(AND(ISNUMBER($N34),ISNUMBER($L34)),IF($L34&gt;$N34,NETWORKDAYS($N34,$L34,Freie_Tage)-1,IF($L34&lt;$N34,1-NETWORKDAYS($L34,$N34,Freie_Tage),0)),"")</f>
        <v/>
      </c>
      <c r="S34" s="60" t="str">
        <f t="shared" si="8"/>
        <v/>
      </c>
      <c r="T34" s="61" t="str">
        <f t="shared" si="9"/>
        <v/>
      </c>
      <c r="U34" s="62">
        <f t="shared" si="10"/>
        <v>15</v>
      </c>
      <c r="V34" s="62" t="str">
        <f t="array" ref="V34">IF(OR($C34="",$B34="Abschnitt"),"",IF(ISNUMBER($O34),$O34,IF(AND($E34="",NOT(ISNUMBER($J34))),WORKDAY(IF(ISNUMBER($C$5),$C$5,TODAY())-1,1,Freie_Tage),MAX(IF($E34="",0,IFERROR(WORKDAY(INDEX($X$7:$X33,MATCH($E34,$A$7:$A33,0)),IF($B34="Meilenstein",0,1)+N($F34),Freie_Tage),WORKDAY(IF(ISNUMBER($C$5),$C$5,TODAY())-1,1,Freie_Tage))),IF(ISNUMBER($J34),WORKDAY($J34-1,1,Freie_Tage),0)))))</f>
        <v/>
      </c>
      <c r="W34" s="62" t="str">
        <f>IF(V34="","",IF(ISNUMBER($P34),$P34,IF($B34="Meilenstein",V34,WORKDAY(V34,MAX(N($G34),1)-1,Freie_Tage))))</f>
        <v/>
      </c>
      <c r="X34" s="62" t="str">
        <f>IF(V34="","",MAX(WORKDAY(IF($B34="Meilenstein",V34,WORKDAY(V34,MAX(N($G34),1)-1,Freie_Tage)),N($H34),Freie_Tage),IF(ISNUMBER($P34),$P34,0)))</f>
        <v/>
      </c>
      <c r="Y34" s="62">
        <f t="shared" si="11"/>
        <v>0</v>
      </c>
      <c r="Z34" s="62">
        <f>IF(NOT(ISNUMBER($K34)),0,IF(Y34&gt;=1,1,IF(TODAY()&lt;$K34,2,IF(OR(TODAY()&gt;$L34,N($R34)&gt;0),5,IF(Y34&lt;MIN(1,(NETWORKDAYS($K34,TODAY(),Freie_Tage)-1)/MAX(1,NETWORKDAYS($K34,$L34,Freie_Tage)))-0.15,4,3)))))</f>
        <v>0</v>
      </c>
      <c r="AA34" s="63" t="str">
        <f t="shared" ref="AA34:CZ34" si="37">IF(AND($B34="Meilenstein",ISNUMBER($K34)),IF(AND(AA$1&lt;=$K34,AB$1&gt;$K34),"◆",""),"")</f>
        <v/>
      </c>
      <c r="AB34" s="63" t="str">
        <f t="shared" si="37"/>
        <v/>
      </c>
      <c r="AC34" s="63" t="str">
        <f t="shared" si="37"/>
        <v/>
      </c>
      <c r="AD34" s="63" t="str">
        <f t="shared" si="37"/>
        <v/>
      </c>
      <c r="AE34" s="63" t="str">
        <f t="shared" si="37"/>
        <v/>
      </c>
      <c r="AF34" s="63" t="str">
        <f t="shared" si="37"/>
        <v/>
      </c>
      <c r="AG34" s="63" t="str">
        <f t="shared" si="37"/>
        <v/>
      </c>
      <c r="AH34" s="63" t="str">
        <f t="shared" si="37"/>
        <v/>
      </c>
      <c r="AI34" s="63" t="str">
        <f t="shared" si="37"/>
        <v/>
      </c>
      <c r="AJ34" s="63" t="str">
        <f t="shared" si="37"/>
        <v/>
      </c>
      <c r="AK34" s="63" t="str">
        <f t="shared" si="37"/>
        <v/>
      </c>
      <c r="AL34" s="63" t="str">
        <f t="shared" si="37"/>
        <v/>
      </c>
      <c r="AM34" s="63" t="str">
        <f t="shared" si="37"/>
        <v/>
      </c>
      <c r="AN34" s="63" t="str">
        <f t="shared" si="37"/>
        <v/>
      </c>
      <c r="AO34" s="63" t="str">
        <f t="shared" si="37"/>
        <v/>
      </c>
      <c r="AP34" s="63" t="str">
        <f t="shared" si="37"/>
        <v/>
      </c>
      <c r="AQ34" s="63" t="str">
        <f t="shared" si="37"/>
        <v/>
      </c>
      <c r="AR34" s="63" t="str">
        <f t="shared" si="37"/>
        <v/>
      </c>
      <c r="AS34" s="63" t="str">
        <f t="shared" si="37"/>
        <v/>
      </c>
      <c r="AT34" s="63" t="str">
        <f t="shared" si="37"/>
        <v/>
      </c>
      <c r="AU34" s="63" t="str">
        <f t="shared" si="37"/>
        <v/>
      </c>
      <c r="AV34" s="63" t="str">
        <f t="shared" si="37"/>
        <v/>
      </c>
      <c r="AW34" s="63" t="str">
        <f t="shared" si="37"/>
        <v/>
      </c>
      <c r="AX34" s="63" t="str">
        <f t="shared" si="37"/>
        <v/>
      </c>
      <c r="AY34" s="63" t="str">
        <f t="shared" si="37"/>
        <v/>
      </c>
      <c r="AZ34" s="63" t="str">
        <f t="shared" si="37"/>
        <v/>
      </c>
      <c r="BA34" s="63" t="str">
        <f t="shared" si="37"/>
        <v/>
      </c>
      <c r="BB34" s="63" t="str">
        <f t="shared" si="37"/>
        <v/>
      </c>
      <c r="BC34" s="63" t="str">
        <f t="shared" si="37"/>
        <v/>
      </c>
      <c r="BD34" s="63" t="str">
        <f t="shared" si="37"/>
        <v/>
      </c>
      <c r="BE34" s="63" t="str">
        <f t="shared" si="37"/>
        <v/>
      </c>
      <c r="BF34" s="63" t="str">
        <f t="shared" si="37"/>
        <v/>
      </c>
      <c r="BG34" s="63" t="str">
        <f t="shared" si="37"/>
        <v/>
      </c>
      <c r="BH34" s="63" t="str">
        <f t="shared" si="37"/>
        <v/>
      </c>
      <c r="BI34" s="63" t="str">
        <f t="shared" si="37"/>
        <v/>
      </c>
      <c r="BJ34" s="63" t="str">
        <f t="shared" si="37"/>
        <v/>
      </c>
      <c r="BK34" s="63" t="str">
        <f t="shared" si="37"/>
        <v/>
      </c>
      <c r="BL34" s="63" t="str">
        <f t="shared" si="37"/>
        <v/>
      </c>
      <c r="BM34" s="63" t="str">
        <f t="shared" si="37"/>
        <v/>
      </c>
      <c r="BN34" s="63" t="str">
        <f t="shared" si="37"/>
        <v/>
      </c>
      <c r="BO34" s="63" t="str">
        <f t="shared" si="37"/>
        <v/>
      </c>
      <c r="BP34" s="63" t="str">
        <f t="shared" si="37"/>
        <v/>
      </c>
      <c r="BQ34" s="63" t="str">
        <f t="shared" si="37"/>
        <v/>
      </c>
      <c r="BR34" s="63" t="str">
        <f t="shared" si="37"/>
        <v/>
      </c>
      <c r="BS34" s="63" t="str">
        <f t="shared" si="37"/>
        <v/>
      </c>
      <c r="BT34" s="63" t="str">
        <f t="shared" si="37"/>
        <v/>
      </c>
      <c r="BU34" s="63" t="str">
        <f t="shared" si="37"/>
        <v/>
      </c>
      <c r="BV34" s="63" t="str">
        <f t="shared" si="37"/>
        <v/>
      </c>
      <c r="BW34" s="63" t="str">
        <f t="shared" si="37"/>
        <v/>
      </c>
      <c r="BX34" s="63" t="str">
        <f t="shared" si="37"/>
        <v/>
      </c>
      <c r="BY34" s="63" t="str">
        <f t="shared" si="37"/>
        <v/>
      </c>
      <c r="BZ34" s="63" t="str">
        <f t="shared" si="37"/>
        <v/>
      </c>
      <c r="CA34" s="63" t="str">
        <f t="shared" si="37"/>
        <v/>
      </c>
      <c r="CB34" s="63" t="str">
        <f t="shared" si="37"/>
        <v/>
      </c>
      <c r="CC34" s="63" t="str">
        <f t="shared" si="37"/>
        <v/>
      </c>
      <c r="CD34" s="63" t="str">
        <f t="shared" si="37"/>
        <v/>
      </c>
      <c r="CE34" s="63" t="str">
        <f t="shared" si="37"/>
        <v/>
      </c>
      <c r="CF34" s="63" t="str">
        <f t="shared" si="37"/>
        <v/>
      </c>
      <c r="CG34" s="63" t="str">
        <f t="shared" si="37"/>
        <v/>
      </c>
      <c r="CH34" s="63" t="str">
        <f t="shared" si="37"/>
        <v/>
      </c>
      <c r="CI34" s="63" t="str">
        <f t="shared" si="37"/>
        <v/>
      </c>
      <c r="CJ34" s="63" t="str">
        <f t="shared" si="37"/>
        <v/>
      </c>
      <c r="CK34" s="63" t="str">
        <f t="shared" si="37"/>
        <v/>
      </c>
      <c r="CL34" s="63" t="str">
        <f t="shared" si="37"/>
        <v/>
      </c>
      <c r="CM34" s="63" t="str">
        <f t="shared" si="37"/>
        <v/>
      </c>
      <c r="CN34" s="63" t="str">
        <f t="shared" si="37"/>
        <v/>
      </c>
      <c r="CO34" s="63" t="str">
        <f t="shared" si="37"/>
        <v/>
      </c>
      <c r="CP34" s="63" t="str">
        <f t="shared" si="37"/>
        <v/>
      </c>
      <c r="CQ34" s="63" t="str">
        <f t="shared" si="37"/>
        <v/>
      </c>
      <c r="CR34" s="63" t="str">
        <f t="shared" si="37"/>
        <v/>
      </c>
      <c r="CS34" s="63" t="str">
        <f t="shared" si="37"/>
        <v/>
      </c>
      <c r="CT34" s="63" t="str">
        <f t="shared" si="37"/>
        <v/>
      </c>
      <c r="CU34" s="63" t="str">
        <f t="shared" si="37"/>
        <v/>
      </c>
      <c r="CV34" s="63" t="str">
        <f t="shared" si="37"/>
        <v/>
      </c>
      <c r="CW34" s="63" t="str">
        <f t="shared" si="37"/>
        <v/>
      </c>
      <c r="CX34" s="63" t="str">
        <f t="shared" si="37"/>
        <v/>
      </c>
      <c r="CY34" s="63" t="str">
        <f t="shared" si="37"/>
        <v/>
      </c>
      <c r="CZ34" s="63" t="str">
        <f t="shared" si="37"/>
        <v/>
      </c>
    </row>
    <row r="35" ht="15.75" customHeight="1">
      <c r="A35" s="53"/>
      <c r="B35" s="53"/>
      <c r="C35" s="55"/>
      <c r="D35" s="55"/>
      <c r="E35" s="53"/>
      <c r="F35" s="53"/>
      <c r="G35" s="53"/>
      <c r="H35" s="53"/>
      <c r="I35" s="53"/>
      <c r="J35" s="56"/>
      <c r="K35" s="57" t="str">
        <f t="shared" si="6"/>
        <v/>
      </c>
      <c r="L35" s="57" t="str">
        <f t="shared" si="7"/>
        <v/>
      </c>
      <c r="M35" s="57" t="str">
        <f>IF(OR($B35&lt;&gt;"Vorgang",N($H35)=0,NOT(ISNUMBER($L35)),ISNUMBER($P35)),"",WORKDAY($L35,$H35,Freie_Tage))</f>
        <v/>
      </c>
      <c r="N35" s="56"/>
      <c r="O35" s="56"/>
      <c r="P35" s="56"/>
      <c r="Q35" s="58"/>
      <c r="R35" s="59" t="str">
        <f>IF(AND(ISNUMBER($N35),ISNUMBER($L35)),IF($L35&gt;$N35,NETWORKDAYS($N35,$L35,Freie_Tage)-1,IF($L35&lt;$N35,1-NETWORKDAYS($L35,$N35,Freie_Tage),0)),"")</f>
        <v/>
      </c>
      <c r="S35" s="60" t="str">
        <f t="shared" si="8"/>
        <v/>
      </c>
      <c r="T35" s="61" t="str">
        <f t="shared" si="9"/>
        <v/>
      </c>
      <c r="U35" s="62">
        <f t="shared" si="10"/>
        <v>15</v>
      </c>
      <c r="V35" s="62" t="str">
        <f t="array" ref="V35">IF(OR($C35="",$B35="Abschnitt"),"",IF(ISNUMBER($O35),$O35,IF(AND($E35="",NOT(ISNUMBER($J35))),WORKDAY(IF(ISNUMBER($C$5),$C$5,TODAY())-1,1,Freie_Tage),MAX(IF($E35="",0,IFERROR(WORKDAY(INDEX($X$7:$X34,MATCH($E35,$A$7:$A34,0)),IF($B35="Meilenstein",0,1)+N($F35),Freie_Tage),WORKDAY(IF(ISNUMBER($C$5),$C$5,TODAY())-1,1,Freie_Tage))),IF(ISNUMBER($J35),WORKDAY($J35-1,1,Freie_Tage),0)))))</f>
        <v/>
      </c>
      <c r="W35" s="62" t="str">
        <f>IF(V35="","",IF(ISNUMBER($P35),$P35,IF($B35="Meilenstein",V35,WORKDAY(V35,MAX(N($G35),1)-1,Freie_Tage))))</f>
        <v/>
      </c>
      <c r="X35" s="62" t="str">
        <f>IF(V35="","",MAX(WORKDAY(IF($B35="Meilenstein",V35,WORKDAY(V35,MAX(N($G35),1)-1,Freie_Tage)),N($H35),Freie_Tage),IF(ISNUMBER($P35),$P35,0)))</f>
        <v/>
      </c>
      <c r="Y35" s="62">
        <f t="shared" si="11"/>
        <v>0</v>
      </c>
      <c r="Z35" s="62">
        <f>IF(NOT(ISNUMBER($K35)),0,IF(Y35&gt;=1,1,IF(TODAY()&lt;$K35,2,IF(OR(TODAY()&gt;$L35,N($R35)&gt;0),5,IF(Y35&lt;MIN(1,(NETWORKDAYS($K35,TODAY(),Freie_Tage)-1)/MAX(1,NETWORKDAYS($K35,$L35,Freie_Tage)))-0.15,4,3)))))</f>
        <v>0</v>
      </c>
      <c r="AA35" s="63" t="str">
        <f t="shared" ref="AA35:CZ35" si="38">IF(AND($B35="Meilenstein",ISNUMBER($K35)),IF(AND(AA$1&lt;=$K35,AB$1&gt;$K35),"◆",""),"")</f>
        <v/>
      </c>
      <c r="AB35" s="63" t="str">
        <f t="shared" si="38"/>
        <v/>
      </c>
      <c r="AC35" s="63" t="str">
        <f t="shared" si="38"/>
        <v/>
      </c>
      <c r="AD35" s="63" t="str">
        <f t="shared" si="38"/>
        <v/>
      </c>
      <c r="AE35" s="63" t="str">
        <f t="shared" si="38"/>
        <v/>
      </c>
      <c r="AF35" s="63" t="str">
        <f t="shared" si="38"/>
        <v/>
      </c>
      <c r="AG35" s="63" t="str">
        <f t="shared" si="38"/>
        <v/>
      </c>
      <c r="AH35" s="63" t="str">
        <f t="shared" si="38"/>
        <v/>
      </c>
      <c r="AI35" s="63" t="str">
        <f t="shared" si="38"/>
        <v/>
      </c>
      <c r="AJ35" s="63" t="str">
        <f t="shared" si="38"/>
        <v/>
      </c>
      <c r="AK35" s="63" t="str">
        <f t="shared" si="38"/>
        <v/>
      </c>
      <c r="AL35" s="63" t="str">
        <f t="shared" si="38"/>
        <v/>
      </c>
      <c r="AM35" s="63" t="str">
        <f t="shared" si="38"/>
        <v/>
      </c>
      <c r="AN35" s="63" t="str">
        <f t="shared" si="38"/>
        <v/>
      </c>
      <c r="AO35" s="63" t="str">
        <f t="shared" si="38"/>
        <v/>
      </c>
      <c r="AP35" s="63" t="str">
        <f t="shared" si="38"/>
        <v/>
      </c>
      <c r="AQ35" s="63" t="str">
        <f t="shared" si="38"/>
        <v/>
      </c>
      <c r="AR35" s="63" t="str">
        <f t="shared" si="38"/>
        <v/>
      </c>
      <c r="AS35" s="63" t="str">
        <f t="shared" si="38"/>
        <v/>
      </c>
      <c r="AT35" s="63" t="str">
        <f t="shared" si="38"/>
        <v/>
      </c>
      <c r="AU35" s="63" t="str">
        <f t="shared" si="38"/>
        <v/>
      </c>
      <c r="AV35" s="63" t="str">
        <f t="shared" si="38"/>
        <v/>
      </c>
      <c r="AW35" s="63" t="str">
        <f t="shared" si="38"/>
        <v/>
      </c>
      <c r="AX35" s="63" t="str">
        <f t="shared" si="38"/>
        <v/>
      </c>
      <c r="AY35" s="63" t="str">
        <f t="shared" si="38"/>
        <v/>
      </c>
      <c r="AZ35" s="63" t="str">
        <f t="shared" si="38"/>
        <v/>
      </c>
      <c r="BA35" s="63" t="str">
        <f t="shared" si="38"/>
        <v/>
      </c>
      <c r="BB35" s="63" t="str">
        <f t="shared" si="38"/>
        <v/>
      </c>
      <c r="BC35" s="63" t="str">
        <f t="shared" si="38"/>
        <v/>
      </c>
      <c r="BD35" s="63" t="str">
        <f t="shared" si="38"/>
        <v/>
      </c>
      <c r="BE35" s="63" t="str">
        <f t="shared" si="38"/>
        <v/>
      </c>
      <c r="BF35" s="63" t="str">
        <f t="shared" si="38"/>
        <v/>
      </c>
      <c r="BG35" s="63" t="str">
        <f t="shared" si="38"/>
        <v/>
      </c>
      <c r="BH35" s="63" t="str">
        <f t="shared" si="38"/>
        <v/>
      </c>
      <c r="BI35" s="63" t="str">
        <f t="shared" si="38"/>
        <v/>
      </c>
      <c r="BJ35" s="63" t="str">
        <f t="shared" si="38"/>
        <v/>
      </c>
      <c r="BK35" s="63" t="str">
        <f t="shared" si="38"/>
        <v/>
      </c>
      <c r="BL35" s="63" t="str">
        <f t="shared" si="38"/>
        <v/>
      </c>
      <c r="BM35" s="63" t="str">
        <f t="shared" si="38"/>
        <v/>
      </c>
      <c r="BN35" s="63" t="str">
        <f t="shared" si="38"/>
        <v/>
      </c>
      <c r="BO35" s="63" t="str">
        <f t="shared" si="38"/>
        <v/>
      </c>
      <c r="BP35" s="63" t="str">
        <f t="shared" si="38"/>
        <v/>
      </c>
      <c r="BQ35" s="63" t="str">
        <f t="shared" si="38"/>
        <v/>
      </c>
      <c r="BR35" s="63" t="str">
        <f t="shared" si="38"/>
        <v/>
      </c>
      <c r="BS35" s="63" t="str">
        <f t="shared" si="38"/>
        <v/>
      </c>
      <c r="BT35" s="63" t="str">
        <f t="shared" si="38"/>
        <v/>
      </c>
      <c r="BU35" s="63" t="str">
        <f t="shared" si="38"/>
        <v/>
      </c>
      <c r="BV35" s="63" t="str">
        <f t="shared" si="38"/>
        <v/>
      </c>
      <c r="BW35" s="63" t="str">
        <f t="shared" si="38"/>
        <v/>
      </c>
      <c r="BX35" s="63" t="str">
        <f t="shared" si="38"/>
        <v/>
      </c>
      <c r="BY35" s="63" t="str">
        <f t="shared" si="38"/>
        <v/>
      </c>
      <c r="BZ35" s="63" t="str">
        <f t="shared" si="38"/>
        <v/>
      </c>
      <c r="CA35" s="63" t="str">
        <f t="shared" si="38"/>
        <v/>
      </c>
      <c r="CB35" s="63" t="str">
        <f t="shared" si="38"/>
        <v/>
      </c>
      <c r="CC35" s="63" t="str">
        <f t="shared" si="38"/>
        <v/>
      </c>
      <c r="CD35" s="63" t="str">
        <f t="shared" si="38"/>
        <v/>
      </c>
      <c r="CE35" s="63" t="str">
        <f t="shared" si="38"/>
        <v/>
      </c>
      <c r="CF35" s="63" t="str">
        <f t="shared" si="38"/>
        <v/>
      </c>
      <c r="CG35" s="63" t="str">
        <f t="shared" si="38"/>
        <v/>
      </c>
      <c r="CH35" s="63" t="str">
        <f t="shared" si="38"/>
        <v/>
      </c>
      <c r="CI35" s="63" t="str">
        <f t="shared" si="38"/>
        <v/>
      </c>
      <c r="CJ35" s="63" t="str">
        <f t="shared" si="38"/>
        <v/>
      </c>
      <c r="CK35" s="63" t="str">
        <f t="shared" si="38"/>
        <v/>
      </c>
      <c r="CL35" s="63" t="str">
        <f t="shared" si="38"/>
        <v/>
      </c>
      <c r="CM35" s="63" t="str">
        <f t="shared" si="38"/>
        <v/>
      </c>
      <c r="CN35" s="63" t="str">
        <f t="shared" si="38"/>
        <v/>
      </c>
      <c r="CO35" s="63" t="str">
        <f t="shared" si="38"/>
        <v/>
      </c>
      <c r="CP35" s="63" t="str">
        <f t="shared" si="38"/>
        <v/>
      </c>
      <c r="CQ35" s="63" t="str">
        <f t="shared" si="38"/>
        <v/>
      </c>
      <c r="CR35" s="63" t="str">
        <f t="shared" si="38"/>
        <v/>
      </c>
      <c r="CS35" s="63" t="str">
        <f t="shared" si="38"/>
        <v/>
      </c>
      <c r="CT35" s="63" t="str">
        <f t="shared" si="38"/>
        <v/>
      </c>
      <c r="CU35" s="63" t="str">
        <f t="shared" si="38"/>
        <v/>
      </c>
      <c r="CV35" s="63" t="str">
        <f t="shared" si="38"/>
        <v/>
      </c>
      <c r="CW35" s="63" t="str">
        <f t="shared" si="38"/>
        <v/>
      </c>
      <c r="CX35" s="63" t="str">
        <f t="shared" si="38"/>
        <v/>
      </c>
      <c r="CY35" s="63" t="str">
        <f t="shared" si="38"/>
        <v/>
      </c>
      <c r="CZ35" s="63" t="str">
        <f t="shared" si="38"/>
        <v/>
      </c>
    </row>
    <row r="36" ht="15.75" customHeight="1">
      <c r="A36" s="53"/>
      <c r="B36" s="53"/>
      <c r="C36" s="55"/>
      <c r="D36" s="55"/>
      <c r="E36" s="53"/>
      <c r="F36" s="53"/>
      <c r="G36" s="53"/>
      <c r="H36" s="53"/>
      <c r="I36" s="53"/>
      <c r="J36" s="56"/>
      <c r="K36" s="57" t="str">
        <f t="shared" si="6"/>
        <v/>
      </c>
      <c r="L36" s="57" t="str">
        <f t="shared" si="7"/>
        <v/>
      </c>
      <c r="M36" s="57" t="str">
        <f>IF(OR($B36&lt;&gt;"Vorgang",N($H36)=0,NOT(ISNUMBER($L36)),ISNUMBER($P36)),"",WORKDAY($L36,$H36,Freie_Tage))</f>
        <v/>
      </c>
      <c r="N36" s="56"/>
      <c r="O36" s="56"/>
      <c r="P36" s="56"/>
      <c r="Q36" s="58"/>
      <c r="R36" s="59" t="str">
        <f>IF(AND(ISNUMBER($N36),ISNUMBER($L36)),IF($L36&gt;$N36,NETWORKDAYS($N36,$L36,Freie_Tage)-1,IF($L36&lt;$N36,1-NETWORKDAYS($L36,$N36,Freie_Tage),0)),"")</f>
        <v/>
      </c>
      <c r="S36" s="60" t="str">
        <f t="shared" si="8"/>
        <v/>
      </c>
      <c r="T36" s="61" t="str">
        <f t="shared" si="9"/>
        <v/>
      </c>
      <c r="U36" s="62">
        <f t="shared" si="10"/>
        <v>15</v>
      </c>
      <c r="V36" s="62" t="str">
        <f t="array" ref="V36">IF(OR($C36="",$B36="Abschnitt"),"",IF(ISNUMBER($O36),$O36,IF(AND($E36="",NOT(ISNUMBER($J36))),WORKDAY(IF(ISNUMBER($C$5),$C$5,TODAY())-1,1,Freie_Tage),MAX(IF($E36="",0,IFERROR(WORKDAY(INDEX($X$7:$X35,MATCH($E36,$A$7:$A35,0)),IF($B36="Meilenstein",0,1)+N($F36),Freie_Tage),WORKDAY(IF(ISNUMBER($C$5),$C$5,TODAY())-1,1,Freie_Tage))),IF(ISNUMBER($J36),WORKDAY($J36-1,1,Freie_Tage),0)))))</f>
        <v/>
      </c>
      <c r="W36" s="62" t="str">
        <f>IF(V36="","",IF(ISNUMBER($P36),$P36,IF($B36="Meilenstein",V36,WORKDAY(V36,MAX(N($G36),1)-1,Freie_Tage))))</f>
        <v/>
      </c>
      <c r="X36" s="62" t="str">
        <f>IF(V36="","",MAX(WORKDAY(IF($B36="Meilenstein",V36,WORKDAY(V36,MAX(N($G36),1)-1,Freie_Tage)),N($H36),Freie_Tage),IF(ISNUMBER($P36),$P36,0)))</f>
        <v/>
      </c>
      <c r="Y36" s="62">
        <f t="shared" si="11"/>
        <v>0</v>
      </c>
      <c r="Z36" s="62">
        <f>IF(NOT(ISNUMBER($K36)),0,IF(Y36&gt;=1,1,IF(TODAY()&lt;$K36,2,IF(OR(TODAY()&gt;$L36,N($R36)&gt;0),5,IF(Y36&lt;MIN(1,(NETWORKDAYS($K36,TODAY(),Freie_Tage)-1)/MAX(1,NETWORKDAYS($K36,$L36,Freie_Tage)))-0.15,4,3)))))</f>
        <v>0</v>
      </c>
      <c r="AA36" s="63" t="str">
        <f t="shared" ref="AA36:CZ36" si="39">IF(AND($B36="Meilenstein",ISNUMBER($K36)),IF(AND(AA$1&lt;=$K36,AB$1&gt;$K36),"◆",""),"")</f>
        <v/>
      </c>
      <c r="AB36" s="63" t="str">
        <f t="shared" si="39"/>
        <v/>
      </c>
      <c r="AC36" s="63" t="str">
        <f t="shared" si="39"/>
        <v/>
      </c>
      <c r="AD36" s="63" t="str">
        <f t="shared" si="39"/>
        <v/>
      </c>
      <c r="AE36" s="63" t="str">
        <f t="shared" si="39"/>
        <v/>
      </c>
      <c r="AF36" s="63" t="str">
        <f t="shared" si="39"/>
        <v/>
      </c>
      <c r="AG36" s="63" t="str">
        <f t="shared" si="39"/>
        <v/>
      </c>
      <c r="AH36" s="63" t="str">
        <f t="shared" si="39"/>
        <v/>
      </c>
      <c r="AI36" s="63" t="str">
        <f t="shared" si="39"/>
        <v/>
      </c>
      <c r="AJ36" s="63" t="str">
        <f t="shared" si="39"/>
        <v/>
      </c>
      <c r="AK36" s="63" t="str">
        <f t="shared" si="39"/>
        <v/>
      </c>
      <c r="AL36" s="63" t="str">
        <f t="shared" si="39"/>
        <v/>
      </c>
      <c r="AM36" s="63" t="str">
        <f t="shared" si="39"/>
        <v/>
      </c>
      <c r="AN36" s="63" t="str">
        <f t="shared" si="39"/>
        <v/>
      </c>
      <c r="AO36" s="63" t="str">
        <f t="shared" si="39"/>
        <v/>
      </c>
      <c r="AP36" s="63" t="str">
        <f t="shared" si="39"/>
        <v/>
      </c>
      <c r="AQ36" s="63" t="str">
        <f t="shared" si="39"/>
        <v/>
      </c>
      <c r="AR36" s="63" t="str">
        <f t="shared" si="39"/>
        <v/>
      </c>
      <c r="AS36" s="63" t="str">
        <f t="shared" si="39"/>
        <v/>
      </c>
      <c r="AT36" s="63" t="str">
        <f t="shared" si="39"/>
        <v/>
      </c>
      <c r="AU36" s="63" t="str">
        <f t="shared" si="39"/>
        <v/>
      </c>
      <c r="AV36" s="63" t="str">
        <f t="shared" si="39"/>
        <v/>
      </c>
      <c r="AW36" s="63" t="str">
        <f t="shared" si="39"/>
        <v/>
      </c>
      <c r="AX36" s="63" t="str">
        <f t="shared" si="39"/>
        <v/>
      </c>
      <c r="AY36" s="63" t="str">
        <f t="shared" si="39"/>
        <v/>
      </c>
      <c r="AZ36" s="63" t="str">
        <f t="shared" si="39"/>
        <v/>
      </c>
      <c r="BA36" s="63" t="str">
        <f t="shared" si="39"/>
        <v/>
      </c>
      <c r="BB36" s="63" t="str">
        <f t="shared" si="39"/>
        <v/>
      </c>
      <c r="BC36" s="63" t="str">
        <f t="shared" si="39"/>
        <v/>
      </c>
      <c r="BD36" s="63" t="str">
        <f t="shared" si="39"/>
        <v/>
      </c>
      <c r="BE36" s="63" t="str">
        <f t="shared" si="39"/>
        <v/>
      </c>
      <c r="BF36" s="63" t="str">
        <f t="shared" si="39"/>
        <v/>
      </c>
      <c r="BG36" s="63" t="str">
        <f t="shared" si="39"/>
        <v/>
      </c>
      <c r="BH36" s="63" t="str">
        <f t="shared" si="39"/>
        <v/>
      </c>
      <c r="BI36" s="63" t="str">
        <f t="shared" si="39"/>
        <v/>
      </c>
      <c r="BJ36" s="63" t="str">
        <f t="shared" si="39"/>
        <v/>
      </c>
      <c r="BK36" s="63" t="str">
        <f t="shared" si="39"/>
        <v/>
      </c>
      <c r="BL36" s="63" t="str">
        <f t="shared" si="39"/>
        <v/>
      </c>
      <c r="BM36" s="63" t="str">
        <f t="shared" si="39"/>
        <v/>
      </c>
      <c r="BN36" s="63" t="str">
        <f t="shared" si="39"/>
        <v/>
      </c>
      <c r="BO36" s="63" t="str">
        <f t="shared" si="39"/>
        <v/>
      </c>
      <c r="BP36" s="63" t="str">
        <f t="shared" si="39"/>
        <v/>
      </c>
      <c r="BQ36" s="63" t="str">
        <f t="shared" si="39"/>
        <v/>
      </c>
      <c r="BR36" s="63" t="str">
        <f t="shared" si="39"/>
        <v/>
      </c>
      <c r="BS36" s="63" t="str">
        <f t="shared" si="39"/>
        <v/>
      </c>
      <c r="BT36" s="63" t="str">
        <f t="shared" si="39"/>
        <v/>
      </c>
      <c r="BU36" s="63" t="str">
        <f t="shared" si="39"/>
        <v/>
      </c>
      <c r="BV36" s="63" t="str">
        <f t="shared" si="39"/>
        <v/>
      </c>
      <c r="BW36" s="63" t="str">
        <f t="shared" si="39"/>
        <v/>
      </c>
      <c r="BX36" s="63" t="str">
        <f t="shared" si="39"/>
        <v/>
      </c>
      <c r="BY36" s="63" t="str">
        <f t="shared" si="39"/>
        <v/>
      </c>
      <c r="BZ36" s="63" t="str">
        <f t="shared" si="39"/>
        <v/>
      </c>
      <c r="CA36" s="63" t="str">
        <f t="shared" si="39"/>
        <v/>
      </c>
      <c r="CB36" s="63" t="str">
        <f t="shared" si="39"/>
        <v/>
      </c>
      <c r="CC36" s="63" t="str">
        <f t="shared" si="39"/>
        <v/>
      </c>
      <c r="CD36" s="63" t="str">
        <f t="shared" si="39"/>
        <v/>
      </c>
      <c r="CE36" s="63" t="str">
        <f t="shared" si="39"/>
        <v/>
      </c>
      <c r="CF36" s="63" t="str">
        <f t="shared" si="39"/>
        <v/>
      </c>
      <c r="CG36" s="63" t="str">
        <f t="shared" si="39"/>
        <v/>
      </c>
      <c r="CH36" s="63" t="str">
        <f t="shared" si="39"/>
        <v/>
      </c>
      <c r="CI36" s="63" t="str">
        <f t="shared" si="39"/>
        <v/>
      </c>
      <c r="CJ36" s="63" t="str">
        <f t="shared" si="39"/>
        <v/>
      </c>
      <c r="CK36" s="63" t="str">
        <f t="shared" si="39"/>
        <v/>
      </c>
      <c r="CL36" s="63" t="str">
        <f t="shared" si="39"/>
        <v/>
      </c>
      <c r="CM36" s="63" t="str">
        <f t="shared" si="39"/>
        <v/>
      </c>
      <c r="CN36" s="63" t="str">
        <f t="shared" si="39"/>
        <v/>
      </c>
      <c r="CO36" s="63" t="str">
        <f t="shared" si="39"/>
        <v/>
      </c>
      <c r="CP36" s="63" t="str">
        <f t="shared" si="39"/>
        <v/>
      </c>
      <c r="CQ36" s="63" t="str">
        <f t="shared" si="39"/>
        <v/>
      </c>
      <c r="CR36" s="63" t="str">
        <f t="shared" si="39"/>
        <v/>
      </c>
      <c r="CS36" s="63" t="str">
        <f t="shared" si="39"/>
        <v/>
      </c>
      <c r="CT36" s="63" t="str">
        <f t="shared" si="39"/>
        <v/>
      </c>
      <c r="CU36" s="63" t="str">
        <f t="shared" si="39"/>
        <v/>
      </c>
      <c r="CV36" s="63" t="str">
        <f t="shared" si="39"/>
        <v/>
      </c>
      <c r="CW36" s="63" t="str">
        <f t="shared" si="39"/>
        <v/>
      </c>
      <c r="CX36" s="63" t="str">
        <f t="shared" si="39"/>
        <v/>
      </c>
      <c r="CY36" s="63" t="str">
        <f t="shared" si="39"/>
        <v/>
      </c>
      <c r="CZ36" s="63" t="str">
        <f t="shared" si="39"/>
        <v/>
      </c>
    </row>
    <row r="37" ht="15.75" customHeight="1">
      <c r="A37" s="53"/>
      <c r="B37" s="53"/>
      <c r="C37" s="55"/>
      <c r="D37" s="55"/>
      <c r="E37" s="53"/>
      <c r="F37" s="53"/>
      <c r="G37" s="53"/>
      <c r="H37" s="53"/>
      <c r="I37" s="53"/>
      <c r="J37" s="56"/>
      <c r="K37" s="57" t="str">
        <f t="shared" si="6"/>
        <v/>
      </c>
      <c r="L37" s="57" t="str">
        <f t="shared" si="7"/>
        <v/>
      </c>
      <c r="M37" s="57" t="str">
        <f>IF(OR($B37&lt;&gt;"Vorgang",N($H37)=0,NOT(ISNUMBER($L37)),ISNUMBER($P37)),"",WORKDAY($L37,$H37,Freie_Tage))</f>
        <v/>
      </c>
      <c r="N37" s="56"/>
      <c r="O37" s="56"/>
      <c r="P37" s="56"/>
      <c r="Q37" s="58"/>
      <c r="R37" s="59" t="str">
        <f>IF(AND(ISNUMBER($N37),ISNUMBER($L37)),IF($L37&gt;$N37,NETWORKDAYS($N37,$L37,Freie_Tage)-1,IF($L37&lt;$N37,1-NETWORKDAYS($L37,$N37,Freie_Tage),0)),"")</f>
        <v/>
      </c>
      <c r="S37" s="60" t="str">
        <f t="shared" si="8"/>
        <v/>
      </c>
      <c r="T37" s="61" t="str">
        <f t="shared" si="9"/>
        <v/>
      </c>
      <c r="U37" s="62">
        <f t="shared" si="10"/>
        <v>15</v>
      </c>
      <c r="V37" s="62" t="str">
        <f t="array" ref="V37">IF(OR($C37="",$B37="Abschnitt"),"",IF(ISNUMBER($O37),$O37,IF(AND($E37="",NOT(ISNUMBER($J37))),WORKDAY(IF(ISNUMBER($C$5),$C$5,TODAY())-1,1,Freie_Tage),MAX(IF($E37="",0,IFERROR(WORKDAY(INDEX($X$7:$X36,MATCH($E37,$A$7:$A36,0)),IF($B37="Meilenstein",0,1)+N($F37),Freie_Tage),WORKDAY(IF(ISNUMBER($C$5),$C$5,TODAY())-1,1,Freie_Tage))),IF(ISNUMBER($J37),WORKDAY($J37-1,1,Freie_Tage),0)))))</f>
        <v/>
      </c>
      <c r="W37" s="62" t="str">
        <f>IF(V37="","",IF(ISNUMBER($P37),$P37,IF($B37="Meilenstein",V37,WORKDAY(V37,MAX(N($G37),1)-1,Freie_Tage))))</f>
        <v/>
      </c>
      <c r="X37" s="62" t="str">
        <f>IF(V37="","",MAX(WORKDAY(IF($B37="Meilenstein",V37,WORKDAY(V37,MAX(N($G37),1)-1,Freie_Tage)),N($H37),Freie_Tage),IF(ISNUMBER($P37),$P37,0)))</f>
        <v/>
      </c>
      <c r="Y37" s="62">
        <f t="shared" si="11"/>
        <v>0</v>
      </c>
      <c r="Z37" s="62">
        <f>IF(NOT(ISNUMBER($K37)),0,IF(Y37&gt;=1,1,IF(TODAY()&lt;$K37,2,IF(OR(TODAY()&gt;$L37,N($R37)&gt;0),5,IF(Y37&lt;MIN(1,(NETWORKDAYS($K37,TODAY(),Freie_Tage)-1)/MAX(1,NETWORKDAYS($K37,$L37,Freie_Tage)))-0.15,4,3)))))</f>
        <v>0</v>
      </c>
      <c r="AA37" s="63" t="str">
        <f t="shared" ref="AA37:CZ37" si="40">IF(AND($B37="Meilenstein",ISNUMBER($K37)),IF(AND(AA$1&lt;=$K37,AB$1&gt;$K37),"◆",""),"")</f>
        <v/>
      </c>
      <c r="AB37" s="63" t="str">
        <f t="shared" si="40"/>
        <v/>
      </c>
      <c r="AC37" s="63" t="str">
        <f t="shared" si="40"/>
        <v/>
      </c>
      <c r="AD37" s="63" t="str">
        <f t="shared" si="40"/>
        <v/>
      </c>
      <c r="AE37" s="63" t="str">
        <f t="shared" si="40"/>
        <v/>
      </c>
      <c r="AF37" s="63" t="str">
        <f t="shared" si="40"/>
        <v/>
      </c>
      <c r="AG37" s="63" t="str">
        <f t="shared" si="40"/>
        <v/>
      </c>
      <c r="AH37" s="63" t="str">
        <f t="shared" si="40"/>
        <v/>
      </c>
      <c r="AI37" s="63" t="str">
        <f t="shared" si="40"/>
        <v/>
      </c>
      <c r="AJ37" s="63" t="str">
        <f t="shared" si="40"/>
        <v/>
      </c>
      <c r="AK37" s="63" t="str">
        <f t="shared" si="40"/>
        <v/>
      </c>
      <c r="AL37" s="63" t="str">
        <f t="shared" si="40"/>
        <v/>
      </c>
      <c r="AM37" s="63" t="str">
        <f t="shared" si="40"/>
        <v/>
      </c>
      <c r="AN37" s="63" t="str">
        <f t="shared" si="40"/>
        <v/>
      </c>
      <c r="AO37" s="63" t="str">
        <f t="shared" si="40"/>
        <v/>
      </c>
      <c r="AP37" s="63" t="str">
        <f t="shared" si="40"/>
        <v/>
      </c>
      <c r="AQ37" s="63" t="str">
        <f t="shared" si="40"/>
        <v/>
      </c>
      <c r="AR37" s="63" t="str">
        <f t="shared" si="40"/>
        <v/>
      </c>
      <c r="AS37" s="63" t="str">
        <f t="shared" si="40"/>
        <v/>
      </c>
      <c r="AT37" s="63" t="str">
        <f t="shared" si="40"/>
        <v/>
      </c>
      <c r="AU37" s="63" t="str">
        <f t="shared" si="40"/>
        <v/>
      </c>
      <c r="AV37" s="63" t="str">
        <f t="shared" si="40"/>
        <v/>
      </c>
      <c r="AW37" s="63" t="str">
        <f t="shared" si="40"/>
        <v/>
      </c>
      <c r="AX37" s="63" t="str">
        <f t="shared" si="40"/>
        <v/>
      </c>
      <c r="AY37" s="63" t="str">
        <f t="shared" si="40"/>
        <v/>
      </c>
      <c r="AZ37" s="63" t="str">
        <f t="shared" si="40"/>
        <v/>
      </c>
      <c r="BA37" s="63" t="str">
        <f t="shared" si="40"/>
        <v/>
      </c>
      <c r="BB37" s="63" t="str">
        <f t="shared" si="40"/>
        <v/>
      </c>
      <c r="BC37" s="63" t="str">
        <f t="shared" si="40"/>
        <v/>
      </c>
      <c r="BD37" s="63" t="str">
        <f t="shared" si="40"/>
        <v/>
      </c>
      <c r="BE37" s="63" t="str">
        <f t="shared" si="40"/>
        <v/>
      </c>
      <c r="BF37" s="63" t="str">
        <f t="shared" si="40"/>
        <v/>
      </c>
      <c r="BG37" s="63" t="str">
        <f t="shared" si="40"/>
        <v/>
      </c>
      <c r="BH37" s="63" t="str">
        <f t="shared" si="40"/>
        <v/>
      </c>
      <c r="BI37" s="63" t="str">
        <f t="shared" si="40"/>
        <v/>
      </c>
      <c r="BJ37" s="63" t="str">
        <f t="shared" si="40"/>
        <v/>
      </c>
      <c r="BK37" s="63" t="str">
        <f t="shared" si="40"/>
        <v/>
      </c>
      <c r="BL37" s="63" t="str">
        <f t="shared" si="40"/>
        <v/>
      </c>
      <c r="BM37" s="63" t="str">
        <f t="shared" si="40"/>
        <v/>
      </c>
      <c r="BN37" s="63" t="str">
        <f t="shared" si="40"/>
        <v/>
      </c>
      <c r="BO37" s="63" t="str">
        <f t="shared" si="40"/>
        <v/>
      </c>
      <c r="BP37" s="63" t="str">
        <f t="shared" si="40"/>
        <v/>
      </c>
      <c r="BQ37" s="63" t="str">
        <f t="shared" si="40"/>
        <v/>
      </c>
      <c r="BR37" s="63" t="str">
        <f t="shared" si="40"/>
        <v/>
      </c>
      <c r="BS37" s="63" t="str">
        <f t="shared" si="40"/>
        <v/>
      </c>
      <c r="BT37" s="63" t="str">
        <f t="shared" si="40"/>
        <v/>
      </c>
      <c r="BU37" s="63" t="str">
        <f t="shared" si="40"/>
        <v/>
      </c>
      <c r="BV37" s="63" t="str">
        <f t="shared" si="40"/>
        <v/>
      </c>
      <c r="BW37" s="63" t="str">
        <f t="shared" si="40"/>
        <v/>
      </c>
      <c r="BX37" s="63" t="str">
        <f t="shared" si="40"/>
        <v/>
      </c>
      <c r="BY37" s="63" t="str">
        <f t="shared" si="40"/>
        <v/>
      </c>
      <c r="BZ37" s="63" t="str">
        <f t="shared" si="40"/>
        <v/>
      </c>
      <c r="CA37" s="63" t="str">
        <f t="shared" si="40"/>
        <v/>
      </c>
      <c r="CB37" s="63" t="str">
        <f t="shared" si="40"/>
        <v/>
      </c>
      <c r="CC37" s="63" t="str">
        <f t="shared" si="40"/>
        <v/>
      </c>
      <c r="CD37" s="63" t="str">
        <f t="shared" si="40"/>
        <v/>
      </c>
      <c r="CE37" s="63" t="str">
        <f t="shared" si="40"/>
        <v/>
      </c>
      <c r="CF37" s="63" t="str">
        <f t="shared" si="40"/>
        <v/>
      </c>
      <c r="CG37" s="63" t="str">
        <f t="shared" si="40"/>
        <v/>
      </c>
      <c r="CH37" s="63" t="str">
        <f t="shared" si="40"/>
        <v/>
      </c>
      <c r="CI37" s="63" t="str">
        <f t="shared" si="40"/>
        <v/>
      </c>
      <c r="CJ37" s="63" t="str">
        <f t="shared" si="40"/>
        <v/>
      </c>
      <c r="CK37" s="63" t="str">
        <f t="shared" si="40"/>
        <v/>
      </c>
      <c r="CL37" s="63" t="str">
        <f t="shared" si="40"/>
        <v/>
      </c>
      <c r="CM37" s="63" t="str">
        <f t="shared" si="40"/>
        <v/>
      </c>
      <c r="CN37" s="63" t="str">
        <f t="shared" si="40"/>
        <v/>
      </c>
      <c r="CO37" s="63" t="str">
        <f t="shared" si="40"/>
        <v/>
      </c>
      <c r="CP37" s="63" t="str">
        <f t="shared" si="40"/>
        <v/>
      </c>
      <c r="CQ37" s="63" t="str">
        <f t="shared" si="40"/>
        <v/>
      </c>
      <c r="CR37" s="63" t="str">
        <f t="shared" si="40"/>
        <v/>
      </c>
      <c r="CS37" s="63" t="str">
        <f t="shared" si="40"/>
        <v/>
      </c>
      <c r="CT37" s="63" t="str">
        <f t="shared" si="40"/>
        <v/>
      </c>
      <c r="CU37" s="63" t="str">
        <f t="shared" si="40"/>
        <v/>
      </c>
      <c r="CV37" s="63" t="str">
        <f t="shared" si="40"/>
        <v/>
      </c>
      <c r="CW37" s="63" t="str">
        <f t="shared" si="40"/>
        <v/>
      </c>
      <c r="CX37" s="63" t="str">
        <f t="shared" si="40"/>
        <v/>
      </c>
      <c r="CY37" s="63" t="str">
        <f t="shared" si="40"/>
        <v/>
      </c>
      <c r="CZ37" s="63" t="str">
        <f t="shared" si="40"/>
        <v/>
      </c>
    </row>
    <row r="38" ht="15.75" customHeight="1">
      <c r="A38" s="53"/>
      <c r="B38" s="53"/>
      <c r="C38" s="55"/>
      <c r="D38" s="55"/>
      <c r="E38" s="53"/>
      <c r="F38" s="53"/>
      <c r="G38" s="53"/>
      <c r="H38" s="53"/>
      <c r="I38" s="53"/>
      <c r="J38" s="56"/>
      <c r="K38" s="57" t="str">
        <f t="shared" si="6"/>
        <v/>
      </c>
      <c r="L38" s="57" t="str">
        <f t="shared" si="7"/>
        <v/>
      </c>
      <c r="M38" s="57" t="str">
        <f>IF(OR($B38&lt;&gt;"Vorgang",N($H38)=0,NOT(ISNUMBER($L38)),ISNUMBER($P38)),"",WORKDAY($L38,$H38,Freie_Tage))</f>
        <v/>
      </c>
      <c r="N38" s="56"/>
      <c r="O38" s="56"/>
      <c r="P38" s="56"/>
      <c r="Q38" s="58"/>
      <c r="R38" s="59" t="str">
        <f>IF(AND(ISNUMBER($N38),ISNUMBER($L38)),IF($L38&gt;$N38,NETWORKDAYS($N38,$L38,Freie_Tage)-1,IF($L38&lt;$N38,1-NETWORKDAYS($L38,$N38,Freie_Tage),0)),"")</f>
        <v/>
      </c>
      <c r="S38" s="60" t="str">
        <f t="shared" si="8"/>
        <v/>
      </c>
      <c r="T38" s="61" t="str">
        <f t="shared" si="9"/>
        <v/>
      </c>
      <c r="U38" s="62">
        <f t="shared" si="10"/>
        <v>15</v>
      </c>
      <c r="V38" s="62" t="str">
        <f t="array" ref="V38">IF(OR($C38="",$B38="Abschnitt"),"",IF(ISNUMBER($O38),$O38,IF(AND($E38="",NOT(ISNUMBER($J38))),WORKDAY(IF(ISNUMBER($C$5),$C$5,TODAY())-1,1,Freie_Tage),MAX(IF($E38="",0,IFERROR(WORKDAY(INDEX($X$7:$X37,MATCH($E38,$A$7:$A37,0)),IF($B38="Meilenstein",0,1)+N($F38),Freie_Tage),WORKDAY(IF(ISNUMBER($C$5),$C$5,TODAY())-1,1,Freie_Tage))),IF(ISNUMBER($J38),WORKDAY($J38-1,1,Freie_Tage),0)))))</f>
        <v/>
      </c>
      <c r="W38" s="62" t="str">
        <f>IF(V38="","",IF(ISNUMBER($P38),$P38,IF($B38="Meilenstein",V38,WORKDAY(V38,MAX(N($G38),1)-1,Freie_Tage))))</f>
        <v/>
      </c>
      <c r="X38" s="62" t="str">
        <f>IF(V38="","",MAX(WORKDAY(IF($B38="Meilenstein",V38,WORKDAY(V38,MAX(N($G38),1)-1,Freie_Tage)),N($H38),Freie_Tage),IF(ISNUMBER($P38),$P38,0)))</f>
        <v/>
      </c>
      <c r="Y38" s="62">
        <f t="shared" si="11"/>
        <v>0</v>
      </c>
      <c r="Z38" s="62">
        <f>IF(NOT(ISNUMBER($K38)),0,IF(Y38&gt;=1,1,IF(TODAY()&lt;$K38,2,IF(OR(TODAY()&gt;$L38,N($R38)&gt;0),5,IF(Y38&lt;MIN(1,(NETWORKDAYS($K38,TODAY(),Freie_Tage)-1)/MAX(1,NETWORKDAYS($K38,$L38,Freie_Tage)))-0.15,4,3)))))</f>
        <v>0</v>
      </c>
      <c r="AA38" s="63" t="str">
        <f t="shared" ref="AA38:CZ38" si="41">IF(AND($B38="Meilenstein",ISNUMBER($K38)),IF(AND(AA$1&lt;=$K38,AB$1&gt;$K38),"◆",""),"")</f>
        <v/>
      </c>
      <c r="AB38" s="63" t="str">
        <f t="shared" si="41"/>
        <v/>
      </c>
      <c r="AC38" s="63" t="str">
        <f t="shared" si="41"/>
        <v/>
      </c>
      <c r="AD38" s="63" t="str">
        <f t="shared" si="41"/>
        <v/>
      </c>
      <c r="AE38" s="63" t="str">
        <f t="shared" si="41"/>
        <v/>
      </c>
      <c r="AF38" s="63" t="str">
        <f t="shared" si="41"/>
        <v/>
      </c>
      <c r="AG38" s="63" t="str">
        <f t="shared" si="41"/>
        <v/>
      </c>
      <c r="AH38" s="63" t="str">
        <f t="shared" si="41"/>
        <v/>
      </c>
      <c r="AI38" s="63" t="str">
        <f t="shared" si="41"/>
        <v/>
      </c>
      <c r="AJ38" s="63" t="str">
        <f t="shared" si="41"/>
        <v/>
      </c>
      <c r="AK38" s="63" t="str">
        <f t="shared" si="41"/>
        <v/>
      </c>
      <c r="AL38" s="63" t="str">
        <f t="shared" si="41"/>
        <v/>
      </c>
      <c r="AM38" s="63" t="str">
        <f t="shared" si="41"/>
        <v/>
      </c>
      <c r="AN38" s="63" t="str">
        <f t="shared" si="41"/>
        <v/>
      </c>
      <c r="AO38" s="63" t="str">
        <f t="shared" si="41"/>
        <v/>
      </c>
      <c r="AP38" s="63" t="str">
        <f t="shared" si="41"/>
        <v/>
      </c>
      <c r="AQ38" s="63" t="str">
        <f t="shared" si="41"/>
        <v/>
      </c>
      <c r="AR38" s="63" t="str">
        <f t="shared" si="41"/>
        <v/>
      </c>
      <c r="AS38" s="63" t="str">
        <f t="shared" si="41"/>
        <v/>
      </c>
      <c r="AT38" s="63" t="str">
        <f t="shared" si="41"/>
        <v/>
      </c>
      <c r="AU38" s="63" t="str">
        <f t="shared" si="41"/>
        <v/>
      </c>
      <c r="AV38" s="63" t="str">
        <f t="shared" si="41"/>
        <v/>
      </c>
      <c r="AW38" s="63" t="str">
        <f t="shared" si="41"/>
        <v/>
      </c>
      <c r="AX38" s="63" t="str">
        <f t="shared" si="41"/>
        <v/>
      </c>
      <c r="AY38" s="63" t="str">
        <f t="shared" si="41"/>
        <v/>
      </c>
      <c r="AZ38" s="63" t="str">
        <f t="shared" si="41"/>
        <v/>
      </c>
      <c r="BA38" s="63" t="str">
        <f t="shared" si="41"/>
        <v/>
      </c>
      <c r="BB38" s="63" t="str">
        <f t="shared" si="41"/>
        <v/>
      </c>
      <c r="BC38" s="63" t="str">
        <f t="shared" si="41"/>
        <v/>
      </c>
      <c r="BD38" s="63" t="str">
        <f t="shared" si="41"/>
        <v/>
      </c>
      <c r="BE38" s="63" t="str">
        <f t="shared" si="41"/>
        <v/>
      </c>
      <c r="BF38" s="63" t="str">
        <f t="shared" si="41"/>
        <v/>
      </c>
      <c r="BG38" s="63" t="str">
        <f t="shared" si="41"/>
        <v/>
      </c>
      <c r="BH38" s="63" t="str">
        <f t="shared" si="41"/>
        <v/>
      </c>
      <c r="BI38" s="63" t="str">
        <f t="shared" si="41"/>
        <v/>
      </c>
      <c r="BJ38" s="63" t="str">
        <f t="shared" si="41"/>
        <v/>
      </c>
      <c r="BK38" s="63" t="str">
        <f t="shared" si="41"/>
        <v/>
      </c>
      <c r="BL38" s="63" t="str">
        <f t="shared" si="41"/>
        <v/>
      </c>
      <c r="BM38" s="63" t="str">
        <f t="shared" si="41"/>
        <v/>
      </c>
      <c r="BN38" s="63" t="str">
        <f t="shared" si="41"/>
        <v/>
      </c>
      <c r="BO38" s="63" t="str">
        <f t="shared" si="41"/>
        <v/>
      </c>
      <c r="BP38" s="63" t="str">
        <f t="shared" si="41"/>
        <v/>
      </c>
      <c r="BQ38" s="63" t="str">
        <f t="shared" si="41"/>
        <v/>
      </c>
      <c r="BR38" s="63" t="str">
        <f t="shared" si="41"/>
        <v/>
      </c>
      <c r="BS38" s="63" t="str">
        <f t="shared" si="41"/>
        <v/>
      </c>
      <c r="BT38" s="63" t="str">
        <f t="shared" si="41"/>
        <v/>
      </c>
      <c r="BU38" s="63" t="str">
        <f t="shared" si="41"/>
        <v/>
      </c>
      <c r="BV38" s="63" t="str">
        <f t="shared" si="41"/>
        <v/>
      </c>
      <c r="BW38" s="63" t="str">
        <f t="shared" si="41"/>
        <v/>
      </c>
      <c r="BX38" s="63" t="str">
        <f t="shared" si="41"/>
        <v/>
      </c>
      <c r="BY38" s="63" t="str">
        <f t="shared" si="41"/>
        <v/>
      </c>
      <c r="BZ38" s="63" t="str">
        <f t="shared" si="41"/>
        <v/>
      </c>
      <c r="CA38" s="63" t="str">
        <f t="shared" si="41"/>
        <v/>
      </c>
      <c r="CB38" s="63" t="str">
        <f t="shared" si="41"/>
        <v/>
      </c>
      <c r="CC38" s="63" t="str">
        <f t="shared" si="41"/>
        <v/>
      </c>
      <c r="CD38" s="63" t="str">
        <f t="shared" si="41"/>
        <v/>
      </c>
      <c r="CE38" s="63" t="str">
        <f t="shared" si="41"/>
        <v/>
      </c>
      <c r="CF38" s="63" t="str">
        <f t="shared" si="41"/>
        <v/>
      </c>
      <c r="CG38" s="63" t="str">
        <f t="shared" si="41"/>
        <v/>
      </c>
      <c r="CH38" s="63" t="str">
        <f t="shared" si="41"/>
        <v/>
      </c>
      <c r="CI38" s="63" t="str">
        <f t="shared" si="41"/>
        <v/>
      </c>
      <c r="CJ38" s="63" t="str">
        <f t="shared" si="41"/>
        <v/>
      </c>
      <c r="CK38" s="63" t="str">
        <f t="shared" si="41"/>
        <v/>
      </c>
      <c r="CL38" s="63" t="str">
        <f t="shared" si="41"/>
        <v/>
      </c>
      <c r="CM38" s="63" t="str">
        <f t="shared" si="41"/>
        <v/>
      </c>
      <c r="CN38" s="63" t="str">
        <f t="shared" si="41"/>
        <v/>
      </c>
      <c r="CO38" s="63" t="str">
        <f t="shared" si="41"/>
        <v/>
      </c>
      <c r="CP38" s="63" t="str">
        <f t="shared" si="41"/>
        <v/>
      </c>
      <c r="CQ38" s="63" t="str">
        <f t="shared" si="41"/>
        <v/>
      </c>
      <c r="CR38" s="63" t="str">
        <f t="shared" si="41"/>
        <v/>
      </c>
      <c r="CS38" s="63" t="str">
        <f t="shared" si="41"/>
        <v/>
      </c>
      <c r="CT38" s="63" t="str">
        <f t="shared" si="41"/>
        <v/>
      </c>
      <c r="CU38" s="63" t="str">
        <f t="shared" si="41"/>
        <v/>
      </c>
      <c r="CV38" s="63" t="str">
        <f t="shared" si="41"/>
        <v/>
      </c>
      <c r="CW38" s="63" t="str">
        <f t="shared" si="41"/>
        <v/>
      </c>
      <c r="CX38" s="63" t="str">
        <f t="shared" si="41"/>
        <v/>
      </c>
      <c r="CY38" s="63" t="str">
        <f t="shared" si="41"/>
        <v/>
      </c>
      <c r="CZ38" s="63" t="str">
        <f t="shared" si="41"/>
        <v/>
      </c>
    </row>
    <row r="39" ht="15.75" customHeight="1">
      <c r="A39" s="53"/>
      <c r="B39" s="53"/>
      <c r="C39" s="55"/>
      <c r="D39" s="55"/>
      <c r="E39" s="53"/>
      <c r="F39" s="53"/>
      <c r="G39" s="53"/>
      <c r="H39" s="53"/>
      <c r="I39" s="53"/>
      <c r="J39" s="56"/>
      <c r="K39" s="57" t="str">
        <f t="shared" si="6"/>
        <v/>
      </c>
      <c r="L39" s="57" t="str">
        <f t="shared" si="7"/>
        <v/>
      </c>
      <c r="M39" s="57" t="str">
        <f>IF(OR($B39&lt;&gt;"Vorgang",N($H39)=0,NOT(ISNUMBER($L39)),ISNUMBER($P39)),"",WORKDAY($L39,$H39,Freie_Tage))</f>
        <v/>
      </c>
      <c r="N39" s="56"/>
      <c r="O39" s="56"/>
      <c r="P39" s="56"/>
      <c r="Q39" s="58"/>
      <c r="R39" s="59" t="str">
        <f>IF(AND(ISNUMBER($N39),ISNUMBER($L39)),IF($L39&gt;$N39,NETWORKDAYS($N39,$L39,Freie_Tage)-1,IF($L39&lt;$N39,1-NETWORKDAYS($L39,$N39,Freie_Tage),0)),"")</f>
        <v/>
      </c>
      <c r="S39" s="60" t="str">
        <f t="shared" si="8"/>
        <v/>
      </c>
      <c r="T39" s="61" t="str">
        <f t="shared" si="9"/>
        <v/>
      </c>
      <c r="U39" s="62">
        <f t="shared" si="10"/>
        <v>15</v>
      </c>
      <c r="V39" s="62" t="str">
        <f t="array" ref="V39">IF(OR($C39="",$B39="Abschnitt"),"",IF(ISNUMBER($O39),$O39,IF(AND($E39="",NOT(ISNUMBER($J39))),WORKDAY(IF(ISNUMBER($C$5),$C$5,TODAY())-1,1,Freie_Tage),MAX(IF($E39="",0,IFERROR(WORKDAY(INDEX($X$7:$X38,MATCH($E39,$A$7:$A38,0)),IF($B39="Meilenstein",0,1)+N($F39),Freie_Tage),WORKDAY(IF(ISNUMBER($C$5),$C$5,TODAY())-1,1,Freie_Tage))),IF(ISNUMBER($J39),WORKDAY($J39-1,1,Freie_Tage),0)))))</f>
        <v/>
      </c>
      <c r="W39" s="62" t="str">
        <f>IF(V39="","",IF(ISNUMBER($P39),$P39,IF($B39="Meilenstein",V39,WORKDAY(V39,MAX(N($G39),1)-1,Freie_Tage))))</f>
        <v/>
      </c>
      <c r="X39" s="62" t="str">
        <f>IF(V39="","",MAX(WORKDAY(IF($B39="Meilenstein",V39,WORKDAY(V39,MAX(N($G39),1)-1,Freie_Tage)),N($H39),Freie_Tage),IF(ISNUMBER($P39),$P39,0)))</f>
        <v/>
      </c>
      <c r="Y39" s="62">
        <f t="shared" si="11"/>
        <v>0</v>
      </c>
      <c r="Z39" s="62">
        <f>IF(NOT(ISNUMBER($K39)),0,IF(Y39&gt;=1,1,IF(TODAY()&lt;$K39,2,IF(OR(TODAY()&gt;$L39,N($R39)&gt;0),5,IF(Y39&lt;MIN(1,(NETWORKDAYS($K39,TODAY(),Freie_Tage)-1)/MAX(1,NETWORKDAYS($K39,$L39,Freie_Tage)))-0.15,4,3)))))</f>
        <v>0</v>
      </c>
      <c r="AA39" s="63" t="str">
        <f t="shared" ref="AA39:CZ39" si="42">IF(AND($B39="Meilenstein",ISNUMBER($K39)),IF(AND(AA$1&lt;=$K39,AB$1&gt;$K39),"◆",""),"")</f>
        <v/>
      </c>
      <c r="AB39" s="63" t="str">
        <f t="shared" si="42"/>
        <v/>
      </c>
      <c r="AC39" s="63" t="str">
        <f t="shared" si="42"/>
        <v/>
      </c>
      <c r="AD39" s="63" t="str">
        <f t="shared" si="42"/>
        <v/>
      </c>
      <c r="AE39" s="63" t="str">
        <f t="shared" si="42"/>
        <v/>
      </c>
      <c r="AF39" s="63" t="str">
        <f t="shared" si="42"/>
        <v/>
      </c>
      <c r="AG39" s="63" t="str">
        <f t="shared" si="42"/>
        <v/>
      </c>
      <c r="AH39" s="63" t="str">
        <f t="shared" si="42"/>
        <v/>
      </c>
      <c r="AI39" s="63" t="str">
        <f t="shared" si="42"/>
        <v/>
      </c>
      <c r="AJ39" s="63" t="str">
        <f t="shared" si="42"/>
        <v/>
      </c>
      <c r="AK39" s="63" t="str">
        <f t="shared" si="42"/>
        <v/>
      </c>
      <c r="AL39" s="63" t="str">
        <f t="shared" si="42"/>
        <v/>
      </c>
      <c r="AM39" s="63" t="str">
        <f t="shared" si="42"/>
        <v/>
      </c>
      <c r="AN39" s="63" t="str">
        <f t="shared" si="42"/>
        <v/>
      </c>
      <c r="AO39" s="63" t="str">
        <f t="shared" si="42"/>
        <v/>
      </c>
      <c r="AP39" s="63" t="str">
        <f t="shared" si="42"/>
        <v/>
      </c>
      <c r="AQ39" s="63" t="str">
        <f t="shared" si="42"/>
        <v/>
      </c>
      <c r="AR39" s="63" t="str">
        <f t="shared" si="42"/>
        <v/>
      </c>
      <c r="AS39" s="63" t="str">
        <f t="shared" si="42"/>
        <v/>
      </c>
      <c r="AT39" s="63" t="str">
        <f t="shared" si="42"/>
        <v/>
      </c>
      <c r="AU39" s="63" t="str">
        <f t="shared" si="42"/>
        <v/>
      </c>
      <c r="AV39" s="63" t="str">
        <f t="shared" si="42"/>
        <v/>
      </c>
      <c r="AW39" s="63" t="str">
        <f t="shared" si="42"/>
        <v/>
      </c>
      <c r="AX39" s="63" t="str">
        <f t="shared" si="42"/>
        <v/>
      </c>
      <c r="AY39" s="63" t="str">
        <f t="shared" si="42"/>
        <v/>
      </c>
      <c r="AZ39" s="63" t="str">
        <f t="shared" si="42"/>
        <v/>
      </c>
      <c r="BA39" s="63" t="str">
        <f t="shared" si="42"/>
        <v/>
      </c>
      <c r="BB39" s="63" t="str">
        <f t="shared" si="42"/>
        <v/>
      </c>
      <c r="BC39" s="63" t="str">
        <f t="shared" si="42"/>
        <v/>
      </c>
      <c r="BD39" s="63" t="str">
        <f t="shared" si="42"/>
        <v/>
      </c>
      <c r="BE39" s="63" t="str">
        <f t="shared" si="42"/>
        <v/>
      </c>
      <c r="BF39" s="63" t="str">
        <f t="shared" si="42"/>
        <v/>
      </c>
      <c r="BG39" s="63" t="str">
        <f t="shared" si="42"/>
        <v/>
      </c>
      <c r="BH39" s="63" t="str">
        <f t="shared" si="42"/>
        <v/>
      </c>
      <c r="BI39" s="63" t="str">
        <f t="shared" si="42"/>
        <v/>
      </c>
      <c r="BJ39" s="63" t="str">
        <f t="shared" si="42"/>
        <v/>
      </c>
      <c r="BK39" s="63" t="str">
        <f t="shared" si="42"/>
        <v/>
      </c>
      <c r="BL39" s="63" t="str">
        <f t="shared" si="42"/>
        <v/>
      </c>
      <c r="BM39" s="63" t="str">
        <f t="shared" si="42"/>
        <v/>
      </c>
      <c r="BN39" s="63" t="str">
        <f t="shared" si="42"/>
        <v/>
      </c>
      <c r="BO39" s="63" t="str">
        <f t="shared" si="42"/>
        <v/>
      </c>
      <c r="BP39" s="63" t="str">
        <f t="shared" si="42"/>
        <v/>
      </c>
      <c r="BQ39" s="63" t="str">
        <f t="shared" si="42"/>
        <v/>
      </c>
      <c r="BR39" s="63" t="str">
        <f t="shared" si="42"/>
        <v/>
      </c>
      <c r="BS39" s="63" t="str">
        <f t="shared" si="42"/>
        <v/>
      </c>
      <c r="BT39" s="63" t="str">
        <f t="shared" si="42"/>
        <v/>
      </c>
      <c r="BU39" s="63" t="str">
        <f t="shared" si="42"/>
        <v/>
      </c>
      <c r="BV39" s="63" t="str">
        <f t="shared" si="42"/>
        <v/>
      </c>
      <c r="BW39" s="63" t="str">
        <f t="shared" si="42"/>
        <v/>
      </c>
      <c r="BX39" s="63" t="str">
        <f t="shared" si="42"/>
        <v/>
      </c>
      <c r="BY39" s="63" t="str">
        <f t="shared" si="42"/>
        <v/>
      </c>
      <c r="BZ39" s="63" t="str">
        <f t="shared" si="42"/>
        <v/>
      </c>
      <c r="CA39" s="63" t="str">
        <f t="shared" si="42"/>
        <v/>
      </c>
      <c r="CB39" s="63" t="str">
        <f t="shared" si="42"/>
        <v/>
      </c>
      <c r="CC39" s="63" t="str">
        <f t="shared" si="42"/>
        <v/>
      </c>
      <c r="CD39" s="63" t="str">
        <f t="shared" si="42"/>
        <v/>
      </c>
      <c r="CE39" s="63" t="str">
        <f t="shared" si="42"/>
        <v/>
      </c>
      <c r="CF39" s="63" t="str">
        <f t="shared" si="42"/>
        <v/>
      </c>
      <c r="CG39" s="63" t="str">
        <f t="shared" si="42"/>
        <v/>
      </c>
      <c r="CH39" s="63" t="str">
        <f t="shared" si="42"/>
        <v/>
      </c>
      <c r="CI39" s="63" t="str">
        <f t="shared" si="42"/>
        <v/>
      </c>
      <c r="CJ39" s="63" t="str">
        <f t="shared" si="42"/>
        <v/>
      </c>
      <c r="CK39" s="63" t="str">
        <f t="shared" si="42"/>
        <v/>
      </c>
      <c r="CL39" s="63" t="str">
        <f t="shared" si="42"/>
        <v/>
      </c>
      <c r="CM39" s="63" t="str">
        <f t="shared" si="42"/>
        <v/>
      </c>
      <c r="CN39" s="63" t="str">
        <f t="shared" si="42"/>
        <v/>
      </c>
      <c r="CO39" s="63" t="str">
        <f t="shared" si="42"/>
        <v/>
      </c>
      <c r="CP39" s="63" t="str">
        <f t="shared" si="42"/>
        <v/>
      </c>
      <c r="CQ39" s="63" t="str">
        <f t="shared" si="42"/>
        <v/>
      </c>
      <c r="CR39" s="63" t="str">
        <f t="shared" si="42"/>
        <v/>
      </c>
      <c r="CS39" s="63" t="str">
        <f t="shared" si="42"/>
        <v/>
      </c>
      <c r="CT39" s="63" t="str">
        <f t="shared" si="42"/>
        <v/>
      </c>
      <c r="CU39" s="63" t="str">
        <f t="shared" si="42"/>
        <v/>
      </c>
      <c r="CV39" s="63" t="str">
        <f t="shared" si="42"/>
        <v/>
      </c>
      <c r="CW39" s="63" t="str">
        <f t="shared" si="42"/>
        <v/>
      </c>
      <c r="CX39" s="63" t="str">
        <f t="shared" si="42"/>
        <v/>
      </c>
      <c r="CY39" s="63" t="str">
        <f t="shared" si="42"/>
        <v/>
      </c>
      <c r="CZ39" s="63" t="str">
        <f t="shared" si="42"/>
        <v/>
      </c>
    </row>
    <row r="40" ht="15.75" customHeight="1">
      <c r="A40" s="53"/>
      <c r="B40" s="53"/>
      <c r="C40" s="55"/>
      <c r="D40" s="55"/>
      <c r="E40" s="53"/>
      <c r="F40" s="53"/>
      <c r="G40" s="53"/>
      <c r="H40" s="53"/>
      <c r="I40" s="53"/>
      <c r="J40" s="56"/>
      <c r="K40" s="57" t="str">
        <f t="shared" si="6"/>
        <v/>
      </c>
      <c r="L40" s="57" t="str">
        <f t="shared" si="7"/>
        <v/>
      </c>
      <c r="M40" s="57" t="str">
        <f>IF(OR($B40&lt;&gt;"Vorgang",N($H40)=0,NOT(ISNUMBER($L40)),ISNUMBER($P40)),"",WORKDAY($L40,$H40,Freie_Tage))</f>
        <v/>
      </c>
      <c r="N40" s="56"/>
      <c r="O40" s="56"/>
      <c r="P40" s="56"/>
      <c r="Q40" s="58"/>
      <c r="R40" s="59" t="str">
        <f>IF(AND(ISNUMBER($N40),ISNUMBER($L40)),IF($L40&gt;$N40,NETWORKDAYS($N40,$L40,Freie_Tage)-1,IF($L40&lt;$N40,1-NETWORKDAYS($L40,$N40,Freie_Tage),0)),"")</f>
        <v/>
      </c>
      <c r="S40" s="60" t="str">
        <f t="shared" si="8"/>
        <v/>
      </c>
      <c r="T40" s="61" t="str">
        <f t="shared" si="9"/>
        <v/>
      </c>
      <c r="U40" s="62">
        <f t="shared" si="10"/>
        <v>15</v>
      </c>
      <c r="V40" s="62" t="str">
        <f t="array" ref="V40">IF(OR($C40="",$B40="Abschnitt"),"",IF(ISNUMBER($O40),$O40,IF(AND($E40="",NOT(ISNUMBER($J40))),WORKDAY(IF(ISNUMBER($C$5),$C$5,TODAY())-1,1,Freie_Tage),MAX(IF($E40="",0,IFERROR(WORKDAY(INDEX($X$7:$X39,MATCH($E40,$A$7:$A39,0)),IF($B40="Meilenstein",0,1)+N($F40),Freie_Tage),WORKDAY(IF(ISNUMBER($C$5),$C$5,TODAY())-1,1,Freie_Tage))),IF(ISNUMBER($J40),WORKDAY($J40-1,1,Freie_Tage),0)))))</f>
        <v/>
      </c>
      <c r="W40" s="62" t="str">
        <f>IF(V40="","",IF(ISNUMBER($P40),$P40,IF($B40="Meilenstein",V40,WORKDAY(V40,MAX(N($G40),1)-1,Freie_Tage))))</f>
        <v/>
      </c>
      <c r="X40" s="62" t="str">
        <f>IF(V40="","",MAX(WORKDAY(IF($B40="Meilenstein",V40,WORKDAY(V40,MAX(N($G40),1)-1,Freie_Tage)),N($H40),Freie_Tage),IF(ISNUMBER($P40),$P40,0)))</f>
        <v/>
      </c>
      <c r="Y40" s="62">
        <f t="shared" si="11"/>
        <v>0</v>
      </c>
      <c r="Z40" s="62">
        <f>IF(NOT(ISNUMBER($K40)),0,IF(Y40&gt;=1,1,IF(TODAY()&lt;$K40,2,IF(OR(TODAY()&gt;$L40,N($R40)&gt;0),5,IF(Y40&lt;MIN(1,(NETWORKDAYS($K40,TODAY(),Freie_Tage)-1)/MAX(1,NETWORKDAYS($K40,$L40,Freie_Tage)))-0.15,4,3)))))</f>
        <v>0</v>
      </c>
      <c r="AA40" s="63" t="str">
        <f t="shared" ref="AA40:CZ40" si="43">IF(AND($B40="Meilenstein",ISNUMBER($K40)),IF(AND(AA$1&lt;=$K40,AB$1&gt;$K40),"◆",""),"")</f>
        <v/>
      </c>
      <c r="AB40" s="63" t="str">
        <f t="shared" si="43"/>
        <v/>
      </c>
      <c r="AC40" s="63" t="str">
        <f t="shared" si="43"/>
        <v/>
      </c>
      <c r="AD40" s="63" t="str">
        <f t="shared" si="43"/>
        <v/>
      </c>
      <c r="AE40" s="63" t="str">
        <f t="shared" si="43"/>
        <v/>
      </c>
      <c r="AF40" s="63" t="str">
        <f t="shared" si="43"/>
        <v/>
      </c>
      <c r="AG40" s="63" t="str">
        <f t="shared" si="43"/>
        <v/>
      </c>
      <c r="AH40" s="63" t="str">
        <f t="shared" si="43"/>
        <v/>
      </c>
      <c r="AI40" s="63" t="str">
        <f t="shared" si="43"/>
        <v/>
      </c>
      <c r="AJ40" s="63" t="str">
        <f t="shared" si="43"/>
        <v/>
      </c>
      <c r="AK40" s="63" t="str">
        <f t="shared" si="43"/>
        <v/>
      </c>
      <c r="AL40" s="63" t="str">
        <f t="shared" si="43"/>
        <v/>
      </c>
      <c r="AM40" s="63" t="str">
        <f t="shared" si="43"/>
        <v/>
      </c>
      <c r="AN40" s="63" t="str">
        <f t="shared" si="43"/>
        <v/>
      </c>
      <c r="AO40" s="63" t="str">
        <f t="shared" si="43"/>
        <v/>
      </c>
      <c r="AP40" s="63" t="str">
        <f t="shared" si="43"/>
        <v/>
      </c>
      <c r="AQ40" s="63" t="str">
        <f t="shared" si="43"/>
        <v/>
      </c>
      <c r="AR40" s="63" t="str">
        <f t="shared" si="43"/>
        <v/>
      </c>
      <c r="AS40" s="63" t="str">
        <f t="shared" si="43"/>
        <v/>
      </c>
      <c r="AT40" s="63" t="str">
        <f t="shared" si="43"/>
        <v/>
      </c>
      <c r="AU40" s="63" t="str">
        <f t="shared" si="43"/>
        <v/>
      </c>
      <c r="AV40" s="63" t="str">
        <f t="shared" si="43"/>
        <v/>
      </c>
      <c r="AW40" s="63" t="str">
        <f t="shared" si="43"/>
        <v/>
      </c>
      <c r="AX40" s="63" t="str">
        <f t="shared" si="43"/>
        <v/>
      </c>
      <c r="AY40" s="63" t="str">
        <f t="shared" si="43"/>
        <v/>
      </c>
      <c r="AZ40" s="63" t="str">
        <f t="shared" si="43"/>
        <v/>
      </c>
      <c r="BA40" s="63" t="str">
        <f t="shared" si="43"/>
        <v/>
      </c>
      <c r="BB40" s="63" t="str">
        <f t="shared" si="43"/>
        <v/>
      </c>
      <c r="BC40" s="63" t="str">
        <f t="shared" si="43"/>
        <v/>
      </c>
      <c r="BD40" s="63" t="str">
        <f t="shared" si="43"/>
        <v/>
      </c>
      <c r="BE40" s="63" t="str">
        <f t="shared" si="43"/>
        <v/>
      </c>
      <c r="BF40" s="63" t="str">
        <f t="shared" si="43"/>
        <v/>
      </c>
      <c r="BG40" s="63" t="str">
        <f t="shared" si="43"/>
        <v/>
      </c>
      <c r="BH40" s="63" t="str">
        <f t="shared" si="43"/>
        <v/>
      </c>
      <c r="BI40" s="63" t="str">
        <f t="shared" si="43"/>
        <v/>
      </c>
      <c r="BJ40" s="63" t="str">
        <f t="shared" si="43"/>
        <v/>
      </c>
      <c r="BK40" s="63" t="str">
        <f t="shared" si="43"/>
        <v/>
      </c>
      <c r="BL40" s="63" t="str">
        <f t="shared" si="43"/>
        <v/>
      </c>
      <c r="BM40" s="63" t="str">
        <f t="shared" si="43"/>
        <v/>
      </c>
      <c r="BN40" s="63" t="str">
        <f t="shared" si="43"/>
        <v/>
      </c>
      <c r="BO40" s="63" t="str">
        <f t="shared" si="43"/>
        <v/>
      </c>
      <c r="BP40" s="63" t="str">
        <f t="shared" si="43"/>
        <v/>
      </c>
      <c r="BQ40" s="63" t="str">
        <f t="shared" si="43"/>
        <v/>
      </c>
      <c r="BR40" s="63" t="str">
        <f t="shared" si="43"/>
        <v/>
      </c>
      <c r="BS40" s="63" t="str">
        <f t="shared" si="43"/>
        <v/>
      </c>
      <c r="BT40" s="63" t="str">
        <f t="shared" si="43"/>
        <v/>
      </c>
      <c r="BU40" s="63" t="str">
        <f t="shared" si="43"/>
        <v/>
      </c>
      <c r="BV40" s="63" t="str">
        <f t="shared" si="43"/>
        <v/>
      </c>
      <c r="BW40" s="63" t="str">
        <f t="shared" si="43"/>
        <v/>
      </c>
      <c r="BX40" s="63" t="str">
        <f t="shared" si="43"/>
        <v/>
      </c>
      <c r="BY40" s="63" t="str">
        <f t="shared" si="43"/>
        <v/>
      </c>
      <c r="BZ40" s="63" t="str">
        <f t="shared" si="43"/>
        <v/>
      </c>
      <c r="CA40" s="63" t="str">
        <f t="shared" si="43"/>
        <v/>
      </c>
      <c r="CB40" s="63" t="str">
        <f t="shared" si="43"/>
        <v/>
      </c>
      <c r="CC40" s="63" t="str">
        <f t="shared" si="43"/>
        <v/>
      </c>
      <c r="CD40" s="63" t="str">
        <f t="shared" si="43"/>
        <v/>
      </c>
      <c r="CE40" s="63" t="str">
        <f t="shared" si="43"/>
        <v/>
      </c>
      <c r="CF40" s="63" t="str">
        <f t="shared" si="43"/>
        <v/>
      </c>
      <c r="CG40" s="63" t="str">
        <f t="shared" si="43"/>
        <v/>
      </c>
      <c r="CH40" s="63" t="str">
        <f t="shared" si="43"/>
        <v/>
      </c>
      <c r="CI40" s="63" t="str">
        <f t="shared" si="43"/>
        <v/>
      </c>
      <c r="CJ40" s="63" t="str">
        <f t="shared" si="43"/>
        <v/>
      </c>
      <c r="CK40" s="63" t="str">
        <f t="shared" si="43"/>
        <v/>
      </c>
      <c r="CL40" s="63" t="str">
        <f t="shared" si="43"/>
        <v/>
      </c>
      <c r="CM40" s="63" t="str">
        <f t="shared" si="43"/>
        <v/>
      </c>
      <c r="CN40" s="63" t="str">
        <f t="shared" si="43"/>
        <v/>
      </c>
      <c r="CO40" s="63" t="str">
        <f t="shared" si="43"/>
        <v/>
      </c>
      <c r="CP40" s="63" t="str">
        <f t="shared" si="43"/>
        <v/>
      </c>
      <c r="CQ40" s="63" t="str">
        <f t="shared" si="43"/>
        <v/>
      </c>
      <c r="CR40" s="63" t="str">
        <f t="shared" si="43"/>
        <v/>
      </c>
      <c r="CS40" s="63" t="str">
        <f t="shared" si="43"/>
        <v/>
      </c>
      <c r="CT40" s="63" t="str">
        <f t="shared" si="43"/>
        <v/>
      </c>
      <c r="CU40" s="63" t="str">
        <f t="shared" si="43"/>
        <v/>
      </c>
      <c r="CV40" s="63" t="str">
        <f t="shared" si="43"/>
        <v/>
      </c>
      <c r="CW40" s="63" t="str">
        <f t="shared" si="43"/>
        <v/>
      </c>
      <c r="CX40" s="63" t="str">
        <f t="shared" si="43"/>
        <v/>
      </c>
      <c r="CY40" s="63" t="str">
        <f t="shared" si="43"/>
        <v/>
      </c>
      <c r="CZ40" s="63" t="str">
        <f t="shared" si="43"/>
        <v/>
      </c>
    </row>
    <row r="41" ht="15.75" customHeight="1">
      <c r="A41" s="53"/>
      <c r="B41" s="53"/>
      <c r="C41" s="55"/>
      <c r="D41" s="55"/>
      <c r="E41" s="53"/>
      <c r="F41" s="53"/>
      <c r="G41" s="53"/>
      <c r="H41" s="53"/>
      <c r="I41" s="53"/>
      <c r="J41" s="56"/>
      <c r="K41" s="57" t="str">
        <f t="shared" si="6"/>
        <v/>
      </c>
      <c r="L41" s="57" t="str">
        <f t="shared" si="7"/>
        <v/>
      </c>
      <c r="M41" s="57" t="str">
        <f>IF(OR($B41&lt;&gt;"Vorgang",N($H41)=0,NOT(ISNUMBER($L41)),ISNUMBER($P41)),"",WORKDAY($L41,$H41,Freie_Tage))</f>
        <v/>
      </c>
      <c r="N41" s="56"/>
      <c r="O41" s="56"/>
      <c r="P41" s="56"/>
      <c r="Q41" s="58"/>
      <c r="R41" s="59" t="str">
        <f>IF(AND(ISNUMBER($N41),ISNUMBER($L41)),IF($L41&gt;$N41,NETWORKDAYS($N41,$L41,Freie_Tage)-1,IF($L41&lt;$N41,1-NETWORKDAYS($L41,$N41,Freie_Tage),0)),"")</f>
        <v/>
      </c>
      <c r="S41" s="60" t="str">
        <f t="shared" si="8"/>
        <v/>
      </c>
      <c r="T41" s="61" t="str">
        <f t="shared" si="9"/>
        <v/>
      </c>
      <c r="U41" s="62">
        <f t="shared" si="10"/>
        <v>15</v>
      </c>
      <c r="V41" s="62" t="str">
        <f t="array" ref="V41">IF(OR($C41="",$B41="Abschnitt"),"",IF(ISNUMBER($O41),$O41,IF(AND($E41="",NOT(ISNUMBER($J41))),WORKDAY(IF(ISNUMBER($C$5),$C$5,TODAY())-1,1,Freie_Tage),MAX(IF($E41="",0,IFERROR(WORKDAY(INDEX($X$7:$X40,MATCH($E41,$A$7:$A40,0)),IF($B41="Meilenstein",0,1)+N($F41),Freie_Tage),WORKDAY(IF(ISNUMBER($C$5),$C$5,TODAY())-1,1,Freie_Tage))),IF(ISNUMBER($J41),WORKDAY($J41-1,1,Freie_Tage),0)))))</f>
        <v/>
      </c>
      <c r="W41" s="62" t="str">
        <f>IF(V41="","",IF(ISNUMBER($P41),$P41,IF($B41="Meilenstein",V41,WORKDAY(V41,MAX(N($G41),1)-1,Freie_Tage))))</f>
        <v/>
      </c>
      <c r="X41" s="62" t="str">
        <f>IF(V41="","",MAX(WORKDAY(IF($B41="Meilenstein",V41,WORKDAY(V41,MAX(N($G41),1)-1,Freie_Tage)),N($H41),Freie_Tage),IF(ISNUMBER($P41),$P41,0)))</f>
        <v/>
      </c>
      <c r="Y41" s="62">
        <f t="shared" si="11"/>
        <v>0</v>
      </c>
      <c r="Z41" s="62">
        <f>IF(NOT(ISNUMBER($K41)),0,IF(Y41&gt;=1,1,IF(TODAY()&lt;$K41,2,IF(OR(TODAY()&gt;$L41,N($R41)&gt;0),5,IF(Y41&lt;MIN(1,(NETWORKDAYS($K41,TODAY(),Freie_Tage)-1)/MAX(1,NETWORKDAYS($K41,$L41,Freie_Tage)))-0.15,4,3)))))</f>
        <v>0</v>
      </c>
      <c r="AA41" s="63" t="str">
        <f t="shared" ref="AA41:CZ41" si="44">IF(AND($B41="Meilenstein",ISNUMBER($K41)),IF(AND(AA$1&lt;=$K41,AB$1&gt;$K41),"◆",""),"")</f>
        <v/>
      </c>
      <c r="AB41" s="63" t="str">
        <f t="shared" si="44"/>
        <v/>
      </c>
      <c r="AC41" s="63" t="str">
        <f t="shared" si="44"/>
        <v/>
      </c>
      <c r="AD41" s="63" t="str">
        <f t="shared" si="44"/>
        <v/>
      </c>
      <c r="AE41" s="63" t="str">
        <f t="shared" si="44"/>
        <v/>
      </c>
      <c r="AF41" s="63" t="str">
        <f t="shared" si="44"/>
        <v/>
      </c>
      <c r="AG41" s="63" t="str">
        <f t="shared" si="44"/>
        <v/>
      </c>
      <c r="AH41" s="63" t="str">
        <f t="shared" si="44"/>
        <v/>
      </c>
      <c r="AI41" s="63" t="str">
        <f t="shared" si="44"/>
        <v/>
      </c>
      <c r="AJ41" s="63" t="str">
        <f t="shared" si="44"/>
        <v/>
      </c>
      <c r="AK41" s="63" t="str">
        <f t="shared" si="44"/>
        <v/>
      </c>
      <c r="AL41" s="63" t="str">
        <f t="shared" si="44"/>
        <v/>
      </c>
      <c r="AM41" s="63" t="str">
        <f t="shared" si="44"/>
        <v/>
      </c>
      <c r="AN41" s="63" t="str">
        <f t="shared" si="44"/>
        <v/>
      </c>
      <c r="AO41" s="63" t="str">
        <f t="shared" si="44"/>
        <v/>
      </c>
      <c r="AP41" s="63" t="str">
        <f t="shared" si="44"/>
        <v/>
      </c>
      <c r="AQ41" s="63" t="str">
        <f t="shared" si="44"/>
        <v/>
      </c>
      <c r="AR41" s="63" t="str">
        <f t="shared" si="44"/>
        <v/>
      </c>
      <c r="AS41" s="63" t="str">
        <f t="shared" si="44"/>
        <v/>
      </c>
      <c r="AT41" s="63" t="str">
        <f t="shared" si="44"/>
        <v/>
      </c>
      <c r="AU41" s="63" t="str">
        <f t="shared" si="44"/>
        <v/>
      </c>
      <c r="AV41" s="63" t="str">
        <f t="shared" si="44"/>
        <v/>
      </c>
      <c r="AW41" s="63" t="str">
        <f t="shared" si="44"/>
        <v/>
      </c>
      <c r="AX41" s="63" t="str">
        <f t="shared" si="44"/>
        <v/>
      </c>
      <c r="AY41" s="63" t="str">
        <f t="shared" si="44"/>
        <v/>
      </c>
      <c r="AZ41" s="63" t="str">
        <f t="shared" si="44"/>
        <v/>
      </c>
      <c r="BA41" s="63" t="str">
        <f t="shared" si="44"/>
        <v/>
      </c>
      <c r="BB41" s="63" t="str">
        <f t="shared" si="44"/>
        <v/>
      </c>
      <c r="BC41" s="63" t="str">
        <f t="shared" si="44"/>
        <v/>
      </c>
      <c r="BD41" s="63" t="str">
        <f t="shared" si="44"/>
        <v/>
      </c>
      <c r="BE41" s="63" t="str">
        <f t="shared" si="44"/>
        <v/>
      </c>
      <c r="BF41" s="63" t="str">
        <f t="shared" si="44"/>
        <v/>
      </c>
      <c r="BG41" s="63" t="str">
        <f t="shared" si="44"/>
        <v/>
      </c>
      <c r="BH41" s="63" t="str">
        <f t="shared" si="44"/>
        <v/>
      </c>
      <c r="BI41" s="63" t="str">
        <f t="shared" si="44"/>
        <v/>
      </c>
      <c r="BJ41" s="63" t="str">
        <f t="shared" si="44"/>
        <v/>
      </c>
      <c r="BK41" s="63" t="str">
        <f t="shared" si="44"/>
        <v/>
      </c>
      <c r="BL41" s="63" t="str">
        <f t="shared" si="44"/>
        <v/>
      </c>
      <c r="BM41" s="63" t="str">
        <f t="shared" si="44"/>
        <v/>
      </c>
      <c r="BN41" s="63" t="str">
        <f t="shared" si="44"/>
        <v/>
      </c>
      <c r="BO41" s="63" t="str">
        <f t="shared" si="44"/>
        <v/>
      </c>
      <c r="BP41" s="63" t="str">
        <f t="shared" si="44"/>
        <v/>
      </c>
      <c r="BQ41" s="63" t="str">
        <f t="shared" si="44"/>
        <v/>
      </c>
      <c r="BR41" s="63" t="str">
        <f t="shared" si="44"/>
        <v/>
      </c>
      <c r="BS41" s="63" t="str">
        <f t="shared" si="44"/>
        <v/>
      </c>
      <c r="BT41" s="63" t="str">
        <f t="shared" si="44"/>
        <v/>
      </c>
      <c r="BU41" s="63" t="str">
        <f t="shared" si="44"/>
        <v/>
      </c>
      <c r="BV41" s="63" t="str">
        <f t="shared" si="44"/>
        <v/>
      </c>
      <c r="BW41" s="63" t="str">
        <f t="shared" si="44"/>
        <v/>
      </c>
      <c r="BX41" s="63" t="str">
        <f t="shared" si="44"/>
        <v/>
      </c>
      <c r="BY41" s="63" t="str">
        <f t="shared" si="44"/>
        <v/>
      </c>
      <c r="BZ41" s="63" t="str">
        <f t="shared" si="44"/>
        <v/>
      </c>
      <c r="CA41" s="63" t="str">
        <f t="shared" si="44"/>
        <v/>
      </c>
      <c r="CB41" s="63" t="str">
        <f t="shared" si="44"/>
        <v/>
      </c>
      <c r="CC41" s="63" t="str">
        <f t="shared" si="44"/>
        <v/>
      </c>
      <c r="CD41" s="63" t="str">
        <f t="shared" si="44"/>
        <v/>
      </c>
      <c r="CE41" s="63" t="str">
        <f t="shared" si="44"/>
        <v/>
      </c>
      <c r="CF41" s="63" t="str">
        <f t="shared" si="44"/>
        <v/>
      </c>
      <c r="CG41" s="63" t="str">
        <f t="shared" si="44"/>
        <v/>
      </c>
      <c r="CH41" s="63" t="str">
        <f t="shared" si="44"/>
        <v/>
      </c>
      <c r="CI41" s="63" t="str">
        <f t="shared" si="44"/>
        <v/>
      </c>
      <c r="CJ41" s="63" t="str">
        <f t="shared" si="44"/>
        <v/>
      </c>
      <c r="CK41" s="63" t="str">
        <f t="shared" si="44"/>
        <v/>
      </c>
      <c r="CL41" s="63" t="str">
        <f t="shared" si="44"/>
        <v/>
      </c>
      <c r="CM41" s="63" t="str">
        <f t="shared" si="44"/>
        <v/>
      </c>
      <c r="CN41" s="63" t="str">
        <f t="shared" si="44"/>
        <v/>
      </c>
      <c r="CO41" s="63" t="str">
        <f t="shared" si="44"/>
        <v/>
      </c>
      <c r="CP41" s="63" t="str">
        <f t="shared" si="44"/>
        <v/>
      </c>
      <c r="CQ41" s="63" t="str">
        <f t="shared" si="44"/>
        <v/>
      </c>
      <c r="CR41" s="63" t="str">
        <f t="shared" si="44"/>
        <v/>
      </c>
      <c r="CS41" s="63" t="str">
        <f t="shared" si="44"/>
        <v/>
      </c>
      <c r="CT41" s="63" t="str">
        <f t="shared" si="44"/>
        <v/>
      </c>
      <c r="CU41" s="63" t="str">
        <f t="shared" si="44"/>
        <v/>
      </c>
      <c r="CV41" s="63" t="str">
        <f t="shared" si="44"/>
        <v/>
      </c>
      <c r="CW41" s="63" t="str">
        <f t="shared" si="44"/>
        <v/>
      </c>
      <c r="CX41" s="63" t="str">
        <f t="shared" si="44"/>
        <v/>
      </c>
      <c r="CY41" s="63" t="str">
        <f t="shared" si="44"/>
        <v/>
      </c>
      <c r="CZ41" s="63" t="str">
        <f t="shared" si="44"/>
        <v/>
      </c>
    </row>
    <row r="42" ht="15.75" customHeight="1">
      <c r="A42" s="53"/>
      <c r="B42" s="53"/>
      <c r="C42" s="55"/>
      <c r="D42" s="55"/>
      <c r="E42" s="53"/>
      <c r="F42" s="53"/>
      <c r="G42" s="53"/>
      <c r="H42" s="53"/>
      <c r="I42" s="53"/>
      <c r="J42" s="56"/>
      <c r="K42" s="57" t="str">
        <f t="shared" si="6"/>
        <v/>
      </c>
      <c r="L42" s="57" t="str">
        <f t="shared" si="7"/>
        <v/>
      </c>
      <c r="M42" s="57" t="str">
        <f>IF(OR($B42&lt;&gt;"Vorgang",N($H42)=0,NOT(ISNUMBER($L42)),ISNUMBER($P42)),"",WORKDAY($L42,$H42,Freie_Tage))</f>
        <v/>
      </c>
      <c r="N42" s="56"/>
      <c r="O42" s="56"/>
      <c r="P42" s="56"/>
      <c r="Q42" s="58"/>
      <c r="R42" s="59" t="str">
        <f>IF(AND(ISNUMBER($N42),ISNUMBER($L42)),IF($L42&gt;$N42,NETWORKDAYS($N42,$L42,Freie_Tage)-1,IF($L42&lt;$N42,1-NETWORKDAYS($L42,$N42,Freie_Tage),0)),"")</f>
        <v/>
      </c>
      <c r="S42" s="60" t="str">
        <f t="shared" si="8"/>
        <v/>
      </c>
      <c r="T42" s="61" t="str">
        <f t="shared" si="9"/>
        <v/>
      </c>
      <c r="U42" s="62">
        <f t="shared" si="10"/>
        <v>15</v>
      </c>
      <c r="V42" s="62" t="str">
        <f t="array" ref="V42">IF(OR($C42="",$B42="Abschnitt"),"",IF(ISNUMBER($O42),$O42,IF(AND($E42="",NOT(ISNUMBER($J42))),WORKDAY(IF(ISNUMBER($C$5),$C$5,TODAY())-1,1,Freie_Tage),MAX(IF($E42="",0,IFERROR(WORKDAY(INDEX($X$7:$X41,MATCH($E42,$A$7:$A41,0)),IF($B42="Meilenstein",0,1)+N($F42),Freie_Tage),WORKDAY(IF(ISNUMBER($C$5),$C$5,TODAY())-1,1,Freie_Tage))),IF(ISNUMBER($J42),WORKDAY($J42-1,1,Freie_Tage),0)))))</f>
        <v/>
      </c>
      <c r="W42" s="62" t="str">
        <f>IF(V42="","",IF(ISNUMBER($P42),$P42,IF($B42="Meilenstein",V42,WORKDAY(V42,MAX(N($G42),1)-1,Freie_Tage))))</f>
        <v/>
      </c>
      <c r="X42" s="62" t="str">
        <f>IF(V42="","",MAX(WORKDAY(IF($B42="Meilenstein",V42,WORKDAY(V42,MAX(N($G42),1)-1,Freie_Tage)),N($H42),Freie_Tage),IF(ISNUMBER($P42),$P42,0)))</f>
        <v/>
      </c>
      <c r="Y42" s="62">
        <f t="shared" si="11"/>
        <v>0</v>
      </c>
      <c r="Z42" s="62">
        <f>IF(NOT(ISNUMBER($K42)),0,IF(Y42&gt;=1,1,IF(TODAY()&lt;$K42,2,IF(OR(TODAY()&gt;$L42,N($R42)&gt;0),5,IF(Y42&lt;MIN(1,(NETWORKDAYS($K42,TODAY(),Freie_Tage)-1)/MAX(1,NETWORKDAYS($K42,$L42,Freie_Tage)))-0.15,4,3)))))</f>
        <v>0</v>
      </c>
      <c r="AA42" s="63" t="str">
        <f t="shared" ref="AA42:CZ42" si="45">IF(AND($B42="Meilenstein",ISNUMBER($K42)),IF(AND(AA$1&lt;=$K42,AB$1&gt;$K42),"◆",""),"")</f>
        <v/>
      </c>
      <c r="AB42" s="63" t="str">
        <f t="shared" si="45"/>
        <v/>
      </c>
      <c r="AC42" s="63" t="str">
        <f t="shared" si="45"/>
        <v/>
      </c>
      <c r="AD42" s="63" t="str">
        <f t="shared" si="45"/>
        <v/>
      </c>
      <c r="AE42" s="63" t="str">
        <f t="shared" si="45"/>
        <v/>
      </c>
      <c r="AF42" s="63" t="str">
        <f t="shared" si="45"/>
        <v/>
      </c>
      <c r="AG42" s="63" t="str">
        <f t="shared" si="45"/>
        <v/>
      </c>
      <c r="AH42" s="63" t="str">
        <f t="shared" si="45"/>
        <v/>
      </c>
      <c r="AI42" s="63" t="str">
        <f t="shared" si="45"/>
        <v/>
      </c>
      <c r="AJ42" s="63" t="str">
        <f t="shared" si="45"/>
        <v/>
      </c>
      <c r="AK42" s="63" t="str">
        <f t="shared" si="45"/>
        <v/>
      </c>
      <c r="AL42" s="63" t="str">
        <f t="shared" si="45"/>
        <v/>
      </c>
      <c r="AM42" s="63" t="str">
        <f t="shared" si="45"/>
        <v/>
      </c>
      <c r="AN42" s="63" t="str">
        <f t="shared" si="45"/>
        <v/>
      </c>
      <c r="AO42" s="63" t="str">
        <f t="shared" si="45"/>
        <v/>
      </c>
      <c r="AP42" s="63" t="str">
        <f t="shared" si="45"/>
        <v/>
      </c>
      <c r="AQ42" s="63" t="str">
        <f t="shared" si="45"/>
        <v/>
      </c>
      <c r="AR42" s="63" t="str">
        <f t="shared" si="45"/>
        <v/>
      </c>
      <c r="AS42" s="63" t="str">
        <f t="shared" si="45"/>
        <v/>
      </c>
      <c r="AT42" s="63" t="str">
        <f t="shared" si="45"/>
        <v/>
      </c>
      <c r="AU42" s="63" t="str">
        <f t="shared" si="45"/>
        <v/>
      </c>
      <c r="AV42" s="63" t="str">
        <f t="shared" si="45"/>
        <v/>
      </c>
      <c r="AW42" s="63" t="str">
        <f t="shared" si="45"/>
        <v/>
      </c>
      <c r="AX42" s="63" t="str">
        <f t="shared" si="45"/>
        <v/>
      </c>
      <c r="AY42" s="63" t="str">
        <f t="shared" si="45"/>
        <v/>
      </c>
      <c r="AZ42" s="63" t="str">
        <f t="shared" si="45"/>
        <v/>
      </c>
      <c r="BA42" s="63" t="str">
        <f t="shared" si="45"/>
        <v/>
      </c>
      <c r="BB42" s="63" t="str">
        <f t="shared" si="45"/>
        <v/>
      </c>
      <c r="BC42" s="63" t="str">
        <f t="shared" si="45"/>
        <v/>
      </c>
      <c r="BD42" s="63" t="str">
        <f t="shared" si="45"/>
        <v/>
      </c>
      <c r="BE42" s="63" t="str">
        <f t="shared" si="45"/>
        <v/>
      </c>
      <c r="BF42" s="63" t="str">
        <f t="shared" si="45"/>
        <v/>
      </c>
      <c r="BG42" s="63" t="str">
        <f t="shared" si="45"/>
        <v/>
      </c>
      <c r="BH42" s="63" t="str">
        <f t="shared" si="45"/>
        <v/>
      </c>
      <c r="BI42" s="63" t="str">
        <f t="shared" si="45"/>
        <v/>
      </c>
      <c r="BJ42" s="63" t="str">
        <f t="shared" si="45"/>
        <v/>
      </c>
      <c r="BK42" s="63" t="str">
        <f t="shared" si="45"/>
        <v/>
      </c>
      <c r="BL42" s="63" t="str">
        <f t="shared" si="45"/>
        <v/>
      </c>
      <c r="BM42" s="63" t="str">
        <f t="shared" si="45"/>
        <v/>
      </c>
      <c r="BN42" s="63" t="str">
        <f t="shared" si="45"/>
        <v/>
      </c>
      <c r="BO42" s="63" t="str">
        <f t="shared" si="45"/>
        <v/>
      </c>
      <c r="BP42" s="63" t="str">
        <f t="shared" si="45"/>
        <v/>
      </c>
      <c r="BQ42" s="63" t="str">
        <f t="shared" si="45"/>
        <v/>
      </c>
      <c r="BR42" s="63" t="str">
        <f t="shared" si="45"/>
        <v/>
      </c>
      <c r="BS42" s="63" t="str">
        <f t="shared" si="45"/>
        <v/>
      </c>
      <c r="BT42" s="63" t="str">
        <f t="shared" si="45"/>
        <v/>
      </c>
      <c r="BU42" s="63" t="str">
        <f t="shared" si="45"/>
        <v/>
      </c>
      <c r="BV42" s="63" t="str">
        <f t="shared" si="45"/>
        <v/>
      </c>
      <c r="BW42" s="63" t="str">
        <f t="shared" si="45"/>
        <v/>
      </c>
      <c r="BX42" s="63" t="str">
        <f t="shared" si="45"/>
        <v/>
      </c>
      <c r="BY42" s="63" t="str">
        <f t="shared" si="45"/>
        <v/>
      </c>
      <c r="BZ42" s="63" t="str">
        <f t="shared" si="45"/>
        <v/>
      </c>
      <c r="CA42" s="63" t="str">
        <f t="shared" si="45"/>
        <v/>
      </c>
      <c r="CB42" s="63" t="str">
        <f t="shared" si="45"/>
        <v/>
      </c>
      <c r="CC42" s="63" t="str">
        <f t="shared" si="45"/>
        <v/>
      </c>
      <c r="CD42" s="63" t="str">
        <f t="shared" si="45"/>
        <v/>
      </c>
      <c r="CE42" s="63" t="str">
        <f t="shared" si="45"/>
        <v/>
      </c>
      <c r="CF42" s="63" t="str">
        <f t="shared" si="45"/>
        <v/>
      </c>
      <c r="CG42" s="63" t="str">
        <f t="shared" si="45"/>
        <v/>
      </c>
      <c r="CH42" s="63" t="str">
        <f t="shared" si="45"/>
        <v/>
      </c>
      <c r="CI42" s="63" t="str">
        <f t="shared" si="45"/>
        <v/>
      </c>
      <c r="CJ42" s="63" t="str">
        <f t="shared" si="45"/>
        <v/>
      </c>
      <c r="CK42" s="63" t="str">
        <f t="shared" si="45"/>
        <v/>
      </c>
      <c r="CL42" s="63" t="str">
        <f t="shared" si="45"/>
        <v/>
      </c>
      <c r="CM42" s="63" t="str">
        <f t="shared" si="45"/>
        <v/>
      </c>
      <c r="CN42" s="63" t="str">
        <f t="shared" si="45"/>
        <v/>
      </c>
      <c r="CO42" s="63" t="str">
        <f t="shared" si="45"/>
        <v/>
      </c>
      <c r="CP42" s="63" t="str">
        <f t="shared" si="45"/>
        <v/>
      </c>
      <c r="CQ42" s="63" t="str">
        <f t="shared" si="45"/>
        <v/>
      </c>
      <c r="CR42" s="63" t="str">
        <f t="shared" si="45"/>
        <v/>
      </c>
      <c r="CS42" s="63" t="str">
        <f t="shared" si="45"/>
        <v/>
      </c>
      <c r="CT42" s="63" t="str">
        <f t="shared" si="45"/>
        <v/>
      </c>
      <c r="CU42" s="63" t="str">
        <f t="shared" si="45"/>
        <v/>
      </c>
      <c r="CV42" s="63" t="str">
        <f t="shared" si="45"/>
        <v/>
      </c>
      <c r="CW42" s="63" t="str">
        <f t="shared" si="45"/>
        <v/>
      </c>
      <c r="CX42" s="63" t="str">
        <f t="shared" si="45"/>
        <v/>
      </c>
      <c r="CY42" s="63" t="str">
        <f t="shared" si="45"/>
        <v/>
      </c>
      <c r="CZ42" s="63" t="str">
        <f t="shared" si="45"/>
        <v/>
      </c>
    </row>
    <row r="43" ht="15.75" customHeight="1">
      <c r="A43" s="53"/>
      <c r="B43" s="53"/>
      <c r="C43" s="55"/>
      <c r="D43" s="55"/>
      <c r="E43" s="53"/>
      <c r="F43" s="53"/>
      <c r="G43" s="53"/>
      <c r="H43" s="53"/>
      <c r="I43" s="53"/>
      <c r="J43" s="56"/>
      <c r="K43" s="57" t="str">
        <f t="shared" si="6"/>
        <v/>
      </c>
      <c r="L43" s="57" t="str">
        <f t="shared" si="7"/>
        <v/>
      </c>
      <c r="M43" s="57" t="str">
        <f>IF(OR($B43&lt;&gt;"Vorgang",N($H43)=0,NOT(ISNUMBER($L43)),ISNUMBER($P43)),"",WORKDAY($L43,$H43,Freie_Tage))</f>
        <v/>
      </c>
      <c r="N43" s="56"/>
      <c r="O43" s="56"/>
      <c r="P43" s="56"/>
      <c r="Q43" s="58"/>
      <c r="R43" s="59" t="str">
        <f>IF(AND(ISNUMBER($N43),ISNUMBER($L43)),IF($L43&gt;$N43,NETWORKDAYS($N43,$L43,Freie_Tage)-1,IF($L43&lt;$N43,1-NETWORKDAYS($L43,$N43,Freie_Tage),0)),"")</f>
        <v/>
      </c>
      <c r="S43" s="60" t="str">
        <f t="shared" si="8"/>
        <v/>
      </c>
      <c r="T43" s="61" t="str">
        <f t="shared" si="9"/>
        <v/>
      </c>
      <c r="U43" s="62">
        <f t="shared" si="10"/>
        <v>15</v>
      </c>
      <c r="V43" s="62" t="str">
        <f t="array" ref="V43">IF(OR($C43="",$B43="Abschnitt"),"",IF(ISNUMBER($O43),$O43,IF(AND($E43="",NOT(ISNUMBER($J43))),WORKDAY(IF(ISNUMBER($C$5),$C$5,TODAY())-1,1,Freie_Tage),MAX(IF($E43="",0,IFERROR(WORKDAY(INDEX($X$7:$X42,MATCH($E43,$A$7:$A42,0)),IF($B43="Meilenstein",0,1)+N($F43),Freie_Tage),WORKDAY(IF(ISNUMBER($C$5),$C$5,TODAY())-1,1,Freie_Tage))),IF(ISNUMBER($J43),WORKDAY($J43-1,1,Freie_Tage),0)))))</f>
        <v/>
      </c>
      <c r="W43" s="62" t="str">
        <f>IF(V43="","",IF(ISNUMBER($P43),$P43,IF($B43="Meilenstein",V43,WORKDAY(V43,MAX(N($G43),1)-1,Freie_Tage))))</f>
        <v/>
      </c>
      <c r="X43" s="62" t="str">
        <f>IF(V43="","",MAX(WORKDAY(IF($B43="Meilenstein",V43,WORKDAY(V43,MAX(N($G43),1)-1,Freie_Tage)),N($H43),Freie_Tage),IF(ISNUMBER($P43),$P43,0)))</f>
        <v/>
      </c>
      <c r="Y43" s="62">
        <f t="shared" si="11"/>
        <v>0</v>
      </c>
      <c r="Z43" s="62">
        <f>IF(NOT(ISNUMBER($K43)),0,IF(Y43&gt;=1,1,IF(TODAY()&lt;$K43,2,IF(OR(TODAY()&gt;$L43,N($R43)&gt;0),5,IF(Y43&lt;MIN(1,(NETWORKDAYS($K43,TODAY(),Freie_Tage)-1)/MAX(1,NETWORKDAYS($K43,$L43,Freie_Tage)))-0.15,4,3)))))</f>
        <v>0</v>
      </c>
      <c r="AA43" s="63" t="str">
        <f t="shared" ref="AA43:CZ43" si="46">IF(AND($B43="Meilenstein",ISNUMBER($K43)),IF(AND(AA$1&lt;=$K43,AB$1&gt;$K43),"◆",""),"")</f>
        <v/>
      </c>
      <c r="AB43" s="63" t="str">
        <f t="shared" si="46"/>
        <v/>
      </c>
      <c r="AC43" s="63" t="str">
        <f t="shared" si="46"/>
        <v/>
      </c>
      <c r="AD43" s="63" t="str">
        <f t="shared" si="46"/>
        <v/>
      </c>
      <c r="AE43" s="63" t="str">
        <f t="shared" si="46"/>
        <v/>
      </c>
      <c r="AF43" s="63" t="str">
        <f t="shared" si="46"/>
        <v/>
      </c>
      <c r="AG43" s="63" t="str">
        <f t="shared" si="46"/>
        <v/>
      </c>
      <c r="AH43" s="63" t="str">
        <f t="shared" si="46"/>
        <v/>
      </c>
      <c r="AI43" s="63" t="str">
        <f t="shared" si="46"/>
        <v/>
      </c>
      <c r="AJ43" s="63" t="str">
        <f t="shared" si="46"/>
        <v/>
      </c>
      <c r="AK43" s="63" t="str">
        <f t="shared" si="46"/>
        <v/>
      </c>
      <c r="AL43" s="63" t="str">
        <f t="shared" si="46"/>
        <v/>
      </c>
      <c r="AM43" s="63" t="str">
        <f t="shared" si="46"/>
        <v/>
      </c>
      <c r="AN43" s="63" t="str">
        <f t="shared" si="46"/>
        <v/>
      </c>
      <c r="AO43" s="63" t="str">
        <f t="shared" si="46"/>
        <v/>
      </c>
      <c r="AP43" s="63" t="str">
        <f t="shared" si="46"/>
        <v/>
      </c>
      <c r="AQ43" s="63" t="str">
        <f t="shared" si="46"/>
        <v/>
      </c>
      <c r="AR43" s="63" t="str">
        <f t="shared" si="46"/>
        <v/>
      </c>
      <c r="AS43" s="63" t="str">
        <f t="shared" si="46"/>
        <v/>
      </c>
      <c r="AT43" s="63" t="str">
        <f t="shared" si="46"/>
        <v/>
      </c>
      <c r="AU43" s="63" t="str">
        <f t="shared" si="46"/>
        <v/>
      </c>
      <c r="AV43" s="63" t="str">
        <f t="shared" si="46"/>
        <v/>
      </c>
      <c r="AW43" s="63" t="str">
        <f t="shared" si="46"/>
        <v/>
      </c>
      <c r="AX43" s="63" t="str">
        <f t="shared" si="46"/>
        <v/>
      </c>
      <c r="AY43" s="63" t="str">
        <f t="shared" si="46"/>
        <v/>
      </c>
      <c r="AZ43" s="63" t="str">
        <f t="shared" si="46"/>
        <v/>
      </c>
      <c r="BA43" s="63" t="str">
        <f t="shared" si="46"/>
        <v/>
      </c>
      <c r="BB43" s="63" t="str">
        <f t="shared" si="46"/>
        <v/>
      </c>
      <c r="BC43" s="63" t="str">
        <f t="shared" si="46"/>
        <v/>
      </c>
      <c r="BD43" s="63" t="str">
        <f t="shared" si="46"/>
        <v/>
      </c>
      <c r="BE43" s="63" t="str">
        <f t="shared" si="46"/>
        <v/>
      </c>
      <c r="BF43" s="63" t="str">
        <f t="shared" si="46"/>
        <v/>
      </c>
      <c r="BG43" s="63" t="str">
        <f t="shared" si="46"/>
        <v/>
      </c>
      <c r="BH43" s="63" t="str">
        <f t="shared" si="46"/>
        <v/>
      </c>
      <c r="BI43" s="63" t="str">
        <f t="shared" si="46"/>
        <v/>
      </c>
      <c r="BJ43" s="63" t="str">
        <f t="shared" si="46"/>
        <v/>
      </c>
      <c r="BK43" s="63" t="str">
        <f t="shared" si="46"/>
        <v/>
      </c>
      <c r="BL43" s="63" t="str">
        <f t="shared" si="46"/>
        <v/>
      </c>
      <c r="BM43" s="63" t="str">
        <f t="shared" si="46"/>
        <v/>
      </c>
      <c r="BN43" s="63" t="str">
        <f t="shared" si="46"/>
        <v/>
      </c>
      <c r="BO43" s="63" t="str">
        <f t="shared" si="46"/>
        <v/>
      </c>
      <c r="BP43" s="63" t="str">
        <f t="shared" si="46"/>
        <v/>
      </c>
      <c r="BQ43" s="63" t="str">
        <f t="shared" si="46"/>
        <v/>
      </c>
      <c r="BR43" s="63" t="str">
        <f t="shared" si="46"/>
        <v/>
      </c>
      <c r="BS43" s="63" t="str">
        <f t="shared" si="46"/>
        <v/>
      </c>
      <c r="BT43" s="63" t="str">
        <f t="shared" si="46"/>
        <v/>
      </c>
      <c r="BU43" s="63" t="str">
        <f t="shared" si="46"/>
        <v/>
      </c>
      <c r="BV43" s="63" t="str">
        <f t="shared" si="46"/>
        <v/>
      </c>
      <c r="BW43" s="63" t="str">
        <f t="shared" si="46"/>
        <v/>
      </c>
      <c r="BX43" s="63" t="str">
        <f t="shared" si="46"/>
        <v/>
      </c>
      <c r="BY43" s="63" t="str">
        <f t="shared" si="46"/>
        <v/>
      </c>
      <c r="BZ43" s="63" t="str">
        <f t="shared" si="46"/>
        <v/>
      </c>
      <c r="CA43" s="63" t="str">
        <f t="shared" si="46"/>
        <v/>
      </c>
      <c r="CB43" s="63" t="str">
        <f t="shared" si="46"/>
        <v/>
      </c>
      <c r="CC43" s="63" t="str">
        <f t="shared" si="46"/>
        <v/>
      </c>
      <c r="CD43" s="63" t="str">
        <f t="shared" si="46"/>
        <v/>
      </c>
      <c r="CE43" s="63" t="str">
        <f t="shared" si="46"/>
        <v/>
      </c>
      <c r="CF43" s="63" t="str">
        <f t="shared" si="46"/>
        <v/>
      </c>
      <c r="CG43" s="63" t="str">
        <f t="shared" si="46"/>
        <v/>
      </c>
      <c r="CH43" s="63" t="str">
        <f t="shared" si="46"/>
        <v/>
      </c>
      <c r="CI43" s="63" t="str">
        <f t="shared" si="46"/>
        <v/>
      </c>
      <c r="CJ43" s="63" t="str">
        <f t="shared" si="46"/>
        <v/>
      </c>
      <c r="CK43" s="63" t="str">
        <f t="shared" si="46"/>
        <v/>
      </c>
      <c r="CL43" s="63" t="str">
        <f t="shared" si="46"/>
        <v/>
      </c>
      <c r="CM43" s="63" t="str">
        <f t="shared" si="46"/>
        <v/>
      </c>
      <c r="CN43" s="63" t="str">
        <f t="shared" si="46"/>
        <v/>
      </c>
      <c r="CO43" s="63" t="str">
        <f t="shared" si="46"/>
        <v/>
      </c>
      <c r="CP43" s="63" t="str">
        <f t="shared" si="46"/>
        <v/>
      </c>
      <c r="CQ43" s="63" t="str">
        <f t="shared" si="46"/>
        <v/>
      </c>
      <c r="CR43" s="63" t="str">
        <f t="shared" si="46"/>
        <v/>
      </c>
      <c r="CS43" s="63" t="str">
        <f t="shared" si="46"/>
        <v/>
      </c>
      <c r="CT43" s="63" t="str">
        <f t="shared" si="46"/>
        <v/>
      </c>
      <c r="CU43" s="63" t="str">
        <f t="shared" si="46"/>
        <v/>
      </c>
      <c r="CV43" s="63" t="str">
        <f t="shared" si="46"/>
        <v/>
      </c>
      <c r="CW43" s="63" t="str">
        <f t="shared" si="46"/>
        <v/>
      </c>
      <c r="CX43" s="63" t="str">
        <f t="shared" si="46"/>
        <v/>
      </c>
      <c r="CY43" s="63" t="str">
        <f t="shared" si="46"/>
        <v/>
      </c>
      <c r="CZ43" s="63" t="str">
        <f t="shared" si="46"/>
        <v/>
      </c>
    </row>
    <row r="44" ht="15.75" customHeight="1">
      <c r="A44" s="53"/>
      <c r="B44" s="53"/>
      <c r="C44" s="55"/>
      <c r="D44" s="55"/>
      <c r="E44" s="53"/>
      <c r="F44" s="53"/>
      <c r="G44" s="53"/>
      <c r="H44" s="53"/>
      <c r="I44" s="53"/>
      <c r="J44" s="56"/>
      <c r="K44" s="57" t="str">
        <f t="shared" si="6"/>
        <v/>
      </c>
      <c r="L44" s="57" t="str">
        <f t="shared" si="7"/>
        <v/>
      </c>
      <c r="M44" s="57" t="str">
        <f>IF(OR($B44&lt;&gt;"Vorgang",N($H44)=0,NOT(ISNUMBER($L44)),ISNUMBER($P44)),"",WORKDAY($L44,$H44,Freie_Tage))</f>
        <v/>
      </c>
      <c r="N44" s="56"/>
      <c r="O44" s="56"/>
      <c r="P44" s="56"/>
      <c r="Q44" s="58"/>
      <c r="R44" s="59" t="str">
        <f>IF(AND(ISNUMBER($N44),ISNUMBER($L44)),IF($L44&gt;$N44,NETWORKDAYS($N44,$L44,Freie_Tage)-1,IF($L44&lt;$N44,1-NETWORKDAYS($L44,$N44,Freie_Tage),0)),"")</f>
        <v/>
      </c>
      <c r="S44" s="60" t="str">
        <f t="shared" si="8"/>
        <v/>
      </c>
      <c r="T44" s="61" t="str">
        <f t="shared" si="9"/>
        <v/>
      </c>
      <c r="U44" s="62">
        <f t="shared" si="10"/>
        <v>15</v>
      </c>
      <c r="V44" s="62" t="str">
        <f t="array" ref="V44">IF(OR($C44="",$B44="Abschnitt"),"",IF(ISNUMBER($O44),$O44,IF(AND($E44="",NOT(ISNUMBER($J44))),WORKDAY(IF(ISNUMBER($C$5),$C$5,TODAY())-1,1,Freie_Tage),MAX(IF($E44="",0,IFERROR(WORKDAY(INDEX($X$7:$X43,MATCH($E44,$A$7:$A43,0)),IF($B44="Meilenstein",0,1)+N($F44),Freie_Tage),WORKDAY(IF(ISNUMBER($C$5),$C$5,TODAY())-1,1,Freie_Tage))),IF(ISNUMBER($J44),WORKDAY($J44-1,1,Freie_Tage),0)))))</f>
        <v/>
      </c>
      <c r="W44" s="62" t="str">
        <f>IF(V44="","",IF(ISNUMBER($P44),$P44,IF($B44="Meilenstein",V44,WORKDAY(V44,MAX(N($G44),1)-1,Freie_Tage))))</f>
        <v/>
      </c>
      <c r="X44" s="62" t="str">
        <f>IF(V44="","",MAX(WORKDAY(IF($B44="Meilenstein",V44,WORKDAY(V44,MAX(N($G44),1)-1,Freie_Tage)),N($H44),Freie_Tage),IF(ISNUMBER($P44),$P44,0)))</f>
        <v/>
      </c>
      <c r="Y44" s="62">
        <f t="shared" si="11"/>
        <v>0</v>
      </c>
      <c r="Z44" s="62">
        <f>IF(NOT(ISNUMBER($K44)),0,IF(Y44&gt;=1,1,IF(TODAY()&lt;$K44,2,IF(OR(TODAY()&gt;$L44,N($R44)&gt;0),5,IF(Y44&lt;MIN(1,(NETWORKDAYS($K44,TODAY(),Freie_Tage)-1)/MAX(1,NETWORKDAYS($K44,$L44,Freie_Tage)))-0.15,4,3)))))</f>
        <v>0</v>
      </c>
      <c r="AA44" s="63" t="str">
        <f t="shared" ref="AA44:CZ44" si="47">IF(AND($B44="Meilenstein",ISNUMBER($K44)),IF(AND(AA$1&lt;=$K44,AB$1&gt;$K44),"◆",""),"")</f>
        <v/>
      </c>
      <c r="AB44" s="63" t="str">
        <f t="shared" si="47"/>
        <v/>
      </c>
      <c r="AC44" s="63" t="str">
        <f t="shared" si="47"/>
        <v/>
      </c>
      <c r="AD44" s="63" t="str">
        <f t="shared" si="47"/>
        <v/>
      </c>
      <c r="AE44" s="63" t="str">
        <f t="shared" si="47"/>
        <v/>
      </c>
      <c r="AF44" s="63" t="str">
        <f t="shared" si="47"/>
        <v/>
      </c>
      <c r="AG44" s="63" t="str">
        <f t="shared" si="47"/>
        <v/>
      </c>
      <c r="AH44" s="63" t="str">
        <f t="shared" si="47"/>
        <v/>
      </c>
      <c r="AI44" s="63" t="str">
        <f t="shared" si="47"/>
        <v/>
      </c>
      <c r="AJ44" s="63" t="str">
        <f t="shared" si="47"/>
        <v/>
      </c>
      <c r="AK44" s="63" t="str">
        <f t="shared" si="47"/>
        <v/>
      </c>
      <c r="AL44" s="63" t="str">
        <f t="shared" si="47"/>
        <v/>
      </c>
      <c r="AM44" s="63" t="str">
        <f t="shared" si="47"/>
        <v/>
      </c>
      <c r="AN44" s="63" t="str">
        <f t="shared" si="47"/>
        <v/>
      </c>
      <c r="AO44" s="63" t="str">
        <f t="shared" si="47"/>
        <v/>
      </c>
      <c r="AP44" s="63" t="str">
        <f t="shared" si="47"/>
        <v/>
      </c>
      <c r="AQ44" s="63" t="str">
        <f t="shared" si="47"/>
        <v/>
      </c>
      <c r="AR44" s="63" t="str">
        <f t="shared" si="47"/>
        <v/>
      </c>
      <c r="AS44" s="63" t="str">
        <f t="shared" si="47"/>
        <v/>
      </c>
      <c r="AT44" s="63" t="str">
        <f t="shared" si="47"/>
        <v/>
      </c>
      <c r="AU44" s="63" t="str">
        <f t="shared" si="47"/>
        <v/>
      </c>
      <c r="AV44" s="63" t="str">
        <f t="shared" si="47"/>
        <v/>
      </c>
      <c r="AW44" s="63" t="str">
        <f t="shared" si="47"/>
        <v/>
      </c>
      <c r="AX44" s="63" t="str">
        <f t="shared" si="47"/>
        <v/>
      </c>
      <c r="AY44" s="63" t="str">
        <f t="shared" si="47"/>
        <v/>
      </c>
      <c r="AZ44" s="63" t="str">
        <f t="shared" si="47"/>
        <v/>
      </c>
      <c r="BA44" s="63" t="str">
        <f t="shared" si="47"/>
        <v/>
      </c>
      <c r="BB44" s="63" t="str">
        <f t="shared" si="47"/>
        <v/>
      </c>
      <c r="BC44" s="63" t="str">
        <f t="shared" si="47"/>
        <v/>
      </c>
      <c r="BD44" s="63" t="str">
        <f t="shared" si="47"/>
        <v/>
      </c>
      <c r="BE44" s="63" t="str">
        <f t="shared" si="47"/>
        <v/>
      </c>
      <c r="BF44" s="63" t="str">
        <f t="shared" si="47"/>
        <v/>
      </c>
      <c r="BG44" s="63" t="str">
        <f t="shared" si="47"/>
        <v/>
      </c>
      <c r="BH44" s="63" t="str">
        <f t="shared" si="47"/>
        <v/>
      </c>
      <c r="BI44" s="63" t="str">
        <f t="shared" si="47"/>
        <v/>
      </c>
      <c r="BJ44" s="63" t="str">
        <f t="shared" si="47"/>
        <v/>
      </c>
      <c r="BK44" s="63" t="str">
        <f t="shared" si="47"/>
        <v/>
      </c>
      <c r="BL44" s="63" t="str">
        <f t="shared" si="47"/>
        <v/>
      </c>
      <c r="BM44" s="63" t="str">
        <f t="shared" si="47"/>
        <v/>
      </c>
      <c r="BN44" s="63" t="str">
        <f t="shared" si="47"/>
        <v/>
      </c>
      <c r="BO44" s="63" t="str">
        <f t="shared" si="47"/>
        <v/>
      </c>
      <c r="BP44" s="63" t="str">
        <f t="shared" si="47"/>
        <v/>
      </c>
      <c r="BQ44" s="63" t="str">
        <f t="shared" si="47"/>
        <v/>
      </c>
      <c r="BR44" s="63" t="str">
        <f t="shared" si="47"/>
        <v/>
      </c>
      <c r="BS44" s="63" t="str">
        <f t="shared" si="47"/>
        <v/>
      </c>
      <c r="BT44" s="63" t="str">
        <f t="shared" si="47"/>
        <v/>
      </c>
      <c r="BU44" s="63" t="str">
        <f t="shared" si="47"/>
        <v/>
      </c>
      <c r="BV44" s="63" t="str">
        <f t="shared" si="47"/>
        <v/>
      </c>
      <c r="BW44" s="63" t="str">
        <f t="shared" si="47"/>
        <v/>
      </c>
      <c r="BX44" s="63" t="str">
        <f t="shared" si="47"/>
        <v/>
      </c>
      <c r="BY44" s="63" t="str">
        <f t="shared" si="47"/>
        <v/>
      </c>
      <c r="BZ44" s="63" t="str">
        <f t="shared" si="47"/>
        <v/>
      </c>
      <c r="CA44" s="63" t="str">
        <f t="shared" si="47"/>
        <v/>
      </c>
      <c r="CB44" s="63" t="str">
        <f t="shared" si="47"/>
        <v/>
      </c>
      <c r="CC44" s="63" t="str">
        <f t="shared" si="47"/>
        <v/>
      </c>
      <c r="CD44" s="63" t="str">
        <f t="shared" si="47"/>
        <v/>
      </c>
      <c r="CE44" s="63" t="str">
        <f t="shared" si="47"/>
        <v/>
      </c>
      <c r="CF44" s="63" t="str">
        <f t="shared" si="47"/>
        <v/>
      </c>
      <c r="CG44" s="63" t="str">
        <f t="shared" si="47"/>
        <v/>
      </c>
      <c r="CH44" s="63" t="str">
        <f t="shared" si="47"/>
        <v/>
      </c>
      <c r="CI44" s="63" t="str">
        <f t="shared" si="47"/>
        <v/>
      </c>
      <c r="CJ44" s="63" t="str">
        <f t="shared" si="47"/>
        <v/>
      </c>
      <c r="CK44" s="63" t="str">
        <f t="shared" si="47"/>
        <v/>
      </c>
      <c r="CL44" s="63" t="str">
        <f t="shared" si="47"/>
        <v/>
      </c>
      <c r="CM44" s="63" t="str">
        <f t="shared" si="47"/>
        <v/>
      </c>
      <c r="CN44" s="63" t="str">
        <f t="shared" si="47"/>
        <v/>
      </c>
      <c r="CO44" s="63" t="str">
        <f t="shared" si="47"/>
        <v/>
      </c>
      <c r="CP44" s="63" t="str">
        <f t="shared" si="47"/>
        <v/>
      </c>
      <c r="CQ44" s="63" t="str">
        <f t="shared" si="47"/>
        <v/>
      </c>
      <c r="CR44" s="63" t="str">
        <f t="shared" si="47"/>
        <v/>
      </c>
      <c r="CS44" s="63" t="str">
        <f t="shared" si="47"/>
        <v/>
      </c>
      <c r="CT44" s="63" t="str">
        <f t="shared" si="47"/>
        <v/>
      </c>
      <c r="CU44" s="63" t="str">
        <f t="shared" si="47"/>
        <v/>
      </c>
      <c r="CV44" s="63" t="str">
        <f t="shared" si="47"/>
        <v/>
      </c>
      <c r="CW44" s="63" t="str">
        <f t="shared" si="47"/>
        <v/>
      </c>
      <c r="CX44" s="63" t="str">
        <f t="shared" si="47"/>
        <v/>
      </c>
      <c r="CY44" s="63" t="str">
        <f t="shared" si="47"/>
        <v/>
      </c>
      <c r="CZ44" s="63" t="str">
        <f t="shared" si="47"/>
        <v/>
      </c>
    </row>
    <row r="45" ht="15.75" customHeight="1">
      <c r="A45" s="53"/>
      <c r="B45" s="53"/>
      <c r="C45" s="55"/>
      <c r="D45" s="55"/>
      <c r="E45" s="53"/>
      <c r="F45" s="53"/>
      <c r="G45" s="53"/>
      <c r="H45" s="53"/>
      <c r="I45" s="53"/>
      <c r="J45" s="56"/>
      <c r="K45" s="57" t="str">
        <f t="shared" si="6"/>
        <v/>
      </c>
      <c r="L45" s="57" t="str">
        <f t="shared" si="7"/>
        <v/>
      </c>
      <c r="M45" s="57" t="str">
        <f>IF(OR($B45&lt;&gt;"Vorgang",N($H45)=0,NOT(ISNUMBER($L45)),ISNUMBER($P45)),"",WORKDAY($L45,$H45,Freie_Tage))</f>
        <v/>
      </c>
      <c r="N45" s="56"/>
      <c r="O45" s="56"/>
      <c r="P45" s="56"/>
      <c r="Q45" s="58"/>
      <c r="R45" s="59" t="str">
        <f>IF(AND(ISNUMBER($N45),ISNUMBER($L45)),IF($L45&gt;$N45,NETWORKDAYS($N45,$L45,Freie_Tage)-1,IF($L45&lt;$N45,1-NETWORKDAYS($L45,$N45,Freie_Tage),0)),"")</f>
        <v/>
      </c>
      <c r="S45" s="60" t="str">
        <f t="shared" si="8"/>
        <v/>
      </c>
      <c r="T45" s="61" t="str">
        <f t="shared" si="9"/>
        <v/>
      </c>
      <c r="U45" s="62">
        <f t="shared" si="10"/>
        <v>15</v>
      </c>
      <c r="V45" s="62" t="str">
        <f t="array" ref="V45">IF(OR($C45="",$B45="Abschnitt"),"",IF(ISNUMBER($O45),$O45,IF(AND($E45="",NOT(ISNUMBER($J45))),WORKDAY(IF(ISNUMBER($C$5),$C$5,TODAY())-1,1,Freie_Tage),MAX(IF($E45="",0,IFERROR(WORKDAY(INDEX($X$7:$X44,MATCH($E45,$A$7:$A44,0)),IF($B45="Meilenstein",0,1)+N($F45),Freie_Tage),WORKDAY(IF(ISNUMBER($C$5),$C$5,TODAY())-1,1,Freie_Tage))),IF(ISNUMBER($J45),WORKDAY($J45-1,1,Freie_Tage),0)))))</f>
        <v/>
      </c>
      <c r="W45" s="62" t="str">
        <f>IF(V45="","",IF(ISNUMBER($P45),$P45,IF($B45="Meilenstein",V45,WORKDAY(V45,MAX(N($G45),1)-1,Freie_Tage))))</f>
        <v/>
      </c>
      <c r="X45" s="62" t="str">
        <f>IF(V45="","",MAX(WORKDAY(IF($B45="Meilenstein",V45,WORKDAY(V45,MAX(N($G45),1)-1,Freie_Tage)),N($H45),Freie_Tage),IF(ISNUMBER($P45),$P45,0)))</f>
        <v/>
      </c>
      <c r="Y45" s="62">
        <f t="shared" si="11"/>
        <v>0</v>
      </c>
      <c r="Z45" s="62">
        <f>IF(NOT(ISNUMBER($K45)),0,IF(Y45&gt;=1,1,IF(TODAY()&lt;$K45,2,IF(OR(TODAY()&gt;$L45,N($R45)&gt;0),5,IF(Y45&lt;MIN(1,(NETWORKDAYS($K45,TODAY(),Freie_Tage)-1)/MAX(1,NETWORKDAYS($K45,$L45,Freie_Tage)))-0.15,4,3)))))</f>
        <v>0</v>
      </c>
      <c r="AA45" s="63" t="str">
        <f t="shared" ref="AA45:CZ45" si="48">IF(AND($B45="Meilenstein",ISNUMBER($K45)),IF(AND(AA$1&lt;=$K45,AB$1&gt;$K45),"◆",""),"")</f>
        <v/>
      </c>
      <c r="AB45" s="63" t="str">
        <f t="shared" si="48"/>
        <v/>
      </c>
      <c r="AC45" s="63" t="str">
        <f t="shared" si="48"/>
        <v/>
      </c>
      <c r="AD45" s="63" t="str">
        <f t="shared" si="48"/>
        <v/>
      </c>
      <c r="AE45" s="63" t="str">
        <f t="shared" si="48"/>
        <v/>
      </c>
      <c r="AF45" s="63" t="str">
        <f t="shared" si="48"/>
        <v/>
      </c>
      <c r="AG45" s="63" t="str">
        <f t="shared" si="48"/>
        <v/>
      </c>
      <c r="AH45" s="63" t="str">
        <f t="shared" si="48"/>
        <v/>
      </c>
      <c r="AI45" s="63" t="str">
        <f t="shared" si="48"/>
        <v/>
      </c>
      <c r="AJ45" s="63" t="str">
        <f t="shared" si="48"/>
        <v/>
      </c>
      <c r="AK45" s="63" t="str">
        <f t="shared" si="48"/>
        <v/>
      </c>
      <c r="AL45" s="63" t="str">
        <f t="shared" si="48"/>
        <v/>
      </c>
      <c r="AM45" s="63" t="str">
        <f t="shared" si="48"/>
        <v/>
      </c>
      <c r="AN45" s="63" t="str">
        <f t="shared" si="48"/>
        <v/>
      </c>
      <c r="AO45" s="63" t="str">
        <f t="shared" si="48"/>
        <v/>
      </c>
      <c r="AP45" s="63" t="str">
        <f t="shared" si="48"/>
        <v/>
      </c>
      <c r="AQ45" s="63" t="str">
        <f t="shared" si="48"/>
        <v/>
      </c>
      <c r="AR45" s="63" t="str">
        <f t="shared" si="48"/>
        <v/>
      </c>
      <c r="AS45" s="63" t="str">
        <f t="shared" si="48"/>
        <v/>
      </c>
      <c r="AT45" s="63" t="str">
        <f t="shared" si="48"/>
        <v/>
      </c>
      <c r="AU45" s="63" t="str">
        <f t="shared" si="48"/>
        <v/>
      </c>
      <c r="AV45" s="63" t="str">
        <f t="shared" si="48"/>
        <v/>
      </c>
      <c r="AW45" s="63" t="str">
        <f t="shared" si="48"/>
        <v/>
      </c>
      <c r="AX45" s="63" t="str">
        <f t="shared" si="48"/>
        <v/>
      </c>
      <c r="AY45" s="63" t="str">
        <f t="shared" si="48"/>
        <v/>
      </c>
      <c r="AZ45" s="63" t="str">
        <f t="shared" si="48"/>
        <v/>
      </c>
      <c r="BA45" s="63" t="str">
        <f t="shared" si="48"/>
        <v/>
      </c>
      <c r="BB45" s="63" t="str">
        <f t="shared" si="48"/>
        <v/>
      </c>
      <c r="BC45" s="63" t="str">
        <f t="shared" si="48"/>
        <v/>
      </c>
      <c r="BD45" s="63" t="str">
        <f t="shared" si="48"/>
        <v/>
      </c>
      <c r="BE45" s="63" t="str">
        <f t="shared" si="48"/>
        <v/>
      </c>
      <c r="BF45" s="63" t="str">
        <f t="shared" si="48"/>
        <v/>
      </c>
      <c r="BG45" s="63" t="str">
        <f t="shared" si="48"/>
        <v/>
      </c>
      <c r="BH45" s="63" t="str">
        <f t="shared" si="48"/>
        <v/>
      </c>
      <c r="BI45" s="63" t="str">
        <f t="shared" si="48"/>
        <v/>
      </c>
      <c r="BJ45" s="63" t="str">
        <f t="shared" si="48"/>
        <v/>
      </c>
      <c r="BK45" s="63" t="str">
        <f t="shared" si="48"/>
        <v/>
      </c>
      <c r="BL45" s="63" t="str">
        <f t="shared" si="48"/>
        <v/>
      </c>
      <c r="BM45" s="63" t="str">
        <f t="shared" si="48"/>
        <v/>
      </c>
      <c r="BN45" s="63" t="str">
        <f t="shared" si="48"/>
        <v/>
      </c>
      <c r="BO45" s="63" t="str">
        <f t="shared" si="48"/>
        <v/>
      </c>
      <c r="BP45" s="63" t="str">
        <f t="shared" si="48"/>
        <v/>
      </c>
      <c r="BQ45" s="63" t="str">
        <f t="shared" si="48"/>
        <v/>
      </c>
      <c r="BR45" s="63" t="str">
        <f t="shared" si="48"/>
        <v/>
      </c>
      <c r="BS45" s="63" t="str">
        <f t="shared" si="48"/>
        <v/>
      </c>
      <c r="BT45" s="63" t="str">
        <f t="shared" si="48"/>
        <v/>
      </c>
      <c r="BU45" s="63" t="str">
        <f t="shared" si="48"/>
        <v/>
      </c>
      <c r="BV45" s="63" t="str">
        <f t="shared" si="48"/>
        <v/>
      </c>
      <c r="BW45" s="63" t="str">
        <f t="shared" si="48"/>
        <v/>
      </c>
      <c r="BX45" s="63" t="str">
        <f t="shared" si="48"/>
        <v/>
      </c>
      <c r="BY45" s="63" t="str">
        <f t="shared" si="48"/>
        <v/>
      </c>
      <c r="BZ45" s="63" t="str">
        <f t="shared" si="48"/>
        <v/>
      </c>
      <c r="CA45" s="63" t="str">
        <f t="shared" si="48"/>
        <v/>
      </c>
      <c r="CB45" s="63" t="str">
        <f t="shared" si="48"/>
        <v/>
      </c>
      <c r="CC45" s="63" t="str">
        <f t="shared" si="48"/>
        <v/>
      </c>
      <c r="CD45" s="63" t="str">
        <f t="shared" si="48"/>
        <v/>
      </c>
      <c r="CE45" s="63" t="str">
        <f t="shared" si="48"/>
        <v/>
      </c>
      <c r="CF45" s="63" t="str">
        <f t="shared" si="48"/>
        <v/>
      </c>
      <c r="CG45" s="63" t="str">
        <f t="shared" si="48"/>
        <v/>
      </c>
      <c r="CH45" s="63" t="str">
        <f t="shared" si="48"/>
        <v/>
      </c>
      <c r="CI45" s="63" t="str">
        <f t="shared" si="48"/>
        <v/>
      </c>
      <c r="CJ45" s="63" t="str">
        <f t="shared" si="48"/>
        <v/>
      </c>
      <c r="CK45" s="63" t="str">
        <f t="shared" si="48"/>
        <v/>
      </c>
      <c r="CL45" s="63" t="str">
        <f t="shared" si="48"/>
        <v/>
      </c>
      <c r="CM45" s="63" t="str">
        <f t="shared" si="48"/>
        <v/>
      </c>
      <c r="CN45" s="63" t="str">
        <f t="shared" si="48"/>
        <v/>
      </c>
      <c r="CO45" s="63" t="str">
        <f t="shared" si="48"/>
        <v/>
      </c>
      <c r="CP45" s="63" t="str">
        <f t="shared" si="48"/>
        <v/>
      </c>
      <c r="CQ45" s="63" t="str">
        <f t="shared" si="48"/>
        <v/>
      </c>
      <c r="CR45" s="63" t="str">
        <f t="shared" si="48"/>
        <v/>
      </c>
      <c r="CS45" s="63" t="str">
        <f t="shared" si="48"/>
        <v/>
      </c>
      <c r="CT45" s="63" t="str">
        <f t="shared" si="48"/>
        <v/>
      </c>
      <c r="CU45" s="63" t="str">
        <f t="shared" si="48"/>
        <v/>
      </c>
      <c r="CV45" s="63" t="str">
        <f t="shared" si="48"/>
        <v/>
      </c>
      <c r="CW45" s="63" t="str">
        <f t="shared" si="48"/>
        <v/>
      </c>
      <c r="CX45" s="63" t="str">
        <f t="shared" si="48"/>
        <v/>
      </c>
      <c r="CY45" s="63" t="str">
        <f t="shared" si="48"/>
        <v/>
      </c>
      <c r="CZ45" s="63" t="str">
        <f t="shared" si="48"/>
        <v/>
      </c>
    </row>
    <row r="46" ht="15.75" customHeight="1">
      <c r="A46" s="53"/>
      <c r="B46" s="53"/>
      <c r="C46" s="55"/>
      <c r="D46" s="55"/>
      <c r="E46" s="53"/>
      <c r="F46" s="53"/>
      <c r="G46" s="53"/>
      <c r="H46" s="53"/>
      <c r="I46" s="53"/>
      <c r="J46" s="56"/>
      <c r="K46" s="57" t="str">
        <f t="shared" si="6"/>
        <v/>
      </c>
      <c r="L46" s="57" t="str">
        <f t="shared" si="7"/>
        <v/>
      </c>
      <c r="M46" s="57" t="str">
        <f>IF(OR($B46&lt;&gt;"Vorgang",N($H46)=0,NOT(ISNUMBER($L46)),ISNUMBER($P46)),"",WORKDAY($L46,$H46,Freie_Tage))</f>
        <v/>
      </c>
      <c r="N46" s="56"/>
      <c r="O46" s="56"/>
      <c r="P46" s="56"/>
      <c r="Q46" s="58"/>
      <c r="R46" s="59" t="str">
        <f>IF(AND(ISNUMBER($N46),ISNUMBER($L46)),IF($L46&gt;$N46,NETWORKDAYS($N46,$L46,Freie_Tage)-1,IF($L46&lt;$N46,1-NETWORKDAYS($L46,$N46,Freie_Tage),0)),"")</f>
        <v/>
      </c>
      <c r="S46" s="60" t="str">
        <f t="shared" si="8"/>
        <v/>
      </c>
      <c r="T46" s="61" t="str">
        <f t="shared" si="9"/>
        <v/>
      </c>
      <c r="U46" s="62">
        <f t="shared" si="10"/>
        <v>15</v>
      </c>
      <c r="V46" s="62" t="str">
        <f t="array" ref="V46">IF(OR($C46="",$B46="Abschnitt"),"",IF(ISNUMBER($O46),$O46,IF(AND($E46="",NOT(ISNUMBER($J46))),WORKDAY(IF(ISNUMBER($C$5),$C$5,TODAY())-1,1,Freie_Tage),MAX(IF($E46="",0,IFERROR(WORKDAY(INDEX($X$7:$X45,MATCH($E46,$A$7:$A45,0)),IF($B46="Meilenstein",0,1)+N($F46),Freie_Tage),WORKDAY(IF(ISNUMBER($C$5),$C$5,TODAY())-1,1,Freie_Tage))),IF(ISNUMBER($J46),WORKDAY($J46-1,1,Freie_Tage),0)))))</f>
        <v/>
      </c>
      <c r="W46" s="62" t="str">
        <f>IF(V46="","",IF(ISNUMBER($P46),$P46,IF($B46="Meilenstein",V46,WORKDAY(V46,MAX(N($G46),1)-1,Freie_Tage))))</f>
        <v/>
      </c>
      <c r="X46" s="62" t="str">
        <f>IF(V46="","",MAX(WORKDAY(IF($B46="Meilenstein",V46,WORKDAY(V46,MAX(N($G46),1)-1,Freie_Tage)),N($H46),Freie_Tage),IF(ISNUMBER($P46),$P46,0)))</f>
        <v/>
      </c>
      <c r="Y46" s="62">
        <f t="shared" si="11"/>
        <v>0</v>
      </c>
      <c r="Z46" s="62">
        <f>IF(NOT(ISNUMBER($K46)),0,IF(Y46&gt;=1,1,IF(TODAY()&lt;$K46,2,IF(OR(TODAY()&gt;$L46,N($R46)&gt;0),5,IF(Y46&lt;MIN(1,(NETWORKDAYS($K46,TODAY(),Freie_Tage)-1)/MAX(1,NETWORKDAYS($K46,$L46,Freie_Tage)))-0.15,4,3)))))</f>
        <v>0</v>
      </c>
      <c r="AA46" s="63" t="str">
        <f t="shared" ref="AA46:CZ46" si="49">IF(AND($B46="Meilenstein",ISNUMBER($K46)),IF(AND(AA$1&lt;=$K46,AB$1&gt;$K46),"◆",""),"")</f>
        <v/>
      </c>
      <c r="AB46" s="63" t="str">
        <f t="shared" si="49"/>
        <v/>
      </c>
      <c r="AC46" s="63" t="str">
        <f t="shared" si="49"/>
        <v/>
      </c>
      <c r="AD46" s="63" t="str">
        <f t="shared" si="49"/>
        <v/>
      </c>
      <c r="AE46" s="63" t="str">
        <f t="shared" si="49"/>
        <v/>
      </c>
      <c r="AF46" s="63" t="str">
        <f t="shared" si="49"/>
        <v/>
      </c>
      <c r="AG46" s="63" t="str">
        <f t="shared" si="49"/>
        <v/>
      </c>
      <c r="AH46" s="63" t="str">
        <f t="shared" si="49"/>
        <v/>
      </c>
      <c r="AI46" s="63" t="str">
        <f t="shared" si="49"/>
        <v/>
      </c>
      <c r="AJ46" s="63" t="str">
        <f t="shared" si="49"/>
        <v/>
      </c>
      <c r="AK46" s="63" t="str">
        <f t="shared" si="49"/>
        <v/>
      </c>
      <c r="AL46" s="63" t="str">
        <f t="shared" si="49"/>
        <v/>
      </c>
      <c r="AM46" s="63" t="str">
        <f t="shared" si="49"/>
        <v/>
      </c>
      <c r="AN46" s="63" t="str">
        <f t="shared" si="49"/>
        <v/>
      </c>
      <c r="AO46" s="63" t="str">
        <f t="shared" si="49"/>
        <v/>
      </c>
      <c r="AP46" s="63" t="str">
        <f t="shared" si="49"/>
        <v/>
      </c>
      <c r="AQ46" s="63" t="str">
        <f t="shared" si="49"/>
        <v/>
      </c>
      <c r="AR46" s="63" t="str">
        <f t="shared" si="49"/>
        <v/>
      </c>
      <c r="AS46" s="63" t="str">
        <f t="shared" si="49"/>
        <v/>
      </c>
      <c r="AT46" s="63" t="str">
        <f t="shared" si="49"/>
        <v/>
      </c>
      <c r="AU46" s="63" t="str">
        <f t="shared" si="49"/>
        <v/>
      </c>
      <c r="AV46" s="63" t="str">
        <f t="shared" si="49"/>
        <v/>
      </c>
      <c r="AW46" s="63" t="str">
        <f t="shared" si="49"/>
        <v/>
      </c>
      <c r="AX46" s="63" t="str">
        <f t="shared" si="49"/>
        <v/>
      </c>
      <c r="AY46" s="63" t="str">
        <f t="shared" si="49"/>
        <v/>
      </c>
      <c r="AZ46" s="63" t="str">
        <f t="shared" si="49"/>
        <v/>
      </c>
      <c r="BA46" s="63" t="str">
        <f t="shared" si="49"/>
        <v/>
      </c>
      <c r="BB46" s="63" t="str">
        <f t="shared" si="49"/>
        <v/>
      </c>
      <c r="BC46" s="63" t="str">
        <f t="shared" si="49"/>
        <v/>
      </c>
      <c r="BD46" s="63" t="str">
        <f t="shared" si="49"/>
        <v/>
      </c>
      <c r="BE46" s="63" t="str">
        <f t="shared" si="49"/>
        <v/>
      </c>
      <c r="BF46" s="63" t="str">
        <f t="shared" si="49"/>
        <v/>
      </c>
      <c r="BG46" s="63" t="str">
        <f t="shared" si="49"/>
        <v/>
      </c>
      <c r="BH46" s="63" t="str">
        <f t="shared" si="49"/>
        <v/>
      </c>
      <c r="BI46" s="63" t="str">
        <f t="shared" si="49"/>
        <v/>
      </c>
      <c r="BJ46" s="63" t="str">
        <f t="shared" si="49"/>
        <v/>
      </c>
      <c r="BK46" s="63" t="str">
        <f t="shared" si="49"/>
        <v/>
      </c>
      <c r="BL46" s="63" t="str">
        <f t="shared" si="49"/>
        <v/>
      </c>
      <c r="BM46" s="63" t="str">
        <f t="shared" si="49"/>
        <v/>
      </c>
      <c r="BN46" s="63" t="str">
        <f t="shared" si="49"/>
        <v/>
      </c>
      <c r="BO46" s="63" t="str">
        <f t="shared" si="49"/>
        <v/>
      </c>
      <c r="BP46" s="63" t="str">
        <f t="shared" si="49"/>
        <v/>
      </c>
      <c r="BQ46" s="63" t="str">
        <f t="shared" si="49"/>
        <v/>
      </c>
      <c r="BR46" s="63" t="str">
        <f t="shared" si="49"/>
        <v/>
      </c>
      <c r="BS46" s="63" t="str">
        <f t="shared" si="49"/>
        <v/>
      </c>
      <c r="BT46" s="63" t="str">
        <f t="shared" si="49"/>
        <v/>
      </c>
      <c r="BU46" s="63" t="str">
        <f t="shared" si="49"/>
        <v/>
      </c>
      <c r="BV46" s="63" t="str">
        <f t="shared" si="49"/>
        <v/>
      </c>
      <c r="BW46" s="63" t="str">
        <f t="shared" si="49"/>
        <v/>
      </c>
      <c r="BX46" s="63" t="str">
        <f t="shared" si="49"/>
        <v/>
      </c>
      <c r="BY46" s="63" t="str">
        <f t="shared" si="49"/>
        <v/>
      </c>
      <c r="BZ46" s="63" t="str">
        <f t="shared" si="49"/>
        <v/>
      </c>
      <c r="CA46" s="63" t="str">
        <f t="shared" si="49"/>
        <v/>
      </c>
      <c r="CB46" s="63" t="str">
        <f t="shared" si="49"/>
        <v/>
      </c>
      <c r="CC46" s="63" t="str">
        <f t="shared" si="49"/>
        <v/>
      </c>
      <c r="CD46" s="63" t="str">
        <f t="shared" si="49"/>
        <v/>
      </c>
      <c r="CE46" s="63" t="str">
        <f t="shared" si="49"/>
        <v/>
      </c>
      <c r="CF46" s="63" t="str">
        <f t="shared" si="49"/>
        <v/>
      </c>
      <c r="CG46" s="63" t="str">
        <f t="shared" si="49"/>
        <v/>
      </c>
      <c r="CH46" s="63" t="str">
        <f t="shared" si="49"/>
        <v/>
      </c>
      <c r="CI46" s="63" t="str">
        <f t="shared" si="49"/>
        <v/>
      </c>
      <c r="CJ46" s="63" t="str">
        <f t="shared" si="49"/>
        <v/>
      </c>
      <c r="CK46" s="63" t="str">
        <f t="shared" si="49"/>
        <v/>
      </c>
      <c r="CL46" s="63" t="str">
        <f t="shared" si="49"/>
        <v/>
      </c>
      <c r="CM46" s="63" t="str">
        <f t="shared" si="49"/>
        <v/>
      </c>
      <c r="CN46" s="63" t="str">
        <f t="shared" si="49"/>
        <v/>
      </c>
      <c r="CO46" s="63" t="str">
        <f t="shared" si="49"/>
        <v/>
      </c>
      <c r="CP46" s="63" t="str">
        <f t="shared" si="49"/>
        <v/>
      </c>
      <c r="CQ46" s="63" t="str">
        <f t="shared" si="49"/>
        <v/>
      </c>
      <c r="CR46" s="63" t="str">
        <f t="shared" si="49"/>
        <v/>
      </c>
      <c r="CS46" s="63" t="str">
        <f t="shared" si="49"/>
        <v/>
      </c>
      <c r="CT46" s="63" t="str">
        <f t="shared" si="49"/>
        <v/>
      </c>
      <c r="CU46" s="63" t="str">
        <f t="shared" si="49"/>
        <v/>
      </c>
      <c r="CV46" s="63" t="str">
        <f t="shared" si="49"/>
        <v/>
      </c>
      <c r="CW46" s="63" t="str">
        <f t="shared" si="49"/>
        <v/>
      </c>
      <c r="CX46" s="63" t="str">
        <f t="shared" si="49"/>
        <v/>
      </c>
      <c r="CY46" s="63" t="str">
        <f t="shared" si="49"/>
        <v/>
      </c>
      <c r="CZ46" s="63" t="str">
        <f t="shared" si="49"/>
        <v/>
      </c>
    </row>
    <row r="47" ht="15.75" customHeight="1">
      <c r="A47" s="53"/>
      <c r="B47" s="53"/>
      <c r="C47" s="55"/>
      <c r="D47" s="55"/>
      <c r="E47" s="53"/>
      <c r="F47" s="53"/>
      <c r="G47" s="53"/>
      <c r="H47" s="53"/>
      <c r="I47" s="53"/>
      <c r="J47" s="56"/>
      <c r="K47" s="57" t="str">
        <f t="shared" si="6"/>
        <v/>
      </c>
      <c r="L47" s="57" t="str">
        <f t="shared" si="7"/>
        <v/>
      </c>
      <c r="M47" s="57" t="str">
        <f>IF(OR($B47&lt;&gt;"Vorgang",N($H47)=0,NOT(ISNUMBER($L47)),ISNUMBER($P47)),"",WORKDAY($L47,$H47,Freie_Tage))</f>
        <v/>
      </c>
      <c r="N47" s="56"/>
      <c r="O47" s="56"/>
      <c r="P47" s="56"/>
      <c r="Q47" s="58"/>
      <c r="R47" s="59" t="str">
        <f>IF(AND(ISNUMBER($N47),ISNUMBER($L47)),IF($L47&gt;$N47,NETWORKDAYS($N47,$L47,Freie_Tage)-1,IF($L47&lt;$N47,1-NETWORKDAYS($L47,$N47,Freie_Tage),0)),"")</f>
        <v/>
      </c>
      <c r="S47" s="60" t="str">
        <f t="shared" si="8"/>
        <v/>
      </c>
      <c r="T47" s="61" t="str">
        <f t="shared" si="9"/>
        <v/>
      </c>
      <c r="U47" s="62">
        <f t="shared" si="10"/>
        <v>15</v>
      </c>
      <c r="V47" s="62" t="str">
        <f t="array" ref="V47">IF(OR($C47="",$B47="Abschnitt"),"",IF(ISNUMBER($O47),$O47,IF(AND($E47="",NOT(ISNUMBER($J47))),WORKDAY(IF(ISNUMBER($C$5),$C$5,TODAY())-1,1,Freie_Tage),MAX(IF($E47="",0,IFERROR(WORKDAY(INDEX($X$7:$X46,MATCH($E47,$A$7:$A46,0)),IF($B47="Meilenstein",0,1)+N($F47),Freie_Tage),WORKDAY(IF(ISNUMBER($C$5),$C$5,TODAY())-1,1,Freie_Tage))),IF(ISNUMBER($J47),WORKDAY($J47-1,1,Freie_Tage),0)))))</f>
        <v/>
      </c>
      <c r="W47" s="62" t="str">
        <f>IF(V47="","",IF(ISNUMBER($P47),$P47,IF($B47="Meilenstein",V47,WORKDAY(V47,MAX(N($G47),1)-1,Freie_Tage))))</f>
        <v/>
      </c>
      <c r="X47" s="62" t="str">
        <f>IF(V47="","",MAX(WORKDAY(IF($B47="Meilenstein",V47,WORKDAY(V47,MAX(N($G47),1)-1,Freie_Tage)),N($H47),Freie_Tage),IF(ISNUMBER($P47),$P47,0)))</f>
        <v/>
      </c>
      <c r="Y47" s="62">
        <f t="shared" si="11"/>
        <v>0</v>
      </c>
      <c r="Z47" s="62">
        <f>IF(NOT(ISNUMBER($K47)),0,IF(Y47&gt;=1,1,IF(TODAY()&lt;$K47,2,IF(OR(TODAY()&gt;$L47,N($R47)&gt;0),5,IF(Y47&lt;MIN(1,(NETWORKDAYS($K47,TODAY(),Freie_Tage)-1)/MAX(1,NETWORKDAYS($K47,$L47,Freie_Tage)))-0.15,4,3)))))</f>
        <v>0</v>
      </c>
      <c r="AA47" s="63" t="str">
        <f t="shared" ref="AA47:CZ47" si="50">IF(AND($B47="Meilenstein",ISNUMBER($K47)),IF(AND(AA$1&lt;=$K47,AB$1&gt;$K47),"◆",""),"")</f>
        <v/>
      </c>
      <c r="AB47" s="63" t="str">
        <f t="shared" si="50"/>
        <v/>
      </c>
      <c r="AC47" s="63" t="str">
        <f t="shared" si="50"/>
        <v/>
      </c>
      <c r="AD47" s="63" t="str">
        <f t="shared" si="50"/>
        <v/>
      </c>
      <c r="AE47" s="63" t="str">
        <f t="shared" si="50"/>
        <v/>
      </c>
      <c r="AF47" s="63" t="str">
        <f t="shared" si="50"/>
        <v/>
      </c>
      <c r="AG47" s="63" t="str">
        <f t="shared" si="50"/>
        <v/>
      </c>
      <c r="AH47" s="63" t="str">
        <f t="shared" si="50"/>
        <v/>
      </c>
      <c r="AI47" s="63" t="str">
        <f t="shared" si="50"/>
        <v/>
      </c>
      <c r="AJ47" s="63" t="str">
        <f t="shared" si="50"/>
        <v/>
      </c>
      <c r="AK47" s="63" t="str">
        <f t="shared" si="50"/>
        <v/>
      </c>
      <c r="AL47" s="63" t="str">
        <f t="shared" si="50"/>
        <v/>
      </c>
      <c r="AM47" s="63" t="str">
        <f t="shared" si="50"/>
        <v/>
      </c>
      <c r="AN47" s="63" t="str">
        <f t="shared" si="50"/>
        <v/>
      </c>
      <c r="AO47" s="63" t="str">
        <f t="shared" si="50"/>
        <v/>
      </c>
      <c r="AP47" s="63" t="str">
        <f t="shared" si="50"/>
        <v/>
      </c>
      <c r="AQ47" s="63" t="str">
        <f t="shared" si="50"/>
        <v/>
      </c>
      <c r="AR47" s="63" t="str">
        <f t="shared" si="50"/>
        <v/>
      </c>
      <c r="AS47" s="63" t="str">
        <f t="shared" si="50"/>
        <v/>
      </c>
      <c r="AT47" s="63" t="str">
        <f t="shared" si="50"/>
        <v/>
      </c>
      <c r="AU47" s="63" t="str">
        <f t="shared" si="50"/>
        <v/>
      </c>
      <c r="AV47" s="63" t="str">
        <f t="shared" si="50"/>
        <v/>
      </c>
      <c r="AW47" s="63" t="str">
        <f t="shared" si="50"/>
        <v/>
      </c>
      <c r="AX47" s="63" t="str">
        <f t="shared" si="50"/>
        <v/>
      </c>
      <c r="AY47" s="63" t="str">
        <f t="shared" si="50"/>
        <v/>
      </c>
      <c r="AZ47" s="63" t="str">
        <f t="shared" si="50"/>
        <v/>
      </c>
      <c r="BA47" s="63" t="str">
        <f t="shared" si="50"/>
        <v/>
      </c>
      <c r="BB47" s="63" t="str">
        <f t="shared" si="50"/>
        <v/>
      </c>
      <c r="BC47" s="63" t="str">
        <f t="shared" si="50"/>
        <v/>
      </c>
      <c r="BD47" s="63" t="str">
        <f t="shared" si="50"/>
        <v/>
      </c>
      <c r="BE47" s="63" t="str">
        <f t="shared" si="50"/>
        <v/>
      </c>
      <c r="BF47" s="63" t="str">
        <f t="shared" si="50"/>
        <v/>
      </c>
      <c r="BG47" s="63" t="str">
        <f t="shared" si="50"/>
        <v/>
      </c>
      <c r="BH47" s="63" t="str">
        <f t="shared" si="50"/>
        <v/>
      </c>
      <c r="BI47" s="63" t="str">
        <f t="shared" si="50"/>
        <v/>
      </c>
      <c r="BJ47" s="63" t="str">
        <f t="shared" si="50"/>
        <v/>
      </c>
      <c r="BK47" s="63" t="str">
        <f t="shared" si="50"/>
        <v/>
      </c>
      <c r="BL47" s="63" t="str">
        <f t="shared" si="50"/>
        <v/>
      </c>
      <c r="BM47" s="63" t="str">
        <f t="shared" si="50"/>
        <v/>
      </c>
      <c r="BN47" s="63" t="str">
        <f t="shared" si="50"/>
        <v/>
      </c>
      <c r="BO47" s="63" t="str">
        <f t="shared" si="50"/>
        <v/>
      </c>
      <c r="BP47" s="63" t="str">
        <f t="shared" si="50"/>
        <v/>
      </c>
      <c r="BQ47" s="63" t="str">
        <f t="shared" si="50"/>
        <v/>
      </c>
      <c r="BR47" s="63" t="str">
        <f t="shared" si="50"/>
        <v/>
      </c>
      <c r="BS47" s="63" t="str">
        <f t="shared" si="50"/>
        <v/>
      </c>
      <c r="BT47" s="63" t="str">
        <f t="shared" si="50"/>
        <v/>
      </c>
      <c r="BU47" s="63" t="str">
        <f t="shared" si="50"/>
        <v/>
      </c>
      <c r="BV47" s="63" t="str">
        <f t="shared" si="50"/>
        <v/>
      </c>
      <c r="BW47" s="63" t="str">
        <f t="shared" si="50"/>
        <v/>
      </c>
      <c r="BX47" s="63" t="str">
        <f t="shared" si="50"/>
        <v/>
      </c>
      <c r="BY47" s="63" t="str">
        <f t="shared" si="50"/>
        <v/>
      </c>
      <c r="BZ47" s="63" t="str">
        <f t="shared" si="50"/>
        <v/>
      </c>
      <c r="CA47" s="63" t="str">
        <f t="shared" si="50"/>
        <v/>
      </c>
      <c r="CB47" s="63" t="str">
        <f t="shared" si="50"/>
        <v/>
      </c>
      <c r="CC47" s="63" t="str">
        <f t="shared" si="50"/>
        <v/>
      </c>
      <c r="CD47" s="63" t="str">
        <f t="shared" si="50"/>
        <v/>
      </c>
      <c r="CE47" s="63" t="str">
        <f t="shared" si="50"/>
        <v/>
      </c>
      <c r="CF47" s="63" t="str">
        <f t="shared" si="50"/>
        <v/>
      </c>
      <c r="CG47" s="63" t="str">
        <f t="shared" si="50"/>
        <v/>
      </c>
      <c r="CH47" s="63" t="str">
        <f t="shared" si="50"/>
        <v/>
      </c>
      <c r="CI47" s="63" t="str">
        <f t="shared" si="50"/>
        <v/>
      </c>
      <c r="CJ47" s="63" t="str">
        <f t="shared" si="50"/>
        <v/>
      </c>
      <c r="CK47" s="63" t="str">
        <f t="shared" si="50"/>
        <v/>
      </c>
      <c r="CL47" s="63" t="str">
        <f t="shared" si="50"/>
        <v/>
      </c>
      <c r="CM47" s="63" t="str">
        <f t="shared" si="50"/>
        <v/>
      </c>
      <c r="CN47" s="63" t="str">
        <f t="shared" si="50"/>
        <v/>
      </c>
      <c r="CO47" s="63" t="str">
        <f t="shared" si="50"/>
        <v/>
      </c>
      <c r="CP47" s="63" t="str">
        <f t="shared" si="50"/>
        <v/>
      </c>
      <c r="CQ47" s="63" t="str">
        <f t="shared" si="50"/>
        <v/>
      </c>
      <c r="CR47" s="63" t="str">
        <f t="shared" si="50"/>
        <v/>
      </c>
      <c r="CS47" s="63" t="str">
        <f t="shared" si="50"/>
        <v/>
      </c>
      <c r="CT47" s="63" t="str">
        <f t="shared" si="50"/>
        <v/>
      </c>
      <c r="CU47" s="63" t="str">
        <f t="shared" si="50"/>
        <v/>
      </c>
      <c r="CV47" s="63" t="str">
        <f t="shared" si="50"/>
        <v/>
      </c>
      <c r="CW47" s="63" t="str">
        <f t="shared" si="50"/>
        <v/>
      </c>
      <c r="CX47" s="63" t="str">
        <f t="shared" si="50"/>
        <v/>
      </c>
      <c r="CY47" s="63" t="str">
        <f t="shared" si="50"/>
        <v/>
      </c>
      <c r="CZ47" s="63" t="str">
        <f t="shared" si="50"/>
        <v/>
      </c>
    </row>
    <row r="48" ht="15.75" customHeight="1">
      <c r="A48" s="53"/>
      <c r="B48" s="53"/>
      <c r="C48" s="55"/>
      <c r="D48" s="55"/>
      <c r="E48" s="53"/>
      <c r="F48" s="53"/>
      <c r="G48" s="53"/>
      <c r="H48" s="53"/>
      <c r="I48" s="53"/>
      <c r="J48" s="56"/>
      <c r="K48" s="57" t="str">
        <f t="shared" si="6"/>
        <v/>
      </c>
      <c r="L48" s="57" t="str">
        <f t="shared" si="7"/>
        <v/>
      </c>
      <c r="M48" s="57" t="str">
        <f>IF(OR($B48&lt;&gt;"Vorgang",N($H48)=0,NOT(ISNUMBER($L48)),ISNUMBER($P48)),"",WORKDAY($L48,$H48,Freie_Tage))</f>
        <v/>
      </c>
      <c r="N48" s="56"/>
      <c r="O48" s="56"/>
      <c r="P48" s="56"/>
      <c r="Q48" s="58"/>
      <c r="R48" s="59" t="str">
        <f>IF(AND(ISNUMBER($N48),ISNUMBER($L48)),IF($L48&gt;$N48,NETWORKDAYS($N48,$L48,Freie_Tage)-1,IF($L48&lt;$N48,1-NETWORKDAYS($L48,$N48,Freie_Tage),0)),"")</f>
        <v/>
      </c>
      <c r="S48" s="60" t="str">
        <f t="shared" si="8"/>
        <v/>
      </c>
      <c r="T48" s="61" t="str">
        <f t="shared" si="9"/>
        <v/>
      </c>
      <c r="U48" s="62">
        <f t="shared" si="10"/>
        <v>15</v>
      </c>
      <c r="V48" s="62" t="str">
        <f t="array" ref="V48">IF(OR($C48="",$B48="Abschnitt"),"",IF(ISNUMBER($O48),$O48,IF(AND($E48="",NOT(ISNUMBER($J48))),WORKDAY(IF(ISNUMBER($C$5),$C$5,TODAY())-1,1,Freie_Tage),MAX(IF($E48="",0,IFERROR(WORKDAY(INDEX($X$7:$X47,MATCH($E48,$A$7:$A47,0)),IF($B48="Meilenstein",0,1)+N($F48),Freie_Tage),WORKDAY(IF(ISNUMBER($C$5),$C$5,TODAY())-1,1,Freie_Tage))),IF(ISNUMBER($J48),WORKDAY($J48-1,1,Freie_Tage),0)))))</f>
        <v/>
      </c>
      <c r="W48" s="62" t="str">
        <f>IF(V48="","",IF(ISNUMBER($P48),$P48,IF($B48="Meilenstein",V48,WORKDAY(V48,MAX(N($G48),1)-1,Freie_Tage))))</f>
        <v/>
      </c>
      <c r="X48" s="62" t="str">
        <f>IF(V48="","",MAX(WORKDAY(IF($B48="Meilenstein",V48,WORKDAY(V48,MAX(N($G48),1)-1,Freie_Tage)),N($H48),Freie_Tage),IF(ISNUMBER($P48),$P48,0)))</f>
        <v/>
      </c>
      <c r="Y48" s="62">
        <f t="shared" si="11"/>
        <v>0</v>
      </c>
      <c r="Z48" s="62">
        <f>IF(NOT(ISNUMBER($K48)),0,IF(Y48&gt;=1,1,IF(TODAY()&lt;$K48,2,IF(OR(TODAY()&gt;$L48,N($R48)&gt;0),5,IF(Y48&lt;MIN(1,(NETWORKDAYS($K48,TODAY(),Freie_Tage)-1)/MAX(1,NETWORKDAYS($K48,$L48,Freie_Tage)))-0.15,4,3)))))</f>
        <v>0</v>
      </c>
      <c r="AA48" s="63" t="str">
        <f t="shared" ref="AA48:CZ48" si="51">IF(AND($B48="Meilenstein",ISNUMBER($K48)),IF(AND(AA$1&lt;=$K48,AB$1&gt;$K48),"◆",""),"")</f>
        <v/>
      </c>
      <c r="AB48" s="63" t="str">
        <f t="shared" si="51"/>
        <v/>
      </c>
      <c r="AC48" s="63" t="str">
        <f t="shared" si="51"/>
        <v/>
      </c>
      <c r="AD48" s="63" t="str">
        <f t="shared" si="51"/>
        <v/>
      </c>
      <c r="AE48" s="63" t="str">
        <f t="shared" si="51"/>
        <v/>
      </c>
      <c r="AF48" s="63" t="str">
        <f t="shared" si="51"/>
        <v/>
      </c>
      <c r="AG48" s="63" t="str">
        <f t="shared" si="51"/>
        <v/>
      </c>
      <c r="AH48" s="63" t="str">
        <f t="shared" si="51"/>
        <v/>
      </c>
      <c r="AI48" s="63" t="str">
        <f t="shared" si="51"/>
        <v/>
      </c>
      <c r="AJ48" s="63" t="str">
        <f t="shared" si="51"/>
        <v/>
      </c>
      <c r="AK48" s="63" t="str">
        <f t="shared" si="51"/>
        <v/>
      </c>
      <c r="AL48" s="63" t="str">
        <f t="shared" si="51"/>
        <v/>
      </c>
      <c r="AM48" s="63" t="str">
        <f t="shared" si="51"/>
        <v/>
      </c>
      <c r="AN48" s="63" t="str">
        <f t="shared" si="51"/>
        <v/>
      </c>
      <c r="AO48" s="63" t="str">
        <f t="shared" si="51"/>
        <v/>
      </c>
      <c r="AP48" s="63" t="str">
        <f t="shared" si="51"/>
        <v/>
      </c>
      <c r="AQ48" s="63" t="str">
        <f t="shared" si="51"/>
        <v/>
      </c>
      <c r="AR48" s="63" t="str">
        <f t="shared" si="51"/>
        <v/>
      </c>
      <c r="AS48" s="63" t="str">
        <f t="shared" si="51"/>
        <v/>
      </c>
      <c r="AT48" s="63" t="str">
        <f t="shared" si="51"/>
        <v/>
      </c>
      <c r="AU48" s="63" t="str">
        <f t="shared" si="51"/>
        <v/>
      </c>
      <c r="AV48" s="63" t="str">
        <f t="shared" si="51"/>
        <v/>
      </c>
      <c r="AW48" s="63" t="str">
        <f t="shared" si="51"/>
        <v/>
      </c>
      <c r="AX48" s="63" t="str">
        <f t="shared" si="51"/>
        <v/>
      </c>
      <c r="AY48" s="63" t="str">
        <f t="shared" si="51"/>
        <v/>
      </c>
      <c r="AZ48" s="63" t="str">
        <f t="shared" si="51"/>
        <v/>
      </c>
      <c r="BA48" s="63" t="str">
        <f t="shared" si="51"/>
        <v/>
      </c>
      <c r="BB48" s="63" t="str">
        <f t="shared" si="51"/>
        <v/>
      </c>
      <c r="BC48" s="63" t="str">
        <f t="shared" si="51"/>
        <v/>
      </c>
      <c r="BD48" s="63" t="str">
        <f t="shared" si="51"/>
        <v/>
      </c>
      <c r="BE48" s="63" t="str">
        <f t="shared" si="51"/>
        <v/>
      </c>
      <c r="BF48" s="63" t="str">
        <f t="shared" si="51"/>
        <v/>
      </c>
      <c r="BG48" s="63" t="str">
        <f t="shared" si="51"/>
        <v/>
      </c>
      <c r="BH48" s="63" t="str">
        <f t="shared" si="51"/>
        <v/>
      </c>
      <c r="BI48" s="63" t="str">
        <f t="shared" si="51"/>
        <v/>
      </c>
      <c r="BJ48" s="63" t="str">
        <f t="shared" si="51"/>
        <v/>
      </c>
      <c r="BK48" s="63" t="str">
        <f t="shared" si="51"/>
        <v/>
      </c>
      <c r="BL48" s="63" t="str">
        <f t="shared" si="51"/>
        <v/>
      </c>
      <c r="BM48" s="63" t="str">
        <f t="shared" si="51"/>
        <v/>
      </c>
      <c r="BN48" s="63" t="str">
        <f t="shared" si="51"/>
        <v/>
      </c>
      <c r="BO48" s="63" t="str">
        <f t="shared" si="51"/>
        <v/>
      </c>
      <c r="BP48" s="63" t="str">
        <f t="shared" si="51"/>
        <v/>
      </c>
      <c r="BQ48" s="63" t="str">
        <f t="shared" si="51"/>
        <v/>
      </c>
      <c r="BR48" s="63" t="str">
        <f t="shared" si="51"/>
        <v/>
      </c>
      <c r="BS48" s="63" t="str">
        <f t="shared" si="51"/>
        <v/>
      </c>
      <c r="BT48" s="63" t="str">
        <f t="shared" si="51"/>
        <v/>
      </c>
      <c r="BU48" s="63" t="str">
        <f t="shared" si="51"/>
        <v/>
      </c>
      <c r="BV48" s="63" t="str">
        <f t="shared" si="51"/>
        <v/>
      </c>
      <c r="BW48" s="63" t="str">
        <f t="shared" si="51"/>
        <v/>
      </c>
      <c r="BX48" s="63" t="str">
        <f t="shared" si="51"/>
        <v/>
      </c>
      <c r="BY48" s="63" t="str">
        <f t="shared" si="51"/>
        <v/>
      </c>
      <c r="BZ48" s="63" t="str">
        <f t="shared" si="51"/>
        <v/>
      </c>
      <c r="CA48" s="63" t="str">
        <f t="shared" si="51"/>
        <v/>
      </c>
      <c r="CB48" s="63" t="str">
        <f t="shared" si="51"/>
        <v/>
      </c>
      <c r="CC48" s="63" t="str">
        <f t="shared" si="51"/>
        <v/>
      </c>
      <c r="CD48" s="63" t="str">
        <f t="shared" si="51"/>
        <v/>
      </c>
      <c r="CE48" s="63" t="str">
        <f t="shared" si="51"/>
        <v/>
      </c>
      <c r="CF48" s="63" t="str">
        <f t="shared" si="51"/>
        <v/>
      </c>
      <c r="CG48" s="63" t="str">
        <f t="shared" si="51"/>
        <v/>
      </c>
      <c r="CH48" s="63" t="str">
        <f t="shared" si="51"/>
        <v/>
      </c>
      <c r="CI48" s="63" t="str">
        <f t="shared" si="51"/>
        <v/>
      </c>
      <c r="CJ48" s="63" t="str">
        <f t="shared" si="51"/>
        <v/>
      </c>
      <c r="CK48" s="63" t="str">
        <f t="shared" si="51"/>
        <v/>
      </c>
      <c r="CL48" s="63" t="str">
        <f t="shared" si="51"/>
        <v/>
      </c>
      <c r="CM48" s="63" t="str">
        <f t="shared" si="51"/>
        <v/>
      </c>
      <c r="CN48" s="63" t="str">
        <f t="shared" si="51"/>
        <v/>
      </c>
      <c r="CO48" s="63" t="str">
        <f t="shared" si="51"/>
        <v/>
      </c>
      <c r="CP48" s="63" t="str">
        <f t="shared" si="51"/>
        <v/>
      </c>
      <c r="CQ48" s="63" t="str">
        <f t="shared" si="51"/>
        <v/>
      </c>
      <c r="CR48" s="63" t="str">
        <f t="shared" si="51"/>
        <v/>
      </c>
      <c r="CS48" s="63" t="str">
        <f t="shared" si="51"/>
        <v/>
      </c>
      <c r="CT48" s="63" t="str">
        <f t="shared" si="51"/>
        <v/>
      </c>
      <c r="CU48" s="63" t="str">
        <f t="shared" si="51"/>
        <v/>
      </c>
      <c r="CV48" s="63" t="str">
        <f t="shared" si="51"/>
        <v/>
      </c>
      <c r="CW48" s="63" t="str">
        <f t="shared" si="51"/>
        <v/>
      </c>
      <c r="CX48" s="63" t="str">
        <f t="shared" si="51"/>
        <v/>
      </c>
      <c r="CY48" s="63" t="str">
        <f t="shared" si="51"/>
        <v/>
      </c>
      <c r="CZ48" s="63" t="str">
        <f t="shared" si="51"/>
        <v/>
      </c>
    </row>
    <row r="49" ht="15.75" customHeight="1">
      <c r="A49" s="53"/>
      <c r="B49" s="53"/>
      <c r="C49" s="55"/>
      <c r="D49" s="55"/>
      <c r="E49" s="53"/>
      <c r="F49" s="53"/>
      <c r="G49" s="53"/>
      <c r="H49" s="53"/>
      <c r="I49" s="53"/>
      <c r="J49" s="56"/>
      <c r="K49" s="57" t="str">
        <f t="shared" si="6"/>
        <v/>
      </c>
      <c r="L49" s="57" t="str">
        <f t="shared" si="7"/>
        <v/>
      </c>
      <c r="M49" s="57" t="str">
        <f>IF(OR($B49&lt;&gt;"Vorgang",N($H49)=0,NOT(ISNUMBER($L49)),ISNUMBER($P49)),"",WORKDAY($L49,$H49,Freie_Tage))</f>
        <v/>
      </c>
      <c r="N49" s="56"/>
      <c r="O49" s="56"/>
      <c r="P49" s="56"/>
      <c r="Q49" s="58"/>
      <c r="R49" s="59" t="str">
        <f>IF(AND(ISNUMBER($N49),ISNUMBER($L49)),IF($L49&gt;$N49,NETWORKDAYS($N49,$L49,Freie_Tage)-1,IF($L49&lt;$N49,1-NETWORKDAYS($L49,$N49,Freie_Tage),0)),"")</f>
        <v/>
      </c>
      <c r="S49" s="60" t="str">
        <f t="shared" si="8"/>
        <v/>
      </c>
      <c r="T49" s="61" t="str">
        <f t="shared" si="9"/>
        <v/>
      </c>
      <c r="U49" s="62">
        <f t="shared" si="10"/>
        <v>15</v>
      </c>
      <c r="V49" s="62" t="str">
        <f t="array" ref="V49">IF(OR($C49="",$B49="Abschnitt"),"",IF(ISNUMBER($O49),$O49,IF(AND($E49="",NOT(ISNUMBER($J49))),WORKDAY(IF(ISNUMBER($C$5),$C$5,TODAY())-1,1,Freie_Tage),MAX(IF($E49="",0,IFERROR(WORKDAY(INDEX($X$7:$X48,MATCH($E49,$A$7:$A48,0)),IF($B49="Meilenstein",0,1)+N($F49),Freie_Tage),WORKDAY(IF(ISNUMBER($C$5),$C$5,TODAY())-1,1,Freie_Tage))),IF(ISNUMBER($J49),WORKDAY($J49-1,1,Freie_Tage),0)))))</f>
        <v/>
      </c>
      <c r="W49" s="62" t="str">
        <f>IF(V49="","",IF(ISNUMBER($P49),$P49,IF($B49="Meilenstein",V49,WORKDAY(V49,MAX(N($G49),1)-1,Freie_Tage))))</f>
        <v/>
      </c>
      <c r="X49" s="62" t="str">
        <f>IF(V49="","",MAX(WORKDAY(IF($B49="Meilenstein",V49,WORKDAY(V49,MAX(N($G49),1)-1,Freie_Tage)),N($H49),Freie_Tage),IF(ISNUMBER($P49),$P49,0)))</f>
        <v/>
      </c>
      <c r="Y49" s="62">
        <f t="shared" si="11"/>
        <v>0</v>
      </c>
      <c r="Z49" s="62">
        <f>IF(NOT(ISNUMBER($K49)),0,IF(Y49&gt;=1,1,IF(TODAY()&lt;$K49,2,IF(OR(TODAY()&gt;$L49,N($R49)&gt;0),5,IF(Y49&lt;MIN(1,(NETWORKDAYS($K49,TODAY(),Freie_Tage)-1)/MAX(1,NETWORKDAYS($K49,$L49,Freie_Tage)))-0.15,4,3)))))</f>
        <v>0</v>
      </c>
      <c r="AA49" s="63" t="str">
        <f t="shared" ref="AA49:CZ49" si="52">IF(AND($B49="Meilenstein",ISNUMBER($K49)),IF(AND(AA$1&lt;=$K49,AB$1&gt;$K49),"◆",""),"")</f>
        <v/>
      </c>
      <c r="AB49" s="63" t="str">
        <f t="shared" si="52"/>
        <v/>
      </c>
      <c r="AC49" s="63" t="str">
        <f t="shared" si="52"/>
        <v/>
      </c>
      <c r="AD49" s="63" t="str">
        <f t="shared" si="52"/>
        <v/>
      </c>
      <c r="AE49" s="63" t="str">
        <f t="shared" si="52"/>
        <v/>
      </c>
      <c r="AF49" s="63" t="str">
        <f t="shared" si="52"/>
        <v/>
      </c>
      <c r="AG49" s="63" t="str">
        <f t="shared" si="52"/>
        <v/>
      </c>
      <c r="AH49" s="63" t="str">
        <f t="shared" si="52"/>
        <v/>
      </c>
      <c r="AI49" s="63" t="str">
        <f t="shared" si="52"/>
        <v/>
      </c>
      <c r="AJ49" s="63" t="str">
        <f t="shared" si="52"/>
        <v/>
      </c>
      <c r="AK49" s="63" t="str">
        <f t="shared" si="52"/>
        <v/>
      </c>
      <c r="AL49" s="63" t="str">
        <f t="shared" si="52"/>
        <v/>
      </c>
      <c r="AM49" s="63" t="str">
        <f t="shared" si="52"/>
        <v/>
      </c>
      <c r="AN49" s="63" t="str">
        <f t="shared" si="52"/>
        <v/>
      </c>
      <c r="AO49" s="63" t="str">
        <f t="shared" si="52"/>
        <v/>
      </c>
      <c r="AP49" s="63" t="str">
        <f t="shared" si="52"/>
        <v/>
      </c>
      <c r="AQ49" s="63" t="str">
        <f t="shared" si="52"/>
        <v/>
      </c>
      <c r="AR49" s="63" t="str">
        <f t="shared" si="52"/>
        <v/>
      </c>
      <c r="AS49" s="63" t="str">
        <f t="shared" si="52"/>
        <v/>
      </c>
      <c r="AT49" s="63" t="str">
        <f t="shared" si="52"/>
        <v/>
      </c>
      <c r="AU49" s="63" t="str">
        <f t="shared" si="52"/>
        <v/>
      </c>
      <c r="AV49" s="63" t="str">
        <f t="shared" si="52"/>
        <v/>
      </c>
      <c r="AW49" s="63" t="str">
        <f t="shared" si="52"/>
        <v/>
      </c>
      <c r="AX49" s="63" t="str">
        <f t="shared" si="52"/>
        <v/>
      </c>
      <c r="AY49" s="63" t="str">
        <f t="shared" si="52"/>
        <v/>
      </c>
      <c r="AZ49" s="63" t="str">
        <f t="shared" si="52"/>
        <v/>
      </c>
      <c r="BA49" s="63" t="str">
        <f t="shared" si="52"/>
        <v/>
      </c>
      <c r="BB49" s="63" t="str">
        <f t="shared" si="52"/>
        <v/>
      </c>
      <c r="BC49" s="63" t="str">
        <f t="shared" si="52"/>
        <v/>
      </c>
      <c r="BD49" s="63" t="str">
        <f t="shared" si="52"/>
        <v/>
      </c>
      <c r="BE49" s="63" t="str">
        <f t="shared" si="52"/>
        <v/>
      </c>
      <c r="BF49" s="63" t="str">
        <f t="shared" si="52"/>
        <v/>
      </c>
      <c r="BG49" s="63" t="str">
        <f t="shared" si="52"/>
        <v/>
      </c>
      <c r="BH49" s="63" t="str">
        <f t="shared" si="52"/>
        <v/>
      </c>
      <c r="BI49" s="63" t="str">
        <f t="shared" si="52"/>
        <v/>
      </c>
      <c r="BJ49" s="63" t="str">
        <f t="shared" si="52"/>
        <v/>
      </c>
      <c r="BK49" s="63" t="str">
        <f t="shared" si="52"/>
        <v/>
      </c>
      <c r="BL49" s="63" t="str">
        <f t="shared" si="52"/>
        <v/>
      </c>
      <c r="BM49" s="63" t="str">
        <f t="shared" si="52"/>
        <v/>
      </c>
      <c r="BN49" s="63" t="str">
        <f t="shared" si="52"/>
        <v/>
      </c>
      <c r="BO49" s="63" t="str">
        <f t="shared" si="52"/>
        <v/>
      </c>
      <c r="BP49" s="63" t="str">
        <f t="shared" si="52"/>
        <v/>
      </c>
      <c r="BQ49" s="63" t="str">
        <f t="shared" si="52"/>
        <v/>
      </c>
      <c r="BR49" s="63" t="str">
        <f t="shared" si="52"/>
        <v/>
      </c>
      <c r="BS49" s="63" t="str">
        <f t="shared" si="52"/>
        <v/>
      </c>
      <c r="BT49" s="63" t="str">
        <f t="shared" si="52"/>
        <v/>
      </c>
      <c r="BU49" s="63" t="str">
        <f t="shared" si="52"/>
        <v/>
      </c>
      <c r="BV49" s="63" t="str">
        <f t="shared" si="52"/>
        <v/>
      </c>
      <c r="BW49" s="63" t="str">
        <f t="shared" si="52"/>
        <v/>
      </c>
      <c r="BX49" s="63" t="str">
        <f t="shared" si="52"/>
        <v/>
      </c>
      <c r="BY49" s="63" t="str">
        <f t="shared" si="52"/>
        <v/>
      </c>
      <c r="BZ49" s="63" t="str">
        <f t="shared" si="52"/>
        <v/>
      </c>
      <c r="CA49" s="63" t="str">
        <f t="shared" si="52"/>
        <v/>
      </c>
      <c r="CB49" s="63" t="str">
        <f t="shared" si="52"/>
        <v/>
      </c>
      <c r="CC49" s="63" t="str">
        <f t="shared" si="52"/>
        <v/>
      </c>
      <c r="CD49" s="63" t="str">
        <f t="shared" si="52"/>
        <v/>
      </c>
      <c r="CE49" s="63" t="str">
        <f t="shared" si="52"/>
        <v/>
      </c>
      <c r="CF49" s="63" t="str">
        <f t="shared" si="52"/>
        <v/>
      </c>
      <c r="CG49" s="63" t="str">
        <f t="shared" si="52"/>
        <v/>
      </c>
      <c r="CH49" s="63" t="str">
        <f t="shared" si="52"/>
        <v/>
      </c>
      <c r="CI49" s="63" t="str">
        <f t="shared" si="52"/>
        <v/>
      </c>
      <c r="CJ49" s="63" t="str">
        <f t="shared" si="52"/>
        <v/>
      </c>
      <c r="CK49" s="63" t="str">
        <f t="shared" si="52"/>
        <v/>
      </c>
      <c r="CL49" s="63" t="str">
        <f t="shared" si="52"/>
        <v/>
      </c>
      <c r="CM49" s="63" t="str">
        <f t="shared" si="52"/>
        <v/>
      </c>
      <c r="CN49" s="63" t="str">
        <f t="shared" si="52"/>
        <v/>
      </c>
      <c r="CO49" s="63" t="str">
        <f t="shared" si="52"/>
        <v/>
      </c>
      <c r="CP49" s="63" t="str">
        <f t="shared" si="52"/>
        <v/>
      </c>
      <c r="CQ49" s="63" t="str">
        <f t="shared" si="52"/>
        <v/>
      </c>
      <c r="CR49" s="63" t="str">
        <f t="shared" si="52"/>
        <v/>
      </c>
      <c r="CS49" s="63" t="str">
        <f t="shared" si="52"/>
        <v/>
      </c>
      <c r="CT49" s="63" t="str">
        <f t="shared" si="52"/>
        <v/>
      </c>
      <c r="CU49" s="63" t="str">
        <f t="shared" si="52"/>
        <v/>
      </c>
      <c r="CV49" s="63" t="str">
        <f t="shared" si="52"/>
        <v/>
      </c>
      <c r="CW49" s="63" t="str">
        <f t="shared" si="52"/>
        <v/>
      </c>
      <c r="CX49" s="63" t="str">
        <f t="shared" si="52"/>
        <v/>
      </c>
      <c r="CY49" s="63" t="str">
        <f t="shared" si="52"/>
        <v/>
      </c>
      <c r="CZ49" s="63" t="str">
        <f t="shared" si="52"/>
        <v/>
      </c>
    </row>
    <row r="50" ht="15.75" customHeight="1">
      <c r="A50" s="53"/>
      <c r="B50" s="53"/>
      <c r="C50" s="55"/>
      <c r="D50" s="55"/>
      <c r="E50" s="53"/>
      <c r="F50" s="53"/>
      <c r="G50" s="53"/>
      <c r="H50" s="53"/>
      <c r="I50" s="53"/>
      <c r="J50" s="56"/>
      <c r="K50" s="57" t="str">
        <f t="shared" si="6"/>
        <v/>
      </c>
      <c r="L50" s="57" t="str">
        <f t="shared" si="7"/>
        <v/>
      </c>
      <c r="M50" s="57" t="str">
        <f>IF(OR($B50&lt;&gt;"Vorgang",N($H50)=0,NOT(ISNUMBER($L50)),ISNUMBER($P50)),"",WORKDAY($L50,$H50,Freie_Tage))</f>
        <v/>
      </c>
      <c r="N50" s="56"/>
      <c r="O50" s="56"/>
      <c r="P50" s="56"/>
      <c r="Q50" s="58"/>
      <c r="R50" s="59" t="str">
        <f>IF(AND(ISNUMBER($N50),ISNUMBER($L50)),IF($L50&gt;$N50,NETWORKDAYS($N50,$L50,Freie_Tage)-1,IF($L50&lt;$N50,1-NETWORKDAYS($L50,$N50,Freie_Tage),0)),"")</f>
        <v/>
      </c>
      <c r="S50" s="60" t="str">
        <f t="shared" si="8"/>
        <v/>
      </c>
      <c r="T50" s="61" t="str">
        <f t="shared" si="9"/>
        <v/>
      </c>
      <c r="U50" s="62">
        <f t="shared" si="10"/>
        <v>15</v>
      </c>
      <c r="V50" s="62" t="str">
        <f t="array" ref="V50">IF(OR($C50="",$B50="Abschnitt"),"",IF(ISNUMBER($O50),$O50,IF(AND($E50="",NOT(ISNUMBER($J50))),WORKDAY(IF(ISNUMBER($C$5),$C$5,TODAY())-1,1,Freie_Tage),MAX(IF($E50="",0,IFERROR(WORKDAY(INDEX($X$7:$X49,MATCH($E50,$A$7:$A49,0)),IF($B50="Meilenstein",0,1)+N($F50),Freie_Tage),WORKDAY(IF(ISNUMBER($C$5),$C$5,TODAY())-1,1,Freie_Tage))),IF(ISNUMBER($J50),WORKDAY($J50-1,1,Freie_Tage),0)))))</f>
        <v/>
      </c>
      <c r="W50" s="62" t="str">
        <f>IF(V50="","",IF(ISNUMBER($P50),$P50,IF($B50="Meilenstein",V50,WORKDAY(V50,MAX(N($G50),1)-1,Freie_Tage))))</f>
        <v/>
      </c>
      <c r="X50" s="62" t="str">
        <f>IF(V50="","",MAX(WORKDAY(IF($B50="Meilenstein",V50,WORKDAY(V50,MAX(N($G50),1)-1,Freie_Tage)),N($H50),Freie_Tage),IF(ISNUMBER($P50),$P50,0)))</f>
        <v/>
      </c>
      <c r="Y50" s="62">
        <f t="shared" si="11"/>
        <v>0</v>
      </c>
      <c r="Z50" s="62">
        <f>IF(NOT(ISNUMBER($K50)),0,IF(Y50&gt;=1,1,IF(TODAY()&lt;$K50,2,IF(OR(TODAY()&gt;$L50,N($R50)&gt;0),5,IF(Y50&lt;MIN(1,(NETWORKDAYS($K50,TODAY(),Freie_Tage)-1)/MAX(1,NETWORKDAYS($K50,$L50,Freie_Tage)))-0.15,4,3)))))</f>
        <v>0</v>
      </c>
      <c r="AA50" s="63" t="str">
        <f t="shared" ref="AA50:CZ50" si="53">IF(AND($B50="Meilenstein",ISNUMBER($K50)),IF(AND(AA$1&lt;=$K50,AB$1&gt;$K50),"◆",""),"")</f>
        <v/>
      </c>
      <c r="AB50" s="63" t="str">
        <f t="shared" si="53"/>
        <v/>
      </c>
      <c r="AC50" s="63" t="str">
        <f t="shared" si="53"/>
        <v/>
      </c>
      <c r="AD50" s="63" t="str">
        <f t="shared" si="53"/>
        <v/>
      </c>
      <c r="AE50" s="63" t="str">
        <f t="shared" si="53"/>
        <v/>
      </c>
      <c r="AF50" s="63" t="str">
        <f t="shared" si="53"/>
        <v/>
      </c>
      <c r="AG50" s="63" t="str">
        <f t="shared" si="53"/>
        <v/>
      </c>
      <c r="AH50" s="63" t="str">
        <f t="shared" si="53"/>
        <v/>
      </c>
      <c r="AI50" s="63" t="str">
        <f t="shared" si="53"/>
        <v/>
      </c>
      <c r="AJ50" s="63" t="str">
        <f t="shared" si="53"/>
        <v/>
      </c>
      <c r="AK50" s="63" t="str">
        <f t="shared" si="53"/>
        <v/>
      </c>
      <c r="AL50" s="63" t="str">
        <f t="shared" si="53"/>
        <v/>
      </c>
      <c r="AM50" s="63" t="str">
        <f t="shared" si="53"/>
        <v/>
      </c>
      <c r="AN50" s="63" t="str">
        <f t="shared" si="53"/>
        <v/>
      </c>
      <c r="AO50" s="63" t="str">
        <f t="shared" si="53"/>
        <v/>
      </c>
      <c r="AP50" s="63" t="str">
        <f t="shared" si="53"/>
        <v/>
      </c>
      <c r="AQ50" s="63" t="str">
        <f t="shared" si="53"/>
        <v/>
      </c>
      <c r="AR50" s="63" t="str">
        <f t="shared" si="53"/>
        <v/>
      </c>
      <c r="AS50" s="63" t="str">
        <f t="shared" si="53"/>
        <v/>
      </c>
      <c r="AT50" s="63" t="str">
        <f t="shared" si="53"/>
        <v/>
      </c>
      <c r="AU50" s="63" t="str">
        <f t="shared" si="53"/>
        <v/>
      </c>
      <c r="AV50" s="63" t="str">
        <f t="shared" si="53"/>
        <v/>
      </c>
      <c r="AW50" s="63" t="str">
        <f t="shared" si="53"/>
        <v/>
      </c>
      <c r="AX50" s="63" t="str">
        <f t="shared" si="53"/>
        <v/>
      </c>
      <c r="AY50" s="63" t="str">
        <f t="shared" si="53"/>
        <v/>
      </c>
      <c r="AZ50" s="63" t="str">
        <f t="shared" si="53"/>
        <v/>
      </c>
      <c r="BA50" s="63" t="str">
        <f t="shared" si="53"/>
        <v/>
      </c>
      <c r="BB50" s="63" t="str">
        <f t="shared" si="53"/>
        <v/>
      </c>
      <c r="BC50" s="63" t="str">
        <f t="shared" si="53"/>
        <v/>
      </c>
      <c r="BD50" s="63" t="str">
        <f t="shared" si="53"/>
        <v/>
      </c>
      <c r="BE50" s="63" t="str">
        <f t="shared" si="53"/>
        <v/>
      </c>
      <c r="BF50" s="63" t="str">
        <f t="shared" si="53"/>
        <v/>
      </c>
      <c r="BG50" s="63" t="str">
        <f t="shared" si="53"/>
        <v/>
      </c>
      <c r="BH50" s="63" t="str">
        <f t="shared" si="53"/>
        <v/>
      </c>
      <c r="BI50" s="63" t="str">
        <f t="shared" si="53"/>
        <v/>
      </c>
      <c r="BJ50" s="63" t="str">
        <f t="shared" si="53"/>
        <v/>
      </c>
      <c r="BK50" s="63" t="str">
        <f t="shared" si="53"/>
        <v/>
      </c>
      <c r="BL50" s="63" t="str">
        <f t="shared" si="53"/>
        <v/>
      </c>
      <c r="BM50" s="63" t="str">
        <f t="shared" si="53"/>
        <v/>
      </c>
      <c r="BN50" s="63" t="str">
        <f t="shared" si="53"/>
        <v/>
      </c>
      <c r="BO50" s="63" t="str">
        <f t="shared" si="53"/>
        <v/>
      </c>
      <c r="BP50" s="63" t="str">
        <f t="shared" si="53"/>
        <v/>
      </c>
      <c r="BQ50" s="63" t="str">
        <f t="shared" si="53"/>
        <v/>
      </c>
      <c r="BR50" s="63" t="str">
        <f t="shared" si="53"/>
        <v/>
      </c>
      <c r="BS50" s="63" t="str">
        <f t="shared" si="53"/>
        <v/>
      </c>
      <c r="BT50" s="63" t="str">
        <f t="shared" si="53"/>
        <v/>
      </c>
      <c r="BU50" s="63" t="str">
        <f t="shared" si="53"/>
        <v/>
      </c>
      <c r="BV50" s="63" t="str">
        <f t="shared" si="53"/>
        <v/>
      </c>
      <c r="BW50" s="63" t="str">
        <f t="shared" si="53"/>
        <v/>
      </c>
      <c r="BX50" s="63" t="str">
        <f t="shared" si="53"/>
        <v/>
      </c>
      <c r="BY50" s="63" t="str">
        <f t="shared" si="53"/>
        <v/>
      </c>
      <c r="BZ50" s="63" t="str">
        <f t="shared" si="53"/>
        <v/>
      </c>
      <c r="CA50" s="63" t="str">
        <f t="shared" si="53"/>
        <v/>
      </c>
      <c r="CB50" s="63" t="str">
        <f t="shared" si="53"/>
        <v/>
      </c>
      <c r="CC50" s="63" t="str">
        <f t="shared" si="53"/>
        <v/>
      </c>
      <c r="CD50" s="63" t="str">
        <f t="shared" si="53"/>
        <v/>
      </c>
      <c r="CE50" s="63" t="str">
        <f t="shared" si="53"/>
        <v/>
      </c>
      <c r="CF50" s="63" t="str">
        <f t="shared" si="53"/>
        <v/>
      </c>
      <c r="CG50" s="63" t="str">
        <f t="shared" si="53"/>
        <v/>
      </c>
      <c r="CH50" s="63" t="str">
        <f t="shared" si="53"/>
        <v/>
      </c>
      <c r="CI50" s="63" t="str">
        <f t="shared" si="53"/>
        <v/>
      </c>
      <c r="CJ50" s="63" t="str">
        <f t="shared" si="53"/>
        <v/>
      </c>
      <c r="CK50" s="63" t="str">
        <f t="shared" si="53"/>
        <v/>
      </c>
      <c r="CL50" s="63" t="str">
        <f t="shared" si="53"/>
        <v/>
      </c>
      <c r="CM50" s="63" t="str">
        <f t="shared" si="53"/>
        <v/>
      </c>
      <c r="CN50" s="63" t="str">
        <f t="shared" si="53"/>
        <v/>
      </c>
      <c r="CO50" s="63" t="str">
        <f t="shared" si="53"/>
        <v/>
      </c>
      <c r="CP50" s="63" t="str">
        <f t="shared" si="53"/>
        <v/>
      </c>
      <c r="CQ50" s="63" t="str">
        <f t="shared" si="53"/>
        <v/>
      </c>
      <c r="CR50" s="63" t="str">
        <f t="shared" si="53"/>
        <v/>
      </c>
      <c r="CS50" s="63" t="str">
        <f t="shared" si="53"/>
        <v/>
      </c>
      <c r="CT50" s="63" t="str">
        <f t="shared" si="53"/>
        <v/>
      </c>
      <c r="CU50" s="63" t="str">
        <f t="shared" si="53"/>
        <v/>
      </c>
      <c r="CV50" s="63" t="str">
        <f t="shared" si="53"/>
        <v/>
      </c>
      <c r="CW50" s="63" t="str">
        <f t="shared" si="53"/>
        <v/>
      </c>
      <c r="CX50" s="63" t="str">
        <f t="shared" si="53"/>
        <v/>
      </c>
      <c r="CY50" s="63" t="str">
        <f t="shared" si="53"/>
        <v/>
      </c>
      <c r="CZ50" s="63" t="str">
        <f t="shared" si="53"/>
        <v/>
      </c>
    </row>
    <row r="51" ht="15.75" customHeight="1">
      <c r="A51" s="53"/>
      <c r="B51" s="53"/>
      <c r="C51" s="55"/>
      <c r="D51" s="55"/>
      <c r="E51" s="53"/>
      <c r="F51" s="53"/>
      <c r="G51" s="53"/>
      <c r="H51" s="53"/>
      <c r="I51" s="53"/>
      <c r="J51" s="56"/>
      <c r="K51" s="57" t="str">
        <f t="shared" si="6"/>
        <v/>
      </c>
      <c r="L51" s="57" t="str">
        <f t="shared" si="7"/>
        <v/>
      </c>
      <c r="M51" s="57" t="str">
        <f>IF(OR($B51&lt;&gt;"Vorgang",N($H51)=0,NOT(ISNUMBER($L51)),ISNUMBER($P51)),"",WORKDAY($L51,$H51,Freie_Tage))</f>
        <v/>
      </c>
      <c r="N51" s="56"/>
      <c r="O51" s="56"/>
      <c r="P51" s="56"/>
      <c r="Q51" s="58"/>
      <c r="R51" s="59" t="str">
        <f>IF(AND(ISNUMBER($N51),ISNUMBER($L51)),IF($L51&gt;$N51,NETWORKDAYS($N51,$L51,Freie_Tage)-1,IF($L51&lt;$N51,1-NETWORKDAYS($L51,$N51,Freie_Tage),0)),"")</f>
        <v/>
      </c>
      <c r="S51" s="60" t="str">
        <f t="shared" si="8"/>
        <v/>
      </c>
      <c r="T51" s="61" t="str">
        <f t="shared" si="9"/>
        <v/>
      </c>
      <c r="U51" s="62">
        <f t="shared" si="10"/>
        <v>15</v>
      </c>
      <c r="V51" s="62" t="str">
        <f t="array" ref="V51">IF(OR($C51="",$B51="Abschnitt"),"",IF(ISNUMBER($O51),$O51,IF(AND($E51="",NOT(ISNUMBER($J51))),WORKDAY(IF(ISNUMBER($C$5),$C$5,TODAY())-1,1,Freie_Tage),MAX(IF($E51="",0,IFERROR(WORKDAY(INDEX($X$7:$X50,MATCH($E51,$A$7:$A50,0)),IF($B51="Meilenstein",0,1)+N($F51),Freie_Tage),WORKDAY(IF(ISNUMBER($C$5),$C$5,TODAY())-1,1,Freie_Tage))),IF(ISNUMBER($J51),WORKDAY($J51-1,1,Freie_Tage),0)))))</f>
        <v/>
      </c>
      <c r="W51" s="62" t="str">
        <f>IF(V51="","",IF(ISNUMBER($P51),$P51,IF($B51="Meilenstein",V51,WORKDAY(V51,MAX(N($G51),1)-1,Freie_Tage))))</f>
        <v/>
      </c>
      <c r="X51" s="62" t="str">
        <f>IF(V51="","",MAX(WORKDAY(IF($B51="Meilenstein",V51,WORKDAY(V51,MAX(N($G51),1)-1,Freie_Tage)),N($H51),Freie_Tage),IF(ISNUMBER($P51),$P51,0)))</f>
        <v/>
      </c>
      <c r="Y51" s="62">
        <f t="shared" si="11"/>
        <v>0</v>
      </c>
      <c r="Z51" s="62">
        <f>IF(NOT(ISNUMBER($K51)),0,IF(Y51&gt;=1,1,IF(TODAY()&lt;$K51,2,IF(OR(TODAY()&gt;$L51,N($R51)&gt;0),5,IF(Y51&lt;MIN(1,(NETWORKDAYS($K51,TODAY(),Freie_Tage)-1)/MAX(1,NETWORKDAYS($K51,$L51,Freie_Tage)))-0.15,4,3)))))</f>
        <v>0</v>
      </c>
      <c r="AA51" s="63" t="str">
        <f t="shared" ref="AA51:CZ51" si="54">IF(AND($B51="Meilenstein",ISNUMBER($K51)),IF(AND(AA$1&lt;=$K51,AB$1&gt;$K51),"◆",""),"")</f>
        <v/>
      </c>
      <c r="AB51" s="63" t="str">
        <f t="shared" si="54"/>
        <v/>
      </c>
      <c r="AC51" s="63" t="str">
        <f t="shared" si="54"/>
        <v/>
      </c>
      <c r="AD51" s="63" t="str">
        <f t="shared" si="54"/>
        <v/>
      </c>
      <c r="AE51" s="63" t="str">
        <f t="shared" si="54"/>
        <v/>
      </c>
      <c r="AF51" s="63" t="str">
        <f t="shared" si="54"/>
        <v/>
      </c>
      <c r="AG51" s="63" t="str">
        <f t="shared" si="54"/>
        <v/>
      </c>
      <c r="AH51" s="63" t="str">
        <f t="shared" si="54"/>
        <v/>
      </c>
      <c r="AI51" s="63" t="str">
        <f t="shared" si="54"/>
        <v/>
      </c>
      <c r="AJ51" s="63" t="str">
        <f t="shared" si="54"/>
        <v/>
      </c>
      <c r="AK51" s="63" t="str">
        <f t="shared" si="54"/>
        <v/>
      </c>
      <c r="AL51" s="63" t="str">
        <f t="shared" si="54"/>
        <v/>
      </c>
      <c r="AM51" s="63" t="str">
        <f t="shared" si="54"/>
        <v/>
      </c>
      <c r="AN51" s="63" t="str">
        <f t="shared" si="54"/>
        <v/>
      </c>
      <c r="AO51" s="63" t="str">
        <f t="shared" si="54"/>
        <v/>
      </c>
      <c r="AP51" s="63" t="str">
        <f t="shared" si="54"/>
        <v/>
      </c>
      <c r="AQ51" s="63" t="str">
        <f t="shared" si="54"/>
        <v/>
      </c>
      <c r="AR51" s="63" t="str">
        <f t="shared" si="54"/>
        <v/>
      </c>
      <c r="AS51" s="63" t="str">
        <f t="shared" si="54"/>
        <v/>
      </c>
      <c r="AT51" s="63" t="str">
        <f t="shared" si="54"/>
        <v/>
      </c>
      <c r="AU51" s="63" t="str">
        <f t="shared" si="54"/>
        <v/>
      </c>
      <c r="AV51" s="63" t="str">
        <f t="shared" si="54"/>
        <v/>
      </c>
      <c r="AW51" s="63" t="str">
        <f t="shared" si="54"/>
        <v/>
      </c>
      <c r="AX51" s="63" t="str">
        <f t="shared" si="54"/>
        <v/>
      </c>
      <c r="AY51" s="63" t="str">
        <f t="shared" si="54"/>
        <v/>
      </c>
      <c r="AZ51" s="63" t="str">
        <f t="shared" si="54"/>
        <v/>
      </c>
      <c r="BA51" s="63" t="str">
        <f t="shared" si="54"/>
        <v/>
      </c>
      <c r="BB51" s="63" t="str">
        <f t="shared" si="54"/>
        <v/>
      </c>
      <c r="BC51" s="63" t="str">
        <f t="shared" si="54"/>
        <v/>
      </c>
      <c r="BD51" s="63" t="str">
        <f t="shared" si="54"/>
        <v/>
      </c>
      <c r="BE51" s="63" t="str">
        <f t="shared" si="54"/>
        <v/>
      </c>
      <c r="BF51" s="63" t="str">
        <f t="shared" si="54"/>
        <v/>
      </c>
      <c r="BG51" s="63" t="str">
        <f t="shared" si="54"/>
        <v/>
      </c>
      <c r="BH51" s="63" t="str">
        <f t="shared" si="54"/>
        <v/>
      </c>
      <c r="BI51" s="63" t="str">
        <f t="shared" si="54"/>
        <v/>
      </c>
      <c r="BJ51" s="63" t="str">
        <f t="shared" si="54"/>
        <v/>
      </c>
      <c r="BK51" s="63" t="str">
        <f t="shared" si="54"/>
        <v/>
      </c>
      <c r="BL51" s="63" t="str">
        <f t="shared" si="54"/>
        <v/>
      </c>
      <c r="BM51" s="63" t="str">
        <f t="shared" si="54"/>
        <v/>
      </c>
      <c r="BN51" s="63" t="str">
        <f t="shared" si="54"/>
        <v/>
      </c>
      <c r="BO51" s="63" t="str">
        <f t="shared" si="54"/>
        <v/>
      </c>
      <c r="BP51" s="63" t="str">
        <f t="shared" si="54"/>
        <v/>
      </c>
      <c r="BQ51" s="63" t="str">
        <f t="shared" si="54"/>
        <v/>
      </c>
      <c r="BR51" s="63" t="str">
        <f t="shared" si="54"/>
        <v/>
      </c>
      <c r="BS51" s="63" t="str">
        <f t="shared" si="54"/>
        <v/>
      </c>
      <c r="BT51" s="63" t="str">
        <f t="shared" si="54"/>
        <v/>
      </c>
      <c r="BU51" s="63" t="str">
        <f t="shared" si="54"/>
        <v/>
      </c>
      <c r="BV51" s="63" t="str">
        <f t="shared" si="54"/>
        <v/>
      </c>
      <c r="BW51" s="63" t="str">
        <f t="shared" si="54"/>
        <v/>
      </c>
      <c r="BX51" s="63" t="str">
        <f t="shared" si="54"/>
        <v/>
      </c>
      <c r="BY51" s="63" t="str">
        <f t="shared" si="54"/>
        <v/>
      </c>
      <c r="BZ51" s="63" t="str">
        <f t="shared" si="54"/>
        <v/>
      </c>
      <c r="CA51" s="63" t="str">
        <f t="shared" si="54"/>
        <v/>
      </c>
      <c r="CB51" s="63" t="str">
        <f t="shared" si="54"/>
        <v/>
      </c>
      <c r="CC51" s="63" t="str">
        <f t="shared" si="54"/>
        <v/>
      </c>
      <c r="CD51" s="63" t="str">
        <f t="shared" si="54"/>
        <v/>
      </c>
      <c r="CE51" s="63" t="str">
        <f t="shared" si="54"/>
        <v/>
      </c>
      <c r="CF51" s="63" t="str">
        <f t="shared" si="54"/>
        <v/>
      </c>
      <c r="CG51" s="63" t="str">
        <f t="shared" si="54"/>
        <v/>
      </c>
      <c r="CH51" s="63" t="str">
        <f t="shared" si="54"/>
        <v/>
      </c>
      <c r="CI51" s="63" t="str">
        <f t="shared" si="54"/>
        <v/>
      </c>
      <c r="CJ51" s="63" t="str">
        <f t="shared" si="54"/>
        <v/>
      </c>
      <c r="CK51" s="63" t="str">
        <f t="shared" si="54"/>
        <v/>
      </c>
      <c r="CL51" s="63" t="str">
        <f t="shared" si="54"/>
        <v/>
      </c>
      <c r="CM51" s="63" t="str">
        <f t="shared" si="54"/>
        <v/>
      </c>
      <c r="CN51" s="63" t="str">
        <f t="shared" si="54"/>
        <v/>
      </c>
      <c r="CO51" s="63" t="str">
        <f t="shared" si="54"/>
        <v/>
      </c>
      <c r="CP51" s="63" t="str">
        <f t="shared" si="54"/>
        <v/>
      </c>
      <c r="CQ51" s="63" t="str">
        <f t="shared" si="54"/>
        <v/>
      </c>
      <c r="CR51" s="63" t="str">
        <f t="shared" si="54"/>
        <v/>
      </c>
      <c r="CS51" s="63" t="str">
        <f t="shared" si="54"/>
        <v/>
      </c>
      <c r="CT51" s="63" t="str">
        <f t="shared" si="54"/>
        <v/>
      </c>
      <c r="CU51" s="63" t="str">
        <f t="shared" si="54"/>
        <v/>
      </c>
      <c r="CV51" s="63" t="str">
        <f t="shared" si="54"/>
        <v/>
      </c>
      <c r="CW51" s="63" t="str">
        <f t="shared" si="54"/>
        <v/>
      </c>
      <c r="CX51" s="63" t="str">
        <f t="shared" si="54"/>
        <v/>
      </c>
      <c r="CY51" s="63" t="str">
        <f t="shared" si="54"/>
        <v/>
      </c>
      <c r="CZ51" s="63" t="str">
        <f t="shared" si="54"/>
        <v/>
      </c>
    </row>
    <row r="52" ht="15.75" customHeight="1">
      <c r="A52" s="53"/>
      <c r="B52" s="53"/>
      <c r="C52" s="55"/>
      <c r="D52" s="55"/>
      <c r="E52" s="53"/>
      <c r="F52" s="53"/>
      <c r="G52" s="53"/>
      <c r="H52" s="53"/>
      <c r="I52" s="53"/>
      <c r="J52" s="56"/>
      <c r="K52" s="57" t="str">
        <f t="shared" si="6"/>
        <v/>
      </c>
      <c r="L52" s="57" t="str">
        <f t="shared" si="7"/>
        <v/>
      </c>
      <c r="M52" s="57" t="str">
        <f>IF(OR($B52&lt;&gt;"Vorgang",N($H52)=0,NOT(ISNUMBER($L52)),ISNUMBER($P52)),"",WORKDAY($L52,$H52,Freie_Tage))</f>
        <v/>
      </c>
      <c r="N52" s="56"/>
      <c r="O52" s="56"/>
      <c r="P52" s="56"/>
      <c r="Q52" s="58"/>
      <c r="R52" s="59" t="str">
        <f>IF(AND(ISNUMBER($N52),ISNUMBER($L52)),IF($L52&gt;$N52,NETWORKDAYS($N52,$L52,Freie_Tage)-1,IF($L52&lt;$N52,1-NETWORKDAYS($L52,$N52,Freie_Tage),0)),"")</f>
        <v/>
      </c>
      <c r="S52" s="60" t="str">
        <f t="shared" si="8"/>
        <v/>
      </c>
      <c r="T52" s="61" t="str">
        <f t="shared" si="9"/>
        <v/>
      </c>
      <c r="U52" s="62">
        <f t="shared" si="10"/>
        <v>15</v>
      </c>
      <c r="V52" s="62" t="str">
        <f t="array" ref="V52">IF(OR($C52="",$B52="Abschnitt"),"",IF(ISNUMBER($O52),$O52,IF(AND($E52="",NOT(ISNUMBER($J52))),WORKDAY(IF(ISNUMBER($C$5),$C$5,TODAY())-1,1,Freie_Tage),MAX(IF($E52="",0,IFERROR(WORKDAY(INDEX($X$7:$X51,MATCH($E52,$A$7:$A51,0)),IF($B52="Meilenstein",0,1)+N($F52),Freie_Tage),WORKDAY(IF(ISNUMBER($C$5),$C$5,TODAY())-1,1,Freie_Tage))),IF(ISNUMBER($J52),WORKDAY($J52-1,1,Freie_Tage),0)))))</f>
        <v/>
      </c>
      <c r="W52" s="62" t="str">
        <f>IF(V52="","",IF(ISNUMBER($P52),$P52,IF($B52="Meilenstein",V52,WORKDAY(V52,MAX(N($G52),1)-1,Freie_Tage))))</f>
        <v/>
      </c>
      <c r="X52" s="62" t="str">
        <f>IF(V52="","",MAX(WORKDAY(IF($B52="Meilenstein",V52,WORKDAY(V52,MAX(N($G52),1)-1,Freie_Tage)),N($H52),Freie_Tage),IF(ISNUMBER($P52),$P52,0)))</f>
        <v/>
      </c>
      <c r="Y52" s="62">
        <f t="shared" si="11"/>
        <v>0</v>
      </c>
      <c r="Z52" s="62">
        <f>IF(NOT(ISNUMBER($K52)),0,IF(Y52&gt;=1,1,IF(TODAY()&lt;$K52,2,IF(OR(TODAY()&gt;$L52,N($R52)&gt;0),5,IF(Y52&lt;MIN(1,(NETWORKDAYS($K52,TODAY(),Freie_Tage)-1)/MAX(1,NETWORKDAYS($K52,$L52,Freie_Tage)))-0.15,4,3)))))</f>
        <v>0</v>
      </c>
      <c r="AA52" s="63" t="str">
        <f t="shared" ref="AA52:CZ52" si="55">IF(AND($B52="Meilenstein",ISNUMBER($K52)),IF(AND(AA$1&lt;=$K52,AB$1&gt;$K52),"◆",""),"")</f>
        <v/>
      </c>
      <c r="AB52" s="63" t="str">
        <f t="shared" si="55"/>
        <v/>
      </c>
      <c r="AC52" s="63" t="str">
        <f t="shared" si="55"/>
        <v/>
      </c>
      <c r="AD52" s="63" t="str">
        <f t="shared" si="55"/>
        <v/>
      </c>
      <c r="AE52" s="63" t="str">
        <f t="shared" si="55"/>
        <v/>
      </c>
      <c r="AF52" s="63" t="str">
        <f t="shared" si="55"/>
        <v/>
      </c>
      <c r="AG52" s="63" t="str">
        <f t="shared" si="55"/>
        <v/>
      </c>
      <c r="AH52" s="63" t="str">
        <f t="shared" si="55"/>
        <v/>
      </c>
      <c r="AI52" s="63" t="str">
        <f t="shared" si="55"/>
        <v/>
      </c>
      <c r="AJ52" s="63" t="str">
        <f t="shared" si="55"/>
        <v/>
      </c>
      <c r="AK52" s="63" t="str">
        <f t="shared" si="55"/>
        <v/>
      </c>
      <c r="AL52" s="63" t="str">
        <f t="shared" si="55"/>
        <v/>
      </c>
      <c r="AM52" s="63" t="str">
        <f t="shared" si="55"/>
        <v/>
      </c>
      <c r="AN52" s="63" t="str">
        <f t="shared" si="55"/>
        <v/>
      </c>
      <c r="AO52" s="63" t="str">
        <f t="shared" si="55"/>
        <v/>
      </c>
      <c r="AP52" s="63" t="str">
        <f t="shared" si="55"/>
        <v/>
      </c>
      <c r="AQ52" s="63" t="str">
        <f t="shared" si="55"/>
        <v/>
      </c>
      <c r="AR52" s="63" t="str">
        <f t="shared" si="55"/>
        <v/>
      </c>
      <c r="AS52" s="63" t="str">
        <f t="shared" si="55"/>
        <v/>
      </c>
      <c r="AT52" s="63" t="str">
        <f t="shared" si="55"/>
        <v/>
      </c>
      <c r="AU52" s="63" t="str">
        <f t="shared" si="55"/>
        <v/>
      </c>
      <c r="AV52" s="63" t="str">
        <f t="shared" si="55"/>
        <v/>
      </c>
      <c r="AW52" s="63" t="str">
        <f t="shared" si="55"/>
        <v/>
      </c>
      <c r="AX52" s="63" t="str">
        <f t="shared" si="55"/>
        <v/>
      </c>
      <c r="AY52" s="63" t="str">
        <f t="shared" si="55"/>
        <v/>
      </c>
      <c r="AZ52" s="63" t="str">
        <f t="shared" si="55"/>
        <v/>
      </c>
      <c r="BA52" s="63" t="str">
        <f t="shared" si="55"/>
        <v/>
      </c>
      <c r="BB52" s="63" t="str">
        <f t="shared" si="55"/>
        <v/>
      </c>
      <c r="BC52" s="63" t="str">
        <f t="shared" si="55"/>
        <v/>
      </c>
      <c r="BD52" s="63" t="str">
        <f t="shared" si="55"/>
        <v/>
      </c>
      <c r="BE52" s="63" t="str">
        <f t="shared" si="55"/>
        <v/>
      </c>
      <c r="BF52" s="63" t="str">
        <f t="shared" si="55"/>
        <v/>
      </c>
      <c r="BG52" s="63" t="str">
        <f t="shared" si="55"/>
        <v/>
      </c>
      <c r="BH52" s="63" t="str">
        <f t="shared" si="55"/>
        <v/>
      </c>
      <c r="BI52" s="63" t="str">
        <f t="shared" si="55"/>
        <v/>
      </c>
      <c r="BJ52" s="63" t="str">
        <f t="shared" si="55"/>
        <v/>
      </c>
      <c r="BK52" s="63" t="str">
        <f t="shared" si="55"/>
        <v/>
      </c>
      <c r="BL52" s="63" t="str">
        <f t="shared" si="55"/>
        <v/>
      </c>
      <c r="BM52" s="63" t="str">
        <f t="shared" si="55"/>
        <v/>
      </c>
      <c r="BN52" s="63" t="str">
        <f t="shared" si="55"/>
        <v/>
      </c>
      <c r="BO52" s="63" t="str">
        <f t="shared" si="55"/>
        <v/>
      </c>
      <c r="BP52" s="63" t="str">
        <f t="shared" si="55"/>
        <v/>
      </c>
      <c r="BQ52" s="63" t="str">
        <f t="shared" si="55"/>
        <v/>
      </c>
      <c r="BR52" s="63" t="str">
        <f t="shared" si="55"/>
        <v/>
      </c>
      <c r="BS52" s="63" t="str">
        <f t="shared" si="55"/>
        <v/>
      </c>
      <c r="BT52" s="63" t="str">
        <f t="shared" si="55"/>
        <v/>
      </c>
      <c r="BU52" s="63" t="str">
        <f t="shared" si="55"/>
        <v/>
      </c>
      <c r="BV52" s="63" t="str">
        <f t="shared" si="55"/>
        <v/>
      </c>
      <c r="BW52" s="63" t="str">
        <f t="shared" si="55"/>
        <v/>
      </c>
      <c r="BX52" s="63" t="str">
        <f t="shared" si="55"/>
        <v/>
      </c>
      <c r="BY52" s="63" t="str">
        <f t="shared" si="55"/>
        <v/>
      </c>
      <c r="BZ52" s="63" t="str">
        <f t="shared" si="55"/>
        <v/>
      </c>
      <c r="CA52" s="63" t="str">
        <f t="shared" si="55"/>
        <v/>
      </c>
      <c r="CB52" s="63" t="str">
        <f t="shared" si="55"/>
        <v/>
      </c>
      <c r="CC52" s="63" t="str">
        <f t="shared" si="55"/>
        <v/>
      </c>
      <c r="CD52" s="63" t="str">
        <f t="shared" si="55"/>
        <v/>
      </c>
      <c r="CE52" s="63" t="str">
        <f t="shared" si="55"/>
        <v/>
      </c>
      <c r="CF52" s="63" t="str">
        <f t="shared" si="55"/>
        <v/>
      </c>
      <c r="CG52" s="63" t="str">
        <f t="shared" si="55"/>
        <v/>
      </c>
      <c r="CH52" s="63" t="str">
        <f t="shared" si="55"/>
        <v/>
      </c>
      <c r="CI52" s="63" t="str">
        <f t="shared" si="55"/>
        <v/>
      </c>
      <c r="CJ52" s="63" t="str">
        <f t="shared" si="55"/>
        <v/>
      </c>
      <c r="CK52" s="63" t="str">
        <f t="shared" si="55"/>
        <v/>
      </c>
      <c r="CL52" s="63" t="str">
        <f t="shared" si="55"/>
        <v/>
      </c>
      <c r="CM52" s="63" t="str">
        <f t="shared" si="55"/>
        <v/>
      </c>
      <c r="CN52" s="63" t="str">
        <f t="shared" si="55"/>
        <v/>
      </c>
      <c r="CO52" s="63" t="str">
        <f t="shared" si="55"/>
        <v/>
      </c>
      <c r="CP52" s="63" t="str">
        <f t="shared" si="55"/>
        <v/>
      </c>
      <c r="CQ52" s="63" t="str">
        <f t="shared" si="55"/>
        <v/>
      </c>
      <c r="CR52" s="63" t="str">
        <f t="shared" si="55"/>
        <v/>
      </c>
      <c r="CS52" s="63" t="str">
        <f t="shared" si="55"/>
        <v/>
      </c>
      <c r="CT52" s="63" t="str">
        <f t="shared" si="55"/>
        <v/>
      </c>
      <c r="CU52" s="63" t="str">
        <f t="shared" si="55"/>
        <v/>
      </c>
      <c r="CV52" s="63" t="str">
        <f t="shared" si="55"/>
        <v/>
      </c>
      <c r="CW52" s="63" t="str">
        <f t="shared" si="55"/>
        <v/>
      </c>
      <c r="CX52" s="63" t="str">
        <f t="shared" si="55"/>
        <v/>
      </c>
      <c r="CY52" s="63" t="str">
        <f t="shared" si="55"/>
        <v/>
      </c>
      <c r="CZ52" s="63" t="str">
        <f t="shared" si="55"/>
        <v/>
      </c>
    </row>
    <row r="53" ht="15.75" customHeight="1">
      <c r="A53" s="53"/>
      <c r="B53" s="53"/>
      <c r="C53" s="55"/>
      <c r="D53" s="55"/>
      <c r="E53" s="53"/>
      <c r="F53" s="53"/>
      <c r="G53" s="53"/>
      <c r="H53" s="53"/>
      <c r="I53" s="53"/>
      <c r="J53" s="56"/>
      <c r="K53" s="57" t="str">
        <f t="shared" si="6"/>
        <v/>
      </c>
      <c r="L53" s="57" t="str">
        <f t="shared" si="7"/>
        <v/>
      </c>
      <c r="M53" s="57" t="str">
        <f>IF(OR($B53&lt;&gt;"Vorgang",N($H53)=0,NOT(ISNUMBER($L53)),ISNUMBER($P53)),"",WORKDAY($L53,$H53,Freie_Tage))</f>
        <v/>
      </c>
      <c r="N53" s="56"/>
      <c r="O53" s="56"/>
      <c r="P53" s="56"/>
      <c r="Q53" s="58"/>
      <c r="R53" s="59" t="str">
        <f>IF(AND(ISNUMBER($N53),ISNUMBER($L53)),IF($L53&gt;$N53,NETWORKDAYS($N53,$L53,Freie_Tage)-1,IF($L53&lt;$N53,1-NETWORKDAYS($L53,$N53,Freie_Tage),0)),"")</f>
        <v/>
      </c>
      <c r="S53" s="60" t="str">
        <f t="shared" si="8"/>
        <v/>
      </c>
      <c r="T53" s="61" t="str">
        <f t="shared" si="9"/>
        <v/>
      </c>
      <c r="U53" s="62">
        <f t="shared" si="10"/>
        <v>15</v>
      </c>
      <c r="V53" s="62" t="str">
        <f t="array" ref="V53">IF(OR($C53="",$B53="Abschnitt"),"",IF(ISNUMBER($O53),$O53,IF(AND($E53="",NOT(ISNUMBER($J53))),WORKDAY(IF(ISNUMBER($C$5),$C$5,TODAY())-1,1,Freie_Tage),MAX(IF($E53="",0,IFERROR(WORKDAY(INDEX($X$7:$X52,MATCH($E53,$A$7:$A52,0)),IF($B53="Meilenstein",0,1)+N($F53),Freie_Tage),WORKDAY(IF(ISNUMBER($C$5),$C$5,TODAY())-1,1,Freie_Tage))),IF(ISNUMBER($J53),WORKDAY($J53-1,1,Freie_Tage),0)))))</f>
        <v/>
      </c>
      <c r="W53" s="62" t="str">
        <f>IF(V53="","",IF(ISNUMBER($P53),$P53,IF($B53="Meilenstein",V53,WORKDAY(V53,MAX(N($G53),1)-1,Freie_Tage))))</f>
        <v/>
      </c>
      <c r="X53" s="62" t="str">
        <f>IF(V53="","",MAX(WORKDAY(IF($B53="Meilenstein",V53,WORKDAY(V53,MAX(N($G53),1)-1,Freie_Tage)),N($H53),Freie_Tage),IF(ISNUMBER($P53),$P53,0)))</f>
        <v/>
      </c>
      <c r="Y53" s="62">
        <f t="shared" si="11"/>
        <v>0</v>
      </c>
      <c r="Z53" s="62">
        <f>IF(NOT(ISNUMBER($K53)),0,IF(Y53&gt;=1,1,IF(TODAY()&lt;$K53,2,IF(OR(TODAY()&gt;$L53,N($R53)&gt;0),5,IF(Y53&lt;MIN(1,(NETWORKDAYS($K53,TODAY(),Freie_Tage)-1)/MAX(1,NETWORKDAYS($K53,$L53,Freie_Tage)))-0.15,4,3)))))</f>
        <v>0</v>
      </c>
      <c r="AA53" s="63" t="str">
        <f t="shared" ref="AA53:CZ53" si="56">IF(AND($B53="Meilenstein",ISNUMBER($K53)),IF(AND(AA$1&lt;=$K53,AB$1&gt;$K53),"◆",""),"")</f>
        <v/>
      </c>
      <c r="AB53" s="63" t="str">
        <f t="shared" si="56"/>
        <v/>
      </c>
      <c r="AC53" s="63" t="str">
        <f t="shared" si="56"/>
        <v/>
      </c>
      <c r="AD53" s="63" t="str">
        <f t="shared" si="56"/>
        <v/>
      </c>
      <c r="AE53" s="63" t="str">
        <f t="shared" si="56"/>
        <v/>
      </c>
      <c r="AF53" s="63" t="str">
        <f t="shared" si="56"/>
        <v/>
      </c>
      <c r="AG53" s="63" t="str">
        <f t="shared" si="56"/>
        <v/>
      </c>
      <c r="AH53" s="63" t="str">
        <f t="shared" si="56"/>
        <v/>
      </c>
      <c r="AI53" s="63" t="str">
        <f t="shared" si="56"/>
        <v/>
      </c>
      <c r="AJ53" s="63" t="str">
        <f t="shared" si="56"/>
        <v/>
      </c>
      <c r="AK53" s="63" t="str">
        <f t="shared" si="56"/>
        <v/>
      </c>
      <c r="AL53" s="63" t="str">
        <f t="shared" si="56"/>
        <v/>
      </c>
      <c r="AM53" s="63" t="str">
        <f t="shared" si="56"/>
        <v/>
      </c>
      <c r="AN53" s="63" t="str">
        <f t="shared" si="56"/>
        <v/>
      </c>
      <c r="AO53" s="63" t="str">
        <f t="shared" si="56"/>
        <v/>
      </c>
      <c r="AP53" s="63" t="str">
        <f t="shared" si="56"/>
        <v/>
      </c>
      <c r="AQ53" s="63" t="str">
        <f t="shared" si="56"/>
        <v/>
      </c>
      <c r="AR53" s="63" t="str">
        <f t="shared" si="56"/>
        <v/>
      </c>
      <c r="AS53" s="63" t="str">
        <f t="shared" si="56"/>
        <v/>
      </c>
      <c r="AT53" s="63" t="str">
        <f t="shared" si="56"/>
        <v/>
      </c>
      <c r="AU53" s="63" t="str">
        <f t="shared" si="56"/>
        <v/>
      </c>
      <c r="AV53" s="63" t="str">
        <f t="shared" si="56"/>
        <v/>
      </c>
      <c r="AW53" s="63" t="str">
        <f t="shared" si="56"/>
        <v/>
      </c>
      <c r="AX53" s="63" t="str">
        <f t="shared" si="56"/>
        <v/>
      </c>
      <c r="AY53" s="63" t="str">
        <f t="shared" si="56"/>
        <v/>
      </c>
      <c r="AZ53" s="63" t="str">
        <f t="shared" si="56"/>
        <v/>
      </c>
      <c r="BA53" s="63" t="str">
        <f t="shared" si="56"/>
        <v/>
      </c>
      <c r="BB53" s="63" t="str">
        <f t="shared" si="56"/>
        <v/>
      </c>
      <c r="BC53" s="63" t="str">
        <f t="shared" si="56"/>
        <v/>
      </c>
      <c r="BD53" s="63" t="str">
        <f t="shared" si="56"/>
        <v/>
      </c>
      <c r="BE53" s="63" t="str">
        <f t="shared" si="56"/>
        <v/>
      </c>
      <c r="BF53" s="63" t="str">
        <f t="shared" si="56"/>
        <v/>
      </c>
      <c r="BG53" s="63" t="str">
        <f t="shared" si="56"/>
        <v/>
      </c>
      <c r="BH53" s="63" t="str">
        <f t="shared" si="56"/>
        <v/>
      </c>
      <c r="BI53" s="63" t="str">
        <f t="shared" si="56"/>
        <v/>
      </c>
      <c r="BJ53" s="63" t="str">
        <f t="shared" si="56"/>
        <v/>
      </c>
      <c r="BK53" s="63" t="str">
        <f t="shared" si="56"/>
        <v/>
      </c>
      <c r="BL53" s="63" t="str">
        <f t="shared" si="56"/>
        <v/>
      </c>
      <c r="BM53" s="63" t="str">
        <f t="shared" si="56"/>
        <v/>
      </c>
      <c r="BN53" s="63" t="str">
        <f t="shared" si="56"/>
        <v/>
      </c>
      <c r="BO53" s="63" t="str">
        <f t="shared" si="56"/>
        <v/>
      </c>
      <c r="BP53" s="63" t="str">
        <f t="shared" si="56"/>
        <v/>
      </c>
      <c r="BQ53" s="63" t="str">
        <f t="shared" si="56"/>
        <v/>
      </c>
      <c r="BR53" s="63" t="str">
        <f t="shared" si="56"/>
        <v/>
      </c>
      <c r="BS53" s="63" t="str">
        <f t="shared" si="56"/>
        <v/>
      </c>
      <c r="BT53" s="63" t="str">
        <f t="shared" si="56"/>
        <v/>
      </c>
      <c r="BU53" s="63" t="str">
        <f t="shared" si="56"/>
        <v/>
      </c>
      <c r="BV53" s="63" t="str">
        <f t="shared" si="56"/>
        <v/>
      </c>
      <c r="BW53" s="63" t="str">
        <f t="shared" si="56"/>
        <v/>
      </c>
      <c r="BX53" s="63" t="str">
        <f t="shared" si="56"/>
        <v/>
      </c>
      <c r="BY53" s="63" t="str">
        <f t="shared" si="56"/>
        <v/>
      </c>
      <c r="BZ53" s="63" t="str">
        <f t="shared" si="56"/>
        <v/>
      </c>
      <c r="CA53" s="63" t="str">
        <f t="shared" si="56"/>
        <v/>
      </c>
      <c r="CB53" s="63" t="str">
        <f t="shared" si="56"/>
        <v/>
      </c>
      <c r="CC53" s="63" t="str">
        <f t="shared" si="56"/>
        <v/>
      </c>
      <c r="CD53" s="63" t="str">
        <f t="shared" si="56"/>
        <v/>
      </c>
      <c r="CE53" s="63" t="str">
        <f t="shared" si="56"/>
        <v/>
      </c>
      <c r="CF53" s="63" t="str">
        <f t="shared" si="56"/>
        <v/>
      </c>
      <c r="CG53" s="63" t="str">
        <f t="shared" si="56"/>
        <v/>
      </c>
      <c r="CH53" s="63" t="str">
        <f t="shared" si="56"/>
        <v/>
      </c>
      <c r="CI53" s="63" t="str">
        <f t="shared" si="56"/>
        <v/>
      </c>
      <c r="CJ53" s="63" t="str">
        <f t="shared" si="56"/>
        <v/>
      </c>
      <c r="CK53" s="63" t="str">
        <f t="shared" si="56"/>
        <v/>
      </c>
      <c r="CL53" s="63" t="str">
        <f t="shared" si="56"/>
        <v/>
      </c>
      <c r="CM53" s="63" t="str">
        <f t="shared" si="56"/>
        <v/>
      </c>
      <c r="CN53" s="63" t="str">
        <f t="shared" si="56"/>
        <v/>
      </c>
      <c r="CO53" s="63" t="str">
        <f t="shared" si="56"/>
        <v/>
      </c>
      <c r="CP53" s="63" t="str">
        <f t="shared" si="56"/>
        <v/>
      </c>
      <c r="CQ53" s="63" t="str">
        <f t="shared" si="56"/>
        <v/>
      </c>
      <c r="CR53" s="63" t="str">
        <f t="shared" si="56"/>
        <v/>
      </c>
      <c r="CS53" s="63" t="str">
        <f t="shared" si="56"/>
        <v/>
      </c>
      <c r="CT53" s="63" t="str">
        <f t="shared" si="56"/>
        <v/>
      </c>
      <c r="CU53" s="63" t="str">
        <f t="shared" si="56"/>
        <v/>
      </c>
      <c r="CV53" s="63" t="str">
        <f t="shared" si="56"/>
        <v/>
      </c>
      <c r="CW53" s="63" t="str">
        <f t="shared" si="56"/>
        <v/>
      </c>
      <c r="CX53" s="63" t="str">
        <f t="shared" si="56"/>
        <v/>
      </c>
      <c r="CY53" s="63" t="str">
        <f t="shared" si="56"/>
        <v/>
      </c>
      <c r="CZ53" s="63" t="str">
        <f t="shared" si="56"/>
        <v/>
      </c>
    </row>
    <row r="54" ht="15.75" customHeight="1">
      <c r="A54" s="53"/>
      <c r="B54" s="53"/>
      <c r="C54" s="55"/>
      <c r="D54" s="55"/>
      <c r="E54" s="53"/>
      <c r="F54" s="53"/>
      <c r="G54" s="53"/>
      <c r="H54" s="53"/>
      <c r="I54" s="53"/>
      <c r="J54" s="56"/>
      <c r="K54" s="57" t="str">
        <f t="shared" si="6"/>
        <v/>
      </c>
      <c r="L54" s="57" t="str">
        <f t="shared" si="7"/>
        <v/>
      </c>
      <c r="M54" s="57" t="str">
        <f>IF(OR($B54&lt;&gt;"Vorgang",N($H54)=0,NOT(ISNUMBER($L54)),ISNUMBER($P54)),"",WORKDAY($L54,$H54,Freie_Tage))</f>
        <v/>
      </c>
      <c r="N54" s="56"/>
      <c r="O54" s="56"/>
      <c r="P54" s="56"/>
      <c r="Q54" s="58"/>
      <c r="R54" s="59" t="str">
        <f>IF(AND(ISNUMBER($N54),ISNUMBER($L54)),IF($L54&gt;$N54,NETWORKDAYS($N54,$L54,Freie_Tage)-1,IF($L54&lt;$N54,1-NETWORKDAYS($L54,$N54,Freie_Tage),0)),"")</f>
        <v/>
      </c>
      <c r="S54" s="60" t="str">
        <f t="shared" si="8"/>
        <v/>
      </c>
      <c r="T54" s="61" t="str">
        <f t="shared" si="9"/>
        <v/>
      </c>
      <c r="U54" s="62">
        <f t="shared" si="10"/>
        <v>15</v>
      </c>
      <c r="V54" s="62" t="str">
        <f t="array" ref="V54">IF(OR($C54="",$B54="Abschnitt"),"",IF(ISNUMBER($O54),$O54,IF(AND($E54="",NOT(ISNUMBER($J54))),WORKDAY(IF(ISNUMBER($C$5),$C$5,TODAY())-1,1,Freie_Tage),MAX(IF($E54="",0,IFERROR(WORKDAY(INDEX($X$7:$X53,MATCH($E54,$A$7:$A53,0)),IF($B54="Meilenstein",0,1)+N($F54),Freie_Tage),WORKDAY(IF(ISNUMBER($C$5),$C$5,TODAY())-1,1,Freie_Tage))),IF(ISNUMBER($J54),WORKDAY($J54-1,1,Freie_Tage),0)))))</f>
        <v/>
      </c>
      <c r="W54" s="62" t="str">
        <f>IF(V54="","",IF(ISNUMBER($P54),$P54,IF($B54="Meilenstein",V54,WORKDAY(V54,MAX(N($G54),1)-1,Freie_Tage))))</f>
        <v/>
      </c>
      <c r="X54" s="62" t="str">
        <f>IF(V54="","",MAX(WORKDAY(IF($B54="Meilenstein",V54,WORKDAY(V54,MAX(N($G54),1)-1,Freie_Tage)),N($H54),Freie_Tage),IF(ISNUMBER($P54),$P54,0)))</f>
        <v/>
      </c>
      <c r="Y54" s="62">
        <f t="shared" si="11"/>
        <v>0</v>
      </c>
      <c r="Z54" s="62">
        <f>IF(NOT(ISNUMBER($K54)),0,IF(Y54&gt;=1,1,IF(TODAY()&lt;$K54,2,IF(OR(TODAY()&gt;$L54,N($R54)&gt;0),5,IF(Y54&lt;MIN(1,(NETWORKDAYS($K54,TODAY(),Freie_Tage)-1)/MAX(1,NETWORKDAYS($K54,$L54,Freie_Tage)))-0.15,4,3)))))</f>
        <v>0</v>
      </c>
      <c r="AA54" s="63" t="str">
        <f t="shared" ref="AA54:CZ54" si="57">IF(AND($B54="Meilenstein",ISNUMBER($K54)),IF(AND(AA$1&lt;=$K54,AB$1&gt;$K54),"◆",""),"")</f>
        <v/>
      </c>
      <c r="AB54" s="63" t="str">
        <f t="shared" si="57"/>
        <v/>
      </c>
      <c r="AC54" s="63" t="str">
        <f t="shared" si="57"/>
        <v/>
      </c>
      <c r="AD54" s="63" t="str">
        <f t="shared" si="57"/>
        <v/>
      </c>
      <c r="AE54" s="63" t="str">
        <f t="shared" si="57"/>
        <v/>
      </c>
      <c r="AF54" s="63" t="str">
        <f t="shared" si="57"/>
        <v/>
      </c>
      <c r="AG54" s="63" t="str">
        <f t="shared" si="57"/>
        <v/>
      </c>
      <c r="AH54" s="63" t="str">
        <f t="shared" si="57"/>
        <v/>
      </c>
      <c r="AI54" s="63" t="str">
        <f t="shared" si="57"/>
        <v/>
      </c>
      <c r="AJ54" s="63" t="str">
        <f t="shared" si="57"/>
        <v/>
      </c>
      <c r="AK54" s="63" t="str">
        <f t="shared" si="57"/>
        <v/>
      </c>
      <c r="AL54" s="63" t="str">
        <f t="shared" si="57"/>
        <v/>
      </c>
      <c r="AM54" s="63" t="str">
        <f t="shared" si="57"/>
        <v/>
      </c>
      <c r="AN54" s="63" t="str">
        <f t="shared" si="57"/>
        <v/>
      </c>
      <c r="AO54" s="63" t="str">
        <f t="shared" si="57"/>
        <v/>
      </c>
      <c r="AP54" s="63" t="str">
        <f t="shared" si="57"/>
        <v/>
      </c>
      <c r="AQ54" s="63" t="str">
        <f t="shared" si="57"/>
        <v/>
      </c>
      <c r="AR54" s="63" t="str">
        <f t="shared" si="57"/>
        <v/>
      </c>
      <c r="AS54" s="63" t="str">
        <f t="shared" si="57"/>
        <v/>
      </c>
      <c r="AT54" s="63" t="str">
        <f t="shared" si="57"/>
        <v/>
      </c>
      <c r="AU54" s="63" t="str">
        <f t="shared" si="57"/>
        <v/>
      </c>
      <c r="AV54" s="63" t="str">
        <f t="shared" si="57"/>
        <v/>
      </c>
      <c r="AW54" s="63" t="str">
        <f t="shared" si="57"/>
        <v/>
      </c>
      <c r="AX54" s="63" t="str">
        <f t="shared" si="57"/>
        <v/>
      </c>
      <c r="AY54" s="63" t="str">
        <f t="shared" si="57"/>
        <v/>
      </c>
      <c r="AZ54" s="63" t="str">
        <f t="shared" si="57"/>
        <v/>
      </c>
      <c r="BA54" s="63" t="str">
        <f t="shared" si="57"/>
        <v/>
      </c>
      <c r="BB54" s="63" t="str">
        <f t="shared" si="57"/>
        <v/>
      </c>
      <c r="BC54" s="63" t="str">
        <f t="shared" si="57"/>
        <v/>
      </c>
      <c r="BD54" s="63" t="str">
        <f t="shared" si="57"/>
        <v/>
      </c>
      <c r="BE54" s="63" t="str">
        <f t="shared" si="57"/>
        <v/>
      </c>
      <c r="BF54" s="63" t="str">
        <f t="shared" si="57"/>
        <v/>
      </c>
      <c r="BG54" s="63" t="str">
        <f t="shared" si="57"/>
        <v/>
      </c>
      <c r="BH54" s="63" t="str">
        <f t="shared" si="57"/>
        <v/>
      </c>
      <c r="BI54" s="63" t="str">
        <f t="shared" si="57"/>
        <v/>
      </c>
      <c r="BJ54" s="63" t="str">
        <f t="shared" si="57"/>
        <v/>
      </c>
      <c r="BK54" s="63" t="str">
        <f t="shared" si="57"/>
        <v/>
      </c>
      <c r="BL54" s="63" t="str">
        <f t="shared" si="57"/>
        <v/>
      </c>
      <c r="BM54" s="63" t="str">
        <f t="shared" si="57"/>
        <v/>
      </c>
      <c r="BN54" s="63" t="str">
        <f t="shared" si="57"/>
        <v/>
      </c>
      <c r="BO54" s="63" t="str">
        <f t="shared" si="57"/>
        <v/>
      </c>
      <c r="BP54" s="63" t="str">
        <f t="shared" si="57"/>
        <v/>
      </c>
      <c r="BQ54" s="63" t="str">
        <f t="shared" si="57"/>
        <v/>
      </c>
      <c r="BR54" s="63" t="str">
        <f t="shared" si="57"/>
        <v/>
      </c>
      <c r="BS54" s="63" t="str">
        <f t="shared" si="57"/>
        <v/>
      </c>
      <c r="BT54" s="63" t="str">
        <f t="shared" si="57"/>
        <v/>
      </c>
      <c r="BU54" s="63" t="str">
        <f t="shared" si="57"/>
        <v/>
      </c>
      <c r="BV54" s="63" t="str">
        <f t="shared" si="57"/>
        <v/>
      </c>
      <c r="BW54" s="63" t="str">
        <f t="shared" si="57"/>
        <v/>
      </c>
      <c r="BX54" s="63" t="str">
        <f t="shared" si="57"/>
        <v/>
      </c>
      <c r="BY54" s="63" t="str">
        <f t="shared" si="57"/>
        <v/>
      </c>
      <c r="BZ54" s="63" t="str">
        <f t="shared" si="57"/>
        <v/>
      </c>
      <c r="CA54" s="63" t="str">
        <f t="shared" si="57"/>
        <v/>
      </c>
      <c r="CB54" s="63" t="str">
        <f t="shared" si="57"/>
        <v/>
      </c>
      <c r="CC54" s="63" t="str">
        <f t="shared" si="57"/>
        <v/>
      </c>
      <c r="CD54" s="63" t="str">
        <f t="shared" si="57"/>
        <v/>
      </c>
      <c r="CE54" s="63" t="str">
        <f t="shared" si="57"/>
        <v/>
      </c>
      <c r="CF54" s="63" t="str">
        <f t="shared" si="57"/>
        <v/>
      </c>
      <c r="CG54" s="63" t="str">
        <f t="shared" si="57"/>
        <v/>
      </c>
      <c r="CH54" s="63" t="str">
        <f t="shared" si="57"/>
        <v/>
      </c>
      <c r="CI54" s="63" t="str">
        <f t="shared" si="57"/>
        <v/>
      </c>
      <c r="CJ54" s="63" t="str">
        <f t="shared" si="57"/>
        <v/>
      </c>
      <c r="CK54" s="63" t="str">
        <f t="shared" si="57"/>
        <v/>
      </c>
      <c r="CL54" s="63" t="str">
        <f t="shared" si="57"/>
        <v/>
      </c>
      <c r="CM54" s="63" t="str">
        <f t="shared" si="57"/>
        <v/>
      </c>
      <c r="CN54" s="63" t="str">
        <f t="shared" si="57"/>
        <v/>
      </c>
      <c r="CO54" s="63" t="str">
        <f t="shared" si="57"/>
        <v/>
      </c>
      <c r="CP54" s="63" t="str">
        <f t="shared" si="57"/>
        <v/>
      </c>
      <c r="CQ54" s="63" t="str">
        <f t="shared" si="57"/>
        <v/>
      </c>
      <c r="CR54" s="63" t="str">
        <f t="shared" si="57"/>
        <v/>
      </c>
      <c r="CS54" s="63" t="str">
        <f t="shared" si="57"/>
        <v/>
      </c>
      <c r="CT54" s="63" t="str">
        <f t="shared" si="57"/>
        <v/>
      </c>
      <c r="CU54" s="63" t="str">
        <f t="shared" si="57"/>
        <v/>
      </c>
      <c r="CV54" s="63" t="str">
        <f t="shared" si="57"/>
        <v/>
      </c>
      <c r="CW54" s="63" t="str">
        <f t="shared" si="57"/>
        <v/>
      </c>
      <c r="CX54" s="63" t="str">
        <f t="shared" si="57"/>
        <v/>
      </c>
      <c r="CY54" s="63" t="str">
        <f t="shared" si="57"/>
        <v/>
      </c>
      <c r="CZ54" s="63" t="str">
        <f t="shared" si="57"/>
        <v/>
      </c>
    </row>
    <row r="55" ht="15.75" customHeight="1">
      <c r="A55" s="53"/>
      <c r="B55" s="53"/>
      <c r="C55" s="55"/>
      <c r="D55" s="55"/>
      <c r="E55" s="53"/>
      <c r="F55" s="53"/>
      <c r="G55" s="53"/>
      <c r="H55" s="53"/>
      <c r="I55" s="53"/>
      <c r="J55" s="56"/>
      <c r="K55" s="57" t="str">
        <f t="shared" si="6"/>
        <v/>
      </c>
      <c r="L55" s="57" t="str">
        <f t="shared" si="7"/>
        <v/>
      </c>
      <c r="M55" s="57" t="str">
        <f>IF(OR($B55&lt;&gt;"Vorgang",N($H55)=0,NOT(ISNUMBER($L55)),ISNUMBER($P55)),"",WORKDAY($L55,$H55,Freie_Tage))</f>
        <v/>
      </c>
      <c r="N55" s="56"/>
      <c r="O55" s="56"/>
      <c r="P55" s="56"/>
      <c r="Q55" s="58"/>
      <c r="R55" s="59" t="str">
        <f>IF(AND(ISNUMBER($N55),ISNUMBER($L55)),IF($L55&gt;$N55,NETWORKDAYS($N55,$L55,Freie_Tage)-1,IF($L55&lt;$N55,1-NETWORKDAYS($L55,$N55,Freie_Tage),0)),"")</f>
        <v/>
      </c>
      <c r="S55" s="60" t="str">
        <f t="shared" si="8"/>
        <v/>
      </c>
      <c r="T55" s="61" t="str">
        <f t="shared" si="9"/>
        <v/>
      </c>
      <c r="U55" s="62">
        <f t="shared" si="10"/>
        <v>15</v>
      </c>
      <c r="V55" s="62" t="str">
        <f t="array" ref="V55">IF(OR($C55="",$B55="Abschnitt"),"",IF(ISNUMBER($O55),$O55,IF(AND($E55="",NOT(ISNUMBER($J55))),WORKDAY(IF(ISNUMBER($C$5),$C$5,TODAY())-1,1,Freie_Tage),MAX(IF($E55="",0,IFERROR(WORKDAY(INDEX($X$7:$X54,MATCH($E55,$A$7:$A54,0)),IF($B55="Meilenstein",0,1)+N($F55),Freie_Tage),WORKDAY(IF(ISNUMBER($C$5),$C$5,TODAY())-1,1,Freie_Tage))),IF(ISNUMBER($J55),WORKDAY($J55-1,1,Freie_Tage),0)))))</f>
        <v/>
      </c>
      <c r="W55" s="62" t="str">
        <f>IF(V55="","",IF(ISNUMBER($P55),$P55,IF($B55="Meilenstein",V55,WORKDAY(V55,MAX(N($G55),1)-1,Freie_Tage))))</f>
        <v/>
      </c>
      <c r="X55" s="62" t="str">
        <f>IF(V55="","",MAX(WORKDAY(IF($B55="Meilenstein",V55,WORKDAY(V55,MAX(N($G55),1)-1,Freie_Tage)),N($H55),Freie_Tage),IF(ISNUMBER($P55),$P55,0)))</f>
        <v/>
      </c>
      <c r="Y55" s="62">
        <f t="shared" si="11"/>
        <v>0</v>
      </c>
      <c r="Z55" s="62">
        <f>IF(NOT(ISNUMBER($K55)),0,IF(Y55&gt;=1,1,IF(TODAY()&lt;$K55,2,IF(OR(TODAY()&gt;$L55,N($R55)&gt;0),5,IF(Y55&lt;MIN(1,(NETWORKDAYS($K55,TODAY(),Freie_Tage)-1)/MAX(1,NETWORKDAYS($K55,$L55,Freie_Tage)))-0.15,4,3)))))</f>
        <v>0</v>
      </c>
      <c r="AA55" s="63" t="str">
        <f t="shared" ref="AA55:CZ55" si="58">IF(AND($B55="Meilenstein",ISNUMBER($K55)),IF(AND(AA$1&lt;=$K55,AB$1&gt;$K55),"◆",""),"")</f>
        <v/>
      </c>
      <c r="AB55" s="63" t="str">
        <f t="shared" si="58"/>
        <v/>
      </c>
      <c r="AC55" s="63" t="str">
        <f t="shared" si="58"/>
        <v/>
      </c>
      <c r="AD55" s="63" t="str">
        <f t="shared" si="58"/>
        <v/>
      </c>
      <c r="AE55" s="63" t="str">
        <f t="shared" si="58"/>
        <v/>
      </c>
      <c r="AF55" s="63" t="str">
        <f t="shared" si="58"/>
        <v/>
      </c>
      <c r="AG55" s="63" t="str">
        <f t="shared" si="58"/>
        <v/>
      </c>
      <c r="AH55" s="63" t="str">
        <f t="shared" si="58"/>
        <v/>
      </c>
      <c r="AI55" s="63" t="str">
        <f t="shared" si="58"/>
        <v/>
      </c>
      <c r="AJ55" s="63" t="str">
        <f t="shared" si="58"/>
        <v/>
      </c>
      <c r="AK55" s="63" t="str">
        <f t="shared" si="58"/>
        <v/>
      </c>
      <c r="AL55" s="63" t="str">
        <f t="shared" si="58"/>
        <v/>
      </c>
      <c r="AM55" s="63" t="str">
        <f t="shared" si="58"/>
        <v/>
      </c>
      <c r="AN55" s="63" t="str">
        <f t="shared" si="58"/>
        <v/>
      </c>
      <c r="AO55" s="63" t="str">
        <f t="shared" si="58"/>
        <v/>
      </c>
      <c r="AP55" s="63" t="str">
        <f t="shared" si="58"/>
        <v/>
      </c>
      <c r="AQ55" s="63" t="str">
        <f t="shared" si="58"/>
        <v/>
      </c>
      <c r="AR55" s="63" t="str">
        <f t="shared" si="58"/>
        <v/>
      </c>
      <c r="AS55" s="63" t="str">
        <f t="shared" si="58"/>
        <v/>
      </c>
      <c r="AT55" s="63" t="str">
        <f t="shared" si="58"/>
        <v/>
      </c>
      <c r="AU55" s="63" t="str">
        <f t="shared" si="58"/>
        <v/>
      </c>
      <c r="AV55" s="63" t="str">
        <f t="shared" si="58"/>
        <v/>
      </c>
      <c r="AW55" s="63" t="str">
        <f t="shared" si="58"/>
        <v/>
      </c>
      <c r="AX55" s="63" t="str">
        <f t="shared" si="58"/>
        <v/>
      </c>
      <c r="AY55" s="63" t="str">
        <f t="shared" si="58"/>
        <v/>
      </c>
      <c r="AZ55" s="63" t="str">
        <f t="shared" si="58"/>
        <v/>
      </c>
      <c r="BA55" s="63" t="str">
        <f t="shared" si="58"/>
        <v/>
      </c>
      <c r="BB55" s="63" t="str">
        <f t="shared" si="58"/>
        <v/>
      </c>
      <c r="BC55" s="63" t="str">
        <f t="shared" si="58"/>
        <v/>
      </c>
      <c r="BD55" s="63" t="str">
        <f t="shared" si="58"/>
        <v/>
      </c>
      <c r="BE55" s="63" t="str">
        <f t="shared" si="58"/>
        <v/>
      </c>
      <c r="BF55" s="63" t="str">
        <f t="shared" si="58"/>
        <v/>
      </c>
      <c r="BG55" s="63" t="str">
        <f t="shared" si="58"/>
        <v/>
      </c>
      <c r="BH55" s="63" t="str">
        <f t="shared" si="58"/>
        <v/>
      </c>
      <c r="BI55" s="63" t="str">
        <f t="shared" si="58"/>
        <v/>
      </c>
      <c r="BJ55" s="63" t="str">
        <f t="shared" si="58"/>
        <v/>
      </c>
      <c r="BK55" s="63" t="str">
        <f t="shared" si="58"/>
        <v/>
      </c>
      <c r="BL55" s="63" t="str">
        <f t="shared" si="58"/>
        <v/>
      </c>
      <c r="BM55" s="63" t="str">
        <f t="shared" si="58"/>
        <v/>
      </c>
      <c r="BN55" s="63" t="str">
        <f t="shared" si="58"/>
        <v/>
      </c>
      <c r="BO55" s="63" t="str">
        <f t="shared" si="58"/>
        <v/>
      </c>
      <c r="BP55" s="63" t="str">
        <f t="shared" si="58"/>
        <v/>
      </c>
      <c r="BQ55" s="63" t="str">
        <f t="shared" si="58"/>
        <v/>
      </c>
      <c r="BR55" s="63" t="str">
        <f t="shared" si="58"/>
        <v/>
      </c>
      <c r="BS55" s="63" t="str">
        <f t="shared" si="58"/>
        <v/>
      </c>
      <c r="BT55" s="63" t="str">
        <f t="shared" si="58"/>
        <v/>
      </c>
      <c r="BU55" s="63" t="str">
        <f t="shared" si="58"/>
        <v/>
      </c>
      <c r="BV55" s="63" t="str">
        <f t="shared" si="58"/>
        <v/>
      </c>
      <c r="BW55" s="63" t="str">
        <f t="shared" si="58"/>
        <v/>
      </c>
      <c r="BX55" s="63" t="str">
        <f t="shared" si="58"/>
        <v/>
      </c>
      <c r="BY55" s="63" t="str">
        <f t="shared" si="58"/>
        <v/>
      </c>
      <c r="BZ55" s="63" t="str">
        <f t="shared" si="58"/>
        <v/>
      </c>
      <c r="CA55" s="63" t="str">
        <f t="shared" si="58"/>
        <v/>
      </c>
      <c r="CB55" s="63" t="str">
        <f t="shared" si="58"/>
        <v/>
      </c>
      <c r="CC55" s="63" t="str">
        <f t="shared" si="58"/>
        <v/>
      </c>
      <c r="CD55" s="63" t="str">
        <f t="shared" si="58"/>
        <v/>
      </c>
      <c r="CE55" s="63" t="str">
        <f t="shared" si="58"/>
        <v/>
      </c>
      <c r="CF55" s="63" t="str">
        <f t="shared" si="58"/>
        <v/>
      </c>
      <c r="CG55" s="63" t="str">
        <f t="shared" si="58"/>
        <v/>
      </c>
      <c r="CH55" s="63" t="str">
        <f t="shared" si="58"/>
        <v/>
      </c>
      <c r="CI55" s="63" t="str">
        <f t="shared" si="58"/>
        <v/>
      </c>
      <c r="CJ55" s="63" t="str">
        <f t="shared" si="58"/>
        <v/>
      </c>
      <c r="CK55" s="63" t="str">
        <f t="shared" si="58"/>
        <v/>
      </c>
      <c r="CL55" s="63" t="str">
        <f t="shared" si="58"/>
        <v/>
      </c>
      <c r="CM55" s="63" t="str">
        <f t="shared" si="58"/>
        <v/>
      </c>
      <c r="CN55" s="63" t="str">
        <f t="shared" si="58"/>
        <v/>
      </c>
      <c r="CO55" s="63" t="str">
        <f t="shared" si="58"/>
        <v/>
      </c>
      <c r="CP55" s="63" t="str">
        <f t="shared" si="58"/>
        <v/>
      </c>
      <c r="CQ55" s="63" t="str">
        <f t="shared" si="58"/>
        <v/>
      </c>
      <c r="CR55" s="63" t="str">
        <f t="shared" si="58"/>
        <v/>
      </c>
      <c r="CS55" s="63" t="str">
        <f t="shared" si="58"/>
        <v/>
      </c>
      <c r="CT55" s="63" t="str">
        <f t="shared" si="58"/>
        <v/>
      </c>
      <c r="CU55" s="63" t="str">
        <f t="shared" si="58"/>
        <v/>
      </c>
      <c r="CV55" s="63" t="str">
        <f t="shared" si="58"/>
        <v/>
      </c>
      <c r="CW55" s="63" t="str">
        <f t="shared" si="58"/>
        <v/>
      </c>
      <c r="CX55" s="63" t="str">
        <f t="shared" si="58"/>
        <v/>
      </c>
      <c r="CY55" s="63" t="str">
        <f t="shared" si="58"/>
        <v/>
      </c>
      <c r="CZ55" s="63" t="str">
        <f t="shared" si="58"/>
        <v/>
      </c>
    </row>
    <row r="56" ht="15.75" customHeight="1">
      <c r="A56" s="53"/>
      <c r="B56" s="53"/>
      <c r="C56" s="55"/>
      <c r="D56" s="55"/>
      <c r="E56" s="53"/>
      <c r="F56" s="53"/>
      <c r="G56" s="53"/>
      <c r="H56" s="53"/>
      <c r="I56" s="53"/>
      <c r="J56" s="56"/>
      <c r="K56" s="57" t="str">
        <f t="shared" si="6"/>
        <v/>
      </c>
      <c r="L56" s="57" t="str">
        <f t="shared" si="7"/>
        <v/>
      </c>
      <c r="M56" s="57" t="str">
        <f>IF(OR($B56&lt;&gt;"Vorgang",N($H56)=0,NOT(ISNUMBER($L56)),ISNUMBER($P56)),"",WORKDAY($L56,$H56,Freie_Tage))</f>
        <v/>
      </c>
      <c r="N56" s="56"/>
      <c r="O56" s="56"/>
      <c r="P56" s="56"/>
      <c r="Q56" s="58"/>
      <c r="R56" s="59" t="str">
        <f>IF(AND(ISNUMBER($N56),ISNUMBER($L56)),IF($L56&gt;$N56,NETWORKDAYS($N56,$L56,Freie_Tage)-1,IF($L56&lt;$N56,1-NETWORKDAYS($L56,$N56,Freie_Tage),0)),"")</f>
        <v/>
      </c>
      <c r="S56" s="60" t="str">
        <f t="shared" si="8"/>
        <v/>
      </c>
      <c r="T56" s="61" t="str">
        <f t="shared" si="9"/>
        <v/>
      </c>
      <c r="U56" s="62">
        <f t="shared" si="10"/>
        <v>15</v>
      </c>
      <c r="V56" s="62" t="str">
        <f t="array" ref="V56">IF(OR($C56="",$B56="Abschnitt"),"",IF(ISNUMBER($O56),$O56,IF(AND($E56="",NOT(ISNUMBER($J56))),WORKDAY(IF(ISNUMBER($C$5),$C$5,TODAY())-1,1,Freie_Tage),MAX(IF($E56="",0,IFERROR(WORKDAY(INDEX($X$7:$X55,MATCH($E56,$A$7:$A55,0)),IF($B56="Meilenstein",0,1)+N($F56),Freie_Tage),WORKDAY(IF(ISNUMBER($C$5),$C$5,TODAY())-1,1,Freie_Tage))),IF(ISNUMBER($J56),WORKDAY($J56-1,1,Freie_Tage),0)))))</f>
        <v/>
      </c>
      <c r="W56" s="62" t="str">
        <f>IF(V56="","",IF(ISNUMBER($P56),$P56,IF($B56="Meilenstein",V56,WORKDAY(V56,MAX(N($G56),1)-1,Freie_Tage))))</f>
        <v/>
      </c>
      <c r="X56" s="62" t="str">
        <f>IF(V56="","",MAX(WORKDAY(IF($B56="Meilenstein",V56,WORKDAY(V56,MAX(N($G56),1)-1,Freie_Tage)),N($H56),Freie_Tage),IF(ISNUMBER($P56),$P56,0)))</f>
        <v/>
      </c>
      <c r="Y56" s="62">
        <f t="shared" si="11"/>
        <v>0</v>
      </c>
      <c r="Z56" s="62">
        <f>IF(NOT(ISNUMBER($K56)),0,IF(Y56&gt;=1,1,IF(TODAY()&lt;$K56,2,IF(OR(TODAY()&gt;$L56,N($R56)&gt;0),5,IF(Y56&lt;MIN(1,(NETWORKDAYS($K56,TODAY(),Freie_Tage)-1)/MAX(1,NETWORKDAYS($K56,$L56,Freie_Tage)))-0.15,4,3)))))</f>
        <v>0</v>
      </c>
      <c r="AA56" s="63" t="str">
        <f t="shared" ref="AA56:CZ56" si="59">IF(AND($B56="Meilenstein",ISNUMBER($K56)),IF(AND(AA$1&lt;=$K56,AB$1&gt;$K56),"◆",""),"")</f>
        <v/>
      </c>
      <c r="AB56" s="63" t="str">
        <f t="shared" si="59"/>
        <v/>
      </c>
      <c r="AC56" s="63" t="str">
        <f t="shared" si="59"/>
        <v/>
      </c>
      <c r="AD56" s="63" t="str">
        <f t="shared" si="59"/>
        <v/>
      </c>
      <c r="AE56" s="63" t="str">
        <f t="shared" si="59"/>
        <v/>
      </c>
      <c r="AF56" s="63" t="str">
        <f t="shared" si="59"/>
        <v/>
      </c>
      <c r="AG56" s="63" t="str">
        <f t="shared" si="59"/>
        <v/>
      </c>
      <c r="AH56" s="63" t="str">
        <f t="shared" si="59"/>
        <v/>
      </c>
      <c r="AI56" s="63" t="str">
        <f t="shared" si="59"/>
        <v/>
      </c>
      <c r="AJ56" s="63" t="str">
        <f t="shared" si="59"/>
        <v/>
      </c>
      <c r="AK56" s="63" t="str">
        <f t="shared" si="59"/>
        <v/>
      </c>
      <c r="AL56" s="63" t="str">
        <f t="shared" si="59"/>
        <v/>
      </c>
      <c r="AM56" s="63" t="str">
        <f t="shared" si="59"/>
        <v/>
      </c>
      <c r="AN56" s="63" t="str">
        <f t="shared" si="59"/>
        <v/>
      </c>
      <c r="AO56" s="63" t="str">
        <f t="shared" si="59"/>
        <v/>
      </c>
      <c r="AP56" s="63" t="str">
        <f t="shared" si="59"/>
        <v/>
      </c>
      <c r="AQ56" s="63" t="str">
        <f t="shared" si="59"/>
        <v/>
      </c>
      <c r="AR56" s="63" t="str">
        <f t="shared" si="59"/>
        <v/>
      </c>
      <c r="AS56" s="63" t="str">
        <f t="shared" si="59"/>
        <v/>
      </c>
      <c r="AT56" s="63" t="str">
        <f t="shared" si="59"/>
        <v/>
      </c>
      <c r="AU56" s="63" t="str">
        <f t="shared" si="59"/>
        <v/>
      </c>
      <c r="AV56" s="63" t="str">
        <f t="shared" si="59"/>
        <v/>
      </c>
      <c r="AW56" s="63" t="str">
        <f t="shared" si="59"/>
        <v/>
      </c>
      <c r="AX56" s="63" t="str">
        <f t="shared" si="59"/>
        <v/>
      </c>
      <c r="AY56" s="63" t="str">
        <f t="shared" si="59"/>
        <v/>
      </c>
      <c r="AZ56" s="63" t="str">
        <f t="shared" si="59"/>
        <v/>
      </c>
      <c r="BA56" s="63" t="str">
        <f t="shared" si="59"/>
        <v/>
      </c>
      <c r="BB56" s="63" t="str">
        <f t="shared" si="59"/>
        <v/>
      </c>
      <c r="BC56" s="63" t="str">
        <f t="shared" si="59"/>
        <v/>
      </c>
      <c r="BD56" s="63" t="str">
        <f t="shared" si="59"/>
        <v/>
      </c>
      <c r="BE56" s="63" t="str">
        <f t="shared" si="59"/>
        <v/>
      </c>
      <c r="BF56" s="63" t="str">
        <f t="shared" si="59"/>
        <v/>
      </c>
      <c r="BG56" s="63" t="str">
        <f t="shared" si="59"/>
        <v/>
      </c>
      <c r="BH56" s="63" t="str">
        <f t="shared" si="59"/>
        <v/>
      </c>
      <c r="BI56" s="63" t="str">
        <f t="shared" si="59"/>
        <v/>
      </c>
      <c r="BJ56" s="63" t="str">
        <f t="shared" si="59"/>
        <v/>
      </c>
      <c r="BK56" s="63" t="str">
        <f t="shared" si="59"/>
        <v/>
      </c>
      <c r="BL56" s="63" t="str">
        <f t="shared" si="59"/>
        <v/>
      </c>
      <c r="BM56" s="63" t="str">
        <f t="shared" si="59"/>
        <v/>
      </c>
      <c r="BN56" s="63" t="str">
        <f t="shared" si="59"/>
        <v/>
      </c>
      <c r="BO56" s="63" t="str">
        <f t="shared" si="59"/>
        <v/>
      </c>
      <c r="BP56" s="63" t="str">
        <f t="shared" si="59"/>
        <v/>
      </c>
      <c r="BQ56" s="63" t="str">
        <f t="shared" si="59"/>
        <v/>
      </c>
      <c r="BR56" s="63" t="str">
        <f t="shared" si="59"/>
        <v/>
      </c>
      <c r="BS56" s="63" t="str">
        <f t="shared" si="59"/>
        <v/>
      </c>
      <c r="BT56" s="63" t="str">
        <f t="shared" si="59"/>
        <v/>
      </c>
      <c r="BU56" s="63" t="str">
        <f t="shared" si="59"/>
        <v/>
      </c>
      <c r="BV56" s="63" t="str">
        <f t="shared" si="59"/>
        <v/>
      </c>
      <c r="BW56" s="63" t="str">
        <f t="shared" si="59"/>
        <v/>
      </c>
      <c r="BX56" s="63" t="str">
        <f t="shared" si="59"/>
        <v/>
      </c>
      <c r="BY56" s="63" t="str">
        <f t="shared" si="59"/>
        <v/>
      </c>
      <c r="BZ56" s="63" t="str">
        <f t="shared" si="59"/>
        <v/>
      </c>
      <c r="CA56" s="63" t="str">
        <f t="shared" si="59"/>
        <v/>
      </c>
      <c r="CB56" s="63" t="str">
        <f t="shared" si="59"/>
        <v/>
      </c>
      <c r="CC56" s="63" t="str">
        <f t="shared" si="59"/>
        <v/>
      </c>
      <c r="CD56" s="63" t="str">
        <f t="shared" si="59"/>
        <v/>
      </c>
      <c r="CE56" s="63" t="str">
        <f t="shared" si="59"/>
        <v/>
      </c>
      <c r="CF56" s="63" t="str">
        <f t="shared" si="59"/>
        <v/>
      </c>
      <c r="CG56" s="63" t="str">
        <f t="shared" si="59"/>
        <v/>
      </c>
      <c r="CH56" s="63" t="str">
        <f t="shared" si="59"/>
        <v/>
      </c>
      <c r="CI56" s="63" t="str">
        <f t="shared" si="59"/>
        <v/>
      </c>
      <c r="CJ56" s="63" t="str">
        <f t="shared" si="59"/>
        <v/>
      </c>
      <c r="CK56" s="63" t="str">
        <f t="shared" si="59"/>
        <v/>
      </c>
      <c r="CL56" s="63" t="str">
        <f t="shared" si="59"/>
        <v/>
      </c>
      <c r="CM56" s="63" t="str">
        <f t="shared" si="59"/>
        <v/>
      </c>
      <c r="CN56" s="63" t="str">
        <f t="shared" si="59"/>
        <v/>
      </c>
      <c r="CO56" s="63" t="str">
        <f t="shared" si="59"/>
        <v/>
      </c>
      <c r="CP56" s="63" t="str">
        <f t="shared" si="59"/>
        <v/>
      </c>
      <c r="CQ56" s="63" t="str">
        <f t="shared" si="59"/>
        <v/>
      </c>
      <c r="CR56" s="63" t="str">
        <f t="shared" si="59"/>
        <v/>
      </c>
      <c r="CS56" s="63" t="str">
        <f t="shared" si="59"/>
        <v/>
      </c>
      <c r="CT56" s="63" t="str">
        <f t="shared" si="59"/>
        <v/>
      </c>
      <c r="CU56" s="63" t="str">
        <f t="shared" si="59"/>
        <v/>
      </c>
      <c r="CV56" s="63" t="str">
        <f t="shared" si="59"/>
        <v/>
      </c>
      <c r="CW56" s="63" t="str">
        <f t="shared" si="59"/>
        <v/>
      </c>
      <c r="CX56" s="63" t="str">
        <f t="shared" si="59"/>
        <v/>
      </c>
      <c r="CY56" s="63" t="str">
        <f t="shared" si="59"/>
        <v/>
      </c>
      <c r="CZ56" s="63" t="str">
        <f t="shared" si="59"/>
        <v/>
      </c>
    </row>
    <row r="57" ht="15.75" customHeight="1">
      <c r="A57" s="53"/>
      <c r="B57" s="53"/>
      <c r="C57" s="55"/>
      <c r="D57" s="55"/>
      <c r="E57" s="53"/>
      <c r="F57" s="53"/>
      <c r="G57" s="53"/>
      <c r="H57" s="53"/>
      <c r="I57" s="53"/>
      <c r="J57" s="56"/>
      <c r="K57" s="57" t="str">
        <f t="shared" si="6"/>
        <v/>
      </c>
      <c r="L57" s="57" t="str">
        <f t="shared" si="7"/>
        <v/>
      </c>
      <c r="M57" s="57" t="str">
        <f>IF(OR($B57&lt;&gt;"Vorgang",N($H57)=0,NOT(ISNUMBER($L57)),ISNUMBER($P57)),"",WORKDAY($L57,$H57,Freie_Tage))</f>
        <v/>
      </c>
      <c r="N57" s="56"/>
      <c r="O57" s="56"/>
      <c r="P57" s="56"/>
      <c r="Q57" s="58"/>
      <c r="R57" s="59" t="str">
        <f>IF(AND(ISNUMBER($N57),ISNUMBER($L57)),IF($L57&gt;$N57,NETWORKDAYS($N57,$L57,Freie_Tage)-1,IF($L57&lt;$N57,1-NETWORKDAYS($L57,$N57,Freie_Tage),0)),"")</f>
        <v/>
      </c>
      <c r="S57" s="60" t="str">
        <f t="shared" si="8"/>
        <v/>
      </c>
      <c r="T57" s="61" t="str">
        <f t="shared" si="9"/>
        <v/>
      </c>
      <c r="U57" s="62">
        <f t="shared" si="10"/>
        <v>15</v>
      </c>
      <c r="V57" s="62" t="str">
        <f t="array" ref="V57">IF(OR($C57="",$B57="Abschnitt"),"",IF(ISNUMBER($O57),$O57,IF(AND($E57="",NOT(ISNUMBER($J57))),WORKDAY(IF(ISNUMBER($C$5),$C$5,TODAY())-1,1,Freie_Tage),MAX(IF($E57="",0,IFERROR(WORKDAY(INDEX($X$7:$X56,MATCH($E57,$A$7:$A56,0)),IF($B57="Meilenstein",0,1)+N($F57),Freie_Tage),WORKDAY(IF(ISNUMBER($C$5),$C$5,TODAY())-1,1,Freie_Tage))),IF(ISNUMBER($J57),WORKDAY($J57-1,1,Freie_Tage),0)))))</f>
        <v/>
      </c>
      <c r="W57" s="62" t="str">
        <f>IF(V57="","",IF(ISNUMBER($P57),$P57,IF($B57="Meilenstein",V57,WORKDAY(V57,MAX(N($G57),1)-1,Freie_Tage))))</f>
        <v/>
      </c>
      <c r="X57" s="62" t="str">
        <f>IF(V57="","",MAX(WORKDAY(IF($B57="Meilenstein",V57,WORKDAY(V57,MAX(N($G57),1)-1,Freie_Tage)),N($H57),Freie_Tage),IF(ISNUMBER($P57),$P57,0)))</f>
        <v/>
      </c>
      <c r="Y57" s="62">
        <f t="shared" si="11"/>
        <v>0</v>
      </c>
      <c r="Z57" s="62">
        <f>IF(NOT(ISNUMBER($K57)),0,IF(Y57&gt;=1,1,IF(TODAY()&lt;$K57,2,IF(OR(TODAY()&gt;$L57,N($R57)&gt;0),5,IF(Y57&lt;MIN(1,(NETWORKDAYS($K57,TODAY(),Freie_Tage)-1)/MAX(1,NETWORKDAYS($K57,$L57,Freie_Tage)))-0.15,4,3)))))</f>
        <v>0</v>
      </c>
      <c r="AA57" s="63" t="str">
        <f t="shared" ref="AA57:CZ57" si="60">IF(AND($B57="Meilenstein",ISNUMBER($K57)),IF(AND(AA$1&lt;=$K57,AB$1&gt;$K57),"◆",""),"")</f>
        <v/>
      </c>
      <c r="AB57" s="63" t="str">
        <f t="shared" si="60"/>
        <v/>
      </c>
      <c r="AC57" s="63" t="str">
        <f t="shared" si="60"/>
        <v/>
      </c>
      <c r="AD57" s="63" t="str">
        <f t="shared" si="60"/>
        <v/>
      </c>
      <c r="AE57" s="63" t="str">
        <f t="shared" si="60"/>
        <v/>
      </c>
      <c r="AF57" s="63" t="str">
        <f t="shared" si="60"/>
        <v/>
      </c>
      <c r="AG57" s="63" t="str">
        <f t="shared" si="60"/>
        <v/>
      </c>
      <c r="AH57" s="63" t="str">
        <f t="shared" si="60"/>
        <v/>
      </c>
      <c r="AI57" s="63" t="str">
        <f t="shared" si="60"/>
        <v/>
      </c>
      <c r="AJ57" s="63" t="str">
        <f t="shared" si="60"/>
        <v/>
      </c>
      <c r="AK57" s="63" t="str">
        <f t="shared" si="60"/>
        <v/>
      </c>
      <c r="AL57" s="63" t="str">
        <f t="shared" si="60"/>
        <v/>
      </c>
      <c r="AM57" s="63" t="str">
        <f t="shared" si="60"/>
        <v/>
      </c>
      <c r="AN57" s="63" t="str">
        <f t="shared" si="60"/>
        <v/>
      </c>
      <c r="AO57" s="63" t="str">
        <f t="shared" si="60"/>
        <v/>
      </c>
      <c r="AP57" s="63" t="str">
        <f t="shared" si="60"/>
        <v/>
      </c>
      <c r="AQ57" s="63" t="str">
        <f t="shared" si="60"/>
        <v/>
      </c>
      <c r="AR57" s="63" t="str">
        <f t="shared" si="60"/>
        <v/>
      </c>
      <c r="AS57" s="63" t="str">
        <f t="shared" si="60"/>
        <v/>
      </c>
      <c r="AT57" s="63" t="str">
        <f t="shared" si="60"/>
        <v/>
      </c>
      <c r="AU57" s="63" t="str">
        <f t="shared" si="60"/>
        <v/>
      </c>
      <c r="AV57" s="63" t="str">
        <f t="shared" si="60"/>
        <v/>
      </c>
      <c r="AW57" s="63" t="str">
        <f t="shared" si="60"/>
        <v/>
      </c>
      <c r="AX57" s="63" t="str">
        <f t="shared" si="60"/>
        <v/>
      </c>
      <c r="AY57" s="63" t="str">
        <f t="shared" si="60"/>
        <v/>
      </c>
      <c r="AZ57" s="63" t="str">
        <f t="shared" si="60"/>
        <v/>
      </c>
      <c r="BA57" s="63" t="str">
        <f t="shared" si="60"/>
        <v/>
      </c>
      <c r="BB57" s="63" t="str">
        <f t="shared" si="60"/>
        <v/>
      </c>
      <c r="BC57" s="63" t="str">
        <f t="shared" si="60"/>
        <v/>
      </c>
      <c r="BD57" s="63" t="str">
        <f t="shared" si="60"/>
        <v/>
      </c>
      <c r="BE57" s="63" t="str">
        <f t="shared" si="60"/>
        <v/>
      </c>
      <c r="BF57" s="63" t="str">
        <f t="shared" si="60"/>
        <v/>
      </c>
      <c r="BG57" s="63" t="str">
        <f t="shared" si="60"/>
        <v/>
      </c>
      <c r="BH57" s="63" t="str">
        <f t="shared" si="60"/>
        <v/>
      </c>
      <c r="BI57" s="63" t="str">
        <f t="shared" si="60"/>
        <v/>
      </c>
      <c r="BJ57" s="63" t="str">
        <f t="shared" si="60"/>
        <v/>
      </c>
      <c r="BK57" s="63" t="str">
        <f t="shared" si="60"/>
        <v/>
      </c>
      <c r="BL57" s="63" t="str">
        <f t="shared" si="60"/>
        <v/>
      </c>
      <c r="BM57" s="63" t="str">
        <f t="shared" si="60"/>
        <v/>
      </c>
      <c r="BN57" s="63" t="str">
        <f t="shared" si="60"/>
        <v/>
      </c>
      <c r="BO57" s="63" t="str">
        <f t="shared" si="60"/>
        <v/>
      </c>
      <c r="BP57" s="63" t="str">
        <f t="shared" si="60"/>
        <v/>
      </c>
      <c r="BQ57" s="63" t="str">
        <f t="shared" si="60"/>
        <v/>
      </c>
      <c r="BR57" s="63" t="str">
        <f t="shared" si="60"/>
        <v/>
      </c>
      <c r="BS57" s="63" t="str">
        <f t="shared" si="60"/>
        <v/>
      </c>
      <c r="BT57" s="63" t="str">
        <f t="shared" si="60"/>
        <v/>
      </c>
      <c r="BU57" s="63" t="str">
        <f t="shared" si="60"/>
        <v/>
      </c>
      <c r="BV57" s="63" t="str">
        <f t="shared" si="60"/>
        <v/>
      </c>
      <c r="BW57" s="63" t="str">
        <f t="shared" si="60"/>
        <v/>
      </c>
      <c r="BX57" s="63" t="str">
        <f t="shared" si="60"/>
        <v/>
      </c>
      <c r="BY57" s="63" t="str">
        <f t="shared" si="60"/>
        <v/>
      </c>
      <c r="BZ57" s="63" t="str">
        <f t="shared" si="60"/>
        <v/>
      </c>
      <c r="CA57" s="63" t="str">
        <f t="shared" si="60"/>
        <v/>
      </c>
      <c r="CB57" s="63" t="str">
        <f t="shared" si="60"/>
        <v/>
      </c>
      <c r="CC57" s="63" t="str">
        <f t="shared" si="60"/>
        <v/>
      </c>
      <c r="CD57" s="63" t="str">
        <f t="shared" si="60"/>
        <v/>
      </c>
      <c r="CE57" s="63" t="str">
        <f t="shared" si="60"/>
        <v/>
      </c>
      <c r="CF57" s="63" t="str">
        <f t="shared" si="60"/>
        <v/>
      </c>
      <c r="CG57" s="63" t="str">
        <f t="shared" si="60"/>
        <v/>
      </c>
      <c r="CH57" s="63" t="str">
        <f t="shared" si="60"/>
        <v/>
      </c>
      <c r="CI57" s="63" t="str">
        <f t="shared" si="60"/>
        <v/>
      </c>
      <c r="CJ57" s="63" t="str">
        <f t="shared" si="60"/>
        <v/>
      </c>
      <c r="CK57" s="63" t="str">
        <f t="shared" si="60"/>
        <v/>
      </c>
      <c r="CL57" s="63" t="str">
        <f t="shared" si="60"/>
        <v/>
      </c>
      <c r="CM57" s="63" t="str">
        <f t="shared" si="60"/>
        <v/>
      </c>
      <c r="CN57" s="63" t="str">
        <f t="shared" si="60"/>
        <v/>
      </c>
      <c r="CO57" s="63" t="str">
        <f t="shared" si="60"/>
        <v/>
      </c>
      <c r="CP57" s="63" t="str">
        <f t="shared" si="60"/>
        <v/>
      </c>
      <c r="CQ57" s="63" t="str">
        <f t="shared" si="60"/>
        <v/>
      </c>
      <c r="CR57" s="63" t="str">
        <f t="shared" si="60"/>
        <v/>
      </c>
      <c r="CS57" s="63" t="str">
        <f t="shared" si="60"/>
        <v/>
      </c>
      <c r="CT57" s="63" t="str">
        <f t="shared" si="60"/>
        <v/>
      </c>
      <c r="CU57" s="63" t="str">
        <f t="shared" si="60"/>
        <v/>
      </c>
      <c r="CV57" s="63" t="str">
        <f t="shared" si="60"/>
        <v/>
      </c>
      <c r="CW57" s="63" t="str">
        <f t="shared" si="60"/>
        <v/>
      </c>
      <c r="CX57" s="63" t="str">
        <f t="shared" si="60"/>
        <v/>
      </c>
      <c r="CY57" s="63" t="str">
        <f t="shared" si="60"/>
        <v/>
      </c>
      <c r="CZ57" s="63" t="str">
        <f t="shared" si="60"/>
        <v/>
      </c>
    </row>
    <row r="58" ht="15.75" customHeight="1">
      <c r="A58" s="53"/>
      <c r="B58" s="53"/>
      <c r="C58" s="55"/>
      <c r="D58" s="55"/>
      <c r="E58" s="53"/>
      <c r="F58" s="53"/>
      <c r="G58" s="53"/>
      <c r="H58" s="53"/>
      <c r="I58" s="53"/>
      <c r="J58" s="56"/>
      <c r="K58" s="57" t="str">
        <f t="shared" si="6"/>
        <v/>
      </c>
      <c r="L58" s="57" t="str">
        <f t="shared" si="7"/>
        <v/>
      </c>
      <c r="M58" s="57" t="str">
        <f>IF(OR($B58&lt;&gt;"Vorgang",N($H58)=0,NOT(ISNUMBER($L58)),ISNUMBER($P58)),"",WORKDAY($L58,$H58,Freie_Tage))</f>
        <v/>
      </c>
      <c r="N58" s="56"/>
      <c r="O58" s="56"/>
      <c r="P58" s="56"/>
      <c r="Q58" s="58"/>
      <c r="R58" s="59" t="str">
        <f>IF(AND(ISNUMBER($N58),ISNUMBER($L58)),IF($L58&gt;$N58,NETWORKDAYS($N58,$L58,Freie_Tage)-1,IF($L58&lt;$N58,1-NETWORKDAYS($L58,$N58,Freie_Tage),0)),"")</f>
        <v/>
      </c>
      <c r="S58" s="60" t="str">
        <f t="shared" si="8"/>
        <v/>
      </c>
      <c r="T58" s="61" t="str">
        <f t="shared" si="9"/>
        <v/>
      </c>
      <c r="U58" s="62">
        <f t="shared" si="10"/>
        <v>15</v>
      </c>
      <c r="V58" s="62" t="str">
        <f t="array" ref="V58">IF(OR($C58="",$B58="Abschnitt"),"",IF(ISNUMBER($O58),$O58,IF(AND($E58="",NOT(ISNUMBER($J58))),WORKDAY(IF(ISNUMBER($C$5),$C$5,TODAY())-1,1,Freie_Tage),MAX(IF($E58="",0,IFERROR(WORKDAY(INDEX($X$7:$X57,MATCH($E58,$A$7:$A57,0)),IF($B58="Meilenstein",0,1)+N($F58),Freie_Tage),WORKDAY(IF(ISNUMBER($C$5),$C$5,TODAY())-1,1,Freie_Tage))),IF(ISNUMBER($J58),WORKDAY($J58-1,1,Freie_Tage),0)))))</f>
        <v/>
      </c>
      <c r="W58" s="62" t="str">
        <f>IF(V58="","",IF(ISNUMBER($P58),$P58,IF($B58="Meilenstein",V58,WORKDAY(V58,MAX(N($G58),1)-1,Freie_Tage))))</f>
        <v/>
      </c>
      <c r="X58" s="62" t="str">
        <f>IF(V58="","",MAX(WORKDAY(IF($B58="Meilenstein",V58,WORKDAY(V58,MAX(N($G58),1)-1,Freie_Tage)),N($H58),Freie_Tage),IF(ISNUMBER($P58),$P58,0)))</f>
        <v/>
      </c>
      <c r="Y58" s="62">
        <f t="shared" si="11"/>
        <v>0</v>
      </c>
      <c r="Z58" s="62">
        <f>IF(NOT(ISNUMBER($K58)),0,IF(Y58&gt;=1,1,IF(TODAY()&lt;$K58,2,IF(OR(TODAY()&gt;$L58,N($R58)&gt;0),5,IF(Y58&lt;MIN(1,(NETWORKDAYS($K58,TODAY(),Freie_Tage)-1)/MAX(1,NETWORKDAYS($K58,$L58,Freie_Tage)))-0.15,4,3)))))</f>
        <v>0</v>
      </c>
      <c r="AA58" s="63" t="str">
        <f t="shared" ref="AA58:CZ58" si="61">IF(AND($B58="Meilenstein",ISNUMBER($K58)),IF(AND(AA$1&lt;=$K58,AB$1&gt;$K58),"◆",""),"")</f>
        <v/>
      </c>
      <c r="AB58" s="63" t="str">
        <f t="shared" si="61"/>
        <v/>
      </c>
      <c r="AC58" s="63" t="str">
        <f t="shared" si="61"/>
        <v/>
      </c>
      <c r="AD58" s="63" t="str">
        <f t="shared" si="61"/>
        <v/>
      </c>
      <c r="AE58" s="63" t="str">
        <f t="shared" si="61"/>
        <v/>
      </c>
      <c r="AF58" s="63" t="str">
        <f t="shared" si="61"/>
        <v/>
      </c>
      <c r="AG58" s="63" t="str">
        <f t="shared" si="61"/>
        <v/>
      </c>
      <c r="AH58" s="63" t="str">
        <f t="shared" si="61"/>
        <v/>
      </c>
      <c r="AI58" s="63" t="str">
        <f t="shared" si="61"/>
        <v/>
      </c>
      <c r="AJ58" s="63" t="str">
        <f t="shared" si="61"/>
        <v/>
      </c>
      <c r="AK58" s="63" t="str">
        <f t="shared" si="61"/>
        <v/>
      </c>
      <c r="AL58" s="63" t="str">
        <f t="shared" si="61"/>
        <v/>
      </c>
      <c r="AM58" s="63" t="str">
        <f t="shared" si="61"/>
        <v/>
      </c>
      <c r="AN58" s="63" t="str">
        <f t="shared" si="61"/>
        <v/>
      </c>
      <c r="AO58" s="63" t="str">
        <f t="shared" si="61"/>
        <v/>
      </c>
      <c r="AP58" s="63" t="str">
        <f t="shared" si="61"/>
        <v/>
      </c>
      <c r="AQ58" s="63" t="str">
        <f t="shared" si="61"/>
        <v/>
      </c>
      <c r="AR58" s="63" t="str">
        <f t="shared" si="61"/>
        <v/>
      </c>
      <c r="AS58" s="63" t="str">
        <f t="shared" si="61"/>
        <v/>
      </c>
      <c r="AT58" s="63" t="str">
        <f t="shared" si="61"/>
        <v/>
      </c>
      <c r="AU58" s="63" t="str">
        <f t="shared" si="61"/>
        <v/>
      </c>
      <c r="AV58" s="63" t="str">
        <f t="shared" si="61"/>
        <v/>
      </c>
      <c r="AW58" s="63" t="str">
        <f t="shared" si="61"/>
        <v/>
      </c>
      <c r="AX58" s="63" t="str">
        <f t="shared" si="61"/>
        <v/>
      </c>
      <c r="AY58" s="63" t="str">
        <f t="shared" si="61"/>
        <v/>
      </c>
      <c r="AZ58" s="63" t="str">
        <f t="shared" si="61"/>
        <v/>
      </c>
      <c r="BA58" s="63" t="str">
        <f t="shared" si="61"/>
        <v/>
      </c>
      <c r="BB58" s="63" t="str">
        <f t="shared" si="61"/>
        <v/>
      </c>
      <c r="BC58" s="63" t="str">
        <f t="shared" si="61"/>
        <v/>
      </c>
      <c r="BD58" s="63" t="str">
        <f t="shared" si="61"/>
        <v/>
      </c>
      <c r="BE58" s="63" t="str">
        <f t="shared" si="61"/>
        <v/>
      </c>
      <c r="BF58" s="63" t="str">
        <f t="shared" si="61"/>
        <v/>
      </c>
      <c r="BG58" s="63" t="str">
        <f t="shared" si="61"/>
        <v/>
      </c>
      <c r="BH58" s="63" t="str">
        <f t="shared" si="61"/>
        <v/>
      </c>
      <c r="BI58" s="63" t="str">
        <f t="shared" si="61"/>
        <v/>
      </c>
      <c r="BJ58" s="63" t="str">
        <f t="shared" si="61"/>
        <v/>
      </c>
      <c r="BK58" s="63" t="str">
        <f t="shared" si="61"/>
        <v/>
      </c>
      <c r="BL58" s="63" t="str">
        <f t="shared" si="61"/>
        <v/>
      </c>
      <c r="BM58" s="63" t="str">
        <f t="shared" si="61"/>
        <v/>
      </c>
      <c r="BN58" s="63" t="str">
        <f t="shared" si="61"/>
        <v/>
      </c>
      <c r="BO58" s="63" t="str">
        <f t="shared" si="61"/>
        <v/>
      </c>
      <c r="BP58" s="63" t="str">
        <f t="shared" si="61"/>
        <v/>
      </c>
      <c r="BQ58" s="63" t="str">
        <f t="shared" si="61"/>
        <v/>
      </c>
      <c r="BR58" s="63" t="str">
        <f t="shared" si="61"/>
        <v/>
      </c>
      <c r="BS58" s="63" t="str">
        <f t="shared" si="61"/>
        <v/>
      </c>
      <c r="BT58" s="63" t="str">
        <f t="shared" si="61"/>
        <v/>
      </c>
      <c r="BU58" s="63" t="str">
        <f t="shared" si="61"/>
        <v/>
      </c>
      <c r="BV58" s="63" t="str">
        <f t="shared" si="61"/>
        <v/>
      </c>
      <c r="BW58" s="63" t="str">
        <f t="shared" si="61"/>
        <v/>
      </c>
      <c r="BX58" s="63" t="str">
        <f t="shared" si="61"/>
        <v/>
      </c>
      <c r="BY58" s="63" t="str">
        <f t="shared" si="61"/>
        <v/>
      </c>
      <c r="BZ58" s="63" t="str">
        <f t="shared" si="61"/>
        <v/>
      </c>
      <c r="CA58" s="63" t="str">
        <f t="shared" si="61"/>
        <v/>
      </c>
      <c r="CB58" s="63" t="str">
        <f t="shared" si="61"/>
        <v/>
      </c>
      <c r="CC58" s="63" t="str">
        <f t="shared" si="61"/>
        <v/>
      </c>
      <c r="CD58" s="63" t="str">
        <f t="shared" si="61"/>
        <v/>
      </c>
      <c r="CE58" s="63" t="str">
        <f t="shared" si="61"/>
        <v/>
      </c>
      <c r="CF58" s="63" t="str">
        <f t="shared" si="61"/>
        <v/>
      </c>
      <c r="CG58" s="63" t="str">
        <f t="shared" si="61"/>
        <v/>
      </c>
      <c r="CH58" s="63" t="str">
        <f t="shared" si="61"/>
        <v/>
      </c>
      <c r="CI58" s="63" t="str">
        <f t="shared" si="61"/>
        <v/>
      </c>
      <c r="CJ58" s="63" t="str">
        <f t="shared" si="61"/>
        <v/>
      </c>
      <c r="CK58" s="63" t="str">
        <f t="shared" si="61"/>
        <v/>
      </c>
      <c r="CL58" s="63" t="str">
        <f t="shared" si="61"/>
        <v/>
      </c>
      <c r="CM58" s="63" t="str">
        <f t="shared" si="61"/>
        <v/>
      </c>
      <c r="CN58" s="63" t="str">
        <f t="shared" si="61"/>
        <v/>
      </c>
      <c r="CO58" s="63" t="str">
        <f t="shared" si="61"/>
        <v/>
      </c>
      <c r="CP58" s="63" t="str">
        <f t="shared" si="61"/>
        <v/>
      </c>
      <c r="CQ58" s="63" t="str">
        <f t="shared" si="61"/>
        <v/>
      </c>
      <c r="CR58" s="63" t="str">
        <f t="shared" si="61"/>
        <v/>
      </c>
      <c r="CS58" s="63" t="str">
        <f t="shared" si="61"/>
        <v/>
      </c>
      <c r="CT58" s="63" t="str">
        <f t="shared" si="61"/>
        <v/>
      </c>
      <c r="CU58" s="63" t="str">
        <f t="shared" si="61"/>
        <v/>
      </c>
      <c r="CV58" s="63" t="str">
        <f t="shared" si="61"/>
        <v/>
      </c>
      <c r="CW58" s="63" t="str">
        <f t="shared" si="61"/>
        <v/>
      </c>
      <c r="CX58" s="63" t="str">
        <f t="shared" si="61"/>
        <v/>
      </c>
      <c r="CY58" s="63" t="str">
        <f t="shared" si="61"/>
        <v/>
      </c>
      <c r="CZ58" s="63" t="str">
        <f t="shared" si="61"/>
        <v/>
      </c>
    </row>
    <row r="59" ht="15.75" customHeight="1">
      <c r="A59" s="53"/>
      <c r="B59" s="53"/>
      <c r="C59" s="55"/>
      <c r="D59" s="55"/>
      <c r="E59" s="53"/>
      <c r="F59" s="53"/>
      <c r="G59" s="53"/>
      <c r="H59" s="53"/>
      <c r="I59" s="53"/>
      <c r="J59" s="56"/>
      <c r="K59" s="57" t="str">
        <f t="shared" si="6"/>
        <v/>
      </c>
      <c r="L59" s="57" t="str">
        <f t="shared" si="7"/>
        <v/>
      </c>
      <c r="M59" s="57" t="str">
        <f>IF(OR($B59&lt;&gt;"Vorgang",N($H59)=0,NOT(ISNUMBER($L59)),ISNUMBER($P59)),"",WORKDAY($L59,$H59,Freie_Tage))</f>
        <v/>
      </c>
      <c r="N59" s="56"/>
      <c r="O59" s="56"/>
      <c r="P59" s="56"/>
      <c r="Q59" s="58"/>
      <c r="R59" s="59" t="str">
        <f>IF(AND(ISNUMBER($N59),ISNUMBER($L59)),IF($L59&gt;$N59,NETWORKDAYS($N59,$L59,Freie_Tage)-1,IF($L59&lt;$N59,1-NETWORKDAYS($L59,$N59,Freie_Tage),0)),"")</f>
        <v/>
      </c>
      <c r="S59" s="60" t="str">
        <f t="shared" si="8"/>
        <v/>
      </c>
      <c r="T59" s="61" t="str">
        <f t="shared" si="9"/>
        <v/>
      </c>
      <c r="U59" s="62">
        <f t="shared" si="10"/>
        <v>15</v>
      </c>
      <c r="V59" s="62" t="str">
        <f t="array" ref="V59">IF(OR($C59="",$B59="Abschnitt"),"",IF(ISNUMBER($O59),$O59,IF(AND($E59="",NOT(ISNUMBER($J59))),WORKDAY(IF(ISNUMBER($C$5),$C$5,TODAY())-1,1,Freie_Tage),MAX(IF($E59="",0,IFERROR(WORKDAY(INDEX($X$7:$X58,MATCH($E59,$A$7:$A58,0)),IF($B59="Meilenstein",0,1)+N($F59),Freie_Tage),WORKDAY(IF(ISNUMBER($C$5),$C$5,TODAY())-1,1,Freie_Tage))),IF(ISNUMBER($J59),WORKDAY($J59-1,1,Freie_Tage),0)))))</f>
        <v/>
      </c>
      <c r="W59" s="62" t="str">
        <f>IF(V59="","",IF(ISNUMBER($P59),$P59,IF($B59="Meilenstein",V59,WORKDAY(V59,MAX(N($G59),1)-1,Freie_Tage))))</f>
        <v/>
      </c>
      <c r="X59" s="62" t="str">
        <f>IF(V59="","",MAX(WORKDAY(IF($B59="Meilenstein",V59,WORKDAY(V59,MAX(N($G59),1)-1,Freie_Tage)),N($H59),Freie_Tage),IF(ISNUMBER($P59),$P59,0)))</f>
        <v/>
      </c>
      <c r="Y59" s="62">
        <f t="shared" si="11"/>
        <v>0</v>
      </c>
      <c r="Z59" s="62">
        <f>IF(NOT(ISNUMBER($K59)),0,IF(Y59&gt;=1,1,IF(TODAY()&lt;$K59,2,IF(OR(TODAY()&gt;$L59,N($R59)&gt;0),5,IF(Y59&lt;MIN(1,(NETWORKDAYS($K59,TODAY(),Freie_Tage)-1)/MAX(1,NETWORKDAYS($K59,$L59,Freie_Tage)))-0.15,4,3)))))</f>
        <v>0</v>
      </c>
      <c r="AA59" s="63" t="str">
        <f t="shared" ref="AA59:CZ59" si="62">IF(AND($B59="Meilenstein",ISNUMBER($K59)),IF(AND(AA$1&lt;=$K59,AB$1&gt;$K59),"◆",""),"")</f>
        <v/>
      </c>
      <c r="AB59" s="63" t="str">
        <f t="shared" si="62"/>
        <v/>
      </c>
      <c r="AC59" s="63" t="str">
        <f t="shared" si="62"/>
        <v/>
      </c>
      <c r="AD59" s="63" t="str">
        <f t="shared" si="62"/>
        <v/>
      </c>
      <c r="AE59" s="63" t="str">
        <f t="shared" si="62"/>
        <v/>
      </c>
      <c r="AF59" s="63" t="str">
        <f t="shared" si="62"/>
        <v/>
      </c>
      <c r="AG59" s="63" t="str">
        <f t="shared" si="62"/>
        <v/>
      </c>
      <c r="AH59" s="63" t="str">
        <f t="shared" si="62"/>
        <v/>
      </c>
      <c r="AI59" s="63" t="str">
        <f t="shared" si="62"/>
        <v/>
      </c>
      <c r="AJ59" s="63" t="str">
        <f t="shared" si="62"/>
        <v/>
      </c>
      <c r="AK59" s="63" t="str">
        <f t="shared" si="62"/>
        <v/>
      </c>
      <c r="AL59" s="63" t="str">
        <f t="shared" si="62"/>
        <v/>
      </c>
      <c r="AM59" s="63" t="str">
        <f t="shared" si="62"/>
        <v/>
      </c>
      <c r="AN59" s="63" t="str">
        <f t="shared" si="62"/>
        <v/>
      </c>
      <c r="AO59" s="63" t="str">
        <f t="shared" si="62"/>
        <v/>
      </c>
      <c r="AP59" s="63" t="str">
        <f t="shared" si="62"/>
        <v/>
      </c>
      <c r="AQ59" s="63" t="str">
        <f t="shared" si="62"/>
        <v/>
      </c>
      <c r="AR59" s="63" t="str">
        <f t="shared" si="62"/>
        <v/>
      </c>
      <c r="AS59" s="63" t="str">
        <f t="shared" si="62"/>
        <v/>
      </c>
      <c r="AT59" s="63" t="str">
        <f t="shared" si="62"/>
        <v/>
      </c>
      <c r="AU59" s="63" t="str">
        <f t="shared" si="62"/>
        <v/>
      </c>
      <c r="AV59" s="63" t="str">
        <f t="shared" si="62"/>
        <v/>
      </c>
      <c r="AW59" s="63" t="str">
        <f t="shared" si="62"/>
        <v/>
      </c>
      <c r="AX59" s="63" t="str">
        <f t="shared" si="62"/>
        <v/>
      </c>
      <c r="AY59" s="63" t="str">
        <f t="shared" si="62"/>
        <v/>
      </c>
      <c r="AZ59" s="63" t="str">
        <f t="shared" si="62"/>
        <v/>
      </c>
      <c r="BA59" s="63" t="str">
        <f t="shared" si="62"/>
        <v/>
      </c>
      <c r="BB59" s="63" t="str">
        <f t="shared" si="62"/>
        <v/>
      </c>
      <c r="BC59" s="63" t="str">
        <f t="shared" si="62"/>
        <v/>
      </c>
      <c r="BD59" s="63" t="str">
        <f t="shared" si="62"/>
        <v/>
      </c>
      <c r="BE59" s="63" t="str">
        <f t="shared" si="62"/>
        <v/>
      </c>
      <c r="BF59" s="63" t="str">
        <f t="shared" si="62"/>
        <v/>
      </c>
      <c r="BG59" s="63" t="str">
        <f t="shared" si="62"/>
        <v/>
      </c>
      <c r="BH59" s="63" t="str">
        <f t="shared" si="62"/>
        <v/>
      </c>
      <c r="BI59" s="63" t="str">
        <f t="shared" si="62"/>
        <v/>
      </c>
      <c r="BJ59" s="63" t="str">
        <f t="shared" si="62"/>
        <v/>
      </c>
      <c r="BK59" s="63" t="str">
        <f t="shared" si="62"/>
        <v/>
      </c>
      <c r="BL59" s="63" t="str">
        <f t="shared" si="62"/>
        <v/>
      </c>
      <c r="BM59" s="63" t="str">
        <f t="shared" si="62"/>
        <v/>
      </c>
      <c r="BN59" s="63" t="str">
        <f t="shared" si="62"/>
        <v/>
      </c>
      <c r="BO59" s="63" t="str">
        <f t="shared" si="62"/>
        <v/>
      </c>
      <c r="BP59" s="63" t="str">
        <f t="shared" si="62"/>
        <v/>
      </c>
      <c r="BQ59" s="63" t="str">
        <f t="shared" si="62"/>
        <v/>
      </c>
      <c r="BR59" s="63" t="str">
        <f t="shared" si="62"/>
        <v/>
      </c>
      <c r="BS59" s="63" t="str">
        <f t="shared" si="62"/>
        <v/>
      </c>
      <c r="BT59" s="63" t="str">
        <f t="shared" si="62"/>
        <v/>
      </c>
      <c r="BU59" s="63" t="str">
        <f t="shared" si="62"/>
        <v/>
      </c>
      <c r="BV59" s="63" t="str">
        <f t="shared" si="62"/>
        <v/>
      </c>
      <c r="BW59" s="63" t="str">
        <f t="shared" si="62"/>
        <v/>
      </c>
      <c r="BX59" s="63" t="str">
        <f t="shared" si="62"/>
        <v/>
      </c>
      <c r="BY59" s="63" t="str">
        <f t="shared" si="62"/>
        <v/>
      </c>
      <c r="BZ59" s="63" t="str">
        <f t="shared" si="62"/>
        <v/>
      </c>
      <c r="CA59" s="63" t="str">
        <f t="shared" si="62"/>
        <v/>
      </c>
      <c r="CB59" s="63" t="str">
        <f t="shared" si="62"/>
        <v/>
      </c>
      <c r="CC59" s="63" t="str">
        <f t="shared" si="62"/>
        <v/>
      </c>
      <c r="CD59" s="63" t="str">
        <f t="shared" si="62"/>
        <v/>
      </c>
      <c r="CE59" s="63" t="str">
        <f t="shared" si="62"/>
        <v/>
      </c>
      <c r="CF59" s="63" t="str">
        <f t="shared" si="62"/>
        <v/>
      </c>
      <c r="CG59" s="63" t="str">
        <f t="shared" si="62"/>
        <v/>
      </c>
      <c r="CH59" s="63" t="str">
        <f t="shared" si="62"/>
        <v/>
      </c>
      <c r="CI59" s="63" t="str">
        <f t="shared" si="62"/>
        <v/>
      </c>
      <c r="CJ59" s="63" t="str">
        <f t="shared" si="62"/>
        <v/>
      </c>
      <c r="CK59" s="63" t="str">
        <f t="shared" si="62"/>
        <v/>
      </c>
      <c r="CL59" s="63" t="str">
        <f t="shared" si="62"/>
        <v/>
      </c>
      <c r="CM59" s="63" t="str">
        <f t="shared" si="62"/>
        <v/>
      </c>
      <c r="CN59" s="63" t="str">
        <f t="shared" si="62"/>
        <v/>
      </c>
      <c r="CO59" s="63" t="str">
        <f t="shared" si="62"/>
        <v/>
      </c>
      <c r="CP59" s="63" t="str">
        <f t="shared" si="62"/>
        <v/>
      </c>
      <c r="CQ59" s="63" t="str">
        <f t="shared" si="62"/>
        <v/>
      </c>
      <c r="CR59" s="63" t="str">
        <f t="shared" si="62"/>
        <v/>
      </c>
      <c r="CS59" s="63" t="str">
        <f t="shared" si="62"/>
        <v/>
      </c>
      <c r="CT59" s="63" t="str">
        <f t="shared" si="62"/>
        <v/>
      </c>
      <c r="CU59" s="63" t="str">
        <f t="shared" si="62"/>
        <v/>
      </c>
      <c r="CV59" s="63" t="str">
        <f t="shared" si="62"/>
        <v/>
      </c>
      <c r="CW59" s="63" t="str">
        <f t="shared" si="62"/>
        <v/>
      </c>
      <c r="CX59" s="63" t="str">
        <f t="shared" si="62"/>
        <v/>
      </c>
      <c r="CY59" s="63" t="str">
        <f t="shared" si="62"/>
        <v/>
      </c>
      <c r="CZ59" s="63" t="str">
        <f t="shared" si="62"/>
        <v/>
      </c>
    </row>
    <row r="60" ht="15.75" customHeight="1">
      <c r="A60" s="53"/>
      <c r="B60" s="53"/>
      <c r="C60" s="55"/>
      <c r="D60" s="55"/>
      <c r="E60" s="53"/>
      <c r="F60" s="53"/>
      <c r="G60" s="53"/>
      <c r="H60" s="53"/>
      <c r="I60" s="53"/>
      <c r="J60" s="56"/>
      <c r="K60" s="57" t="str">
        <f t="shared" si="6"/>
        <v/>
      </c>
      <c r="L60" s="57" t="str">
        <f t="shared" si="7"/>
        <v/>
      </c>
      <c r="M60" s="57" t="str">
        <f>IF(OR($B60&lt;&gt;"Vorgang",N($H60)=0,NOT(ISNUMBER($L60)),ISNUMBER($P60)),"",WORKDAY($L60,$H60,Freie_Tage))</f>
        <v/>
      </c>
      <c r="N60" s="56"/>
      <c r="O60" s="56"/>
      <c r="P60" s="56"/>
      <c r="Q60" s="58"/>
      <c r="R60" s="59" t="str">
        <f>IF(AND(ISNUMBER($N60),ISNUMBER($L60)),IF($L60&gt;$N60,NETWORKDAYS($N60,$L60,Freie_Tage)-1,IF($L60&lt;$N60,1-NETWORKDAYS($L60,$N60,Freie_Tage),0)),"")</f>
        <v/>
      </c>
      <c r="S60" s="60" t="str">
        <f t="shared" si="8"/>
        <v/>
      </c>
      <c r="T60" s="61" t="str">
        <f t="shared" si="9"/>
        <v/>
      </c>
      <c r="U60" s="62">
        <f t="shared" si="10"/>
        <v>15</v>
      </c>
      <c r="V60" s="62" t="str">
        <f t="array" ref="V60">IF(OR($C60="",$B60="Abschnitt"),"",IF(ISNUMBER($O60),$O60,IF(AND($E60="",NOT(ISNUMBER($J60))),WORKDAY(IF(ISNUMBER($C$5),$C$5,TODAY())-1,1,Freie_Tage),MAX(IF($E60="",0,IFERROR(WORKDAY(INDEX($X$7:$X59,MATCH($E60,$A$7:$A59,0)),IF($B60="Meilenstein",0,1)+N($F60),Freie_Tage),WORKDAY(IF(ISNUMBER($C$5),$C$5,TODAY())-1,1,Freie_Tage))),IF(ISNUMBER($J60),WORKDAY($J60-1,1,Freie_Tage),0)))))</f>
        <v/>
      </c>
      <c r="W60" s="62" t="str">
        <f>IF(V60="","",IF(ISNUMBER($P60),$P60,IF($B60="Meilenstein",V60,WORKDAY(V60,MAX(N($G60),1)-1,Freie_Tage))))</f>
        <v/>
      </c>
      <c r="X60" s="62" t="str">
        <f>IF(V60="","",MAX(WORKDAY(IF($B60="Meilenstein",V60,WORKDAY(V60,MAX(N($G60),1)-1,Freie_Tage)),N($H60),Freie_Tage),IF(ISNUMBER($P60),$P60,0)))</f>
        <v/>
      </c>
      <c r="Y60" s="62">
        <f t="shared" si="11"/>
        <v>0</v>
      </c>
      <c r="Z60" s="62">
        <f>IF(NOT(ISNUMBER($K60)),0,IF(Y60&gt;=1,1,IF(TODAY()&lt;$K60,2,IF(OR(TODAY()&gt;$L60,N($R60)&gt;0),5,IF(Y60&lt;MIN(1,(NETWORKDAYS($K60,TODAY(),Freie_Tage)-1)/MAX(1,NETWORKDAYS($K60,$L60,Freie_Tage)))-0.15,4,3)))))</f>
        <v>0</v>
      </c>
      <c r="AA60" s="63" t="str">
        <f t="shared" ref="AA60:CZ60" si="63">IF(AND($B60="Meilenstein",ISNUMBER($K60)),IF(AND(AA$1&lt;=$K60,AB$1&gt;$K60),"◆",""),"")</f>
        <v/>
      </c>
      <c r="AB60" s="63" t="str">
        <f t="shared" si="63"/>
        <v/>
      </c>
      <c r="AC60" s="63" t="str">
        <f t="shared" si="63"/>
        <v/>
      </c>
      <c r="AD60" s="63" t="str">
        <f t="shared" si="63"/>
        <v/>
      </c>
      <c r="AE60" s="63" t="str">
        <f t="shared" si="63"/>
        <v/>
      </c>
      <c r="AF60" s="63" t="str">
        <f t="shared" si="63"/>
        <v/>
      </c>
      <c r="AG60" s="63" t="str">
        <f t="shared" si="63"/>
        <v/>
      </c>
      <c r="AH60" s="63" t="str">
        <f t="shared" si="63"/>
        <v/>
      </c>
      <c r="AI60" s="63" t="str">
        <f t="shared" si="63"/>
        <v/>
      </c>
      <c r="AJ60" s="63" t="str">
        <f t="shared" si="63"/>
        <v/>
      </c>
      <c r="AK60" s="63" t="str">
        <f t="shared" si="63"/>
        <v/>
      </c>
      <c r="AL60" s="63" t="str">
        <f t="shared" si="63"/>
        <v/>
      </c>
      <c r="AM60" s="63" t="str">
        <f t="shared" si="63"/>
        <v/>
      </c>
      <c r="AN60" s="63" t="str">
        <f t="shared" si="63"/>
        <v/>
      </c>
      <c r="AO60" s="63" t="str">
        <f t="shared" si="63"/>
        <v/>
      </c>
      <c r="AP60" s="63" t="str">
        <f t="shared" si="63"/>
        <v/>
      </c>
      <c r="AQ60" s="63" t="str">
        <f t="shared" si="63"/>
        <v/>
      </c>
      <c r="AR60" s="63" t="str">
        <f t="shared" si="63"/>
        <v/>
      </c>
      <c r="AS60" s="63" t="str">
        <f t="shared" si="63"/>
        <v/>
      </c>
      <c r="AT60" s="63" t="str">
        <f t="shared" si="63"/>
        <v/>
      </c>
      <c r="AU60" s="63" t="str">
        <f t="shared" si="63"/>
        <v/>
      </c>
      <c r="AV60" s="63" t="str">
        <f t="shared" si="63"/>
        <v/>
      </c>
      <c r="AW60" s="63" t="str">
        <f t="shared" si="63"/>
        <v/>
      </c>
      <c r="AX60" s="63" t="str">
        <f t="shared" si="63"/>
        <v/>
      </c>
      <c r="AY60" s="63" t="str">
        <f t="shared" si="63"/>
        <v/>
      </c>
      <c r="AZ60" s="63" t="str">
        <f t="shared" si="63"/>
        <v/>
      </c>
      <c r="BA60" s="63" t="str">
        <f t="shared" si="63"/>
        <v/>
      </c>
      <c r="BB60" s="63" t="str">
        <f t="shared" si="63"/>
        <v/>
      </c>
      <c r="BC60" s="63" t="str">
        <f t="shared" si="63"/>
        <v/>
      </c>
      <c r="BD60" s="63" t="str">
        <f t="shared" si="63"/>
        <v/>
      </c>
      <c r="BE60" s="63" t="str">
        <f t="shared" si="63"/>
        <v/>
      </c>
      <c r="BF60" s="63" t="str">
        <f t="shared" si="63"/>
        <v/>
      </c>
      <c r="BG60" s="63" t="str">
        <f t="shared" si="63"/>
        <v/>
      </c>
      <c r="BH60" s="63" t="str">
        <f t="shared" si="63"/>
        <v/>
      </c>
      <c r="BI60" s="63" t="str">
        <f t="shared" si="63"/>
        <v/>
      </c>
      <c r="BJ60" s="63" t="str">
        <f t="shared" si="63"/>
        <v/>
      </c>
      <c r="BK60" s="63" t="str">
        <f t="shared" si="63"/>
        <v/>
      </c>
      <c r="BL60" s="63" t="str">
        <f t="shared" si="63"/>
        <v/>
      </c>
      <c r="BM60" s="63" t="str">
        <f t="shared" si="63"/>
        <v/>
      </c>
      <c r="BN60" s="63" t="str">
        <f t="shared" si="63"/>
        <v/>
      </c>
      <c r="BO60" s="63" t="str">
        <f t="shared" si="63"/>
        <v/>
      </c>
      <c r="BP60" s="63" t="str">
        <f t="shared" si="63"/>
        <v/>
      </c>
      <c r="BQ60" s="63" t="str">
        <f t="shared" si="63"/>
        <v/>
      </c>
      <c r="BR60" s="63" t="str">
        <f t="shared" si="63"/>
        <v/>
      </c>
      <c r="BS60" s="63" t="str">
        <f t="shared" si="63"/>
        <v/>
      </c>
      <c r="BT60" s="63" t="str">
        <f t="shared" si="63"/>
        <v/>
      </c>
      <c r="BU60" s="63" t="str">
        <f t="shared" si="63"/>
        <v/>
      </c>
      <c r="BV60" s="63" t="str">
        <f t="shared" si="63"/>
        <v/>
      </c>
      <c r="BW60" s="63" t="str">
        <f t="shared" si="63"/>
        <v/>
      </c>
      <c r="BX60" s="63" t="str">
        <f t="shared" si="63"/>
        <v/>
      </c>
      <c r="BY60" s="63" t="str">
        <f t="shared" si="63"/>
        <v/>
      </c>
      <c r="BZ60" s="63" t="str">
        <f t="shared" si="63"/>
        <v/>
      </c>
      <c r="CA60" s="63" t="str">
        <f t="shared" si="63"/>
        <v/>
      </c>
      <c r="CB60" s="63" t="str">
        <f t="shared" si="63"/>
        <v/>
      </c>
      <c r="CC60" s="63" t="str">
        <f t="shared" si="63"/>
        <v/>
      </c>
      <c r="CD60" s="63" t="str">
        <f t="shared" si="63"/>
        <v/>
      </c>
      <c r="CE60" s="63" t="str">
        <f t="shared" si="63"/>
        <v/>
      </c>
      <c r="CF60" s="63" t="str">
        <f t="shared" si="63"/>
        <v/>
      </c>
      <c r="CG60" s="63" t="str">
        <f t="shared" si="63"/>
        <v/>
      </c>
      <c r="CH60" s="63" t="str">
        <f t="shared" si="63"/>
        <v/>
      </c>
      <c r="CI60" s="63" t="str">
        <f t="shared" si="63"/>
        <v/>
      </c>
      <c r="CJ60" s="63" t="str">
        <f t="shared" si="63"/>
        <v/>
      </c>
      <c r="CK60" s="63" t="str">
        <f t="shared" si="63"/>
        <v/>
      </c>
      <c r="CL60" s="63" t="str">
        <f t="shared" si="63"/>
        <v/>
      </c>
      <c r="CM60" s="63" t="str">
        <f t="shared" si="63"/>
        <v/>
      </c>
      <c r="CN60" s="63" t="str">
        <f t="shared" si="63"/>
        <v/>
      </c>
      <c r="CO60" s="63" t="str">
        <f t="shared" si="63"/>
        <v/>
      </c>
      <c r="CP60" s="63" t="str">
        <f t="shared" si="63"/>
        <v/>
      </c>
      <c r="CQ60" s="63" t="str">
        <f t="shared" si="63"/>
        <v/>
      </c>
      <c r="CR60" s="63" t="str">
        <f t="shared" si="63"/>
        <v/>
      </c>
      <c r="CS60" s="63" t="str">
        <f t="shared" si="63"/>
        <v/>
      </c>
      <c r="CT60" s="63" t="str">
        <f t="shared" si="63"/>
        <v/>
      </c>
      <c r="CU60" s="63" t="str">
        <f t="shared" si="63"/>
        <v/>
      </c>
      <c r="CV60" s="63" t="str">
        <f t="shared" si="63"/>
        <v/>
      </c>
      <c r="CW60" s="63" t="str">
        <f t="shared" si="63"/>
        <v/>
      </c>
      <c r="CX60" s="63" t="str">
        <f t="shared" si="63"/>
        <v/>
      </c>
      <c r="CY60" s="63" t="str">
        <f t="shared" si="63"/>
        <v/>
      </c>
      <c r="CZ60" s="63" t="str">
        <f t="shared" si="63"/>
        <v/>
      </c>
    </row>
    <row r="61" ht="15.75" customHeight="1">
      <c r="A61" s="53"/>
      <c r="B61" s="53"/>
      <c r="C61" s="55"/>
      <c r="D61" s="55"/>
      <c r="E61" s="53"/>
      <c r="F61" s="53"/>
      <c r="G61" s="53"/>
      <c r="H61" s="53"/>
      <c r="I61" s="53"/>
      <c r="J61" s="56"/>
      <c r="K61" s="57" t="str">
        <f t="shared" si="6"/>
        <v/>
      </c>
      <c r="L61" s="57" t="str">
        <f t="shared" si="7"/>
        <v/>
      </c>
      <c r="M61" s="57" t="str">
        <f>IF(OR($B61&lt;&gt;"Vorgang",N($H61)=0,NOT(ISNUMBER($L61)),ISNUMBER($P61)),"",WORKDAY($L61,$H61,Freie_Tage))</f>
        <v/>
      </c>
      <c r="N61" s="56"/>
      <c r="O61" s="56"/>
      <c r="P61" s="56"/>
      <c r="Q61" s="58"/>
      <c r="R61" s="59" t="str">
        <f>IF(AND(ISNUMBER($N61),ISNUMBER($L61)),IF($L61&gt;$N61,NETWORKDAYS($N61,$L61,Freie_Tage)-1,IF($L61&lt;$N61,1-NETWORKDAYS($L61,$N61,Freie_Tage),0)),"")</f>
        <v/>
      </c>
      <c r="S61" s="60" t="str">
        <f t="shared" si="8"/>
        <v/>
      </c>
      <c r="T61" s="61" t="str">
        <f t="shared" si="9"/>
        <v/>
      </c>
      <c r="U61" s="62">
        <f t="shared" si="10"/>
        <v>15</v>
      </c>
      <c r="V61" s="62" t="str">
        <f t="array" ref="V61">IF(OR($C61="",$B61="Abschnitt"),"",IF(ISNUMBER($O61),$O61,IF(AND($E61="",NOT(ISNUMBER($J61))),WORKDAY(IF(ISNUMBER($C$5),$C$5,TODAY())-1,1,Freie_Tage),MAX(IF($E61="",0,IFERROR(WORKDAY(INDEX($X$7:$X60,MATCH($E61,$A$7:$A60,0)),IF($B61="Meilenstein",0,1)+N($F61),Freie_Tage),WORKDAY(IF(ISNUMBER($C$5),$C$5,TODAY())-1,1,Freie_Tage))),IF(ISNUMBER($J61),WORKDAY($J61-1,1,Freie_Tage),0)))))</f>
        <v/>
      </c>
      <c r="W61" s="62" t="str">
        <f>IF(V61="","",IF(ISNUMBER($P61),$P61,IF($B61="Meilenstein",V61,WORKDAY(V61,MAX(N($G61),1)-1,Freie_Tage))))</f>
        <v/>
      </c>
      <c r="X61" s="62" t="str">
        <f>IF(V61="","",MAX(WORKDAY(IF($B61="Meilenstein",V61,WORKDAY(V61,MAX(N($G61),1)-1,Freie_Tage)),N($H61),Freie_Tage),IF(ISNUMBER($P61),$P61,0)))</f>
        <v/>
      </c>
      <c r="Y61" s="62">
        <f t="shared" si="11"/>
        <v>0</v>
      </c>
      <c r="Z61" s="62">
        <f>IF(NOT(ISNUMBER($K61)),0,IF(Y61&gt;=1,1,IF(TODAY()&lt;$K61,2,IF(OR(TODAY()&gt;$L61,N($R61)&gt;0),5,IF(Y61&lt;MIN(1,(NETWORKDAYS($K61,TODAY(),Freie_Tage)-1)/MAX(1,NETWORKDAYS($K61,$L61,Freie_Tage)))-0.15,4,3)))))</f>
        <v>0</v>
      </c>
      <c r="AA61" s="63" t="str">
        <f t="shared" ref="AA61:CZ61" si="64">IF(AND($B61="Meilenstein",ISNUMBER($K61)),IF(AND(AA$1&lt;=$K61,AB$1&gt;$K61),"◆",""),"")</f>
        <v/>
      </c>
      <c r="AB61" s="63" t="str">
        <f t="shared" si="64"/>
        <v/>
      </c>
      <c r="AC61" s="63" t="str">
        <f t="shared" si="64"/>
        <v/>
      </c>
      <c r="AD61" s="63" t="str">
        <f t="shared" si="64"/>
        <v/>
      </c>
      <c r="AE61" s="63" t="str">
        <f t="shared" si="64"/>
        <v/>
      </c>
      <c r="AF61" s="63" t="str">
        <f t="shared" si="64"/>
        <v/>
      </c>
      <c r="AG61" s="63" t="str">
        <f t="shared" si="64"/>
        <v/>
      </c>
      <c r="AH61" s="63" t="str">
        <f t="shared" si="64"/>
        <v/>
      </c>
      <c r="AI61" s="63" t="str">
        <f t="shared" si="64"/>
        <v/>
      </c>
      <c r="AJ61" s="63" t="str">
        <f t="shared" si="64"/>
        <v/>
      </c>
      <c r="AK61" s="63" t="str">
        <f t="shared" si="64"/>
        <v/>
      </c>
      <c r="AL61" s="63" t="str">
        <f t="shared" si="64"/>
        <v/>
      </c>
      <c r="AM61" s="63" t="str">
        <f t="shared" si="64"/>
        <v/>
      </c>
      <c r="AN61" s="63" t="str">
        <f t="shared" si="64"/>
        <v/>
      </c>
      <c r="AO61" s="63" t="str">
        <f t="shared" si="64"/>
        <v/>
      </c>
      <c r="AP61" s="63" t="str">
        <f t="shared" si="64"/>
        <v/>
      </c>
      <c r="AQ61" s="63" t="str">
        <f t="shared" si="64"/>
        <v/>
      </c>
      <c r="AR61" s="63" t="str">
        <f t="shared" si="64"/>
        <v/>
      </c>
      <c r="AS61" s="63" t="str">
        <f t="shared" si="64"/>
        <v/>
      </c>
      <c r="AT61" s="63" t="str">
        <f t="shared" si="64"/>
        <v/>
      </c>
      <c r="AU61" s="63" t="str">
        <f t="shared" si="64"/>
        <v/>
      </c>
      <c r="AV61" s="63" t="str">
        <f t="shared" si="64"/>
        <v/>
      </c>
      <c r="AW61" s="63" t="str">
        <f t="shared" si="64"/>
        <v/>
      </c>
      <c r="AX61" s="63" t="str">
        <f t="shared" si="64"/>
        <v/>
      </c>
      <c r="AY61" s="63" t="str">
        <f t="shared" si="64"/>
        <v/>
      </c>
      <c r="AZ61" s="63" t="str">
        <f t="shared" si="64"/>
        <v/>
      </c>
      <c r="BA61" s="63" t="str">
        <f t="shared" si="64"/>
        <v/>
      </c>
      <c r="BB61" s="63" t="str">
        <f t="shared" si="64"/>
        <v/>
      </c>
      <c r="BC61" s="63" t="str">
        <f t="shared" si="64"/>
        <v/>
      </c>
      <c r="BD61" s="63" t="str">
        <f t="shared" si="64"/>
        <v/>
      </c>
      <c r="BE61" s="63" t="str">
        <f t="shared" si="64"/>
        <v/>
      </c>
      <c r="BF61" s="63" t="str">
        <f t="shared" si="64"/>
        <v/>
      </c>
      <c r="BG61" s="63" t="str">
        <f t="shared" si="64"/>
        <v/>
      </c>
      <c r="BH61" s="63" t="str">
        <f t="shared" si="64"/>
        <v/>
      </c>
      <c r="BI61" s="63" t="str">
        <f t="shared" si="64"/>
        <v/>
      </c>
      <c r="BJ61" s="63" t="str">
        <f t="shared" si="64"/>
        <v/>
      </c>
      <c r="BK61" s="63" t="str">
        <f t="shared" si="64"/>
        <v/>
      </c>
      <c r="BL61" s="63" t="str">
        <f t="shared" si="64"/>
        <v/>
      </c>
      <c r="BM61" s="63" t="str">
        <f t="shared" si="64"/>
        <v/>
      </c>
      <c r="BN61" s="63" t="str">
        <f t="shared" si="64"/>
        <v/>
      </c>
      <c r="BO61" s="63" t="str">
        <f t="shared" si="64"/>
        <v/>
      </c>
      <c r="BP61" s="63" t="str">
        <f t="shared" si="64"/>
        <v/>
      </c>
      <c r="BQ61" s="63" t="str">
        <f t="shared" si="64"/>
        <v/>
      </c>
      <c r="BR61" s="63" t="str">
        <f t="shared" si="64"/>
        <v/>
      </c>
      <c r="BS61" s="63" t="str">
        <f t="shared" si="64"/>
        <v/>
      </c>
      <c r="BT61" s="63" t="str">
        <f t="shared" si="64"/>
        <v/>
      </c>
      <c r="BU61" s="63" t="str">
        <f t="shared" si="64"/>
        <v/>
      </c>
      <c r="BV61" s="63" t="str">
        <f t="shared" si="64"/>
        <v/>
      </c>
      <c r="BW61" s="63" t="str">
        <f t="shared" si="64"/>
        <v/>
      </c>
      <c r="BX61" s="63" t="str">
        <f t="shared" si="64"/>
        <v/>
      </c>
      <c r="BY61" s="63" t="str">
        <f t="shared" si="64"/>
        <v/>
      </c>
      <c r="BZ61" s="63" t="str">
        <f t="shared" si="64"/>
        <v/>
      </c>
      <c r="CA61" s="63" t="str">
        <f t="shared" si="64"/>
        <v/>
      </c>
      <c r="CB61" s="63" t="str">
        <f t="shared" si="64"/>
        <v/>
      </c>
      <c r="CC61" s="63" t="str">
        <f t="shared" si="64"/>
        <v/>
      </c>
      <c r="CD61" s="63" t="str">
        <f t="shared" si="64"/>
        <v/>
      </c>
      <c r="CE61" s="63" t="str">
        <f t="shared" si="64"/>
        <v/>
      </c>
      <c r="CF61" s="63" t="str">
        <f t="shared" si="64"/>
        <v/>
      </c>
      <c r="CG61" s="63" t="str">
        <f t="shared" si="64"/>
        <v/>
      </c>
      <c r="CH61" s="63" t="str">
        <f t="shared" si="64"/>
        <v/>
      </c>
      <c r="CI61" s="63" t="str">
        <f t="shared" si="64"/>
        <v/>
      </c>
      <c r="CJ61" s="63" t="str">
        <f t="shared" si="64"/>
        <v/>
      </c>
      <c r="CK61" s="63" t="str">
        <f t="shared" si="64"/>
        <v/>
      </c>
      <c r="CL61" s="63" t="str">
        <f t="shared" si="64"/>
        <v/>
      </c>
      <c r="CM61" s="63" t="str">
        <f t="shared" si="64"/>
        <v/>
      </c>
      <c r="CN61" s="63" t="str">
        <f t="shared" si="64"/>
        <v/>
      </c>
      <c r="CO61" s="63" t="str">
        <f t="shared" si="64"/>
        <v/>
      </c>
      <c r="CP61" s="63" t="str">
        <f t="shared" si="64"/>
        <v/>
      </c>
      <c r="CQ61" s="63" t="str">
        <f t="shared" si="64"/>
        <v/>
      </c>
      <c r="CR61" s="63" t="str">
        <f t="shared" si="64"/>
        <v/>
      </c>
      <c r="CS61" s="63" t="str">
        <f t="shared" si="64"/>
        <v/>
      </c>
      <c r="CT61" s="63" t="str">
        <f t="shared" si="64"/>
        <v/>
      </c>
      <c r="CU61" s="63" t="str">
        <f t="shared" si="64"/>
        <v/>
      </c>
      <c r="CV61" s="63" t="str">
        <f t="shared" si="64"/>
        <v/>
      </c>
      <c r="CW61" s="63" t="str">
        <f t="shared" si="64"/>
        <v/>
      </c>
      <c r="CX61" s="63" t="str">
        <f t="shared" si="64"/>
        <v/>
      </c>
      <c r="CY61" s="63" t="str">
        <f t="shared" si="64"/>
        <v/>
      </c>
      <c r="CZ61" s="63" t="str">
        <f t="shared" si="64"/>
        <v/>
      </c>
    </row>
    <row r="62" ht="15.75" customHeight="1">
      <c r="A62" s="53"/>
      <c r="B62" s="53"/>
      <c r="C62" s="55"/>
      <c r="D62" s="55"/>
      <c r="E62" s="53"/>
      <c r="F62" s="53"/>
      <c r="G62" s="53"/>
      <c r="H62" s="53"/>
      <c r="I62" s="53"/>
      <c r="J62" s="56"/>
      <c r="K62" s="57" t="str">
        <f t="shared" si="6"/>
        <v/>
      </c>
      <c r="L62" s="57" t="str">
        <f t="shared" si="7"/>
        <v/>
      </c>
      <c r="M62" s="57" t="str">
        <f>IF(OR($B62&lt;&gt;"Vorgang",N($H62)=0,NOT(ISNUMBER($L62)),ISNUMBER($P62)),"",WORKDAY($L62,$H62,Freie_Tage))</f>
        <v/>
      </c>
      <c r="N62" s="56"/>
      <c r="O62" s="56"/>
      <c r="P62" s="56"/>
      <c r="Q62" s="58"/>
      <c r="R62" s="59" t="str">
        <f>IF(AND(ISNUMBER($N62),ISNUMBER($L62)),IF($L62&gt;$N62,NETWORKDAYS($N62,$L62,Freie_Tage)-1,IF($L62&lt;$N62,1-NETWORKDAYS($L62,$N62,Freie_Tage),0)),"")</f>
        <v/>
      </c>
      <c r="S62" s="60" t="str">
        <f t="shared" si="8"/>
        <v/>
      </c>
      <c r="T62" s="61" t="str">
        <f t="shared" si="9"/>
        <v/>
      </c>
      <c r="U62" s="62">
        <f t="shared" si="10"/>
        <v>15</v>
      </c>
      <c r="V62" s="62" t="str">
        <f t="array" ref="V62">IF(OR($C62="",$B62="Abschnitt"),"",IF(ISNUMBER($O62),$O62,IF(AND($E62="",NOT(ISNUMBER($J62))),WORKDAY(IF(ISNUMBER($C$5),$C$5,TODAY())-1,1,Freie_Tage),MAX(IF($E62="",0,IFERROR(WORKDAY(INDEX($X$7:$X61,MATCH($E62,$A$7:$A61,0)),IF($B62="Meilenstein",0,1)+N($F62),Freie_Tage),WORKDAY(IF(ISNUMBER($C$5),$C$5,TODAY())-1,1,Freie_Tage))),IF(ISNUMBER($J62),WORKDAY($J62-1,1,Freie_Tage),0)))))</f>
        <v/>
      </c>
      <c r="W62" s="62" t="str">
        <f>IF(V62="","",IF(ISNUMBER($P62),$P62,IF($B62="Meilenstein",V62,WORKDAY(V62,MAX(N($G62),1)-1,Freie_Tage))))</f>
        <v/>
      </c>
      <c r="X62" s="62" t="str">
        <f>IF(V62="","",MAX(WORKDAY(IF($B62="Meilenstein",V62,WORKDAY(V62,MAX(N($G62),1)-1,Freie_Tage)),N($H62),Freie_Tage),IF(ISNUMBER($P62),$P62,0)))</f>
        <v/>
      </c>
      <c r="Y62" s="62">
        <f t="shared" si="11"/>
        <v>0</v>
      </c>
      <c r="Z62" s="62">
        <f>IF(NOT(ISNUMBER($K62)),0,IF(Y62&gt;=1,1,IF(TODAY()&lt;$K62,2,IF(OR(TODAY()&gt;$L62,N($R62)&gt;0),5,IF(Y62&lt;MIN(1,(NETWORKDAYS($K62,TODAY(),Freie_Tage)-1)/MAX(1,NETWORKDAYS($K62,$L62,Freie_Tage)))-0.15,4,3)))))</f>
        <v>0</v>
      </c>
      <c r="AA62" s="63" t="str">
        <f t="shared" ref="AA62:CZ62" si="65">IF(AND($B62="Meilenstein",ISNUMBER($K62)),IF(AND(AA$1&lt;=$K62,AB$1&gt;$K62),"◆",""),"")</f>
        <v/>
      </c>
      <c r="AB62" s="63" t="str">
        <f t="shared" si="65"/>
        <v/>
      </c>
      <c r="AC62" s="63" t="str">
        <f t="shared" si="65"/>
        <v/>
      </c>
      <c r="AD62" s="63" t="str">
        <f t="shared" si="65"/>
        <v/>
      </c>
      <c r="AE62" s="63" t="str">
        <f t="shared" si="65"/>
        <v/>
      </c>
      <c r="AF62" s="63" t="str">
        <f t="shared" si="65"/>
        <v/>
      </c>
      <c r="AG62" s="63" t="str">
        <f t="shared" si="65"/>
        <v/>
      </c>
      <c r="AH62" s="63" t="str">
        <f t="shared" si="65"/>
        <v/>
      </c>
      <c r="AI62" s="63" t="str">
        <f t="shared" si="65"/>
        <v/>
      </c>
      <c r="AJ62" s="63" t="str">
        <f t="shared" si="65"/>
        <v/>
      </c>
      <c r="AK62" s="63" t="str">
        <f t="shared" si="65"/>
        <v/>
      </c>
      <c r="AL62" s="63" t="str">
        <f t="shared" si="65"/>
        <v/>
      </c>
      <c r="AM62" s="63" t="str">
        <f t="shared" si="65"/>
        <v/>
      </c>
      <c r="AN62" s="63" t="str">
        <f t="shared" si="65"/>
        <v/>
      </c>
      <c r="AO62" s="63" t="str">
        <f t="shared" si="65"/>
        <v/>
      </c>
      <c r="AP62" s="63" t="str">
        <f t="shared" si="65"/>
        <v/>
      </c>
      <c r="AQ62" s="63" t="str">
        <f t="shared" si="65"/>
        <v/>
      </c>
      <c r="AR62" s="63" t="str">
        <f t="shared" si="65"/>
        <v/>
      </c>
      <c r="AS62" s="63" t="str">
        <f t="shared" si="65"/>
        <v/>
      </c>
      <c r="AT62" s="63" t="str">
        <f t="shared" si="65"/>
        <v/>
      </c>
      <c r="AU62" s="63" t="str">
        <f t="shared" si="65"/>
        <v/>
      </c>
      <c r="AV62" s="63" t="str">
        <f t="shared" si="65"/>
        <v/>
      </c>
      <c r="AW62" s="63" t="str">
        <f t="shared" si="65"/>
        <v/>
      </c>
      <c r="AX62" s="63" t="str">
        <f t="shared" si="65"/>
        <v/>
      </c>
      <c r="AY62" s="63" t="str">
        <f t="shared" si="65"/>
        <v/>
      </c>
      <c r="AZ62" s="63" t="str">
        <f t="shared" si="65"/>
        <v/>
      </c>
      <c r="BA62" s="63" t="str">
        <f t="shared" si="65"/>
        <v/>
      </c>
      <c r="BB62" s="63" t="str">
        <f t="shared" si="65"/>
        <v/>
      </c>
      <c r="BC62" s="63" t="str">
        <f t="shared" si="65"/>
        <v/>
      </c>
      <c r="BD62" s="63" t="str">
        <f t="shared" si="65"/>
        <v/>
      </c>
      <c r="BE62" s="63" t="str">
        <f t="shared" si="65"/>
        <v/>
      </c>
      <c r="BF62" s="63" t="str">
        <f t="shared" si="65"/>
        <v/>
      </c>
      <c r="BG62" s="63" t="str">
        <f t="shared" si="65"/>
        <v/>
      </c>
      <c r="BH62" s="63" t="str">
        <f t="shared" si="65"/>
        <v/>
      </c>
      <c r="BI62" s="63" t="str">
        <f t="shared" si="65"/>
        <v/>
      </c>
      <c r="BJ62" s="63" t="str">
        <f t="shared" si="65"/>
        <v/>
      </c>
      <c r="BK62" s="63" t="str">
        <f t="shared" si="65"/>
        <v/>
      </c>
      <c r="BL62" s="63" t="str">
        <f t="shared" si="65"/>
        <v/>
      </c>
      <c r="BM62" s="63" t="str">
        <f t="shared" si="65"/>
        <v/>
      </c>
      <c r="BN62" s="63" t="str">
        <f t="shared" si="65"/>
        <v/>
      </c>
      <c r="BO62" s="63" t="str">
        <f t="shared" si="65"/>
        <v/>
      </c>
      <c r="BP62" s="63" t="str">
        <f t="shared" si="65"/>
        <v/>
      </c>
      <c r="BQ62" s="63" t="str">
        <f t="shared" si="65"/>
        <v/>
      </c>
      <c r="BR62" s="63" t="str">
        <f t="shared" si="65"/>
        <v/>
      </c>
      <c r="BS62" s="63" t="str">
        <f t="shared" si="65"/>
        <v/>
      </c>
      <c r="BT62" s="63" t="str">
        <f t="shared" si="65"/>
        <v/>
      </c>
      <c r="BU62" s="63" t="str">
        <f t="shared" si="65"/>
        <v/>
      </c>
      <c r="BV62" s="63" t="str">
        <f t="shared" si="65"/>
        <v/>
      </c>
      <c r="BW62" s="63" t="str">
        <f t="shared" si="65"/>
        <v/>
      </c>
      <c r="BX62" s="63" t="str">
        <f t="shared" si="65"/>
        <v/>
      </c>
      <c r="BY62" s="63" t="str">
        <f t="shared" si="65"/>
        <v/>
      </c>
      <c r="BZ62" s="63" t="str">
        <f t="shared" si="65"/>
        <v/>
      </c>
      <c r="CA62" s="63" t="str">
        <f t="shared" si="65"/>
        <v/>
      </c>
      <c r="CB62" s="63" t="str">
        <f t="shared" si="65"/>
        <v/>
      </c>
      <c r="CC62" s="63" t="str">
        <f t="shared" si="65"/>
        <v/>
      </c>
      <c r="CD62" s="63" t="str">
        <f t="shared" si="65"/>
        <v/>
      </c>
      <c r="CE62" s="63" t="str">
        <f t="shared" si="65"/>
        <v/>
      </c>
      <c r="CF62" s="63" t="str">
        <f t="shared" si="65"/>
        <v/>
      </c>
      <c r="CG62" s="63" t="str">
        <f t="shared" si="65"/>
        <v/>
      </c>
      <c r="CH62" s="63" t="str">
        <f t="shared" si="65"/>
        <v/>
      </c>
      <c r="CI62" s="63" t="str">
        <f t="shared" si="65"/>
        <v/>
      </c>
      <c r="CJ62" s="63" t="str">
        <f t="shared" si="65"/>
        <v/>
      </c>
      <c r="CK62" s="63" t="str">
        <f t="shared" si="65"/>
        <v/>
      </c>
      <c r="CL62" s="63" t="str">
        <f t="shared" si="65"/>
        <v/>
      </c>
      <c r="CM62" s="63" t="str">
        <f t="shared" si="65"/>
        <v/>
      </c>
      <c r="CN62" s="63" t="str">
        <f t="shared" si="65"/>
        <v/>
      </c>
      <c r="CO62" s="63" t="str">
        <f t="shared" si="65"/>
        <v/>
      </c>
      <c r="CP62" s="63" t="str">
        <f t="shared" si="65"/>
        <v/>
      </c>
      <c r="CQ62" s="63" t="str">
        <f t="shared" si="65"/>
        <v/>
      </c>
      <c r="CR62" s="63" t="str">
        <f t="shared" si="65"/>
        <v/>
      </c>
      <c r="CS62" s="63" t="str">
        <f t="shared" si="65"/>
        <v/>
      </c>
      <c r="CT62" s="63" t="str">
        <f t="shared" si="65"/>
        <v/>
      </c>
      <c r="CU62" s="63" t="str">
        <f t="shared" si="65"/>
        <v/>
      </c>
      <c r="CV62" s="63" t="str">
        <f t="shared" si="65"/>
        <v/>
      </c>
      <c r="CW62" s="63" t="str">
        <f t="shared" si="65"/>
        <v/>
      </c>
      <c r="CX62" s="63" t="str">
        <f t="shared" si="65"/>
        <v/>
      </c>
      <c r="CY62" s="63" t="str">
        <f t="shared" si="65"/>
        <v/>
      </c>
      <c r="CZ62" s="63" t="str">
        <f t="shared" si="65"/>
        <v/>
      </c>
    </row>
    <row r="63" ht="15.75" customHeight="1">
      <c r="A63" s="53"/>
      <c r="B63" s="53"/>
      <c r="C63" s="55"/>
      <c r="D63" s="55"/>
      <c r="E63" s="53"/>
      <c r="F63" s="53"/>
      <c r="G63" s="53"/>
      <c r="H63" s="53"/>
      <c r="I63" s="53"/>
      <c r="J63" s="56"/>
      <c r="K63" s="57" t="str">
        <f t="shared" si="6"/>
        <v/>
      </c>
      <c r="L63" s="57" t="str">
        <f t="shared" si="7"/>
        <v/>
      </c>
      <c r="M63" s="57" t="str">
        <f>IF(OR($B63&lt;&gt;"Vorgang",N($H63)=0,NOT(ISNUMBER($L63)),ISNUMBER($P63)),"",WORKDAY($L63,$H63,Freie_Tage))</f>
        <v/>
      </c>
      <c r="N63" s="56"/>
      <c r="O63" s="56"/>
      <c r="P63" s="56"/>
      <c r="Q63" s="58"/>
      <c r="R63" s="59" t="str">
        <f>IF(AND(ISNUMBER($N63),ISNUMBER($L63)),IF($L63&gt;$N63,NETWORKDAYS($N63,$L63,Freie_Tage)-1,IF($L63&lt;$N63,1-NETWORKDAYS($L63,$N63,Freie_Tage),0)),"")</f>
        <v/>
      </c>
      <c r="S63" s="60" t="str">
        <f t="shared" si="8"/>
        <v/>
      </c>
      <c r="T63" s="61" t="str">
        <f t="shared" si="9"/>
        <v/>
      </c>
      <c r="U63" s="62">
        <f t="shared" si="10"/>
        <v>15</v>
      </c>
      <c r="V63" s="62" t="str">
        <f t="array" ref="V63">IF(OR($C63="",$B63="Abschnitt"),"",IF(ISNUMBER($O63),$O63,IF(AND($E63="",NOT(ISNUMBER($J63))),WORKDAY(IF(ISNUMBER($C$5),$C$5,TODAY())-1,1,Freie_Tage),MAX(IF($E63="",0,IFERROR(WORKDAY(INDEX($X$7:$X62,MATCH($E63,$A$7:$A62,0)),IF($B63="Meilenstein",0,1)+N($F63),Freie_Tage),WORKDAY(IF(ISNUMBER($C$5),$C$5,TODAY())-1,1,Freie_Tage))),IF(ISNUMBER($J63),WORKDAY($J63-1,1,Freie_Tage),0)))))</f>
        <v/>
      </c>
      <c r="W63" s="62" t="str">
        <f>IF(V63="","",IF(ISNUMBER($P63),$P63,IF($B63="Meilenstein",V63,WORKDAY(V63,MAX(N($G63),1)-1,Freie_Tage))))</f>
        <v/>
      </c>
      <c r="X63" s="62" t="str">
        <f>IF(V63="","",MAX(WORKDAY(IF($B63="Meilenstein",V63,WORKDAY(V63,MAX(N($G63),1)-1,Freie_Tage)),N($H63),Freie_Tage),IF(ISNUMBER($P63),$P63,0)))</f>
        <v/>
      </c>
      <c r="Y63" s="62">
        <f t="shared" si="11"/>
        <v>0</v>
      </c>
      <c r="Z63" s="62">
        <f>IF(NOT(ISNUMBER($K63)),0,IF(Y63&gt;=1,1,IF(TODAY()&lt;$K63,2,IF(OR(TODAY()&gt;$L63,N($R63)&gt;0),5,IF(Y63&lt;MIN(1,(NETWORKDAYS($K63,TODAY(),Freie_Tage)-1)/MAX(1,NETWORKDAYS($K63,$L63,Freie_Tage)))-0.15,4,3)))))</f>
        <v>0</v>
      </c>
      <c r="AA63" s="63" t="str">
        <f t="shared" ref="AA63:CZ63" si="66">IF(AND($B63="Meilenstein",ISNUMBER($K63)),IF(AND(AA$1&lt;=$K63,AB$1&gt;$K63),"◆",""),"")</f>
        <v/>
      </c>
      <c r="AB63" s="63" t="str">
        <f t="shared" si="66"/>
        <v/>
      </c>
      <c r="AC63" s="63" t="str">
        <f t="shared" si="66"/>
        <v/>
      </c>
      <c r="AD63" s="63" t="str">
        <f t="shared" si="66"/>
        <v/>
      </c>
      <c r="AE63" s="63" t="str">
        <f t="shared" si="66"/>
        <v/>
      </c>
      <c r="AF63" s="63" t="str">
        <f t="shared" si="66"/>
        <v/>
      </c>
      <c r="AG63" s="63" t="str">
        <f t="shared" si="66"/>
        <v/>
      </c>
      <c r="AH63" s="63" t="str">
        <f t="shared" si="66"/>
        <v/>
      </c>
      <c r="AI63" s="63" t="str">
        <f t="shared" si="66"/>
        <v/>
      </c>
      <c r="AJ63" s="63" t="str">
        <f t="shared" si="66"/>
        <v/>
      </c>
      <c r="AK63" s="63" t="str">
        <f t="shared" si="66"/>
        <v/>
      </c>
      <c r="AL63" s="63" t="str">
        <f t="shared" si="66"/>
        <v/>
      </c>
      <c r="AM63" s="63" t="str">
        <f t="shared" si="66"/>
        <v/>
      </c>
      <c r="AN63" s="63" t="str">
        <f t="shared" si="66"/>
        <v/>
      </c>
      <c r="AO63" s="63" t="str">
        <f t="shared" si="66"/>
        <v/>
      </c>
      <c r="AP63" s="63" t="str">
        <f t="shared" si="66"/>
        <v/>
      </c>
      <c r="AQ63" s="63" t="str">
        <f t="shared" si="66"/>
        <v/>
      </c>
      <c r="AR63" s="63" t="str">
        <f t="shared" si="66"/>
        <v/>
      </c>
      <c r="AS63" s="63" t="str">
        <f t="shared" si="66"/>
        <v/>
      </c>
      <c r="AT63" s="63" t="str">
        <f t="shared" si="66"/>
        <v/>
      </c>
      <c r="AU63" s="63" t="str">
        <f t="shared" si="66"/>
        <v/>
      </c>
      <c r="AV63" s="63" t="str">
        <f t="shared" si="66"/>
        <v/>
      </c>
      <c r="AW63" s="63" t="str">
        <f t="shared" si="66"/>
        <v/>
      </c>
      <c r="AX63" s="63" t="str">
        <f t="shared" si="66"/>
        <v/>
      </c>
      <c r="AY63" s="63" t="str">
        <f t="shared" si="66"/>
        <v/>
      </c>
      <c r="AZ63" s="63" t="str">
        <f t="shared" si="66"/>
        <v/>
      </c>
      <c r="BA63" s="63" t="str">
        <f t="shared" si="66"/>
        <v/>
      </c>
      <c r="BB63" s="63" t="str">
        <f t="shared" si="66"/>
        <v/>
      </c>
      <c r="BC63" s="63" t="str">
        <f t="shared" si="66"/>
        <v/>
      </c>
      <c r="BD63" s="63" t="str">
        <f t="shared" si="66"/>
        <v/>
      </c>
      <c r="BE63" s="63" t="str">
        <f t="shared" si="66"/>
        <v/>
      </c>
      <c r="BF63" s="63" t="str">
        <f t="shared" si="66"/>
        <v/>
      </c>
      <c r="BG63" s="63" t="str">
        <f t="shared" si="66"/>
        <v/>
      </c>
      <c r="BH63" s="63" t="str">
        <f t="shared" si="66"/>
        <v/>
      </c>
      <c r="BI63" s="63" t="str">
        <f t="shared" si="66"/>
        <v/>
      </c>
      <c r="BJ63" s="63" t="str">
        <f t="shared" si="66"/>
        <v/>
      </c>
      <c r="BK63" s="63" t="str">
        <f t="shared" si="66"/>
        <v/>
      </c>
      <c r="BL63" s="63" t="str">
        <f t="shared" si="66"/>
        <v/>
      </c>
      <c r="BM63" s="63" t="str">
        <f t="shared" si="66"/>
        <v/>
      </c>
      <c r="BN63" s="63" t="str">
        <f t="shared" si="66"/>
        <v/>
      </c>
      <c r="BO63" s="63" t="str">
        <f t="shared" si="66"/>
        <v/>
      </c>
      <c r="BP63" s="63" t="str">
        <f t="shared" si="66"/>
        <v/>
      </c>
      <c r="BQ63" s="63" t="str">
        <f t="shared" si="66"/>
        <v/>
      </c>
      <c r="BR63" s="63" t="str">
        <f t="shared" si="66"/>
        <v/>
      </c>
      <c r="BS63" s="63" t="str">
        <f t="shared" si="66"/>
        <v/>
      </c>
      <c r="BT63" s="63" t="str">
        <f t="shared" si="66"/>
        <v/>
      </c>
      <c r="BU63" s="63" t="str">
        <f t="shared" si="66"/>
        <v/>
      </c>
      <c r="BV63" s="63" t="str">
        <f t="shared" si="66"/>
        <v/>
      </c>
      <c r="BW63" s="63" t="str">
        <f t="shared" si="66"/>
        <v/>
      </c>
      <c r="BX63" s="63" t="str">
        <f t="shared" si="66"/>
        <v/>
      </c>
      <c r="BY63" s="63" t="str">
        <f t="shared" si="66"/>
        <v/>
      </c>
      <c r="BZ63" s="63" t="str">
        <f t="shared" si="66"/>
        <v/>
      </c>
      <c r="CA63" s="63" t="str">
        <f t="shared" si="66"/>
        <v/>
      </c>
      <c r="CB63" s="63" t="str">
        <f t="shared" si="66"/>
        <v/>
      </c>
      <c r="CC63" s="63" t="str">
        <f t="shared" si="66"/>
        <v/>
      </c>
      <c r="CD63" s="63" t="str">
        <f t="shared" si="66"/>
        <v/>
      </c>
      <c r="CE63" s="63" t="str">
        <f t="shared" si="66"/>
        <v/>
      </c>
      <c r="CF63" s="63" t="str">
        <f t="shared" si="66"/>
        <v/>
      </c>
      <c r="CG63" s="63" t="str">
        <f t="shared" si="66"/>
        <v/>
      </c>
      <c r="CH63" s="63" t="str">
        <f t="shared" si="66"/>
        <v/>
      </c>
      <c r="CI63" s="63" t="str">
        <f t="shared" si="66"/>
        <v/>
      </c>
      <c r="CJ63" s="63" t="str">
        <f t="shared" si="66"/>
        <v/>
      </c>
      <c r="CK63" s="63" t="str">
        <f t="shared" si="66"/>
        <v/>
      </c>
      <c r="CL63" s="63" t="str">
        <f t="shared" si="66"/>
        <v/>
      </c>
      <c r="CM63" s="63" t="str">
        <f t="shared" si="66"/>
        <v/>
      </c>
      <c r="CN63" s="63" t="str">
        <f t="shared" si="66"/>
        <v/>
      </c>
      <c r="CO63" s="63" t="str">
        <f t="shared" si="66"/>
        <v/>
      </c>
      <c r="CP63" s="63" t="str">
        <f t="shared" si="66"/>
        <v/>
      </c>
      <c r="CQ63" s="63" t="str">
        <f t="shared" si="66"/>
        <v/>
      </c>
      <c r="CR63" s="63" t="str">
        <f t="shared" si="66"/>
        <v/>
      </c>
      <c r="CS63" s="63" t="str">
        <f t="shared" si="66"/>
        <v/>
      </c>
      <c r="CT63" s="63" t="str">
        <f t="shared" si="66"/>
        <v/>
      </c>
      <c r="CU63" s="63" t="str">
        <f t="shared" si="66"/>
        <v/>
      </c>
      <c r="CV63" s="63" t="str">
        <f t="shared" si="66"/>
        <v/>
      </c>
      <c r="CW63" s="63" t="str">
        <f t="shared" si="66"/>
        <v/>
      </c>
      <c r="CX63" s="63" t="str">
        <f t="shared" si="66"/>
        <v/>
      </c>
      <c r="CY63" s="63" t="str">
        <f t="shared" si="66"/>
        <v/>
      </c>
      <c r="CZ63" s="63" t="str">
        <f t="shared" si="66"/>
        <v/>
      </c>
    </row>
    <row r="64" ht="15.75" customHeight="1">
      <c r="A64" s="53"/>
      <c r="B64" s="53"/>
      <c r="C64" s="55"/>
      <c r="D64" s="55"/>
      <c r="E64" s="53"/>
      <c r="F64" s="53"/>
      <c r="G64" s="53"/>
      <c r="H64" s="53"/>
      <c r="I64" s="53"/>
      <c r="J64" s="56"/>
      <c r="K64" s="57" t="str">
        <f t="shared" si="6"/>
        <v/>
      </c>
      <c r="L64" s="57" t="str">
        <f t="shared" si="7"/>
        <v/>
      </c>
      <c r="M64" s="57" t="str">
        <f>IF(OR($B64&lt;&gt;"Vorgang",N($H64)=0,NOT(ISNUMBER($L64)),ISNUMBER($P64)),"",WORKDAY($L64,$H64,Freie_Tage))</f>
        <v/>
      </c>
      <c r="N64" s="56"/>
      <c r="O64" s="56"/>
      <c r="P64" s="56"/>
      <c r="Q64" s="58"/>
      <c r="R64" s="59" t="str">
        <f>IF(AND(ISNUMBER($N64),ISNUMBER($L64)),IF($L64&gt;$N64,NETWORKDAYS($N64,$L64,Freie_Tage)-1,IF($L64&lt;$N64,1-NETWORKDAYS($L64,$N64,Freie_Tage),0)),"")</f>
        <v/>
      </c>
      <c r="S64" s="60" t="str">
        <f t="shared" si="8"/>
        <v/>
      </c>
      <c r="T64" s="61" t="str">
        <f t="shared" si="9"/>
        <v/>
      </c>
      <c r="U64" s="62">
        <f t="shared" si="10"/>
        <v>15</v>
      </c>
      <c r="V64" s="62" t="str">
        <f t="array" ref="V64">IF(OR($C64="",$B64="Abschnitt"),"",IF(ISNUMBER($O64),$O64,IF(AND($E64="",NOT(ISNUMBER($J64))),WORKDAY(IF(ISNUMBER($C$5),$C$5,TODAY())-1,1,Freie_Tage),MAX(IF($E64="",0,IFERROR(WORKDAY(INDEX($X$7:$X63,MATCH($E64,$A$7:$A63,0)),IF($B64="Meilenstein",0,1)+N($F64),Freie_Tage),WORKDAY(IF(ISNUMBER($C$5),$C$5,TODAY())-1,1,Freie_Tage))),IF(ISNUMBER($J64),WORKDAY($J64-1,1,Freie_Tage),0)))))</f>
        <v/>
      </c>
      <c r="W64" s="62" t="str">
        <f>IF(V64="","",IF(ISNUMBER($P64),$P64,IF($B64="Meilenstein",V64,WORKDAY(V64,MAX(N($G64),1)-1,Freie_Tage))))</f>
        <v/>
      </c>
      <c r="X64" s="62" t="str">
        <f>IF(V64="","",MAX(WORKDAY(IF($B64="Meilenstein",V64,WORKDAY(V64,MAX(N($G64),1)-1,Freie_Tage)),N($H64),Freie_Tage),IF(ISNUMBER($P64),$P64,0)))</f>
        <v/>
      </c>
      <c r="Y64" s="62">
        <f t="shared" si="11"/>
        <v>0</v>
      </c>
      <c r="Z64" s="62">
        <f>IF(NOT(ISNUMBER($K64)),0,IF(Y64&gt;=1,1,IF(TODAY()&lt;$K64,2,IF(OR(TODAY()&gt;$L64,N($R64)&gt;0),5,IF(Y64&lt;MIN(1,(NETWORKDAYS($K64,TODAY(),Freie_Tage)-1)/MAX(1,NETWORKDAYS($K64,$L64,Freie_Tage)))-0.15,4,3)))))</f>
        <v>0</v>
      </c>
      <c r="AA64" s="63" t="str">
        <f t="shared" ref="AA64:CZ64" si="67">IF(AND($B64="Meilenstein",ISNUMBER($K64)),IF(AND(AA$1&lt;=$K64,AB$1&gt;$K64),"◆",""),"")</f>
        <v/>
      </c>
      <c r="AB64" s="63" t="str">
        <f t="shared" si="67"/>
        <v/>
      </c>
      <c r="AC64" s="63" t="str">
        <f t="shared" si="67"/>
        <v/>
      </c>
      <c r="AD64" s="63" t="str">
        <f t="shared" si="67"/>
        <v/>
      </c>
      <c r="AE64" s="63" t="str">
        <f t="shared" si="67"/>
        <v/>
      </c>
      <c r="AF64" s="63" t="str">
        <f t="shared" si="67"/>
        <v/>
      </c>
      <c r="AG64" s="63" t="str">
        <f t="shared" si="67"/>
        <v/>
      </c>
      <c r="AH64" s="63" t="str">
        <f t="shared" si="67"/>
        <v/>
      </c>
      <c r="AI64" s="63" t="str">
        <f t="shared" si="67"/>
        <v/>
      </c>
      <c r="AJ64" s="63" t="str">
        <f t="shared" si="67"/>
        <v/>
      </c>
      <c r="AK64" s="63" t="str">
        <f t="shared" si="67"/>
        <v/>
      </c>
      <c r="AL64" s="63" t="str">
        <f t="shared" si="67"/>
        <v/>
      </c>
      <c r="AM64" s="63" t="str">
        <f t="shared" si="67"/>
        <v/>
      </c>
      <c r="AN64" s="63" t="str">
        <f t="shared" si="67"/>
        <v/>
      </c>
      <c r="AO64" s="63" t="str">
        <f t="shared" si="67"/>
        <v/>
      </c>
      <c r="AP64" s="63" t="str">
        <f t="shared" si="67"/>
        <v/>
      </c>
      <c r="AQ64" s="63" t="str">
        <f t="shared" si="67"/>
        <v/>
      </c>
      <c r="AR64" s="63" t="str">
        <f t="shared" si="67"/>
        <v/>
      </c>
      <c r="AS64" s="63" t="str">
        <f t="shared" si="67"/>
        <v/>
      </c>
      <c r="AT64" s="63" t="str">
        <f t="shared" si="67"/>
        <v/>
      </c>
      <c r="AU64" s="63" t="str">
        <f t="shared" si="67"/>
        <v/>
      </c>
      <c r="AV64" s="63" t="str">
        <f t="shared" si="67"/>
        <v/>
      </c>
      <c r="AW64" s="63" t="str">
        <f t="shared" si="67"/>
        <v/>
      </c>
      <c r="AX64" s="63" t="str">
        <f t="shared" si="67"/>
        <v/>
      </c>
      <c r="AY64" s="63" t="str">
        <f t="shared" si="67"/>
        <v/>
      </c>
      <c r="AZ64" s="63" t="str">
        <f t="shared" si="67"/>
        <v/>
      </c>
      <c r="BA64" s="63" t="str">
        <f t="shared" si="67"/>
        <v/>
      </c>
      <c r="BB64" s="63" t="str">
        <f t="shared" si="67"/>
        <v/>
      </c>
      <c r="BC64" s="63" t="str">
        <f t="shared" si="67"/>
        <v/>
      </c>
      <c r="BD64" s="63" t="str">
        <f t="shared" si="67"/>
        <v/>
      </c>
      <c r="BE64" s="63" t="str">
        <f t="shared" si="67"/>
        <v/>
      </c>
      <c r="BF64" s="63" t="str">
        <f t="shared" si="67"/>
        <v/>
      </c>
      <c r="BG64" s="63" t="str">
        <f t="shared" si="67"/>
        <v/>
      </c>
      <c r="BH64" s="63" t="str">
        <f t="shared" si="67"/>
        <v/>
      </c>
      <c r="BI64" s="63" t="str">
        <f t="shared" si="67"/>
        <v/>
      </c>
      <c r="BJ64" s="63" t="str">
        <f t="shared" si="67"/>
        <v/>
      </c>
      <c r="BK64" s="63" t="str">
        <f t="shared" si="67"/>
        <v/>
      </c>
      <c r="BL64" s="63" t="str">
        <f t="shared" si="67"/>
        <v/>
      </c>
      <c r="BM64" s="63" t="str">
        <f t="shared" si="67"/>
        <v/>
      </c>
      <c r="BN64" s="63" t="str">
        <f t="shared" si="67"/>
        <v/>
      </c>
      <c r="BO64" s="63" t="str">
        <f t="shared" si="67"/>
        <v/>
      </c>
      <c r="BP64" s="63" t="str">
        <f t="shared" si="67"/>
        <v/>
      </c>
      <c r="BQ64" s="63" t="str">
        <f t="shared" si="67"/>
        <v/>
      </c>
      <c r="BR64" s="63" t="str">
        <f t="shared" si="67"/>
        <v/>
      </c>
      <c r="BS64" s="63" t="str">
        <f t="shared" si="67"/>
        <v/>
      </c>
      <c r="BT64" s="63" t="str">
        <f t="shared" si="67"/>
        <v/>
      </c>
      <c r="BU64" s="63" t="str">
        <f t="shared" si="67"/>
        <v/>
      </c>
      <c r="BV64" s="63" t="str">
        <f t="shared" si="67"/>
        <v/>
      </c>
      <c r="BW64" s="63" t="str">
        <f t="shared" si="67"/>
        <v/>
      </c>
      <c r="BX64" s="63" t="str">
        <f t="shared" si="67"/>
        <v/>
      </c>
      <c r="BY64" s="63" t="str">
        <f t="shared" si="67"/>
        <v/>
      </c>
      <c r="BZ64" s="63" t="str">
        <f t="shared" si="67"/>
        <v/>
      </c>
      <c r="CA64" s="63" t="str">
        <f t="shared" si="67"/>
        <v/>
      </c>
      <c r="CB64" s="63" t="str">
        <f t="shared" si="67"/>
        <v/>
      </c>
      <c r="CC64" s="63" t="str">
        <f t="shared" si="67"/>
        <v/>
      </c>
      <c r="CD64" s="63" t="str">
        <f t="shared" si="67"/>
        <v/>
      </c>
      <c r="CE64" s="63" t="str">
        <f t="shared" si="67"/>
        <v/>
      </c>
      <c r="CF64" s="63" t="str">
        <f t="shared" si="67"/>
        <v/>
      </c>
      <c r="CG64" s="63" t="str">
        <f t="shared" si="67"/>
        <v/>
      </c>
      <c r="CH64" s="63" t="str">
        <f t="shared" si="67"/>
        <v/>
      </c>
      <c r="CI64" s="63" t="str">
        <f t="shared" si="67"/>
        <v/>
      </c>
      <c r="CJ64" s="63" t="str">
        <f t="shared" si="67"/>
        <v/>
      </c>
      <c r="CK64" s="63" t="str">
        <f t="shared" si="67"/>
        <v/>
      </c>
      <c r="CL64" s="63" t="str">
        <f t="shared" si="67"/>
        <v/>
      </c>
      <c r="CM64" s="63" t="str">
        <f t="shared" si="67"/>
        <v/>
      </c>
      <c r="CN64" s="63" t="str">
        <f t="shared" si="67"/>
        <v/>
      </c>
      <c r="CO64" s="63" t="str">
        <f t="shared" si="67"/>
        <v/>
      </c>
      <c r="CP64" s="63" t="str">
        <f t="shared" si="67"/>
        <v/>
      </c>
      <c r="CQ64" s="63" t="str">
        <f t="shared" si="67"/>
        <v/>
      </c>
      <c r="CR64" s="63" t="str">
        <f t="shared" si="67"/>
        <v/>
      </c>
      <c r="CS64" s="63" t="str">
        <f t="shared" si="67"/>
        <v/>
      </c>
      <c r="CT64" s="63" t="str">
        <f t="shared" si="67"/>
        <v/>
      </c>
      <c r="CU64" s="63" t="str">
        <f t="shared" si="67"/>
        <v/>
      </c>
      <c r="CV64" s="63" t="str">
        <f t="shared" si="67"/>
        <v/>
      </c>
      <c r="CW64" s="63" t="str">
        <f t="shared" si="67"/>
        <v/>
      </c>
      <c r="CX64" s="63" t="str">
        <f t="shared" si="67"/>
        <v/>
      </c>
      <c r="CY64" s="63" t="str">
        <f t="shared" si="67"/>
        <v/>
      </c>
      <c r="CZ64" s="63" t="str">
        <f t="shared" si="67"/>
        <v/>
      </c>
    </row>
    <row r="65" ht="15.75" customHeight="1">
      <c r="A65" s="53"/>
      <c r="B65" s="53"/>
      <c r="C65" s="55"/>
      <c r="D65" s="55"/>
      <c r="E65" s="53"/>
      <c r="F65" s="53"/>
      <c r="G65" s="53"/>
      <c r="H65" s="53"/>
      <c r="I65" s="53"/>
      <c r="J65" s="56"/>
      <c r="K65" s="57" t="str">
        <f t="shared" si="6"/>
        <v/>
      </c>
      <c r="L65" s="57" t="str">
        <f t="shared" si="7"/>
        <v/>
      </c>
      <c r="M65" s="57" t="str">
        <f>IF(OR($B65&lt;&gt;"Vorgang",N($H65)=0,NOT(ISNUMBER($L65)),ISNUMBER($P65)),"",WORKDAY($L65,$H65,Freie_Tage))</f>
        <v/>
      </c>
      <c r="N65" s="56"/>
      <c r="O65" s="56"/>
      <c r="P65" s="56"/>
      <c r="Q65" s="58"/>
      <c r="R65" s="59" t="str">
        <f>IF(AND(ISNUMBER($N65),ISNUMBER($L65)),IF($L65&gt;$N65,NETWORKDAYS($N65,$L65,Freie_Tage)-1,IF($L65&lt;$N65,1-NETWORKDAYS($L65,$N65,Freie_Tage),0)),"")</f>
        <v/>
      </c>
      <c r="S65" s="60" t="str">
        <f t="shared" si="8"/>
        <v/>
      </c>
      <c r="T65" s="61" t="str">
        <f t="shared" si="9"/>
        <v/>
      </c>
      <c r="U65" s="62">
        <f t="shared" si="10"/>
        <v>15</v>
      </c>
      <c r="V65" s="62" t="str">
        <f t="array" ref="V65">IF(OR($C65="",$B65="Abschnitt"),"",IF(ISNUMBER($O65),$O65,IF(AND($E65="",NOT(ISNUMBER($J65))),WORKDAY(IF(ISNUMBER($C$5),$C$5,TODAY())-1,1,Freie_Tage),MAX(IF($E65="",0,IFERROR(WORKDAY(INDEX($X$7:$X64,MATCH($E65,$A$7:$A64,0)),IF($B65="Meilenstein",0,1)+N($F65),Freie_Tage),WORKDAY(IF(ISNUMBER($C$5),$C$5,TODAY())-1,1,Freie_Tage))),IF(ISNUMBER($J65),WORKDAY($J65-1,1,Freie_Tage),0)))))</f>
        <v/>
      </c>
      <c r="W65" s="62" t="str">
        <f>IF(V65="","",IF(ISNUMBER($P65),$P65,IF($B65="Meilenstein",V65,WORKDAY(V65,MAX(N($G65),1)-1,Freie_Tage))))</f>
        <v/>
      </c>
      <c r="X65" s="62" t="str">
        <f>IF(V65="","",MAX(WORKDAY(IF($B65="Meilenstein",V65,WORKDAY(V65,MAX(N($G65),1)-1,Freie_Tage)),N($H65),Freie_Tage),IF(ISNUMBER($P65),$P65,0)))</f>
        <v/>
      </c>
      <c r="Y65" s="62">
        <f t="shared" si="11"/>
        <v>0</v>
      </c>
      <c r="Z65" s="62">
        <f>IF(NOT(ISNUMBER($K65)),0,IF(Y65&gt;=1,1,IF(TODAY()&lt;$K65,2,IF(OR(TODAY()&gt;$L65,N($R65)&gt;0),5,IF(Y65&lt;MIN(1,(NETWORKDAYS($K65,TODAY(),Freie_Tage)-1)/MAX(1,NETWORKDAYS($K65,$L65,Freie_Tage)))-0.15,4,3)))))</f>
        <v>0</v>
      </c>
      <c r="AA65" s="63" t="str">
        <f t="shared" ref="AA65:CZ65" si="68">IF(AND($B65="Meilenstein",ISNUMBER($K65)),IF(AND(AA$1&lt;=$K65,AB$1&gt;$K65),"◆",""),"")</f>
        <v/>
      </c>
      <c r="AB65" s="63" t="str">
        <f t="shared" si="68"/>
        <v/>
      </c>
      <c r="AC65" s="63" t="str">
        <f t="shared" si="68"/>
        <v/>
      </c>
      <c r="AD65" s="63" t="str">
        <f t="shared" si="68"/>
        <v/>
      </c>
      <c r="AE65" s="63" t="str">
        <f t="shared" si="68"/>
        <v/>
      </c>
      <c r="AF65" s="63" t="str">
        <f t="shared" si="68"/>
        <v/>
      </c>
      <c r="AG65" s="63" t="str">
        <f t="shared" si="68"/>
        <v/>
      </c>
      <c r="AH65" s="63" t="str">
        <f t="shared" si="68"/>
        <v/>
      </c>
      <c r="AI65" s="63" t="str">
        <f t="shared" si="68"/>
        <v/>
      </c>
      <c r="AJ65" s="63" t="str">
        <f t="shared" si="68"/>
        <v/>
      </c>
      <c r="AK65" s="63" t="str">
        <f t="shared" si="68"/>
        <v/>
      </c>
      <c r="AL65" s="63" t="str">
        <f t="shared" si="68"/>
        <v/>
      </c>
      <c r="AM65" s="63" t="str">
        <f t="shared" si="68"/>
        <v/>
      </c>
      <c r="AN65" s="63" t="str">
        <f t="shared" si="68"/>
        <v/>
      </c>
      <c r="AO65" s="63" t="str">
        <f t="shared" si="68"/>
        <v/>
      </c>
      <c r="AP65" s="63" t="str">
        <f t="shared" si="68"/>
        <v/>
      </c>
      <c r="AQ65" s="63" t="str">
        <f t="shared" si="68"/>
        <v/>
      </c>
      <c r="AR65" s="63" t="str">
        <f t="shared" si="68"/>
        <v/>
      </c>
      <c r="AS65" s="63" t="str">
        <f t="shared" si="68"/>
        <v/>
      </c>
      <c r="AT65" s="63" t="str">
        <f t="shared" si="68"/>
        <v/>
      </c>
      <c r="AU65" s="63" t="str">
        <f t="shared" si="68"/>
        <v/>
      </c>
      <c r="AV65" s="63" t="str">
        <f t="shared" si="68"/>
        <v/>
      </c>
      <c r="AW65" s="63" t="str">
        <f t="shared" si="68"/>
        <v/>
      </c>
      <c r="AX65" s="63" t="str">
        <f t="shared" si="68"/>
        <v/>
      </c>
      <c r="AY65" s="63" t="str">
        <f t="shared" si="68"/>
        <v/>
      </c>
      <c r="AZ65" s="63" t="str">
        <f t="shared" si="68"/>
        <v/>
      </c>
      <c r="BA65" s="63" t="str">
        <f t="shared" si="68"/>
        <v/>
      </c>
      <c r="BB65" s="63" t="str">
        <f t="shared" si="68"/>
        <v/>
      </c>
      <c r="BC65" s="63" t="str">
        <f t="shared" si="68"/>
        <v/>
      </c>
      <c r="BD65" s="63" t="str">
        <f t="shared" si="68"/>
        <v/>
      </c>
      <c r="BE65" s="63" t="str">
        <f t="shared" si="68"/>
        <v/>
      </c>
      <c r="BF65" s="63" t="str">
        <f t="shared" si="68"/>
        <v/>
      </c>
      <c r="BG65" s="63" t="str">
        <f t="shared" si="68"/>
        <v/>
      </c>
      <c r="BH65" s="63" t="str">
        <f t="shared" si="68"/>
        <v/>
      </c>
      <c r="BI65" s="63" t="str">
        <f t="shared" si="68"/>
        <v/>
      </c>
      <c r="BJ65" s="63" t="str">
        <f t="shared" si="68"/>
        <v/>
      </c>
      <c r="BK65" s="63" t="str">
        <f t="shared" si="68"/>
        <v/>
      </c>
      <c r="BL65" s="63" t="str">
        <f t="shared" si="68"/>
        <v/>
      </c>
      <c r="BM65" s="63" t="str">
        <f t="shared" si="68"/>
        <v/>
      </c>
      <c r="BN65" s="63" t="str">
        <f t="shared" si="68"/>
        <v/>
      </c>
      <c r="BO65" s="63" t="str">
        <f t="shared" si="68"/>
        <v/>
      </c>
      <c r="BP65" s="63" t="str">
        <f t="shared" si="68"/>
        <v/>
      </c>
      <c r="BQ65" s="63" t="str">
        <f t="shared" si="68"/>
        <v/>
      </c>
      <c r="BR65" s="63" t="str">
        <f t="shared" si="68"/>
        <v/>
      </c>
      <c r="BS65" s="63" t="str">
        <f t="shared" si="68"/>
        <v/>
      </c>
      <c r="BT65" s="63" t="str">
        <f t="shared" si="68"/>
        <v/>
      </c>
      <c r="BU65" s="63" t="str">
        <f t="shared" si="68"/>
        <v/>
      </c>
      <c r="BV65" s="63" t="str">
        <f t="shared" si="68"/>
        <v/>
      </c>
      <c r="BW65" s="63" t="str">
        <f t="shared" si="68"/>
        <v/>
      </c>
      <c r="BX65" s="63" t="str">
        <f t="shared" si="68"/>
        <v/>
      </c>
      <c r="BY65" s="63" t="str">
        <f t="shared" si="68"/>
        <v/>
      </c>
      <c r="BZ65" s="63" t="str">
        <f t="shared" si="68"/>
        <v/>
      </c>
      <c r="CA65" s="63" t="str">
        <f t="shared" si="68"/>
        <v/>
      </c>
      <c r="CB65" s="63" t="str">
        <f t="shared" si="68"/>
        <v/>
      </c>
      <c r="CC65" s="63" t="str">
        <f t="shared" si="68"/>
        <v/>
      </c>
      <c r="CD65" s="63" t="str">
        <f t="shared" si="68"/>
        <v/>
      </c>
      <c r="CE65" s="63" t="str">
        <f t="shared" si="68"/>
        <v/>
      </c>
      <c r="CF65" s="63" t="str">
        <f t="shared" si="68"/>
        <v/>
      </c>
      <c r="CG65" s="63" t="str">
        <f t="shared" si="68"/>
        <v/>
      </c>
      <c r="CH65" s="63" t="str">
        <f t="shared" si="68"/>
        <v/>
      </c>
      <c r="CI65" s="63" t="str">
        <f t="shared" si="68"/>
        <v/>
      </c>
      <c r="CJ65" s="63" t="str">
        <f t="shared" si="68"/>
        <v/>
      </c>
      <c r="CK65" s="63" t="str">
        <f t="shared" si="68"/>
        <v/>
      </c>
      <c r="CL65" s="63" t="str">
        <f t="shared" si="68"/>
        <v/>
      </c>
      <c r="CM65" s="63" t="str">
        <f t="shared" si="68"/>
        <v/>
      </c>
      <c r="CN65" s="63" t="str">
        <f t="shared" si="68"/>
        <v/>
      </c>
      <c r="CO65" s="63" t="str">
        <f t="shared" si="68"/>
        <v/>
      </c>
      <c r="CP65" s="63" t="str">
        <f t="shared" si="68"/>
        <v/>
      </c>
      <c r="CQ65" s="63" t="str">
        <f t="shared" si="68"/>
        <v/>
      </c>
      <c r="CR65" s="63" t="str">
        <f t="shared" si="68"/>
        <v/>
      </c>
      <c r="CS65" s="63" t="str">
        <f t="shared" si="68"/>
        <v/>
      </c>
      <c r="CT65" s="63" t="str">
        <f t="shared" si="68"/>
        <v/>
      </c>
      <c r="CU65" s="63" t="str">
        <f t="shared" si="68"/>
        <v/>
      </c>
      <c r="CV65" s="63" t="str">
        <f t="shared" si="68"/>
        <v/>
      </c>
      <c r="CW65" s="63" t="str">
        <f t="shared" si="68"/>
        <v/>
      </c>
      <c r="CX65" s="63" t="str">
        <f t="shared" si="68"/>
        <v/>
      </c>
      <c r="CY65" s="63" t="str">
        <f t="shared" si="68"/>
        <v/>
      </c>
      <c r="CZ65" s="63" t="str">
        <f t="shared" si="68"/>
        <v/>
      </c>
    </row>
    <row r="66" ht="15.75" customHeight="1">
      <c r="A66" s="53"/>
      <c r="B66" s="53"/>
      <c r="C66" s="55"/>
      <c r="D66" s="55"/>
      <c r="E66" s="53"/>
      <c r="F66" s="53"/>
      <c r="G66" s="53"/>
      <c r="H66" s="53"/>
      <c r="I66" s="53"/>
      <c r="J66" s="56"/>
      <c r="K66" s="57" t="str">
        <f t="shared" si="6"/>
        <v/>
      </c>
      <c r="L66" s="57" t="str">
        <f t="shared" si="7"/>
        <v/>
      </c>
      <c r="M66" s="57" t="str">
        <f>IF(OR($B66&lt;&gt;"Vorgang",N($H66)=0,NOT(ISNUMBER($L66)),ISNUMBER($P66)),"",WORKDAY($L66,$H66,Freie_Tage))</f>
        <v/>
      </c>
      <c r="N66" s="56"/>
      <c r="O66" s="56"/>
      <c r="P66" s="56"/>
      <c r="Q66" s="58"/>
      <c r="R66" s="59" t="str">
        <f>IF(AND(ISNUMBER($N66),ISNUMBER($L66)),IF($L66&gt;$N66,NETWORKDAYS($N66,$L66,Freie_Tage)-1,IF($L66&lt;$N66,1-NETWORKDAYS($L66,$N66,Freie_Tage),0)),"")</f>
        <v/>
      </c>
      <c r="S66" s="60" t="str">
        <f t="shared" si="8"/>
        <v/>
      </c>
      <c r="T66" s="61" t="str">
        <f t="shared" si="9"/>
        <v/>
      </c>
      <c r="U66" s="62">
        <f t="shared" si="10"/>
        <v>15</v>
      </c>
      <c r="V66" s="62" t="str">
        <f t="array" ref="V66">IF(OR($C66="",$B66="Abschnitt"),"",IF(ISNUMBER($O66),$O66,IF(AND($E66="",NOT(ISNUMBER($J66))),WORKDAY(IF(ISNUMBER($C$5),$C$5,TODAY())-1,1,Freie_Tage),MAX(IF($E66="",0,IFERROR(WORKDAY(INDEX($X$7:$X65,MATCH($E66,$A$7:$A65,0)),IF($B66="Meilenstein",0,1)+N($F66),Freie_Tage),WORKDAY(IF(ISNUMBER($C$5),$C$5,TODAY())-1,1,Freie_Tage))),IF(ISNUMBER($J66),WORKDAY($J66-1,1,Freie_Tage),0)))))</f>
        <v/>
      </c>
      <c r="W66" s="62" t="str">
        <f>IF(V66="","",IF(ISNUMBER($P66),$P66,IF($B66="Meilenstein",V66,WORKDAY(V66,MAX(N($G66),1)-1,Freie_Tage))))</f>
        <v/>
      </c>
      <c r="X66" s="62" t="str">
        <f>IF(V66="","",MAX(WORKDAY(IF($B66="Meilenstein",V66,WORKDAY(V66,MAX(N($G66),1)-1,Freie_Tage)),N($H66),Freie_Tage),IF(ISNUMBER($P66),$P66,0)))</f>
        <v/>
      </c>
      <c r="Y66" s="62">
        <f t="shared" si="11"/>
        <v>0</v>
      </c>
      <c r="Z66" s="62">
        <f>IF(NOT(ISNUMBER($K66)),0,IF(Y66&gt;=1,1,IF(TODAY()&lt;$K66,2,IF(OR(TODAY()&gt;$L66,N($R66)&gt;0),5,IF(Y66&lt;MIN(1,(NETWORKDAYS($K66,TODAY(),Freie_Tage)-1)/MAX(1,NETWORKDAYS($K66,$L66,Freie_Tage)))-0.15,4,3)))))</f>
        <v>0</v>
      </c>
      <c r="AA66" s="63" t="str">
        <f t="shared" ref="AA66:CZ66" si="69">IF(AND($B66="Meilenstein",ISNUMBER($K66)),IF(AND(AA$1&lt;=$K66,AB$1&gt;$K66),"◆",""),"")</f>
        <v/>
      </c>
      <c r="AB66" s="63" t="str">
        <f t="shared" si="69"/>
        <v/>
      </c>
      <c r="AC66" s="63" t="str">
        <f t="shared" si="69"/>
        <v/>
      </c>
      <c r="AD66" s="63" t="str">
        <f t="shared" si="69"/>
        <v/>
      </c>
      <c r="AE66" s="63" t="str">
        <f t="shared" si="69"/>
        <v/>
      </c>
      <c r="AF66" s="63" t="str">
        <f t="shared" si="69"/>
        <v/>
      </c>
      <c r="AG66" s="63" t="str">
        <f t="shared" si="69"/>
        <v/>
      </c>
      <c r="AH66" s="63" t="str">
        <f t="shared" si="69"/>
        <v/>
      </c>
      <c r="AI66" s="63" t="str">
        <f t="shared" si="69"/>
        <v/>
      </c>
      <c r="AJ66" s="63" t="str">
        <f t="shared" si="69"/>
        <v/>
      </c>
      <c r="AK66" s="63" t="str">
        <f t="shared" si="69"/>
        <v/>
      </c>
      <c r="AL66" s="63" t="str">
        <f t="shared" si="69"/>
        <v/>
      </c>
      <c r="AM66" s="63" t="str">
        <f t="shared" si="69"/>
        <v/>
      </c>
      <c r="AN66" s="63" t="str">
        <f t="shared" si="69"/>
        <v/>
      </c>
      <c r="AO66" s="63" t="str">
        <f t="shared" si="69"/>
        <v/>
      </c>
      <c r="AP66" s="63" t="str">
        <f t="shared" si="69"/>
        <v/>
      </c>
      <c r="AQ66" s="63" t="str">
        <f t="shared" si="69"/>
        <v/>
      </c>
      <c r="AR66" s="63" t="str">
        <f t="shared" si="69"/>
        <v/>
      </c>
      <c r="AS66" s="63" t="str">
        <f t="shared" si="69"/>
        <v/>
      </c>
      <c r="AT66" s="63" t="str">
        <f t="shared" si="69"/>
        <v/>
      </c>
      <c r="AU66" s="63" t="str">
        <f t="shared" si="69"/>
        <v/>
      </c>
      <c r="AV66" s="63" t="str">
        <f t="shared" si="69"/>
        <v/>
      </c>
      <c r="AW66" s="63" t="str">
        <f t="shared" si="69"/>
        <v/>
      </c>
      <c r="AX66" s="63" t="str">
        <f t="shared" si="69"/>
        <v/>
      </c>
      <c r="AY66" s="63" t="str">
        <f t="shared" si="69"/>
        <v/>
      </c>
      <c r="AZ66" s="63" t="str">
        <f t="shared" si="69"/>
        <v/>
      </c>
      <c r="BA66" s="63" t="str">
        <f t="shared" si="69"/>
        <v/>
      </c>
      <c r="BB66" s="63" t="str">
        <f t="shared" si="69"/>
        <v/>
      </c>
      <c r="BC66" s="63" t="str">
        <f t="shared" si="69"/>
        <v/>
      </c>
      <c r="BD66" s="63" t="str">
        <f t="shared" si="69"/>
        <v/>
      </c>
      <c r="BE66" s="63" t="str">
        <f t="shared" si="69"/>
        <v/>
      </c>
      <c r="BF66" s="63" t="str">
        <f t="shared" si="69"/>
        <v/>
      </c>
      <c r="BG66" s="63" t="str">
        <f t="shared" si="69"/>
        <v/>
      </c>
      <c r="BH66" s="63" t="str">
        <f t="shared" si="69"/>
        <v/>
      </c>
      <c r="BI66" s="63" t="str">
        <f t="shared" si="69"/>
        <v/>
      </c>
      <c r="BJ66" s="63" t="str">
        <f t="shared" si="69"/>
        <v/>
      </c>
      <c r="BK66" s="63" t="str">
        <f t="shared" si="69"/>
        <v/>
      </c>
      <c r="BL66" s="63" t="str">
        <f t="shared" si="69"/>
        <v/>
      </c>
      <c r="BM66" s="63" t="str">
        <f t="shared" si="69"/>
        <v/>
      </c>
      <c r="BN66" s="63" t="str">
        <f t="shared" si="69"/>
        <v/>
      </c>
      <c r="BO66" s="63" t="str">
        <f t="shared" si="69"/>
        <v/>
      </c>
      <c r="BP66" s="63" t="str">
        <f t="shared" si="69"/>
        <v/>
      </c>
      <c r="BQ66" s="63" t="str">
        <f t="shared" si="69"/>
        <v/>
      </c>
      <c r="BR66" s="63" t="str">
        <f t="shared" si="69"/>
        <v/>
      </c>
      <c r="BS66" s="63" t="str">
        <f t="shared" si="69"/>
        <v/>
      </c>
      <c r="BT66" s="63" t="str">
        <f t="shared" si="69"/>
        <v/>
      </c>
      <c r="BU66" s="63" t="str">
        <f t="shared" si="69"/>
        <v/>
      </c>
      <c r="BV66" s="63" t="str">
        <f t="shared" si="69"/>
        <v/>
      </c>
      <c r="BW66" s="63" t="str">
        <f t="shared" si="69"/>
        <v/>
      </c>
      <c r="BX66" s="63" t="str">
        <f t="shared" si="69"/>
        <v/>
      </c>
      <c r="BY66" s="63" t="str">
        <f t="shared" si="69"/>
        <v/>
      </c>
      <c r="BZ66" s="63" t="str">
        <f t="shared" si="69"/>
        <v/>
      </c>
      <c r="CA66" s="63" t="str">
        <f t="shared" si="69"/>
        <v/>
      </c>
      <c r="CB66" s="63" t="str">
        <f t="shared" si="69"/>
        <v/>
      </c>
      <c r="CC66" s="63" t="str">
        <f t="shared" si="69"/>
        <v/>
      </c>
      <c r="CD66" s="63" t="str">
        <f t="shared" si="69"/>
        <v/>
      </c>
      <c r="CE66" s="63" t="str">
        <f t="shared" si="69"/>
        <v/>
      </c>
      <c r="CF66" s="63" t="str">
        <f t="shared" si="69"/>
        <v/>
      </c>
      <c r="CG66" s="63" t="str">
        <f t="shared" si="69"/>
        <v/>
      </c>
      <c r="CH66" s="63" t="str">
        <f t="shared" si="69"/>
        <v/>
      </c>
      <c r="CI66" s="63" t="str">
        <f t="shared" si="69"/>
        <v/>
      </c>
      <c r="CJ66" s="63" t="str">
        <f t="shared" si="69"/>
        <v/>
      </c>
      <c r="CK66" s="63" t="str">
        <f t="shared" si="69"/>
        <v/>
      </c>
      <c r="CL66" s="63" t="str">
        <f t="shared" si="69"/>
        <v/>
      </c>
      <c r="CM66" s="63" t="str">
        <f t="shared" si="69"/>
        <v/>
      </c>
      <c r="CN66" s="63" t="str">
        <f t="shared" si="69"/>
        <v/>
      </c>
      <c r="CO66" s="63" t="str">
        <f t="shared" si="69"/>
        <v/>
      </c>
      <c r="CP66" s="63" t="str">
        <f t="shared" si="69"/>
        <v/>
      </c>
      <c r="CQ66" s="63" t="str">
        <f t="shared" si="69"/>
        <v/>
      </c>
      <c r="CR66" s="63" t="str">
        <f t="shared" si="69"/>
        <v/>
      </c>
      <c r="CS66" s="63" t="str">
        <f t="shared" si="69"/>
        <v/>
      </c>
      <c r="CT66" s="63" t="str">
        <f t="shared" si="69"/>
        <v/>
      </c>
      <c r="CU66" s="63" t="str">
        <f t="shared" si="69"/>
        <v/>
      </c>
      <c r="CV66" s="63" t="str">
        <f t="shared" si="69"/>
        <v/>
      </c>
      <c r="CW66" s="63" t="str">
        <f t="shared" si="69"/>
        <v/>
      </c>
      <c r="CX66" s="63" t="str">
        <f t="shared" si="69"/>
        <v/>
      </c>
      <c r="CY66" s="63" t="str">
        <f t="shared" si="69"/>
        <v/>
      </c>
      <c r="CZ66" s="63" t="str">
        <f t="shared" si="69"/>
        <v/>
      </c>
    </row>
    <row r="67" ht="15.75" customHeight="1">
      <c r="A67" s="53"/>
      <c r="B67" s="53"/>
      <c r="C67" s="55"/>
      <c r="D67" s="55"/>
      <c r="E67" s="53"/>
      <c r="F67" s="53"/>
      <c r="G67" s="53"/>
      <c r="H67" s="53"/>
      <c r="I67" s="53"/>
      <c r="J67" s="56"/>
      <c r="K67" s="57" t="str">
        <f t="shared" si="6"/>
        <v/>
      </c>
      <c r="L67" s="57" t="str">
        <f t="shared" si="7"/>
        <v/>
      </c>
      <c r="M67" s="57" t="str">
        <f>IF(OR($B67&lt;&gt;"Vorgang",N($H67)=0,NOT(ISNUMBER($L67)),ISNUMBER($P67)),"",WORKDAY($L67,$H67,Freie_Tage))</f>
        <v/>
      </c>
      <c r="N67" s="56"/>
      <c r="O67" s="56"/>
      <c r="P67" s="56"/>
      <c r="Q67" s="58"/>
      <c r="R67" s="59" t="str">
        <f>IF(AND(ISNUMBER($N67),ISNUMBER($L67)),IF($L67&gt;$N67,NETWORKDAYS($N67,$L67,Freie_Tage)-1,IF($L67&lt;$N67,1-NETWORKDAYS($L67,$N67,Freie_Tage),0)),"")</f>
        <v/>
      </c>
      <c r="S67" s="60" t="str">
        <f t="shared" si="8"/>
        <v/>
      </c>
      <c r="T67" s="61" t="str">
        <f t="shared" si="9"/>
        <v/>
      </c>
      <c r="U67" s="62">
        <f t="shared" si="10"/>
        <v>15</v>
      </c>
      <c r="V67" s="62" t="str">
        <f t="array" ref="V67">IF(OR($C67="",$B67="Abschnitt"),"",IF(ISNUMBER($O67),$O67,IF(AND($E67="",NOT(ISNUMBER($J67))),WORKDAY(IF(ISNUMBER($C$5),$C$5,TODAY())-1,1,Freie_Tage),MAX(IF($E67="",0,IFERROR(WORKDAY(INDEX($X$7:$X66,MATCH($E67,$A$7:$A66,0)),IF($B67="Meilenstein",0,1)+N($F67),Freie_Tage),WORKDAY(IF(ISNUMBER($C$5),$C$5,TODAY())-1,1,Freie_Tage))),IF(ISNUMBER($J67),WORKDAY($J67-1,1,Freie_Tage),0)))))</f>
        <v/>
      </c>
      <c r="W67" s="62" t="str">
        <f>IF(V67="","",IF(ISNUMBER($P67),$P67,IF($B67="Meilenstein",V67,WORKDAY(V67,MAX(N($G67),1)-1,Freie_Tage))))</f>
        <v/>
      </c>
      <c r="X67" s="62" t="str">
        <f>IF(V67="","",MAX(WORKDAY(IF($B67="Meilenstein",V67,WORKDAY(V67,MAX(N($G67),1)-1,Freie_Tage)),N($H67),Freie_Tage),IF(ISNUMBER($P67),$P67,0)))</f>
        <v/>
      </c>
      <c r="Y67" s="62">
        <f t="shared" si="11"/>
        <v>0</v>
      </c>
      <c r="Z67" s="62">
        <f>IF(NOT(ISNUMBER($K67)),0,IF(Y67&gt;=1,1,IF(TODAY()&lt;$K67,2,IF(OR(TODAY()&gt;$L67,N($R67)&gt;0),5,IF(Y67&lt;MIN(1,(NETWORKDAYS($K67,TODAY(),Freie_Tage)-1)/MAX(1,NETWORKDAYS($K67,$L67,Freie_Tage)))-0.15,4,3)))))</f>
        <v>0</v>
      </c>
      <c r="AA67" s="63" t="str">
        <f t="shared" ref="AA67:CZ67" si="70">IF(AND($B67="Meilenstein",ISNUMBER($K67)),IF(AND(AA$1&lt;=$K67,AB$1&gt;$K67),"◆",""),"")</f>
        <v/>
      </c>
      <c r="AB67" s="63" t="str">
        <f t="shared" si="70"/>
        <v/>
      </c>
      <c r="AC67" s="63" t="str">
        <f t="shared" si="70"/>
        <v/>
      </c>
      <c r="AD67" s="63" t="str">
        <f t="shared" si="70"/>
        <v/>
      </c>
      <c r="AE67" s="63" t="str">
        <f t="shared" si="70"/>
        <v/>
      </c>
      <c r="AF67" s="63" t="str">
        <f t="shared" si="70"/>
        <v/>
      </c>
      <c r="AG67" s="63" t="str">
        <f t="shared" si="70"/>
        <v/>
      </c>
      <c r="AH67" s="63" t="str">
        <f t="shared" si="70"/>
        <v/>
      </c>
      <c r="AI67" s="63" t="str">
        <f t="shared" si="70"/>
        <v/>
      </c>
      <c r="AJ67" s="63" t="str">
        <f t="shared" si="70"/>
        <v/>
      </c>
      <c r="AK67" s="63" t="str">
        <f t="shared" si="70"/>
        <v/>
      </c>
      <c r="AL67" s="63" t="str">
        <f t="shared" si="70"/>
        <v/>
      </c>
      <c r="AM67" s="63" t="str">
        <f t="shared" si="70"/>
        <v/>
      </c>
      <c r="AN67" s="63" t="str">
        <f t="shared" si="70"/>
        <v/>
      </c>
      <c r="AO67" s="63" t="str">
        <f t="shared" si="70"/>
        <v/>
      </c>
      <c r="AP67" s="63" t="str">
        <f t="shared" si="70"/>
        <v/>
      </c>
      <c r="AQ67" s="63" t="str">
        <f t="shared" si="70"/>
        <v/>
      </c>
      <c r="AR67" s="63" t="str">
        <f t="shared" si="70"/>
        <v/>
      </c>
      <c r="AS67" s="63" t="str">
        <f t="shared" si="70"/>
        <v/>
      </c>
      <c r="AT67" s="63" t="str">
        <f t="shared" si="70"/>
        <v/>
      </c>
      <c r="AU67" s="63" t="str">
        <f t="shared" si="70"/>
        <v/>
      </c>
      <c r="AV67" s="63" t="str">
        <f t="shared" si="70"/>
        <v/>
      </c>
      <c r="AW67" s="63" t="str">
        <f t="shared" si="70"/>
        <v/>
      </c>
      <c r="AX67" s="63" t="str">
        <f t="shared" si="70"/>
        <v/>
      </c>
      <c r="AY67" s="63" t="str">
        <f t="shared" si="70"/>
        <v/>
      </c>
      <c r="AZ67" s="63" t="str">
        <f t="shared" si="70"/>
        <v/>
      </c>
      <c r="BA67" s="63" t="str">
        <f t="shared" si="70"/>
        <v/>
      </c>
      <c r="BB67" s="63" t="str">
        <f t="shared" si="70"/>
        <v/>
      </c>
      <c r="BC67" s="63" t="str">
        <f t="shared" si="70"/>
        <v/>
      </c>
      <c r="BD67" s="63" t="str">
        <f t="shared" si="70"/>
        <v/>
      </c>
      <c r="BE67" s="63" t="str">
        <f t="shared" si="70"/>
        <v/>
      </c>
      <c r="BF67" s="63" t="str">
        <f t="shared" si="70"/>
        <v/>
      </c>
      <c r="BG67" s="63" t="str">
        <f t="shared" si="70"/>
        <v/>
      </c>
      <c r="BH67" s="63" t="str">
        <f t="shared" si="70"/>
        <v/>
      </c>
      <c r="BI67" s="63" t="str">
        <f t="shared" si="70"/>
        <v/>
      </c>
      <c r="BJ67" s="63" t="str">
        <f t="shared" si="70"/>
        <v/>
      </c>
      <c r="BK67" s="63" t="str">
        <f t="shared" si="70"/>
        <v/>
      </c>
      <c r="BL67" s="63" t="str">
        <f t="shared" si="70"/>
        <v/>
      </c>
      <c r="BM67" s="63" t="str">
        <f t="shared" si="70"/>
        <v/>
      </c>
      <c r="BN67" s="63" t="str">
        <f t="shared" si="70"/>
        <v/>
      </c>
      <c r="BO67" s="63" t="str">
        <f t="shared" si="70"/>
        <v/>
      </c>
      <c r="BP67" s="63" t="str">
        <f t="shared" si="70"/>
        <v/>
      </c>
      <c r="BQ67" s="63" t="str">
        <f t="shared" si="70"/>
        <v/>
      </c>
      <c r="BR67" s="63" t="str">
        <f t="shared" si="70"/>
        <v/>
      </c>
      <c r="BS67" s="63" t="str">
        <f t="shared" si="70"/>
        <v/>
      </c>
      <c r="BT67" s="63" t="str">
        <f t="shared" si="70"/>
        <v/>
      </c>
      <c r="BU67" s="63" t="str">
        <f t="shared" si="70"/>
        <v/>
      </c>
      <c r="BV67" s="63" t="str">
        <f t="shared" si="70"/>
        <v/>
      </c>
      <c r="BW67" s="63" t="str">
        <f t="shared" si="70"/>
        <v/>
      </c>
      <c r="BX67" s="63" t="str">
        <f t="shared" si="70"/>
        <v/>
      </c>
      <c r="BY67" s="63" t="str">
        <f t="shared" si="70"/>
        <v/>
      </c>
      <c r="BZ67" s="63" t="str">
        <f t="shared" si="70"/>
        <v/>
      </c>
      <c r="CA67" s="63" t="str">
        <f t="shared" si="70"/>
        <v/>
      </c>
      <c r="CB67" s="63" t="str">
        <f t="shared" si="70"/>
        <v/>
      </c>
      <c r="CC67" s="63" t="str">
        <f t="shared" si="70"/>
        <v/>
      </c>
      <c r="CD67" s="63" t="str">
        <f t="shared" si="70"/>
        <v/>
      </c>
      <c r="CE67" s="63" t="str">
        <f t="shared" si="70"/>
        <v/>
      </c>
      <c r="CF67" s="63" t="str">
        <f t="shared" si="70"/>
        <v/>
      </c>
      <c r="CG67" s="63" t="str">
        <f t="shared" si="70"/>
        <v/>
      </c>
      <c r="CH67" s="63" t="str">
        <f t="shared" si="70"/>
        <v/>
      </c>
      <c r="CI67" s="63" t="str">
        <f t="shared" si="70"/>
        <v/>
      </c>
      <c r="CJ67" s="63" t="str">
        <f t="shared" si="70"/>
        <v/>
      </c>
      <c r="CK67" s="63" t="str">
        <f t="shared" si="70"/>
        <v/>
      </c>
      <c r="CL67" s="63" t="str">
        <f t="shared" si="70"/>
        <v/>
      </c>
      <c r="CM67" s="63" t="str">
        <f t="shared" si="70"/>
        <v/>
      </c>
      <c r="CN67" s="63" t="str">
        <f t="shared" si="70"/>
        <v/>
      </c>
      <c r="CO67" s="63" t="str">
        <f t="shared" si="70"/>
        <v/>
      </c>
      <c r="CP67" s="63" t="str">
        <f t="shared" si="70"/>
        <v/>
      </c>
      <c r="CQ67" s="63" t="str">
        <f t="shared" si="70"/>
        <v/>
      </c>
      <c r="CR67" s="63" t="str">
        <f t="shared" si="70"/>
        <v/>
      </c>
      <c r="CS67" s="63" t="str">
        <f t="shared" si="70"/>
        <v/>
      </c>
      <c r="CT67" s="63" t="str">
        <f t="shared" si="70"/>
        <v/>
      </c>
      <c r="CU67" s="63" t="str">
        <f t="shared" si="70"/>
        <v/>
      </c>
      <c r="CV67" s="63" t="str">
        <f t="shared" si="70"/>
        <v/>
      </c>
      <c r="CW67" s="63" t="str">
        <f t="shared" si="70"/>
        <v/>
      </c>
      <c r="CX67" s="63" t="str">
        <f t="shared" si="70"/>
        <v/>
      </c>
      <c r="CY67" s="63" t="str">
        <f t="shared" si="70"/>
        <v/>
      </c>
      <c r="CZ67" s="63" t="str">
        <f t="shared" si="70"/>
        <v/>
      </c>
    </row>
    <row r="68" ht="15.75" customHeight="1">
      <c r="A68" s="53"/>
      <c r="B68" s="53"/>
      <c r="C68" s="55"/>
      <c r="D68" s="55"/>
      <c r="E68" s="53"/>
      <c r="F68" s="53"/>
      <c r="G68" s="53"/>
      <c r="H68" s="53"/>
      <c r="I68" s="53"/>
      <c r="J68" s="56"/>
      <c r="K68" s="57" t="str">
        <f t="shared" si="6"/>
        <v/>
      </c>
      <c r="L68" s="57" t="str">
        <f t="shared" si="7"/>
        <v/>
      </c>
      <c r="M68" s="57" t="str">
        <f>IF(OR($B68&lt;&gt;"Vorgang",N($H68)=0,NOT(ISNUMBER($L68)),ISNUMBER($P68)),"",WORKDAY($L68,$H68,Freie_Tage))</f>
        <v/>
      </c>
      <c r="N68" s="56"/>
      <c r="O68" s="56"/>
      <c r="P68" s="56"/>
      <c r="Q68" s="58"/>
      <c r="R68" s="59" t="str">
        <f>IF(AND(ISNUMBER($N68),ISNUMBER($L68)),IF($L68&gt;$N68,NETWORKDAYS($N68,$L68,Freie_Tage)-1,IF($L68&lt;$N68,1-NETWORKDAYS($L68,$N68,Freie_Tage),0)),"")</f>
        <v/>
      </c>
      <c r="S68" s="60" t="str">
        <f t="shared" si="8"/>
        <v/>
      </c>
      <c r="T68" s="61" t="str">
        <f t="shared" si="9"/>
        <v/>
      </c>
      <c r="U68" s="62">
        <f t="shared" si="10"/>
        <v>15</v>
      </c>
      <c r="V68" s="62" t="str">
        <f t="array" ref="V68">IF(OR($C68="",$B68="Abschnitt"),"",IF(ISNUMBER($O68),$O68,IF(AND($E68="",NOT(ISNUMBER($J68))),WORKDAY(IF(ISNUMBER($C$5),$C$5,TODAY())-1,1,Freie_Tage),MAX(IF($E68="",0,IFERROR(WORKDAY(INDEX($X$7:$X67,MATCH($E68,$A$7:$A67,0)),IF($B68="Meilenstein",0,1)+N($F68),Freie_Tage),WORKDAY(IF(ISNUMBER($C$5),$C$5,TODAY())-1,1,Freie_Tage))),IF(ISNUMBER($J68),WORKDAY($J68-1,1,Freie_Tage),0)))))</f>
        <v/>
      </c>
      <c r="W68" s="62" t="str">
        <f>IF(V68="","",IF(ISNUMBER($P68),$P68,IF($B68="Meilenstein",V68,WORKDAY(V68,MAX(N($G68),1)-1,Freie_Tage))))</f>
        <v/>
      </c>
      <c r="X68" s="62" t="str">
        <f>IF(V68="","",MAX(WORKDAY(IF($B68="Meilenstein",V68,WORKDAY(V68,MAX(N($G68),1)-1,Freie_Tage)),N($H68),Freie_Tage),IF(ISNUMBER($P68),$P68,0)))</f>
        <v/>
      </c>
      <c r="Y68" s="62">
        <f t="shared" si="11"/>
        <v>0</v>
      </c>
      <c r="Z68" s="62">
        <f>IF(NOT(ISNUMBER($K68)),0,IF(Y68&gt;=1,1,IF(TODAY()&lt;$K68,2,IF(OR(TODAY()&gt;$L68,N($R68)&gt;0),5,IF(Y68&lt;MIN(1,(NETWORKDAYS($K68,TODAY(),Freie_Tage)-1)/MAX(1,NETWORKDAYS($K68,$L68,Freie_Tage)))-0.15,4,3)))))</f>
        <v>0</v>
      </c>
      <c r="AA68" s="63" t="str">
        <f t="shared" ref="AA68:CZ68" si="71">IF(AND($B68="Meilenstein",ISNUMBER($K68)),IF(AND(AA$1&lt;=$K68,AB$1&gt;$K68),"◆",""),"")</f>
        <v/>
      </c>
      <c r="AB68" s="63" t="str">
        <f t="shared" si="71"/>
        <v/>
      </c>
      <c r="AC68" s="63" t="str">
        <f t="shared" si="71"/>
        <v/>
      </c>
      <c r="AD68" s="63" t="str">
        <f t="shared" si="71"/>
        <v/>
      </c>
      <c r="AE68" s="63" t="str">
        <f t="shared" si="71"/>
        <v/>
      </c>
      <c r="AF68" s="63" t="str">
        <f t="shared" si="71"/>
        <v/>
      </c>
      <c r="AG68" s="63" t="str">
        <f t="shared" si="71"/>
        <v/>
      </c>
      <c r="AH68" s="63" t="str">
        <f t="shared" si="71"/>
        <v/>
      </c>
      <c r="AI68" s="63" t="str">
        <f t="shared" si="71"/>
        <v/>
      </c>
      <c r="AJ68" s="63" t="str">
        <f t="shared" si="71"/>
        <v/>
      </c>
      <c r="AK68" s="63" t="str">
        <f t="shared" si="71"/>
        <v/>
      </c>
      <c r="AL68" s="63" t="str">
        <f t="shared" si="71"/>
        <v/>
      </c>
      <c r="AM68" s="63" t="str">
        <f t="shared" si="71"/>
        <v/>
      </c>
      <c r="AN68" s="63" t="str">
        <f t="shared" si="71"/>
        <v/>
      </c>
      <c r="AO68" s="63" t="str">
        <f t="shared" si="71"/>
        <v/>
      </c>
      <c r="AP68" s="63" t="str">
        <f t="shared" si="71"/>
        <v/>
      </c>
      <c r="AQ68" s="63" t="str">
        <f t="shared" si="71"/>
        <v/>
      </c>
      <c r="AR68" s="63" t="str">
        <f t="shared" si="71"/>
        <v/>
      </c>
      <c r="AS68" s="63" t="str">
        <f t="shared" si="71"/>
        <v/>
      </c>
      <c r="AT68" s="63" t="str">
        <f t="shared" si="71"/>
        <v/>
      </c>
      <c r="AU68" s="63" t="str">
        <f t="shared" si="71"/>
        <v/>
      </c>
      <c r="AV68" s="63" t="str">
        <f t="shared" si="71"/>
        <v/>
      </c>
      <c r="AW68" s="63" t="str">
        <f t="shared" si="71"/>
        <v/>
      </c>
      <c r="AX68" s="63" t="str">
        <f t="shared" si="71"/>
        <v/>
      </c>
      <c r="AY68" s="63" t="str">
        <f t="shared" si="71"/>
        <v/>
      </c>
      <c r="AZ68" s="63" t="str">
        <f t="shared" si="71"/>
        <v/>
      </c>
      <c r="BA68" s="63" t="str">
        <f t="shared" si="71"/>
        <v/>
      </c>
      <c r="BB68" s="63" t="str">
        <f t="shared" si="71"/>
        <v/>
      </c>
      <c r="BC68" s="63" t="str">
        <f t="shared" si="71"/>
        <v/>
      </c>
      <c r="BD68" s="63" t="str">
        <f t="shared" si="71"/>
        <v/>
      </c>
      <c r="BE68" s="63" t="str">
        <f t="shared" si="71"/>
        <v/>
      </c>
      <c r="BF68" s="63" t="str">
        <f t="shared" si="71"/>
        <v/>
      </c>
      <c r="BG68" s="63" t="str">
        <f t="shared" si="71"/>
        <v/>
      </c>
      <c r="BH68" s="63" t="str">
        <f t="shared" si="71"/>
        <v/>
      </c>
      <c r="BI68" s="63" t="str">
        <f t="shared" si="71"/>
        <v/>
      </c>
      <c r="BJ68" s="63" t="str">
        <f t="shared" si="71"/>
        <v/>
      </c>
      <c r="BK68" s="63" t="str">
        <f t="shared" si="71"/>
        <v/>
      </c>
      <c r="BL68" s="63" t="str">
        <f t="shared" si="71"/>
        <v/>
      </c>
      <c r="BM68" s="63" t="str">
        <f t="shared" si="71"/>
        <v/>
      </c>
      <c r="BN68" s="63" t="str">
        <f t="shared" si="71"/>
        <v/>
      </c>
      <c r="BO68" s="63" t="str">
        <f t="shared" si="71"/>
        <v/>
      </c>
      <c r="BP68" s="63" t="str">
        <f t="shared" si="71"/>
        <v/>
      </c>
      <c r="BQ68" s="63" t="str">
        <f t="shared" si="71"/>
        <v/>
      </c>
      <c r="BR68" s="63" t="str">
        <f t="shared" si="71"/>
        <v/>
      </c>
      <c r="BS68" s="63" t="str">
        <f t="shared" si="71"/>
        <v/>
      </c>
      <c r="BT68" s="63" t="str">
        <f t="shared" si="71"/>
        <v/>
      </c>
      <c r="BU68" s="63" t="str">
        <f t="shared" si="71"/>
        <v/>
      </c>
      <c r="BV68" s="63" t="str">
        <f t="shared" si="71"/>
        <v/>
      </c>
      <c r="BW68" s="63" t="str">
        <f t="shared" si="71"/>
        <v/>
      </c>
      <c r="BX68" s="63" t="str">
        <f t="shared" si="71"/>
        <v/>
      </c>
      <c r="BY68" s="63" t="str">
        <f t="shared" si="71"/>
        <v/>
      </c>
      <c r="BZ68" s="63" t="str">
        <f t="shared" si="71"/>
        <v/>
      </c>
      <c r="CA68" s="63" t="str">
        <f t="shared" si="71"/>
        <v/>
      </c>
      <c r="CB68" s="63" t="str">
        <f t="shared" si="71"/>
        <v/>
      </c>
      <c r="CC68" s="63" t="str">
        <f t="shared" si="71"/>
        <v/>
      </c>
      <c r="CD68" s="63" t="str">
        <f t="shared" si="71"/>
        <v/>
      </c>
      <c r="CE68" s="63" t="str">
        <f t="shared" si="71"/>
        <v/>
      </c>
      <c r="CF68" s="63" t="str">
        <f t="shared" si="71"/>
        <v/>
      </c>
      <c r="CG68" s="63" t="str">
        <f t="shared" si="71"/>
        <v/>
      </c>
      <c r="CH68" s="63" t="str">
        <f t="shared" si="71"/>
        <v/>
      </c>
      <c r="CI68" s="63" t="str">
        <f t="shared" si="71"/>
        <v/>
      </c>
      <c r="CJ68" s="63" t="str">
        <f t="shared" si="71"/>
        <v/>
      </c>
      <c r="CK68" s="63" t="str">
        <f t="shared" si="71"/>
        <v/>
      </c>
      <c r="CL68" s="63" t="str">
        <f t="shared" si="71"/>
        <v/>
      </c>
      <c r="CM68" s="63" t="str">
        <f t="shared" si="71"/>
        <v/>
      </c>
      <c r="CN68" s="63" t="str">
        <f t="shared" si="71"/>
        <v/>
      </c>
      <c r="CO68" s="63" t="str">
        <f t="shared" si="71"/>
        <v/>
      </c>
      <c r="CP68" s="63" t="str">
        <f t="shared" si="71"/>
        <v/>
      </c>
      <c r="CQ68" s="63" t="str">
        <f t="shared" si="71"/>
        <v/>
      </c>
      <c r="CR68" s="63" t="str">
        <f t="shared" si="71"/>
        <v/>
      </c>
      <c r="CS68" s="63" t="str">
        <f t="shared" si="71"/>
        <v/>
      </c>
      <c r="CT68" s="63" t="str">
        <f t="shared" si="71"/>
        <v/>
      </c>
      <c r="CU68" s="63" t="str">
        <f t="shared" si="71"/>
        <v/>
      </c>
      <c r="CV68" s="63" t="str">
        <f t="shared" si="71"/>
        <v/>
      </c>
      <c r="CW68" s="63" t="str">
        <f t="shared" si="71"/>
        <v/>
      </c>
      <c r="CX68" s="63" t="str">
        <f t="shared" si="71"/>
        <v/>
      </c>
      <c r="CY68" s="63" t="str">
        <f t="shared" si="71"/>
        <v/>
      </c>
      <c r="CZ68" s="63" t="str">
        <f t="shared" si="71"/>
        <v/>
      </c>
    </row>
    <row r="69" ht="15.75" customHeight="1">
      <c r="A69" s="53"/>
      <c r="B69" s="53"/>
      <c r="C69" s="55"/>
      <c r="D69" s="55"/>
      <c r="E69" s="53"/>
      <c r="F69" s="53"/>
      <c r="G69" s="53"/>
      <c r="H69" s="53"/>
      <c r="I69" s="53"/>
      <c r="J69" s="56"/>
      <c r="K69" s="57" t="str">
        <f t="shared" si="6"/>
        <v/>
      </c>
      <c r="L69" s="57" t="str">
        <f t="shared" si="7"/>
        <v/>
      </c>
      <c r="M69" s="57" t="str">
        <f>IF(OR($B69&lt;&gt;"Vorgang",N($H69)=0,NOT(ISNUMBER($L69)),ISNUMBER($P69)),"",WORKDAY($L69,$H69,Freie_Tage))</f>
        <v/>
      </c>
      <c r="N69" s="56"/>
      <c r="O69" s="56"/>
      <c r="P69" s="56"/>
      <c r="Q69" s="58"/>
      <c r="R69" s="59" t="str">
        <f>IF(AND(ISNUMBER($N69),ISNUMBER($L69)),IF($L69&gt;$N69,NETWORKDAYS($N69,$L69,Freie_Tage)-1,IF($L69&lt;$N69,1-NETWORKDAYS($L69,$N69,Freie_Tage),0)),"")</f>
        <v/>
      </c>
      <c r="S69" s="60" t="str">
        <f t="shared" si="8"/>
        <v/>
      </c>
      <c r="T69" s="61" t="str">
        <f t="shared" si="9"/>
        <v/>
      </c>
      <c r="U69" s="62">
        <f t="shared" si="10"/>
        <v>15</v>
      </c>
      <c r="V69" s="62" t="str">
        <f t="array" ref="V69">IF(OR($C69="",$B69="Abschnitt"),"",IF(ISNUMBER($O69),$O69,IF(AND($E69="",NOT(ISNUMBER($J69))),WORKDAY(IF(ISNUMBER($C$5),$C$5,TODAY())-1,1,Freie_Tage),MAX(IF($E69="",0,IFERROR(WORKDAY(INDEX($X$7:$X68,MATCH($E69,$A$7:$A68,0)),IF($B69="Meilenstein",0,1)+N($F69),Freie_Tage),WORKDAY(IF(ISNUMBER($C$5),$C$5,TODAY())-1,1,Freie_Tage))),IF(ISNUMBER($J69),WORKDAY($J69-1,1,Freie_Tage),0)))))</f>
        <v/>
      </c>
      <c r="W69" s="62" t="str">
        <f>IF(V69="","",IF(ISNUMBER($P69),$P69,IF($B69="Meilenstein",V69,WORKDAY(V69,MAX(N($G69),1)-1,Freie_Tage))))</f>
        <v/>
      </c>
      <c r="X69" s="62" t="str">
        <f>IF(V69="","",MAX(WORKDAY(IF($B69="Meilenstein",V69,WORKDAY(V69,MAX(N($G69),1)-1,Freie_Tage)),N($H69),Freie_Tage),IF(ISNUMBER($P69),$P69,0)))</f>
        <v/>
      </c>
      <c r="Y69" s="62">
        <f t="shared" si="11"/>
        <v>0</v>
      </c>
      <c r="Z69" s="62">
        <f>IF(NOT(ISNUMBER($K69)),0,IF(Y69&gt;=1,1,IF(TODAY()&lt;$K69,2,IF(OR(TODAY()&gt;$L69,N($R69)&gt;0),5,IF(Y69&lt;MIN(1,(NETWORKDAYS($K69,TODAY(),Freie_Tage)-1)/MAX(1,NETWORKDAYS($K69,$L69,Freie_Tage)))-0.15,4,3)))))</f>
        <v>0</v>
      </c>
      <c r="AA69" s="63" t="str">
        <f t="shared" ref="AA69:CZ69" si="72">IF(AND($B69="Meilenstein",ISNUMBER($K69)),IF(AND(AA$1&lt;=$K69,AB$1&gt;$K69),"◆",""),"")</f>
        <v/>
      </c>
      <c r="AB69" s="63" t="str">
        <f t="shared" si="72"/>
        <v/>
      </c>
      <c r="AC69" s="63" t="str">
        <f t="shared" si="72"/>
        <v/>
      </c>
      <c r="AD69" s="63" t="str">
        <f t="shared" si="72"/>
        <v/>
      </c>
      <c r="AE69" s="63" t="str">
        <f t="shared" si="72"/>
        <v/>
      </c>
      <c r="AF69" s="63" t="str">
        <f t="shared" si="72"/>
        <v/>
      </c>
      <c r="AG69" s="63" t="str">
        <f t="shared" si="72"/>
        <v/>
      </c>
      <c r="AH69" s="63" t="str">
        <f t="shared" si="72"/>
        <v/>
      </c>
      <c r="AI69" s="63" t="str">
        <f t="shared" si="72"/>
        <v/>
      </c>
      <c r="AJ69" s="63" t="str">
        <f t="shared" si="72"/>
        <v/>
      </c>
      <c r="AK69" s="63" t="str">
        <f t="shared" si="72"/>
        <v/>
      </c>
      <c r="AL69" s="63" t="str">
        <f t="shared" si="72"/>
        <v/>
      </c>
      <c r="AM69" s="63" t="str">
        <f t="shared" si="72"/>
        <v/>
      </c>
      <c r="AN69" s="63" t="str">
        <f t="shared" si="72"/>
        <v/>
      </c>
      <c r="AO69" s="63" t="str">
        <f t="shared" si="72"/>
        <v/>
      </c>
      <c r="AP69" s="63" t="str">
        <f t="shared" si="72"/>
        <v/>
      </c>
      <c r="AQ69" s="63" t="str">
        <f t="shared" si="72"/>
        <v/>
      </c>
      <c r="AR69" s="63" t="str">
        <f t="shared" si="72"/>
        <v/>
      </c>
      <c r="AS69" s="63" t="str">
        <f t="shared" si="72"/>
        <v/>
      </c>
      <c r="AT69" s="63" t="str">
        <f t="shared" si="72"/>
        <v/>
      </c>
      <c r="AU69" s="63" t="str">
        <f t="shared" si="72"/>
        <v/>
      </c>
      <c r="AV69" s="63" t="str">
        <f t="shared" si="72"/>
        <v/>
      </c>
      <c r="AW69" s="63" t="str">
        <f t="shared" si="72"/>
        <v/>
      </c>
      <c r="AX69" s="63" t="str">
        <f t="shared" si="72"/>
        <v/>
      </c>
      <c r="AY69" s="63" t="str">
        <f t="shared" si="72"/>
        <v/>
      </c>
      <c r="AZ69" s="63" t="str">
        <f t="shared" si="72"/>
        <v/>
      </c>
      <c r="BA69" s="63" t="str">
        <f t="shared" si="72"/>
        <v/>
      </c>
      <c r="BB69" s="63" t="str">
        <f t="shared" si="72"/>
        <v/>
      </c>
      <c r="BC69" s="63" t="str">
        <f t="shared" si="72"/>
        <v/>
      </c>
      <c r="BD69" s="63" t="str">
        <f t="shared" si="72"/>
        <v/>
      </c>
      <c r="BE69" s="63" t="str">
        <f t="shared" si="72"/>
        <v/>
      </c>
      <c r="BF69" s="63" t="str">
        <f t="shared" si="72"/>
        <v/>
      </c>
      <c r="BG69" s="63" t="str">
        <f t="shared" si="72"/>
        <v/>
      </c>
      <c r="BH69" s="63" t="str">
        <f t="shared" si="72"/>
        <v/>
      </c>
      <c r="BI69" s="63" t="str">
        <f t="shared" si="72"/>
        <v/>
      </c>
      <c r="BJ69" s="63" t="str">
        <f t="shared" si="72"/>
        <v/>
      </c>
      <c r="BK69" s="63" t="str">
        <f t="shared" si="72"/>
        <v/>
      </c>
      <c r="BL69" s="63" t="str">
        <f t="shared" si="72"/>
        <v/>
      </c>
      <c r="BM69" s="63" t="str">
        <f t="shared" si="72"/>
        <v/>
      </c>
      <c r="BN69" s="63" t="str">
        <f t="shared" si="72"/>
        <v/>
      </c>
      <c r="BO69" s="63" t="str">
        <f t="shared" si="72"/>
        <v/>
      </c>
      <c r="BP69" s="63" t="str">
        <f t="shared" si="72"/>
        <v/>
      </c>
      <c r="BQ69" s="63" t="str">
        <f t="shared" si="72"/>
        <v/>
      </c>
      <c r="BR69" s="63" t="str">
        <f t="shared" si="72"/>
        <v/>
      </c>
      <c r="BS69" s="63" t="str">
        <f t="shared" si="72"/>
        <v/>
      </c>
      <c r="BT69" s="63" t="str">
        <f t="shared" si="72"/>
        <v/>
      </c>
      <c r="BU69" s="63" t="str">
        <f t="shared" si="72"/>
        <v/>
      </c>
      <c r="BV69" s="63" t="str">
        <f t="shared" si="72"/>
        <v/>
      </c>
      <c r="BW69" s="63" t="str">
        <f t="shared" si="72"/>
        <v/>
      </c>
      <c r="BX69" s="63" t="str">
        <f t="shared" si="72"/>
        <v/>
      </c>
      <c r="BY69" s="63" t="str">
        <f t="shared" si="72"/>
        <v/>
      </c>
      <c r="BZ69" s="63" t="str">
        <f t="shared" si="72"/>
        <v/>
      </c>
      <c r="CA69" s="63" t="str">
        <f t="shared" si="72"/>
        <v/>
      </c>
      <c r="CB69" s="63" t="str">
        <f t="shared" si="72"/>
        <v/>
      </c>
      <c r="CC69" s="63" t="str">
        <f t="shared" si="72"/>
        <v/>
      </c>
      <c r="CD69" s="63" t="str">
        <f t="shared" si="72"/>
        <v/>
      </c>
      <c r="CE69" s="63" t="str">
        <f t="shared" si="72"/>
        <v/>
      </c>
      <c r="CF69" s="63" t="str">
        <f t="shared" si="72"/>
        <v/>
      </c>
      <c r="CG69" s="63" t="str">
        <f t="shared" si="72"/>
        <v/>
      </c>
      <c r="CH69" s="63" t="str">
        <f t="shared" si="72"/>
        <v/>
      </c>
      <c r="CI69" s="63" t="str">
        <f t="shared" si="72"/>
        <v/>
      </c>
      <c r="CJ69" s="63" t="str">
        <f t="shared" si="72"/>
        <v/>
      </c>
      <c r="CK69" s="63" t="str">
        <f t="shared" si="72"/>
        <v/>
      </c>
      <c r="CL69" s="63" t="str">
        <f t="shared" si="72"/>
        <v/>
      </c>
      <c r="CM69" s="63" t="str">
        <f t="shared" si="72"/>
        <v/>
      </c>
      <c r="CN69" s="63" t="str">
        <f t="shared" si="72"/>
        <v/>
      </c>
      <c r="CO69" s="63" t="str">
        <f t="shared" si="72"/>
        <v/>
      </c>
      <c r="CP69" s="63" t="str">
        <f t="shared" si="72"/>
        <v/>
      </c>
      <c r="CQ69" s="63" t="str">
        <f t="shared" si="72"/>
        <v/>
      </c>
      <c r="CR69" s="63" t="str">
        <f t="shared" si="72"/>
        <v/>
      </c>
      <c r="CS69" s="63" t="str">
        <f t="shared" si="72"/>
        <v/>
      </c>
      <c r="CT69" s="63" t="str">
        <f t="shared" si="72"/>
        <v/>
      </c>
      <c r="CU69" s="63" t="str">
        <f t="shared" si="72"/>
        <v/>
      </c>
      <c r="CV69" s="63" t="str">
        <f t="shared" si="72"/>
        <v/>
      </c>
      <c r="CW69" s="63" t="str">
        <f t="shared" si="72"/>
        <v/>
      </c>
      <c r="CX69" s="63" t="str">
        <f t="shared" si="72"/>
        <v/>
      </c>
      <c r="CY69" s="63" t="str">
        <f t="shared" si="72"/>
        <v/>
      </c>
      <c r="CZ69" s="63" t="str">
        <f t="shared" si="72"/>
        <v/>
      </c>
    </row>
    <row r="70" ht="15.75" customHeight="1">
      <c r="A70" s="53"/>
      <c r="B70" s="53"/>
      <c r="C70" s="55"/>
      <c r="D70" s="55"/>
      <c r="E70" s="53"/>
      <c r="F70" s="53"/>
      <c r="G70" s="53"/>
      <c r="H70" s="53"/>
      <c r="I70" s="53"/>
      <c r="J70" s="56"/>
      <c r="K70" s="57" t="str">
        <f t="shared" si="6"/>
        <v/>
      </c>
      <c r="L70" s="57" t="str">
        <f t="shared" si="7"/>
        <v/>
      </c>
      <c r="M70" s="57" t="str">
        <f>IF(OR($B70&lt;&gt;"Vorgang",N($H70)=0,NOT(ISNUMBER($L70)),ISNUMBER($P70)),"",WORKDAY($L70,$H70,Freie_Tage))</f>
        <v/>
      </c>
      <c r="N70" s="56"/>
      <c r="O70" s="56"/>
      <c r="P70" s="56"/>
      <c r="Q70" s="58"/>
      <c r="R70" s="59" t="str">
        <f>IF(AND(ISNUMBER($N70),ISNUMBER($L70)),IF($L70&gt;$N70,NETWORKDAYS($N70,$L70,Freie_Tage)-1,IF($L70&lt;$N70,1-NETWORKDAYS($L70,$N70,Freie_Tage),0)),"")</f>
        <v/>
      </c>
      <c r="S70" s="60" t="str">
        <f t="shared" si="8"/>
        <v/>
      </c>
      <c r="T70" s="61" t="str">
        <f t="shared" si="9"/>
        <v/>
      </c>
      <c r="U70" s="62">
        <f t="shared" si="10"/>
        <v>15</v>
      </c>
      <c r="V70" s="62" t="str">
        <f t="array" ref="V70">IF(OR($C70="",$B70="Abschnitt"),"",IF(ISNUMBER($O70),$O70,IF(AND($E70="",NOT(ISNUMBER($J70))),WORKDAY(IF(ISNUMBER($C$5),$C$5,TODAY())-1,1,Freie_Tage),MAX(IF($E70="",0,IFERROR(WORKDAY(INDEX($X$7:$X69,MATCH($E70,$A$7:$A69,0)),IF($B70="Meilenstein",0,1)+N($F70),Freie_Tage),WORKDAY(IF(ISNUMBER($C$5),$C$5,TODAY())-1,1,Freie_Tage))),IF(ISNUMBER($J70),WORKDAY($J70-1,1,Freie_Tage),0)))))</f>
        <v/>
      </c>
      <c r="W70" s="62" t="str">
        <f>IF(V70="","",IF(ISNUMBER($P70),$P70,IF($B70="Meilenstein",V70,WORKDAY(V70,MAX(N($G70),1)-1,Freie_Tage))))</f>
        <v/>
      </c>
      <c r="X70" s="62" t="str">
        <f>IF(V70="","",MAX(WORKDAY(IF($B70="Meilenstein",V70,WORKDAY(V70,MAX(N($G70),1)-1,Freie_Tage)),N($H70),Freie_Tage),IF(ISNUMBER($P70),$P70,0)))</f>
        <v/>
      </c>
      <c r="Y70" s="62">
        <f t="shared" si="11"/>
        <v>0</v>
      </c>
      <c r="Z70" s="62">
        <f>IF(NOT(ISNUMBER($K70)),0,IF(Y70&gt;=1,1,IF(TODAY()&lt;$K70,2,IF(OR(TODAY()&gt;$L70,N($R70)&gt;0),5,IF(Y70&lt;MIN(1,(NETWORKDAYS($K70,TODAY(),Freie_Tage)-1)/MAX(1,NETWORKDAYS($K70,$L70,Freie_Tage)))-0.15,4,3)))))</f>
        <v>0</v>
      </c>
      <c r="AA70" s="63" t="str">
        <f t="shared" ref="AA70:CZ70" si="73">IF(AND($B70="Meilenstein",ISNUMBER($K70)),IF(AND(AA$1&lt;=$K70,AB$1&gt;$K70),"◆",""),"")</f>
        <v/>
      </c>
      <c r="AB70" s="63" t="str">
        <f t="shared" si="73"/>
        <v/>
      </c>
      <c r="AC70" s="63" t="str">
        <f t="shared" si="73"/>
        <v/>
      </c>
      <c r="AD70" s="63" t="str">
        <f t="shared" si="73"/>
        <v/>
      </c>
      <c r="AE70" s="63" t="str">
        <f t="shared" si="73"/>
        <v/>
      </c>
      <c r="AF70" s="63" t="str">
        <f t="shared" si="73"/>
        <v/>
      </c>
      <c r="AG70" s="63" t="str">
        <f t="shared" si="73"/>
        <v/>
      </c>
      <c r="AH70" s="63" t="str">
        <f t="shared" si="73"/>
        <v/>
      </c>
      <c r="AI70" s="63" t="str">
        <f t="shared" si="73"/>
        <v/>
      </c>
      <c r="AJ70" s="63" t="str">
        <f t="shared" si="73"/>
        <v/>
      </c>
      <c r="AK70" s="63" t="str">
        <f t="shared" si="73"/>
        <v/>
      </c>
      <c r="AL70" s="63" t="str">
        <f t="shared" si="73"/>
        <v/>
      </c>
      <c r="AM70" s="63" t="str">
        <f t="shared" si="73"/>
        <v/>
      </c>
      <c r="AN70" s="63" t="str">
        <f t="shared" si="73"/>
        <v/>
      </c>
      <c r="AO70" s="63" t="str">
        <f t="shared" si="73"/>
        <v/>
      </c>
      <c r="AP70" s="63" t="str">
        <f t="shared" si="73"/>
        <v/>
      </c>
      <c r="AQ70" s="63" t="str">
        <f t="shared" si="73"/>
        <v/>
      </c>
      <c r="AR70" s="63" t="str">
        <f t="shared" si="73"/>
        <v/>
      </c>
      <c r="AS70" s="63" t="str">
        <f t="shared" si="73"/>
        <v/>
      </c>
      <c r="AT70" s="63" t="str">
        <f t="shared" si="73"/>
        <v/>
      </c>
      <c r="AU70" s="63" t="str">
        <f t="shared" si="73"/>
        <v/>
      </c>
      <c r="AV70" s="63" t="str">
        <f t="shared" si="73"/>
        <v/>
      </c>
      <c r="AW70" s="63" t="str">
        <f t="shared" si="73"/>
        <v/>
      </c>
      <c r="AX70" s="63" t="str">
        <f t="shared" si="73"/>
        <v/>
      </c>
      <c r="AY70" s="63" t="str">
        <f t="shared" si="73"/>
        <v/>
      </c>
      <c r="AZ70" s="63" t="str">
        <f t="shared" si="73"/>
        <v/>
      </c>
      <c r="BA70" s="63" t="str">
        <f t="shared" si="73"/>
        <v/>
      </c>
      <c r="BB70" s="63" t="str">
        <f t="shared" si="73"/>
        <v/>
      </c>
      <c r="BC70" s="63" t="str">
        <f t="shared" si="73"/>
        <v/>
      </c>
      <c r="BD70" s="63" t="str">
        <f t="shared" si="73"/>
        <v/>
      </c>
      <c r="BE70" s="63" t="str">
        <f t="shared" si="73"/>
        <v/>
      </c>
      <c r="BF70" s="63" t="str">
        <f t="shared" si="73"/>
        <v/>
      </c>
      <c r="BG70" s="63" t="str">
        <f t="shared" si="73"/>
        <v/>
      </c>
      <c r="BH70" s="63" t="str">
        <f t="shared" si="73"/>
        <v/>
      </c>
      <c r="BI70" s="63" t="str">
        <f t="shared" si="73"/>
        <v/>
      </c>
      <c r="BJ70" s="63" t="str">
        <f t="shared" si="73"/>
        <v/>
      </c>
      <c r="BK70" s="63" t="str">
        <f t="shared" si="73"/>
        <v/>
      </c>
      <c r="BL70" s="63" t="str">
        <f t="shared" si="73"/>
        <v/>
      </c>
      <c r="BM70" s="63" t="str">
        <f t="shared" si="73"/>
        <v/>
      </c>
      <c r="BN70" s="63" t="str">
        <f t="shared" si="73"/>
        <v/>
      </c>
      <c r="BO70" s="63" t="str">
        <f t="shared" si="73"/>
        <v/>
      </c>
      <c r="BP70" s="63" t="str">
        <f t="shared" si="73"/>
        <v/>
      </c>
      <c r="BQ70" s="63" t="str">
        <f t="shared" si="73"/>
        <v/>
      </c>
      <c r="BR70" s="63" t="str">
        <f t="shared" si="73"/>
        <v/>
      </c>
      <c r="BS70" s="63" t="str">
        <f t="shared" si="73"/>
        <v/>
      </c>
      <c r="BT70" s="63" t="str">
        <f t="shared" si="73"/>
        <v/>
      </c>
      <c r="BU70" s="63" t="str">
        <f t="shared" si="73"/>
        <v/>
      </c>
      <c r="BV70" s="63" t="str">
        <f t="shared" si="73"/>
        <v/>
      </c>
      <c r="BW70" s="63" t="str">
        <f t="shared" si="73"/>
        <v/>
      </c>
      <c r="BX70" s="63" t="str">
        <f t="shared" si="73"/>
        <v/>
      </c>
      <c r="BY70" s="63" t="str">
        <f t="shared" si="73"/>
        <v/>
      </c>
      <c r="BZ70" s="63" t="str">
        <f t="shared" si="73"/>
        <v/>
      </c>
      <c r="CA70" s="63" t="str">
        <f t="shared" si="73"/>
        <v/>
      </c>
      <c r="CB70" s="63" t="str">
        <f t="shared" si="73"/>
        <v/>
      </c>
      <c r="CC70" s="63" t="str">
        <f t="shared" si="73"/>
        <v/>
      </c>
      <c r="CD70" s="63" t="str">
        <f t="shared" si="73"/>
        <v/>
      </c>
      <c r="CE70" s="63" t="str">
        <f t="shared" si="73"/>
        <v/>
      </c>
      <c r="CF70" s="63" t="str">
        <f t="shared" si="73"/>
        <v/>
      </c>
      <c r="CG70" s="63" t="str">
        <f t="shared" si="73"/>
        <v/>
      </c>
      <c r="CH70" s="63" t="str">
        <f t="shared" si="73"/>
        <v/>
      </c>
      <c r="CI70" s="63" t="str">
        <f t="shared" si="73"/>
        <v/>
      </c>
      <c r="CJ70" s="63" t="str">
        <f t="shared" si="73"/>
        <v/>
      </c>
      <c r="CK70" s="63" t="str">
        <f t="shared" si="73"/>
        <v/>
      </c>
      <c r="CL70" s="63" t="str">
        <f t="shared" si="73"/>
        <v/>
      </c>
      <c r="CM70" s="63" t="str">
        <f t="shared" si="73"/>
        <v/>
      </c>
      <c r="CN70" s="63" t="str">
        <f t="shared" si="73"/>
        <v/>
      </c>
      <c r="CO70" s="63" t="str">
        <f t="shared" si="73"/>
        <v/>
      </c>
      <c r="CP70" s="63" t="str">
        <f t="shared" si="73"/>
        <v/>
      </c>
      <c r="CQ70" s="63" t="str">
        <f t="shared" si="73"/>
        <v/>
      </c>
      <c r="CR70" s="63" t="str">
        <f t="shared" si="73"/>
        <v/>
      </c>
      <c r="CS70" s="63" t="str">
        <f t="shared" si="73"/>
        <v/>
      </c>
      <c r="CT70" s="63" t="str">
        <f t="shared" si="73"/>
        <v/>
      </c>
      <c r="CU70" s="63" t="str">
        <f t="shared" si="73"/>
        <v/>
      </c>
      <c r="CV70" s="63" t="str">
        <f t="shared" si="73"/>
        <v/>
      </c>
      <c r="CW70" s="63" t="str">
        <f t="shared" si="73"/>
        <v/>
      </c>
      <c r="CX70" s="63" t="str">
        <f t="shared" si="73"/>
        <v/>
      </c>
      <c r="CY70" s="63" t="str">
        <f t="shared" si="73"/>
        <v/>
      </c>
      <c r="CZ70" s="63" t="str">
        <f t="shared" si="73"/>
        <v/>
      </c>
    </row>
    <row r="71" ht="15.75" customHeight="1">
      <c r="A71" s="53"/>
      <c r="B71" s="53"/>
      <c r="C71" s="55"/>
      <c r="D71" s="55"/>
      <c r="E71" s="53"/>
      <c r="F71" s="53"/>
      <c r="G71" s="53"/>
      <c r="H71" s="53"/>
      <c r="I71" s="53"/>
      <c r="J71" s="56"/>
      <c r="K71" s="57" t="str">
        <f t="shared" si="6"/>
        <v/>
      </c>
      <c r="L71" s="57" t="str">
        <f t="shared" si="7"/>
        <v/>
      </c>
      <c r="M71" s="57" t="str">
        <f>IF(OR($B71&lt;&gt;"Vorgang",N($H71)=0,NOT(ISNUMBER($L71)),ISNUMBER($P71)),"",WORKDAY($L71,$H71,Freie_Tage))</f>
        <v/>
      </c>
      <c r="N71" s="56"/>
      <c r="O71" s="56"/>
      <c r="P71" s="56"/>
      <c r="Q71" s="58"/>
      <c r="R71" s="59" t="str">
        <f>IF(AND(ISNUMBER($N71),ISNUMBER($L71)),IF($L71&gt;$N71,NETWORKDAYS($N71,$L71,Freie_Tage)-1,IF($L71&lt;$N71,1-NETWORKDAYS($L71,$N71,Freie_Tage),0)),"")</f>
        <v/>
      </c>
      <c r="S71" s="60" t="str">
        <f t="shared" si="8"/>
        <v/>
      </c>
      <c r="T71" s="61" t="str">
        <f t="shared" si="9"/>
        <v/>
      </c>
      <c r="U71" s="62">
        <f t="shared" si="10"/>
        <v>15</v>
      </c>
      <c r="V71" s="62" t="str">
        <f t="array" ref="V71">IF(OR($C71="",$B71="Abschnitt"),"",IF(ISNUMBER($O71),$O71,IF(AND($E71="",NOT(ISNUMBER($J71))),WORKDAY(IF(ISNUMBER($C$5),$C$5,TODAY())-1,1,Freie_Tage),MAX(IF($E71="",0,IFERROR(WORKDAY(INDEX($X$7:$X70,MATCH($E71,$A$7:$A70,0)),IF($B71="Meilenstein",0,1)+N($F71),Freie_Tage),WORKDAY(IF(ISNUMBER($C$5),$C$5,TODAY())-1,1,Freie_Tage))),IF(ISNUMBER($J71),WORKDAY($J71-1,1,Freie_Tage),0)))))</f>
        <v/>
      </c>
      <c r="W71" s="62" t="str">
        <f>IF(V71="","",IF(ISNUMBER($P71),$P71,IF($B71="Meilenstein",V71,WORKDAY(V71,MAX(N($G71),1)-1,Freie_Tage))))</f>
        <v/>
      </c>
      <c r="X71" s="62" t="str">
        <f>IF(V71="","",MAX(WORKDAY(IF($B71="Meilenstein",V71,WORKDAY(V71,MAX(N($G71),1)-1,Freie_Tage)),N($H71),Freie_Tage),IF(ISNUMBER($P71),$P71,0)))</f>
        <v/>
      </c>
      <c r="Y71" s="62">
        <f t="shared" si="11"/>
        <v>0</v>
      </c>
      <c r="Z71" s="62">
        <f>IF(NOT(ISNUMBER($K71)),0,IF(Y71&gt;=1,1,IF(TODAY()&lt;$K71,2,IF(OR(TODAY()&gt;$L71,N($R71)&gt;0),5,IF(Y71&lt;MIN(1,(NETWORKDAYS($K71,TODAY(),Freie_Tage)-1)/MAX(1,NETWORKDAYS($K71,$L71,Freie_Tage)))-0.15,4,3)))))</f>
        <v>0</v>
      </c>
      <c r="AA71" s="63" t="str">
        <f t="shared" ref="AA71:CZ71" si="74">IF(AND($B71="Meilenstein",ISNUMBER($K71)),IF(AND(AA$1&lt;=$K71,AB$1&gt;$K71),"◆",""),"")</f>
        <v/>
      </c>
      <c r="AB71" s="63" t="str">
        <f t="shared" si="74"/>
        <v/>
      </c>
      <c r="AC71" s="63" t="str">
        <f t="shared" si="74"/>
        <v/>
      </c>
      <c r="AD71" s="63" t="str">
        <f t="shared" si="74"/>
        <v/>
      </c>
      <c r="AE71" s="63" t="str">
        <f t="shared" si="74"/>
        <v/>
      </c>
      <c r="AF71" s="63" t="str">
        <f t="shared" si="74"/>
        <v/>
      </c>
      <c r="AG71" s="63" t="str">
        <f t="shared" si="74"/>
        <v/>
      </c>
      <c r="AH71" s="63" t="str">
        <f t="shared" si="74"/>
        <v/>
      </c>
      <c r="AI71" s="63" t="str">
        <f t="shared" si="74"/>
        <v/>
      </c>
      <c r="AJ71" s="63" t="str">
        <f t="shared" si="74"/>
        <v/>
      </c>
      <c r="AK71" s="63" t="str">
        <f t="shared" si="74"/>
        <v/>
      </c>
      <c r="AL71" s="63" t="str">
        <f t="shared" si="74"/>
        <v/>
      </c>
      <c r="AM71" s="63" t="str">
        <f t="shared" si="74"/>
        <v/>
      </c>
      <c r="AN71" s="63" t="str">
        <f t="shared" si="74"/>
        <v/>
      </c>
      <c r="AO71" s="63" t="str">
        <f t="shared" si="74"/>
        <v/>
      </c>
      <c r="AP71" s="63" t="str">
        <f t="shared" si="74"/>
        <v/>
      </c>
      <c r="AQ71" s="63" t="str">
        <f t="shared" si="74"/>
        <v/>
      </c>
      <c r="AR71" s="63" t="str">
        <f t="shared" si="74"/>
        <v/>
      </c>
      <c r="AS71" s="63" t="str">
        <f t="shared" si="74"/>
        <v/>
      </c>
      <c r="AT71" s="63" t="str">
        <f t="shared" si="74"/>
        <v/>
      </c>
      <c r="AU71" s="63" t="str">
        <f t="shared" si="74"/>
        <v/>
      </c>
      <c r="AV71" s="63" t="str">
        <f t="shared" si="74"/>
        <v/>
      </c>
      <c r="AW71" s="63" t="str">
        <f t="shared" si="74"/>
        <v/>
      </c>
      <c r="AX71" s="63" t="str">
        <f t="shared" si="74"/>
        <v/>
      </c>
      <c r="AY71" s="63" t="str">
        <f t="shared" si="74"/>
        <v/>
      </c>
      <c r="AZ71" s="63" t="str">
        <f t="shared" si="74"/>
        <v/>
      </c>
      <c r="BA71" s="63" t="str">
        <f t="shared" si="74"/>
        <v/>
      </c>
      <c r="BB71" s="63" t="str">
        <f t="shared" si="74"/>
        <v/>
      </c>
      <c r="BC71" s="63" t="str">
        <f t="shared" si="74"/>
        <v/>
      </c>
      <c r="BD71" s="63" t="str">
        <f t="shared" si="74"/>
        <v/>
      </c>
      <c r="BE71" s="63" t="str">
        <f t="shared" si="74"/>
        <v/>
      </c>
      <c r="BF71" s="63" t="str">
        <f t="shared" si="74"/>
        <v/>
      </c>
      <c r="BG71" s="63" t="str">
        <f t="shared" si="74"/>
        <v/>
      </c>
      <c r="BH71" s="63" t="str">
        <f t="shared" si="74"/>
        <v/>
      </c>
      <c r="BI71" s="63" t="str">
        <f t="shared" si="74"/>
        <v/>
      </c>
      <c r="BJ71" s="63" t="str">
        <f t="shared" si="74"/>
        <v/>
      </c>
      <c r="BK71" s="63" t="str">
        <f t="shared" si="74"/>
        <v/>
      </c>
      <c r="BL71" s="63" t="str">
        <f t="shared" si="74"/>
        <v/>
      </c>
      <c r="BM71" s="63" t="str">
        <f t="shared" si="74"/>
        <v/>
      </c>
      <c r="BN71" s="63" t="str">
        <f t="shared" si="74"/>
        <v/>
      </c>
      <c r="BO71" s="63" t="str">
        <f t="shared" si="74"/>
        <v/>
      </c>
      <c r="BP71" s="63" t="str">
        <f t="shared" si="74"/>
        <v/>
      </c>
      <c r="BQ71" s="63" t="str">
        <f t="shared" si="74"/>
        <v/>
      </c>
      <c r="BR71" s="63" t="str">
        <f t="shared" si="74"/>
        <v/>
      </c>
      <c r="BS71" s="63" t="str">
        <f t="shared" si="74"/>
        <v/>
      </c>
      <c r="BT71" s="63" t="str">
        <f t="shared" si="74"/>
        <v/>
      </c>
      <c r="BU71" s="63" t="str">
        <f t="shared" si="74"/>
        <v/>
      </c>
      <c r="BV71" s="63" t="str">
        <f t="shared" si="74"/>
        <v/>
      </c>
      <c r="BW71" s="63" t="str">
        <f t="shared" si="74"/>
        <v/>
      </c>
      <c r="BX71" s="63" t="str">
        <f t="shared" si="74"/>
        <v/>
      </c>
      <c r="BY71" s="63" t="str">
        <f t="shared" si="74"/>
        <v/>
      </c>
      <c r="BZ71" s="63" t="str">
        <f t="shared" si="74"/>
        <v/>
      </c>
      <c r="CA71" s="63" t="str">
        <f t="shared" si="74"/>
        <v/>
      </c>
      <c r="CB71" s="63" t="str">
        <f t="shared" si="74"/>
        <v/>
      </c>
      <c r="CC71" s="63" t="str">
        <f t="shared" si="74"/>
        <v/>
      </c>
      <c r="CD71" s="63" t="str">
        <f t="shared" si="74"/>
        <v/>
      </c>
      <c r="CE71" s="63" t="str">
        <f t="shared" si="74"/>
        <v/>
      </c>
      <c r="CF71" s="63" t="str">
        <f t="shared" si="74"/>
        <v/>
      </c>
      <c r="CG71" s="63" t="str">
        <f t="shared" si="74"/>
        <v/>
      </c>
      <c r="CH71" s="63" t="str">
        <f t="shared" si="74"/>
        <v/>
      </c>
      <c r="CI71" s="63" t="str">
        <f t="shared" si="74"/>
        <v/>
      </c>
      <c r="CJ71" s="63" t="str">
        <f t="shared" si="74"/>
        <v/>
      </c>
      <c r="CK71" s="63" t="str">
        <f t="shared" si="74"/>
        <v/>
      </c>
      <c r="CL71" s="63" t="str">
        <f t="shared" si="74"/>
        <v/>
      </c>
      <c r="CM71" s="63" t="str">
        <f t="shared" si="74"/>
        <v/>
      </c>
      <c r="CN71" s="63" t="str">
        <f t="shared" si="74"/>
        <v/>
      </c>
      <c r="CO71" s="63" t="str">
        <f t="shared" si="74"/>
        <v/>
      </c>
      <c r="CP71" s="63" t="str">
        <f t="shared" si="74"/>
        <v/>
      </c>
      <c r="CQ71" s="63" t="str">
        <f t="shared" si="74"/>
        <v/>
      </c>
      <c r="CR71" s="63" t="str">
        <f t="shared" si="74"/>
        <v/>
      </c>
      <c r="CS71" s="63" t="str">
        <f t="shared" si="74"/>
        <v/>
      </c>
      <c r="CT71" s="63" t="str">
        <f t="shared" si="74"/>
        <v/>
      </c>
      <c r="CU71" s="63" t="str">
        <f t="shared" si="74"/>
        <v/>
      </c>
      <c r="CV71" s="63" t="str">
        <f t="shared" si="74"/>
        <v/>
      </c>
      <c r="CW71" s="63" t="str">
        <f t="shared" si="74"/>
        <v/>
      </c>
      <c r="CX71" s="63" t="str">
        <f t="shared" si="74"/>
        <v/>
      </c>
      <c r="CY71" s="63" t="str">
        <f t="shared" si="74"/>
        <v/>
      </c>
      <c r="CZ71" s="63" t="str">
        <f t="shared" si="74"/>
        <v/>
      </c>
    </row>
    <row r="72" ht="15.75" customHeight="1">
      <c r="A72" s="53"/>
      <c r="B72" s="53"/>
      <c r="C72" s="55"/>
      <c r="D72" s="55"/>
      <c r="E72" s="53"/>
      <c r="F72" s="53"/>
      <c r="G72" s="53"/>
      <c r="H72" s="53"/>
      <c r="I72" s="53"/>
      <c r="J72" s="56"/>
      <c r="K72" s="57" t="str">
        <f t="shared" si="6"/>
        <v/>
      </c>
      <c r="L72" s="57" t="str">
        <f t="shared" si="7"/>
        <v/>
      </c>
      <c r="M72" s="57" t="str">
        <f>IF(OR($B72&lt;&gt;"Vorgang",N($H72)=0,NOT(ISNUMBER($L72)),ISNUMBER($P72)),"",WORKDAY($L72,$H72,Freie_Tage))</f>
        <v/>
      </c>
      <c r="N72" s="56"/>
      <c r="O72" s="56"/>
      <c r="P72" s="56"/>
      <c r="Q72" s="58"/>
      <c r="R72" s="59" t="str">
        <f>IF(AND(ISNUMBER($N72),ISNUMBER($L72)),IF($L72&gt;$N72,NETWORKDAYS($N72,$L72,Freie_Tage)-1,IF($L72&lt;$N72,1-NETWORKDAYS($L72,$N72,Freie_Tage),0)),"")</f>
        <v/>
      </c>
      <c r="S72" s="60" t="str">
        <f t="shared" si="8"/>
        <v/>
      </c>
      <c r="T72" s="61" t="str">
        <f t="shared" si="9"/>
        <v/>
      </c>
      <c r="U72" s="62">
        <f t="shared" si="10"/>
        <v>15</v>
      </c>
      <c r="V72" s="62" t="str">
        <f t="array" ref="V72">IF(OR($C72="",$B72="Abschnitt"),"",IF(ISNUMBER($O72),$O72,IF(AND($E72="",NOT(ISNUMBER($J72))),WORKDAY(IF(ISNUMBER($C$5),$C$5,TODAY())-1,1,Freie_Tage),MAX(IF($E72="",0,IFERROR(WORKDAY(INDEX($X$7:$X71,MATCH($E72,$A$7:$A71,0)),IF($B72="Meilenstein",0,1)+N($F72),Freie_Tage),WORKDAY(IF(ISNUMBER($C$5),$C$5,TODAY())-1,1,Freie_Tage))),IF(ISNUMBER($J72),WORKDAY($J72-1,1,Freie_Tage),0)))))</f>
        <v/>
      </c>
      <c r="W72" s="62" t="str">
        <f>IF(V72="","",IF(ISNUMBER($P72),$P72,IF($B72="Meilenstein",V72,WORKDAY(V72,MAX(N($G72),1)-1,Freie_Tage))))</f>
        <v/>
      </c>
      <c r="X72" s="62" t="str">
        <f>IF(V72="","",MAX(WORKDAY(IF($B72="Meilenstein",V72,WORKDAY(V72,MAX(N($G72),1)-1,Freie_Tage)),N($H72),Freie_Tage),IF(ISNUMBER($P72),$P72,0)))</f>
        <v/>
      </c>
      <c r="Y72" s="62">
        <f t="shared" si="11"/>
        <v>0</v>
      </c>
      <c r="Z72" s="62">
        <f>IF(NOT(ISNUMBER($K72)),0,IF(Y72&gt;=1,1,IF(TODAY()&lt;$K72,2,IF(OR(TODAY()&gt;$L72,N($R72)&gt;0),5,IF(Y72&lt;MIN(1,(NETWORKDAYS($K72,TODAY(),Freie_Tage)-1)/MAX(1,NETWORKDAYS($K72,$L72,Freie_Tage)))-0.15,4,3)))))</f>
        <v>0</v>
      </c>
      <c r="AA72" s="63" t="str">
        <f t="shared" ref="AA72:CZ72" si="75">IF(AND($B72="Meilenstein",ISNUMBER($K72)),IF(AND(AA$1&lt;=$K72,AB$1&gt;$K72),"◆",""),"")</f>
        <v/>
      </c>
      <c r="AB72" s="63" t="str">
        <f t="shared" si="75"/>
        <v/>
      </c>
      <c r="AC72" s="63" t="str">
        <f t="shared" si="75"/>
        <v/>
      </c>
      <c r="AD72" s="63" t="str">
        <f t="shared" si="75"/>
        <v/>
      </c>
      <c r="AE72" s="63" t="str">
        <f t="shared" si="75"/>
        <v/>
      </c>
      <c r="AF72" s="63" t="str">
        <f t="shared" si="75"/>
        <v/>
      </c>
      <c r="AG72" s="63" t="str">
        <f t="shared" si="75"/>
        <v/>
      </c>
      <c r="AH72" s="63" t="str">
        <f t="shared" si="75"/>
        <v/>
      </c>
      <c r="AI72" s="63" t="str">
        <f t="shared" si="75"/>
        <v/>
      </c>
      <c r="AJ72" s="63" t="str">
        <f t="shared" si="75"/>
        <v/>
      </c>
      <c r="AK72" s="63" t="str">
        <f t="shared" si="75"/>
        <v/>
      </c>
      <c r="AL72" s="63" t="str">
        <f t="shared" si="75"/>
        <v/>
      </c>
      <c r="AM72" s="63" t="str">
        <f t="shared" si="75"/>
        <v/>
      </c>
      <c r="AN72" s="63" t="str">
        <f t="shared" si="75"/>
        <v/>
      </c>
      <c r="AO72" s="63" t="str">
        <f t="shared" si="75"/>
        <v/>
      </c>
      <c r="AP72" s="63" t="str">
        <f t="shared" si="75"/>
        <v/>
      </c>
      <c r="AQ72" s="63" t="str">
        <f t="shared" si="75"/>
        <v/>
      </c>
      <c r="AR72" s="63" t="str">
        <f t="shared" si="75"/>
        <v/>
      </c>
      <c r="AS72" s="63" t="str">
        <f t="shared" si="75"/>
        <v/>
      </c>
      <c r="AT72" s="63" t="str">
        <f t="shared" si="75"/>
        <v/>
      </c>
      <c r="AU72" s="63" t="str">
        <f t="shared" si="75"/>
        <v/>
      </c>
      <c r="AV72" s="63" t="str">
        <f t="shared" si="75"/>
        <v/>
      </c>
      <c r="AW72" s="63" t="str">
        <f t="shared" si="75"/>
        <v/>
      </c>
      <c r="AX72" s="63" t="str">
        <f t="shared" si="75"/>
        <v/>
      </c>
      <c r="AY72" s="63" t="str">
        <f t="shared" si="75"/>
        <v/>
      </c>
      <c r="AZ72" s="63" t="str">
        <f t="shared" si="75"/>
        <v/>
      </c>
      <c r="BA72" s="63" t="str">
        <f t="shared" si="75"/>
        <v/>
      </c>
      <c r="BB72" s="63" t="str">
        <f t="shared" si="75"/>
        <v/>
      </c>
      <c r="BC72" s="63" t="str">
        <f t="shared" si="75"/>
        <v/>
      </c>
      <c r="BD72" s="63" t="str">
        <f t="shared" si="75"/>
        <v/>
      </c>
      <c r="BE72" s="63" t="str">
        <f t="shared" si="75"/>
        <v/>
      </c>
      <c r="BF72" s="63" t="str">
        <f t="shared" si="75"/>
        <v/>
      </c>
      <c r="BG72" s="63" t="str">
        <f t="shared" si="75"/>
        <v/>
      </c>
      <c r="BH72" s="63" t="str">
        <f t="shared" si="75"/>
        <v/>
      </c>
      <c r="BI72" s="63" t="str">
        <f t="shared" si="75"/>
        <v/>
      </c>
      <c r="BJ72" s="63" t="str">
        <f t="shared" si="75"/>
        <v/>
      </c>
      <c r="BK72" s="63" t="str">
        <f t="shared" si="75"/>
        <v/>
      </c>
      <c r="BL72" s="63" t="str">
        <f t="shared" si="75"/>
        <v/>
      </c>
      <c r="BM72" s="63" t="str">
        <f t="shared" si="75"/>
        <v/>
      </c>
      <c r="BN72" s="63" t="str">
        <f t="shared" si="75"/>
        <v/>
      </c>
      <c r="BO72" s="63" t="str">
        <f t="shared" si="75"/>
        <v/>
      </c>
      <c r="BP72" s="63" t="str">
        <f t="shared" si="75"/>
        <v/>
      </c>
      <c r="BQ72" s="63" t="str">
        <f t="shared" si="75"/>
        <v/>
      </c>
      <c r="BR72" s="63" t="str">
        <f t="shared" si="75"/>
        <v/>
      </c>
      <c r="BS72" s="63" t="str">
        <f t="shared" si="75"/>
        <v/>
      </c>
      <c r="BT72" s="63" t="str">
        <f t="shared" si="75"/>
        <v/>
      </c>
      <c r="BU72" s="63" t="str">
        <f t="shared" si="75"/>
        <v/>
      </c>
      <c r="BV72" s="63" t="str">
        <f t="shared" si="75"/>
        <v/>
      </c>
      <c r="BW72" s="63" t="str">
        <f t="shared" si="75"/>
        <v/>
      </c>
      <c r="BX72" s="63" t="str">
        <f t="shared" si="75"/>
        <v/>
      </c>
      <c r="BY72" s="63" t="str">
        <f t="shared" si="75"/>
        <v/>
      </c>
      <c r="BZ72" s="63" t="str">
        <f t="shared" si="75"/>
        <v/>
      </c>
      <c r="CA72" s="63" t="str">
        <f t="shared" si="75"/>
        <v/>
      </c>
      <c r="CB72" s="63" t="str">
        <f t="shared" si="75"/>
        <v/>
      </c>
      <c r="CC72" s="63" t="str">
        <f t="shared" si="75"/>
        <v/>
      </c>
      <c r="CD72" s="63" t="str">
        <f t="shared" si="75"/>
        <v/>
      </c>
      <c r="CE72" s="63" t="str">
        <f t="shared" si="75"/>
        <v/>
      </c>
      <c r="CF72" s="63" t="str">
        <f t="shared" si="75"/>
        <v/>
      </c>
      <c r="CG72" s="63" t="str">
        <f t="shared" si="75"/>
        <v/>
      </c>
      <c r="CH72" s="63" t="str">
        <f t="shared" si="75"/>
        <v/>
      </c>
      <c r="CI72" s="63" t="str">
        <f t="shared" si="75"/>
        <v/>
      </c>
      <c r="CJ72" s="63" t="str">
        <f t="shared" si="75"/>
        <v/>
      </c>
      <c r="CK72" s="63" t="str">
        <f t="shared" si="75"/>
        <v/>
      </c>
      <c r="CL72" s="63" t="str">
        <f t="shared" si="75"/>
        <v/>
      </c>
      <c r="CM72" s="63" t="str">
        <f t="shared" si="75"/>
        <v/>
      </c>
      <c r="CN72" s="63" t="str">
        <f t="shared" si="75"/>
        <v/>
      </c>
      <c r="CO72" s="63" t="str">
        <f t="shared" si="75"/>
        <v/>
      </c>
      <c r="CP72" s="63" t="str">
        <f t="shared" si="75"/>
        <v/>
      </c>
      <c r="CQ72" s="63" t="str">
        <f t="shared" si="75"/>
        <v/>
      </c>
      <c r="CR72" s="63" t="str">
        <f t="shared" si="75"/>
        <v/>
      </c>
      <c r="CS72" s="63" t="str">
        <f t="shared" si="75"/>
        <v/>
      </c>
      <c r="CT72" s="63" t="str">
        <f t="shared" si="75"/>
        <v/>
      </c>
      <c r="CU72" s="63" t="str">
        <f t="shared" si="75"/>
        <v/>
      </c>
      <c r="CV72" s="63" t="str">
        <f t="shared" si="75"/>
        <v/>
      </c>
      <c r="CW72" s="63" t="str">
        <f t="shared" si="75"/>
        <v/>
      </c>
      <c r="CX72" s="63" t="str">
        <f t="shared" si="75"/>
        <v/>
      </c>
      <c r="CY72" s="63" t="str">
        <f t="shared" si="75"/>
        <v/>
      </c>
      <c r="CZ72" s="63" t="str">
        <f t="shared" si="75"/>
        <v/>
      </c>
    </row>
    <row r="73" ht="15.75" customHeight="1">
      <c r="A73" s="53"/>
      <c r="B73" s="53"/>
      <c r="C73" s="55"/>
      <c r="D73" s="55"/>
      <c r="E73" s="53"/>
      <c r="F73" s="53"/>
      <c r="G73" s="53"/>
      <c r="H73" s="53"/>
      <c r="I73" s="53"/>
      <c r="J73" s="56"/>
      <c r="K73" s="57" t="str">
        <f t="shared" si="6"/>
        <v/>
      </c>
      <c r="L73" s="57" t="str">
        <f t="shared" si="7"/>
        <v/>
      </c>
      <c r="M73" s="57" t="str">
        <f>IF(OR($B73&lt;&gt;"Vorgang",N($H73)=0,NOT(ISNUMBER($L73)),ISNUMBER($P73)),"",WORKDAY($L73,$H73,Freie_Tage))</f>
        <v/>
      </c>
      <c r="N73" s="56"/>
      <c r="O73" s="56"/>
      <c r="P73" s="56"/>
      <c r="Q73" s="58"/>
      <c r="R73" s="59" t="str">
        <f>IF(AND(ISNUMBER($N73),ISNUMBER($L73)),IF($L73&gt;$N73,NETWORKDAYS($N73,$L73,Freie_Tage)-1,IF($L73&lt;$N73,1-NETWORKDAYS($L73,$N73,Freie_Tage),0)),"")</f>
        <v/>
      </c>
      <c r="S73" s="60" t="str">
        <f t="shared" si="8"/>
        <v/>
      </c>
      <c r="T73" s="61" t="str">
        <f t="shared" si="9"/>
        <v/>
      </c>
      <c r="U73" s="62">
        <f t="shared" si="10"/>
        <v>15</v>
      </c>
      <c r="V73" s="62" t="str">
        <f t="array" ref="V73">IF(OR($C73="",$B73="Abschnitt"),"",IF(ISNUMBER($O73),$O73,IF(AND($E73="",NOT(ISNUMBER($J73))),WORKDAY(IF(ISNUMBER($C$5),$C$5,TODAY())-1,1,Freie_Tage),MAX(IF($E73="",0,IFERROR(WORKDAY(INDEX($X$7:$X72,MATCH($E73,$A$7:$A72,0)),IF($B73="Meilenstein",0,1)+N($F73),Freie_Tage),WORKDAY(IF(ISNUMBER($C$5),$C$5,TODAY())-1,1,Freie_Tage))),IF(ISNUMBER($J73),WORKDAY($J73-1,1,Freie_Tage),0)))))</f>
        <v/>
      </c>
      <c r="W73" s="62" t="str">
        <f>IF(V73="","",IF(ISNUMBER($P73),$P73,IF($B73="Meilenstein",V73,WORKDAY(V73,MAX(N($G73),1)-1,Freie_Tage))))</f>
        <v/>
      </c>
      <c r="X73" s="62" t="str">
        <f>IF(V73="","",MAX(WORKDAY(IF($B73="Meilenstein",V73,WORKDAY(V73,MAX(N($G73),1)-1,Freie_Tage)),N($H73),Freie_Tage),IF(ISNUMBER($P73),$P73,0)))</f>
        <v/>
      </c>
      <c r="Y73" s="62">
        <f t="shared" si="11"/>
        <v>0</v>
      </c>
      <c r="Z73" s="62">
        <f>IF(NOT(ISNUMBER($K73)),0,IF(Y73&gt;=1,1,IF(TODAY()&lt;$K73,2,IF(OR(TODAY()&gt;$L73,N($R73)&gt;0),5,IF(Y73&lt;MIN(1,(NETWORKDAYS($K73,TODAY(),Freie_Tage)-1)/MAX(1,NETWORKDAYS($K73,$L73,Freie_Tage)))-0.15,4,3)))))</f>
        <v>0</v>
      </c>
      <c r="AA73" s="63" t="str">
        <f t="shared" ref="AA73:CZ73" si="76">IF(AND($B73="Meilenstein",ISNUMBER($K73)),IF(AND(AA$1&lt;=$K73,AB$1&gt;$K73),"◆",""),"")</f>
        <v/>
      </c>
      <c r="AB73" s="63" t="str">
        <f t="shared" si="76"/>
        <v/>
      </c>
      <c r="AC73" s="63" t="str">
        <f t="shared" si="76"/>
        <v/>
      </c>
      <c r="AD73" s="63" t="str">
        <f t="shared" si="76"/>
        <v/>
      </c>
      <c r="AE73" s="63" t="str">
        <f t="shared" si="76"/>
        <v/>
      </c>
      <c r="AF73" s="63" t="str">
        <f t="shared" si="76"/>
        <v/>
      </c>
      <c r="AG73" s="63" t="str">
        <f t="shared" si="76"/>
        <v/>
      </c>
      <c r="AH73" s="63" t="str">
        <f t="shared" si="76"/>
        <v/>
      </c>
      <c r="AI73" s="63" t="str">
        <f t="shared" si="76"/>
        <v/>
      </c>
      <c r="AJ73" s="63" t="str">
        <f t="shared" si="76"/>
        <v/>
      </c>
      <c r="AK73" s="63" t="str">
        <f t="shared" si="76"/>
        <v/>
      </c>
      <c r="AL73" s="63" t="str">
        <f t="shared" si="76"/>
        <v/>
      </c>
      <c r="AM73" s="63" t="str">
        <f t="shared" si="76"/>
        <v/>
      </c>
      <c r="AN73" s="63" t="str">
        <f t="shared" si="76"/>
        <v/>
      </c>
      <c r="AO73" s="63" t="str">
        <f t="shared" si="76"/>
        <v/>
      </c>
      <c r="AP73" s="63" t="str">
        <f t="shared" si="76"/>
        <v/>
      </c>
      <c r="AQ73" s="63" t="str">
        <f t="shared" si="76"/>
        <v/>
      </c>
      <c r="AR73" s="63" t="str">
        <f t="shared" si="76"/>
        <v/>
      </c>
      <c r="AS73" s="63" t="str">
        <f t="shared" si="76"/>
        <v/>
      </c>
      <c r="AT73" s="63" t="str">
        <f t="shared" si="76"/>
        <v/>
      </c>
      <c r="AU73" s="63" t="str">
        <f t="shared" si="76"/>
        <v/>
      </c>
      <c r="AV73" s="63" t="str">
        <f t="shared" si="76"/>
        <v/>
      </c>
      <c r="AW73" s="63" t="str">
        <f t="shared" si="76"/>
        <v/>
      </c>
      <c r="AX73" s="63" t="str">
        <f t="shared" si="76"/>
        <v/>
      </c>
      <c r="AY73" s="63" t="str">
        <f t="shared" si="76"/>
        <v/>
      </c>
      <c r="AZ73" s="63" t="str">
        <f t="shared" si="76"/>
        <v/>
      </c>
      <c r="BA73" s="63" t="str">
        <f t="shared" si="76"/>
        <v/>
      </c>
      <c r="BB73" s="63" t="str">
        <f t="shared" si="76"/>
        <v/>
      </c>
      <c r="BC73" s="63" t="str">
        <f t="shared" si="76"/>
        <v/>
      </c>
      <c r="BD73" s="63" t="str">
        <f t="shared" si="76"/>
        <v/>
      </c>
      <c r="BE73" s="63" t="str">
        <f t="shared" si="76"/>
        <v/>
      </c>
      <c r="BF73" s="63" t="str">
        <f t="shared" si="76"/>
        <v/>
      </c>
      <c r="BG73" s="63" t="str">
        <f t="shared" si="76"/>
        <v/>
      </c>
      <c r="BH73" s="63" t="str">
        <f t="shared" si="76"/>
        <v/>
      </c>
      <c r="BI73" s="63" t="str">
        <f t="shared" si="76"/>
        <v/>
      </c>
      <c r="BJ73" s="63" t="str">
        <f t="shared" si="76"/>
        <v/>
      </c>
      <c r="BK73" s="63" t="str">
        <f t="shared" si="76"/>
        <v/>
      </c>
      <c r="BL73" s="63" t="str">
        <f t="shared" si="76"/>
        <v/>
      </c>
      <c r="BM73" s="63" t="str">
        <f t="shared" si="76"/>
        <v/>
      </c>
      <c r="BN73" s="63" t="str">
        <f t="shared" si="76"/>
        <v/>
      </c>
      <c r="BO73" s="63" t="str">
        <f t="shared" si="76"/>
        <v/>
      </c>
      <c r="BP73" s="63" t="str">
        <f t="shared" si="76"/>
        <v/>
      </c>
      <c r="BQ73" s="63" t="str">
        <f t="shared" si="76"/>
        <v/>
      </c>
      <c r="BR73" s="63" t="str">
        <f t="shared" si="76"/>
        <v/>
      </c>
      <c r="BS73" s="63" t="str">
        <f t="shared" si="76"/>
        <v/>
      </c>
      <c r="BT73" s="63" t="str">
        <f t="shared" si="76"/>
        <v/>
      </c>
      <c r="BU73" s="63" t="str">
        <f t="shared" si="76"/>
        <v/>
      </c>
      <c r="BV73" s="63" t="str">
        <f t="shared" si="76"/>
        <v/>
      </c>
      <c r="BW73" s="63" t="str">
        <f t="shared" si="76"/>
        <v/>
      </c>
      <c r="BX73" s="63" t="str">
        <f t="shared" si="76"/>
        <v/>
      </c>
      <c r="BY73" s="63" t="str">
        <f t="shared" si="76"/>
        <v/>
      </c>
      <c r="BZ73" s="63" t="str">
        <f t="shared" si="76"/>
        <v/>
      </c>
      <c r="CA73" s="63" t="str">
        <f t="shared" si="76"/>
        <v/>
      </c>
      <c r="CB73" s="63" t="str">
        <f t="shared" si="76"/>
        <v/>
      </c>
      <c r="CC73" s="63" t="str">
        <f t="shared" si="76"/>
        <v/>
      </c>
      <c r="CD73" s="63" t="str">
        <f t="shared" si="76"/>
        <v/>
      </c>
      <c r="CE73" s="63" t="str">
        <f t="shared" si="76"/>
        <v/>
      </c>
      <c r="CF73" s="63" t="str">
        <f t="shared" si="76"/>
        <v/>
      </c>
      <c r="CG73" s="63" t="str">
        <f t="shared" si="76"/>
        <v/>
      </c>
      <c r="CH73" s="63" t="str">
        <f t="shared" si="76"/>
        <v/>
      </c>
      <c r="CI73" s="63" t="str">
        <f t="shared" si="76"/>
        <v/>
      </c>
      <c r="CJ73" s="63" t="str">
        <f t="shared" si="76"/>
        <v/>
      </c>
      <c r="CK73" s="63" t="str">
        <f t="shared" si="76"/>
        <v/>
      </c>
      <c r="CL73" s="63" t="str">
        <f t="shared" si="76"/>
        <v/>
      </c>
      <c r="CM73" s="63" t="str">
        <f t="shared" si="76"/>
        <v/>
      </c>
      <c r="CN73" s="63" t="str">
        <f t="shared" si="76"/>
        <v/>
      </c>
      <c r="CO73" s="63" t="str">
        <f t="shared" si="76"/>
        <v/>
      </c>
      <c r="CP73" s="63" t="str">
        <f t="shared" si="76"/>
        <v/>
      </c>
      <c r="CQ73" s="63" t="str">
        <f t="shared" si="76"/>
        <v/>
      </c>
      <c r="CR73" s="63" t="str">
        <f t="shared" si="76"/>
        <v/>
      </c>
      <c r="CS73" s="63" t="str">
        <f t="shared" si="76"/>
        <v/>
      </c>
      <c r="CT73" s="63" t="str">
        <f t="shared" si="76"/>
        <v/>
      </c>
      <c r="CU73" s="63" t="str">
        <f t="shared" si="76"/>
        <v/>
      </c>
      <c r="CV73" s="63" t="str">
        <f t="shared" si="76"/>
        <v/>
      </c>
      <c r="CW73" s="63" t="str">
        <f t="shared" si="76"/>
        <v/>
      </c>
      <c r="CX73" s="63" t="str">
        <f t="shared" si="76"/>
        <v/>
      </c>
      <c r="CY73" s="63" t="str">
        <f t="shared" si="76"/>
        <v/>
      </c>
      <c r="CZ73" s="63" t="str">
        <f t="shared" si="76"/>
        <v/>
      </c>
    </row>
    <row r="74" ht="15.75" customHeight="1">
      <c r="A74" s="53"/>
      <c r="B74" s="53"/>
      <c r="C74" s="55"/>
      <c r="D74" s="55"/>
      <c r="E74" s="53"/>
      <c r="F74" s="53"/>
      <c r="G74" s="53"/>
      <c r="H74" s="53"/>
      <c r="I74" s="53"/>
      <c r="J74" s="56"/>
      <c r="K74" s="57" t="str">
        <f t="shared" si="6"/>
        <v/>
      </c>
      <c r="L74" s="57" t="str">
        <f t="shared" si="7"/>
        <v/>
      </c>
      <c r="M74" s="57" t="str">
        <f>IF(OR($B74&lt;&gt;"Vorgang",N($H74)=0,NOT(ISNUMBER($L74)),ISNUMBER($P74)),"",WORKDAY($L74,$H74,Freie_Tage))</f>
        <v/>
      </c>
      <c r="N74" s="56"/>
      <c r="O74" s="56"/>
      <c r="P74" s="56"/>
      <c r="Q74" s="58"/>
      <c r="R74" s="59" t="str">
        <f>IF(AND(ISNUMBER($N74),ISNUMBER($L74)),IF($L74&gt;$N74,NETWORKDAYS($N74,$L74,Freie_Tage)-1,IF($L74&lt;$N74,1-NETWORKDAYS($L74,$N74,Freie_Tage),0)),"")</f>
        <v/>
      </c>
      <c r="S74" s="60" t="str">
        <f t="shared" si="8"/>
        <v/>
      </c>
      <c r="T74" s="61" t="str">
        <f t="shared" si="9"/>
        <v/>
      </c>
      <c r="U74" s="62">
        <f t="shared" si="10"/>
        <v>15</v>
      </c>
      <c r="V74" s="62" t="str">
        <f t="array" ref="V74">IF(OR($C74="",$B74="Abschnitt"),"",IF(ISNUMBER($O74),$O74,IF(AND($E74="",NOT(ISNUMBER($J74))),WORKDAY(IF(ISNUMBER($C$5),$C$5,TODAY())-1,1,Freie_Tage),MAX(IF($E74="",0,IFERROR(WORKDAY(INDEX($X$7:$X73,MATCH($E74,$A$7:$A73,0)),IF($B74="Meilenstein",0,1)+N($F74),Freie_Tage),WORKDAY(IF(ISNUMBER($C$5),$C$5,TODAY())-1,1,Freie_Tage))),IF(ISNUMBER($J74),WORKDAY($J74-1,1,Freie_Tage),0)))))</f>
        <v/>
      </c>
      <c r="W74" s="62" t="str">
        <f>IF(V74="","",IF(ISNUMBER($P74),$P74,IF($B74="Meilenstein",V74,WORKDAY(V74,MAX(N($G74),1)-1,Freie_Tage))))</f>
        <v/>
      </c>
      <c r="X74" s="62" t="str">
        <f>IF(V74="","",MAX(WORKDAY(IF($B74="Meilenstein",V74,WORKDAY(V74,MAX(N($G74),1)-1,Freie_Tage)),N($H74),Freie_Tage),IF(ISNUMBER($P74),$P74,0)))</f>
        <v/>
      </c>
      <c r="Y74" s="62">
        <f t="shared" si="11"/>
        <v>0</v>
      </c>
      <c r="Z74" s="62">
        <f>IF(NOT(ISNUMBER($K74)),0,IF(Y74&gt;=1,1,IF(TODAY()&lt;$K74,2,IF(OR(TODAY()&gt;$L74,N($R74)&gt;0),5,IF(Y74&lt;MIN(1,(NETWORKDAYS($K74,TODAY(),Freie_Tage)-1)/MAX(1,NETWORKDAYS($K74,$L74,Freie_Tage)))-0.15,4,3)))))</f>
        <v>0</v>
      </c>
      <c r="AA74" s="63" t="str">
        <f t="shared" ref="AA74:CZ74" si="77">IF(AND($B74="Meilenstein",ISNUMBER($K74)),IF(AND(AA$1&lt;=$K74,AB$1&gt;$K74),"◆",""),"")</f>
        <v/>
      </c>
      <c r="AB74" s="63" t="str">
        <f t="shared" si="77"/>
        <v/>
      </c>
      <c r="AC74" s="63" t="str">
        <f t="shared" si="77"/>
        <v/>
      </c>
      <c r="AD74" s="63" t="str">
        <f t="shared" si="77"/>
        <v/>
      </c>
      <c r="AE74" s="63" t="str">
        <f t="shared" si="77"/>
        <v/>
      </c>
      <c r="AF74" s="63" t="str">
        <f t="shared" si="77"/>
        <v/>
      </c>
      <c r="AG74" s="63" t="str">
        <f t="shared" si="77"/>
        <v/>
      </c>
      <c r="AH74" s="63" t="str">
        <f t="shared" si="77"/>
        <v/>
      </c>
      <c r="AI74" s="63" t="str">
        <f t="shared" si="77"/>
        <v/>
      </c>
      <c r="AJ74" s="63" t="str">
        <f t="shared" si="77"/>
        <v/>
      </c>
      <c r="AK74" s="63" t="str">
        <f t="shared" si="77"/>
        <v/>
      </c>
      <c r="AL74" s="63" t="str">
        <f t="shared" si="77"/>
        <v/>
      </c>
      <c r="AM74" s="63" t="str">
        <f t="shared" si="77"/>
        <v/>
      </c>
      <c r="AN74" s="63" t="str">
        <f t="shared" si="77"/>
        <v/>
      </c>
      <c r="AO74" s="63" t="str">
        <f t="shared" si="77"/>
        <v/>
      </c>
      <c r="AP74" s="63" t="str">
        <f t="shared" si="77"/>
        <v/>
      </c>
      <c r="AQ74" s="63" t="str">
        <f t="shared" si="77"/>
        <v/>
      </c>
      <c r="AR74" s="63" t="str">
        <f t="shared" si="77"/>
        <v/>
      </c>
      <c r="AS74" s="63" t="str">
        <f t="shared" si="77"/>
        <v/>
      </c>
      <c r="AT74" s="63" t="str">
        <f t="shared" si="77"/>
        <v/>
      </c>
      <c r="AU74" s="63" t="str">
        <f t="shared" si="77"/>
        <v/>
      </c>
      <c r="AV74" s="63" t="str">
        <f t="shared" si="77"/>
        <v/>
      </c>
      <c r="AW74" s="63" t="str">
        <f t="shared" si="77"/>
        <v/>
      </c>
      <c r="AX74" s="63" t="str">
        <f t="shared" si="77"/>
        <v/>
      </c>
      <c r="AY74" s="63" t="str">
        <f t="shared" si="77"/>
        <v/>
      </c>
      <c r="AZ74" s="63" t="str">
        <f t="shared" si="77"/>
        <v/>
      </c>
      <c r="BA74" s="63" t="str">
        <f t="shared" si="77"/>
        <v/>
      </c>
      <c r="BB74" s="63" t="str">
        <f t="shared" si="77"/>
        <v/>
      </c>
      <c r="BC74" s="63" t="str">
        <f t="shared" si="77"/>
        <v/>
      </c>
      <c r="BD74" s="63" t="str">
        <f t="shared" si="77"/>
        <v/>
      </c>
      <c r="BE74" s="63" t="str">
        <f t="shared" si="77"/>
        <v/>
      </c>
      <c r="BF74" s="63" t="str">
        <f t="shared" si="77"/>
        <v/>
      </c>
      <c r="BG74" s="63" t="str">
        <f t="shared" si="77"/>
        <v/>
      </c>
      <c r="BH74" s="63" t="str">
        <f t="shared" si="77"/>
        <v/>
      </c>
      <c r="BI74" s="63" t="str">
        <f t="shared" si="77"/>
        <v/>
      </c>
      <c r="BJ74" s="63" t="str">
        <f t="shared" si="77"/>
        <v/>
      </c>
      <c r="BK74" s="63" t="str">
        <f t="shared" si="77"/>
        <v/>
      </c>
      <c r="BL74" s="63" t="str">
        <f t="shared" si="77"/>
        <v/>
      </c>
      <c r="BM74" s="63" t="str">
        <f t="shared" si="77"/>
        <v/>
      </c>
      <c r="BN74" s="63" t="str">
        <f t="shared" si="77"/>
        <v/>
      </c>
      <c r="BO74" s="63" t="str">
        <f t="shared" si="77"/>
        <v/>
      </c>
      <c r="BP74" s="63" t="str">
        <f t="shared" si="77"/>
        <v/>
      </c>
      <c r="BQ74" s="63" t="str">
        <f t="shared" si="77"/>
        <v/>
      </c>
      <c r="BR74" s="63" t="str">
        <f t="shared" si="77"/>
        <v/>
      </c>
      <c r="BS74" s="63" t="str">
        <f t="shared" si="77"/>
        <v/>
      </c>
      <c r="BT74" s="63" t="str">
        <f t="shared" si="77"/>
        <v/>
      </c>
      <c r="BU74" s="63" t="str">
        <f t="shared" si="77"/>
        <v/>
      </c>
      <c r="BV74" s="63" t="str">
        <f t="shared" si="77"/>
        <v/>
      </c>
      <c r="BW74" s="63" t="str">
        <f t="shared" si="77"/>
        <v/>
      </c>
      <c r="BX74" s="63" t="str">
        <f t="shared" si="77"/>
        <v/>
      </c>
      <c r="BY74" s="63" t="str">
        <f t="shared" si="77"/>
        <v/>
      </c>
      <c r="BZ74" s="63" t="str">
        <f t="shared" si="77"/>
        <v/>
      </c>
      <c r="CA74" s="63" t="str">
        <f t="shared" si="77"/>
        <v/>
      </c>
      <c r="CB74" s="63" t="str">
        <f t="shared" si="77"/>
        <v/>
      </c>
      <c r="CC74" s="63" t="str">
        <f t="shared" si="77"/>
        <v/>
      </c>
      <c r="CD74" s="63" t="str">
        <f t="shared" si="77"/>
        <v/>
      </c>
      <c r="CE74" s="63" t="str">
        <f t="shared" si="77"/>
        <v/>
      </c>
      <c r="CF74" s="63" t="str">
        <f t="shared" si="77"/>
        <v/>
      </c>
      <c r="CG74" s="63" t="str">
        <f t="shared" si="77"/>
        <v/>
      </c>
      <c r="CH74" s="63" t="str">
        <f t="shared" si="77"/>
        <v/>
      </c>
      <c r="CI74" s="63" t="str">
        <f t="shared" si="77"/>
        <v/>
      </c>
      <c r="CJ74" s="63" t="str">
        <f t="shared" si="77"/>
        <v/>
      </c>
      <c r="CK74" s="63" t="str">
        <f t="shared" si="77"/>
        <v/>
      </c>
      <c r="CL74" s="63" t="str">
        <f t="shared" si="77"/>
        <v/>
      </c>
      <c r="CM74" s="63" t="str">
        <f t="shared" si="77"/>
        <v/>
      </c>
      <c r="CN74" s="63" t="str">
        <f t="shared" si="77"/>
        <v/>
      </c>
      <c r="CO74" s="63" t="str">
        <f t="shared" si="77"/>
        <v/>
      </c>
      <c r="CP74" s="63" t="str">
        <f t="shared" si="77"/>
        <v/>
      </c>
      <c r="CQ74" s="63" t="str">
        <f t="shared" si="77"/>
        <v/>
      </c>
      <c r="CR74" s="63" t="str">
        <f t="shared" si="77"/>
        <v/>
      </c>
      <c r="CS74" s="63" t="str">
        <f t="shared" si="77"/>
        <v/>
      </c>
      <c r="CT74" s="63" t="str">
        <f t="shared" si="77"/>
        <v/>
      </c>
      <c r="CU74" s="63" t="str">
        <f t="shared" si="77"/>
        <v/>
      </c>
      <c r="CV74" s="63" t="str">
        <f t="shared" si="77"/>
        <v/>
      </c>
      <c r="CW74" s="63" t="str">
        <f t="shared" si="77"/>
        <v/>
      </c>
      <c r="CX74" s="63" t="str">
        <f t="shared" si="77"/>
        <v/>
      </c>
      <c r="CY74" s="63" t="str">
        <f t="shared" si="77"/>
        <v/>
      </c>
      <c r="CZ74" s="63" t="str">
        <f t="shared" si="77"/>
        <v/>
      </c>
    </row>
    <row r="75" ht="15.75" customHeight="1">
      <c r="A75" s="53"/>
      <c r="B75" s="53"/>
      <c r="C75" s="55"/>
      <c r="D75" s="55"/>
      <c r="E75" s="53"/>
      <c r="F75" s="53"/>
      <c r="G75" s="53"/>
      <c r="H75" s="53"/>
      <c r="I75" s="53"/>
      <c r="J75" s="56"/>
      <c r="K75" s="57" t="str">
        <f t="shared" si="6"/>
        <v/>
      </c>
      <c r="L75" s="57" t="str">
        <f t="shared" si="7"/>
        <v/>
      </c>
      <c r="M75" s="57" t="str">
        <f>IF(OR($B75&lt;&gt;"Vorgang",N($H75)=0,NOT(ISNUMBER($L75)),ISNUMBER($P75)),"",WORKDAY($L75,$H75,Freie_Tage))</f>
        <v/>
      </c>
      <c r="N75" s="56"/>
      <c r="O75" s="56"/>
      <c r="P75" s="56"/>
      <c r="Q75" s="58"/>
      <c r="R75" s="59" t="str">
        <f>IF(AND(ISNUMBER($N75),ISNUMBER($L75)),IF($L75&gt;$N75,NETWORKDAYS($N75,$L75,Freie_Tage)-1,IF($L75&lt;$N75,1-NETWORKDAYS($L75,$N75,Freie_Tage),0)),"")</f>
        <v/>
      </c>
      <c r="S75" s="60" t="str">
        <f t="shared" si="8"/>
        <v/>
      </c>
      <c r="T75" s="61" t="str">
        <f t="shared" si="9"/>
        <v/>
      </c>
      <c r="U75" s="62">
        <f t="shared" si="10"/>
        <v>15</v>
      </c>
      <c r="V75" s="62" t="str">
        <f t="array" ref="V75">IF(OR($C75="",$B75="Abschnitt"),"",IF(ISNUMBER($O75),$O75,IF(AND($E75="",NOT(ISNUMBER($J75))),WORKDAY(IF(ISNUMBER($C$5),$C$5,TODAY())-1,1,Freie_Tage),MAX(IF($E75="",0,IFERROR(WORKDAY(INDEX($X$7:$X74,MATCH($E75,$A$7:$A74,0)),IF($B75="Meilenstein",0,1)+N($F75),Freie_Tage),WORKDAY(IF(ISNUMBER($C$5),$C$5,TODAY())-1,1,Freie_Tage))),IF(ISNUMBER($J75),WORKDAY($J75-1,1,Freie_Tage),0)))))</f>
        <v/>
      </c>
      <c r="W75" s="62" t="str">
        <f>IF(V75="","",IF(ISNUMBER($P75),$P75,IF($B75="Meilenstein",V75,WORKDAY(V75,MAX(N($G75),1)-1,Freie_Tage))))</f>
        <v/>
      </c>
      <c r="X75" s="62" t="str">
        <f>IF(V75="","",MAX(WORKDAY(IF($B75="Meilenstein",V75,WORKDAY(V75,MAX(N($G75),1)-1,Freie_Tage)),N($H75),Freie_Tage),IF(ISNUMBER($P75),$P75,0)))</f>
        <v/>
      </c>
      <c r="Y75" s="62">
        <f t="shared" si="11"/>
        <v>0</v>
      </c>
      <c r="Z75" s="62">
        <f>IF(NOT(ISNUMBER($K75)),0,IF(Y75&gt;=1,1,IF(TODAY()&lt;$K75,2,IF(OR(TODAY()&gt;$L75,N($R75)&gt;0),5,IF(Y75&lt;MIN(1,(NETWORKDAYS($K75,TODAY(),Freie_Tage)-1)/MAX(1,NETWORKDAYS($K75,$L75,Freie_Tage)))-0.15,4,3)))))</f>
        <v>0</v>
      </c>
      <c r="AA75" s="63" t="str">
        <f t="shared" ref="AA75:CZ75" si="78">IF(AND($B75="Meilenstein",ISNUMBER($K75)),IF(AND(AA$1&lt;=$K75,AB$1&gt;$K75),"◆",""),"")</f>
        <v/>
      </c>
      <c r="AB75" s="63" t="str">
        <f t="shared" si="78"/>
        <v/>
      </c>
      <c r="AC75" s="63" t="str">
        <f t="shared" si="78"/>
        <v/>
      </c>
      <c r="AD75" s="63" t="str">
        <f t="shared" si="78"/>
        <v/>
      </c>
      <c r="AE75" s="63" t="str">
        <f t="shared" si="78"/>
        <v/>
      </c>
      <c r="AF75" s="63" t="str">
        <f t="shared" si="78"/>
        <v/>
      </c>
      <c r="AG75" s="63" t="str">
        <f t="shared" si="78"/>
        <v/>
      </c>
      <c r="AH75" s="63" t="str">
        <f t="shared" si="78"/>
        <v/>
      </c>
      <c r="AI75" s="63" t="str">
        <f t="shared" si="78"/>
        <v/>
      </c>
      <c r="AJ75" s="63" t="str">
        <f t="shared" si="78"/>
        <v/>
      </c>
      <c r="AK75" s="63" t="str">
        <f t="shared" si="78"/>
        <v/>
      </c>
      <c r="AL75" s="63" t="str">
        <f t="shared" si="78"/>
        <v/>
      </c>
      <c r="AM75" s="63" t="str">
        <f t="shared" si="78"/>
        <v/>
      </c>
      <c r="AN75" s="63" t="str">
        <f t="shared" si="78"/>
        <v/>
      </c>
      <c r="AO75" s="63" t="str">
        <f t="shared" si="78"/>
        <v/>
      </c>
      <c r="AP75" s="63" t="str">
        <f t="shared" si="78"/>
        <v/>
      </c>
      <c r="AQ75" s="63" t="str">
        <f t="shared" si="78"/>
        <v/>
      </c>
      <c r="AR75" s="63" t="str">
        <f t="shared" si="78"/>
        <v/>
      </c>
      <c r="AS75" s="63" t="str">
        <f t="shared" si="78"/>
        <v/>
      </c>
      <c r="AT75" s="63" t="str">
        <f t="shared" si="78"/>
        <v/>
      </c>
      <c r="AU75" s="63" t="str">
        <f t="shared" si="78"/>
        <v/>
      </c>
      <c r="AV75" s="63" t="str">
        <f t="shared" si="78"/>
        <v/>
      </c>
      <c r="AW75" s="63" t="str">
        <f t="shared" si="78"/>
        <v/>
      </c>
      <c r="AX75" s="63" t="str">
        <f t="shared" si="78"/>
        <v/>
      </c>
      <c r="AY75" s="63" t="str">
        <f t="shared" si="78"/>
        <v/>
      </c>
      <c r="AZ75" s="63" t="str">
        <f t="shared" si="78"/>
        <v/>
      </c>
      <c r="BA75" s="63" t="str">
        <f t="shared" si="78"/>
        <v/>
      </c>
      <c r="BB75" s="63" t="str">
        <f t="shared" si="78"/>
        <v/>
      </c>
      <c r="BC75" s="63" t="str">
        <f t="shared" si="78"/>
        <v/>
      </c>
      <c r="BD75" s="63" t="str">
        <f t="shared" si="78"/>
        <v/>
      </c>
      <c r="BE75" s="63" t="str">
        <f t="shared" si="78"/>
        <v/>
      </c>
      <c r="BF75" s="63" t="str">
        <f t="shared" si="78"/>
        <v/>
      </c>
      <c r="BG75" s="63" t="str">
        <f t="shared" si="78"/>
        <v/>
      </c>
      <c r="BH75" s="63" t="str">
        <f t="shared" si="78"/>
        <v/>
      </c>
      <c r="BI75" s="63" t="str">
        <f t="shared" si="78"/>
        <v/>
      </c>
      <c r="BJ75" s="63" t="str">
        <f t="shared" si="78"/>
        <v/>
      </c>
      <c r="BK75" s="63" t="str">
        <f t="shared" si="78"/>
        <v/>
      </c>
      <c r="BL75" s="63" t="str">
        <f t="shared" si="78"/>
        <v/>
      </c>
      <c r="BM75" s="63" t="str">
        <f t="shared" si="78"/>
        <v/>
      </c>
      <c r="BN75" s="63" t="str">
        <f t="shared" si="78"/>
        <v/>
      </c>
      <c r="BO75" s="63" t="str">
        <f t="shared" si="78"/>
        <v/>
      </c>
      <c r="BP75" s="63" t="str">
        <f t="shared" si="78"/>
        <v/>
      </c>
      <c r="BQ75" s="63" t="str">
        <f t="shared" si="78"/>
        <v/>
      </c>
      <c r="BR75" s="63" t="str">
        <f t="shared" si="78"/>
        <v/>
      </c>
      <c r="BS75" s="63" t="str">
        <f t="shared" si="78"/>
        <v/>
      </c>
      <c r="BT75" s="63" t="str">
        <f t="shared" si="78"/>
        <v/>
      </c>
      <c r="BU75" s="63" t="str">
        <f t="shared" si="78"/>
        <v/>
      </c>
      <c r="BV75" s="63" t="str">
        <f t="shared" si="78"/>
        <v/>
      </c>
      <c r="BW75" s="63" t="str">
        <f t="shared" si="78"/>
        <v/>
      </c>
      <c r="BX75" s="63" t="str">
        <f t="shared" si="78"/>
        <v/>
      </c>
      <c r="BY75" s="63" t="str">
        <f t="shared" si="78"/>
        <v/>
      </c>
      <c r="BZ75" s="63" t="str">
        <f t="shared" si="78"/>
        <v/>
      </c>
      <c r="CA75" s="63" t="str">
        <f t="shared" si="78"/>
        <v/>
      </c>
      <c r="CB75" s="63" t="str">
        <f t="shared" si="78"/>
        <v/>
      </c>
      <c r="CC75" s="63" t="str">
        <f t="shared" si="78"/>
        <v/>
      </c>
      <c r="CD75" s="63" t="str">
        <f t="shared" si="78"/>
        <v/>
      </c>
      <c r="CE75" s="63" t="str">
        <f t="shared" si="78"/>
        <v/>
      </c>
      <c r="CF75" s="63" t="str">
        <f t="shared" si="78"/>
        <v/>
      </c>
      <c r="CG75" s="63" t="str">
        <f t="shared" si="78"/>
        <v/>
      </c>
      <c r="CH75" s="63" t="str">
        <f t="shared" si="78"/>
        <v/>
      </c>
      <c r="CI75" s="63" t="str">
        <f t="shared" si="78"/>
        <v/>
      </c>
      <c r="CJ75" s="63" t="str">
        <f t="shared" si="78"/>
        <v/>
      </c>
      <c r="CK75" s="63" t="str">
        <f t="shared" si="78"/>
        <v/>
      </c>
      <c r="CL75" s="63" t="str">
        <f t="shared" si="78"/>
        <v/>
      </c>
      <c r="CM75" s="63" t="str">
        <f t="shared" si="78"/>
        <v/>
      </c>
      <c r="CN75" s="63" t="str">
        <f t="shared" si="78"/>
        <v/>
      </c>
      <c r="CO75" s="63" t="str">
        <f t="shared" si="78"/>
        <v/>
      </c>
      <c r="CP75" s="63" t="str">
        <f t="shared" si="78"/>
        <v/>
      </c>
      <c r="CQ75" s="63" t="str">
        <f t="shared" si="78"/>
        <v/>
      </c>
      <c r="CR75" s="63" t="str">
        <f t="shared" si="78"/>
        <v/>
      </c>
      <c r="CS75" s="63" t="str">
        <f t="shared" si="78"/>
        <v/>
      </c>
      <c r="CT75" s="63" t="str">
        <f t="shared" si="78"/>
        <v/>
      </c>
      <c r="CU75" s="63" t="str">
        <f t="shared" si="78"/>
        <v/>
      </c>
      <c r="CV75" s="63" t="str">
        <f t="shared" si="78"/>
        <v/>
      </c>
      <c r="CW75" s="63" t="str">
        <f t="shared" si="78"/>
        <v/>
      </c>
      <c r="CX75" s="63" t="str">
        <f t="shared" si="78"/>
        <v/>
      </c>
      <c r="CY75" s="63" t="str">
        <f t="shared" si="78"/>
        <v/>
      </c>
      <c r="CZ75" s="63" t="str">
        <f t="shared" si="78"/>
        <v/>
      </c>
    </row>
    <row r="76" ht="15.75" customHeight="1">
      <c r="A76" s="53"/>
      <c r="B76" s="53"/>
      <c r="C76" s="55"/>
      <c r="D76" s="55"/>
      <c r="E76" s="53"/>
      <c r="F76" s="53"/>
      <c r="G76" s="53"/>
      <c r="H76" s="53"/>
      <c r="I76" s="53"/>
      <c r="J76" s="56"/>
      <c r="K76" s="57" t="str">
        <f t="shared" si="6"/>
        <v/>
      </c>
      <c r="L76" s="57" t="str">
        <f t="shared" si="7"/>
        <v/>
      </c>
      <c r="M76" s="57" t="str">
        <f>IF(OR($B76&lt;&gt;"Vorgang",N($H76)=0,NOT(ISNUMBER($L76)),ISNUMBER($P76)),"",WORKDAY($L76,$H76,Freie_Tage))</f>
        <v/>
      </c>
      <c r="N76" s="56"/>
      <c r="O76" s="56"/>
      <c r="P76" s="56"/>
      <c r="Q76" s="58"/>
      <c r="R76" s="59" t="str">
        <f>IF(AND(ISNUMBER($N76),ISNUMBER($L76)),IF($L76&gt;$N76,NETWORKDAYS($N76,$L76,Freie_Tage)-1,IF($L76&lt;$N76,1-NETWORKDAYS($L76,$N76,Freie_Tage),0)),"")</f>
        <v/>
      </c>
      <c r="S76" s="60" t="str">
        <f t="shared" si="8"/>
        <v/>
      </c>
      <c r="T76" s="61" t="str">
        <f t="shared" si="9"/>
        <v/>
      </c>
      <c r="U76" s="62">
        <f t="shared" si="10"/>
        <v>15</v>
      </c>
      <c r="V76" s="62" t="str">
        <f t="array" ref="V76">IF(OR($C76="",$B76="Abschnitt"),"",IF(ISNUMBER($O76),$O76,IF(AND($E76="",NOT(ISNUMBER($J76))),WORKDAY(IF(ISNUMBER($C$5),$C$5,TODAY())-1,1,Freie_Tage),MAX(IF($E76="",0,IFERROR(WORKDAY(INDEX($X$7:$X75,MATCH($E76,$A$7:$A75,0)),IF($B76="Meilenstein",0,1)+N($F76),Freie_Tage),WORKDAY(IF(ISNUMBER($C$5),$C$5,TODAY())-1,1,Freie_Tage))),IF(ISNUMBER($J76),WORKDAY($J76-1,1,Freie_Tage),0)))))</f>
        <v/>
      </c>
      <c r="W76" s="62" t="str">
        <f>IF(V76="","",IF(ISNUMBER($P76),$P76,IF($B76="Meilenstein",V76,WORKDAY(V76,MAX(N($G76),1)-1,Freie_Tage))))</f>
        <v/>
      </c>
      <c r="X76" s="62" t="str">
        <f>IF(V76="","",MAX(WORKDAY(IF($B76="Meilenstein",V76,WORKDAY(V76,MAX(N($G76),1)-1,Freie_Tage)),N($H76),Freie_Tage),IF(ISNUMBER($P76),$P76,0)))</f>
        <v/>
      </c>
      <c r="Y76" s="62">
        <f t="shared" si="11"/>
        <v>0</v>
      </c>
      <c r="Z76" s="62">
        <f>IF(NOT(ISNUMBER($K76)),0,IF(Y76&gt;=1,1,IF(TODAY()&lt;$K76,2,IF(OR(TODAY()&gt;$L76,N($R76)&gt;0),5,IF(Y76&lt;MIN(1,(NETWORKDAYS($K76,TODAY(),Freie_Tage)-1)/MAX(1,NETWORKDAYS($K76,$L76,Freie_Tage)))-0.15,4,3)))))</f>
        <v>0</v>
      </c>
      <c r="AA76" s="63" t="str">
        <f t="shared" ref="AA76:CZ76" si="79">IF(AND($B76="Meilenstein",ISNUMBER($K76)),IF(AND(AA$1&lt;=$K76,AB$1&gt;$K76),"◆",""),"")</f>
        <v/>
      </c>
      <c r="AB76" s="63" t="str">
        <f t="shared" si="79"/>
        <v/>
      </c>
      <c r="AC76" s="63" t="str">
        <f t="shared" si="79"/>
        <v/>
      </c>
      <c r="AD76" s="63" t="str">
        <f t="shared" si="79"/>
        <v/>
      </c>
      <c r="AE76" s="63" t="str">
        <f t="shared" si="79"/>
        <v/>
      </c>
      <c r="AF76" s="63" t="str">
        <f t="shared" si="79"/>
        <v/>
      </c>
      <c r="AG76" s="63" t="str">
        <f t="shared" si="79"/>
        <v/>
      </c>
      <c r="AH76" s="63" t="str">
        <f t="shared" si="79"/>
        <v/>
      </c>
      <c r="AI76" s="63" t="str">
        <f t="shared" si="79"/>
        <v/>
      </c>
      <c r="AJ76" s="63" t="str">
        <f t="shared" si="79"/>
        <v/>
      </c>
      <c r="AK76" s="63" t="str">
        <f t="shared" si="79"/>
        <v/>
      </c>
      <c r="AL76" s="63" t="str">
        <f t="shared" si="79"/>
        <v/>
      </c>
      <c r="AM76" s="63" t="str">
        <f t="shared" si="79"/>
        <v/>
      </c>
      <c r="AN76" s="63" t="str">
        <f t="shared" si="79"/>
        <v/>
      </c>
      <c r="AO76" s="63" t="str">
        <f t="shared" si="79"/>
        <v/>
      </c>
      <c r="AP76" s="63" t="str">
        <f t="shared" si="79"/>
        <v/>
      </c>
      <c r="AQ76" s="63" t="str">
        <f t="shared" si="79"/>
        <v/>
      </c>
      <c r="AR76" s="63" t="str">
        <f t="shared" si="79"/>
        <v/>
      </c>
      <c r="AS76" s="63" t="str">
        <f t="shared" si="79"/>
        <v/>
      </c>
      <c r="AT76" s="63" t="str">
        <f t="shared" si="79"/>
        <v/>
      </c>
      <c r="AU76" s="63" t="str">
        <f t="shared" si="79"/>
        <v/>
      </c>
      <c r="AV76" s="63" t="str">
        <f t="shared" si="79"/>
        <v/>
      </c>
      <c r="AW76" s="63" t="str">
        <f t="shared" si="79"/>
        <v/>
      </c>
      <c r="AX76" s="63" t="str">
        <f t="shared" si="79"/>
        <v/>
      </c>
      <c r="AY76" s="63" t="str">
        <f t="shared" si="79"/>
        <v/>
      </c>
      <c r="AZ76" s="63" t="str">
        <f t="shared" si="79"/>
        <v/>
      </c>
      <c r="BA76" s="63" t="str">
        <f t="shared" si="79"/>
        <v/>
      </c>
      <c r="BB76" s="63" t="str">
        <f t="shared" si="79"/>
        <v/>
      </c>
      <c r="BC76" s="63" t="str">
        <f t="shared" si="79"/>
        <v/>
      </c>
      <c r="BD76" s="63" t="str">
        <f t="shared" si="79"/>
        <v/>
      </c>
      <c r="BE76" s="63" t="str">
        <f t="shared" si="79"/>
        <v/>
      </c>
      <c r="BF76" s="63" t="str">
        <f t="shared" si="79"/>
        <v/>
      </c>
      <c r="BG76" s="63" t="str">
        <f t="shared" si="79"/>
        <v/>
      </c>
      <c r="BH76" s="63" t="str">
        <f t="shared" si="79"/>
        <v/>
      </c>
      <c r="BI76" s="63" t="str">
        <f t="shared" si="79"/>
        <v/>
      </c>
      <c r="BJ76" s="63" t="str">
        <f t="shared" si="79"/>
        <v/>
      </c>
      <c r="BK76" s="63" t="str">
        <f t="shared" si="79"/>
        <v/>
      </c>
      <c r="BL76" s="63" t="str">
        <f t="shared" si="79"/>
        <v/>
      </c>
      <c r="BM76" s="63" t="str">
        <f t="shared" si="79"/>
        <v/>
      </c>
      <c r="BN76" s="63" t="str">
        <f t="shared" si="79"/>
        <v/>
      </c>
      <c r="BO76" s="63" t="str">
        <f t="shared" si="79"/>
        <v/>
      </c>
      <c r="BP76" s="63" t="str">
        <f t="shared" si="79"/>
        <v/>
      </c>
      <c r="BQ76" s="63" t="str">
        <f t="shared" si="79"/>
        <v/>
      </c>
      <c r="BR76" s="63" t="str">
        <f t="shared" si="79"/>
        <v/>
      </c>
      <c r="BS76" s="63" t="str">
        <f t="shared" si="79"/>
        <v/>
      </c>
      <c r="BT76" s="63" t="str">
        <f t="shared" si="79"/>
        <v/>
      </c>
      <c r="BU76" s="63" t="str">
        <f t="shared" si="79"/>
        <v/>
      </c>
      <c r="BV76" s="63" t="str">
        <f t="shared" si="79"/>
        <v/>
      </c>
      <c r="BW76" s="63" t="str">
        <f t="shared" si="79"/>
        <v/>
      </c>
      <c r="BX76" s="63" t="str">
        <f t="shared" si="79"/>
        <v/>
      </c>
      <c r="BY76" s="63" t="str">
        <f t="shared" si="79"/>
        <v/>
      </c>
      <c r="BZ76" s="63" t="str">
        <f t="shared" si="79"/>
        <v/>
      </c>
      <c r="CA76" s="63" t="str">
        <f t="shared" si="79"/>
        <v/>
      </c>
      <c r="CB76" s="63" t="str">
        <f t="shared" si="79"/>
        <v/>
      </c>
      <c r="CC76" s="63" t="str">
        <f t="shared" si="79"/>
        <v/>
      </c>
      <c r="CD76" s="63" t="str">
        <f t="shared" si="79"/>
        <v/>
      </c>
      <c r="CE76" s="63" t="str">
        <f t="shared" si="79"/>
        <v/>
      </c>
      <c r="CF76" s="63" t="str">
        <f t="shared" si="79"/>
        <v/>
      </c>
      <c r="CG76" s="63" t="str">
        <f t="shared" si="79"/>
        <v/>
      </c>
      <c r="CH76" s="63" t="str">
        <f t="shared" si="79"/>
        <v/>
      </c>
      <c r="CI76" s="63" t="str">
        <f t="shared" si="79"/>
        <v/>
      </c>
      <c r="CJ76" s="63" t="str">
        <f t="shared" si="79"/>
        <v/>
      </c>
      <c r="CK76" s="63" t="str">
        <f t="shared" si="79"/>
        <v/>
      </c>
      <c r="CL76" s="63" t="str">
        <f t="shared" si="79"/>
        <v/>
      </c>
      <c r="CM76" s="63" t="str">
        <f t="shared" si="79"/>
        <v/>
      </c>
      <c r="CN76" s="63" t="str">
        <f t="shared" si="79"/>
        <v/>
      </c>
      <c r="CO76" s="63" t="str">
        <f t="shared" si="79"/>
        <v/>
      </c>
      <c r="CP76" s="63" t="str">
        <f t="shared" si="79"/>
        <v/>
      </c>
      <c r="CQ76" s="63" t="str">
        <f t="shared" si="79"/>
        <v/>
      </c>
      <c r="CR76" s="63" t="str">
        <f t="shared" si="79"/>
        <v/>
      </c>
      <c r="CS76" s="63" t="str">
        <f t="shared" si="79"/>
        <v/>
      </c>
      <c r="CT76" s="63" t="str">
        <f t="shared" si="79"/>
        <v/>
      </c>
      <c r="CU76" s="63" t="str">
        <f t="shared" si="79"/>
        <v/>
      </c>
      <c r="CV76" s="63" t="str">
        <f t="shared" si="79"/>
        <v/>
      </c>
      <c r="CW76" s="63" t="str">
        <f t="shared" si="79"/>
        <v/>
      </c>
      <c r="CX76" s="63" t="str">
        <f t="shared" si="79"/>
        <v/>
      </c>
      <c r="CY76" s="63" t="str">
        <f t="shared" si="79"/>
        <v/>
      </c>
      <c r="CZ76" s="63" t="str">
        <f t="shared" si="79"/>
        <v/>
      </c>
    </row>
    <row r="77" ht="15.75" customHeight="1">
      <c r="A77" s="53"/>
      <c r="B77" s="53"/>
      <c r="C77" s="55"/>
      <c r="D77" s="55"/>
      <c r="E77" s="53"/>
      <c r="F77" s="53"/>
      <c r="G77" s="53"/>
      <c r="H77" s="53"/>
      <c r="I77" s="53"/>
      <c r="J77" s="56"/>
      <c r="K77" s="57" t="str">
        <f t="shared" si="6"/>
        <v/>
      </c>
      <c r="L77" s="57" t="str">
        <f t="shared" si="7"/>
        <v/>
      </c>
      <c r="M77" s="57" t="str">
        <f>IF(OR($B77&lt;&gt;"Vorgang",N($H77)=0,NOT(ISNUMBER($L77)),ISNUMBER($P77)),"",WORKDAY($L77,$H77,Freie_Tage))</f>
        <v/>
      </c>
      <c r="N77" s="56"/>
      <c r="O77" s="56"/>
      <c r="P77" s="56"/>
      <c r="Q77" s="58"/>
      <c r="R77" s="59" t="str">
        <f>IF(AND(ISNUMBER($N77),ISNUMBER($L77)),IF($L77&gt;$N77,NETWORKDAYS($N77,$L77,Freie_Tage)-1,IF($L77&lt;$N77,1-NETWORKDAYS($L77,$N77,Freie_Tage),0)),"")</f>
        <v/>
      </c>
      <c r="S77" s="60" t="str">
        <f t="shared" si="8"/>
        <v/>
      </c>
      <c r="T77" s="61" t="str">
        <f t="shared" si="9"/>
        <v/>
      </c>
      <c r="U77" s="62">
        <f t="shared" si="10"/>
        <v>15</v>
      </c>
      <c r="V77" s="62" t="str">
        <f t="array" ref="V77">IF(OR($C77="",$B77="Abschnitt"),"",IF(ISNUMBER($O77),$O77,IF(AND($E77="",NOT(ISNUMBER($J77))),WORKDAY(IF(ISNUMBER($C$5),$C$5,TODAY())-1,1,Freie_Tage),MAX(IF($E77="",0,IFERROR(WORKDAY(INDEX($X$7:$X76,MATCH($E77,$A$7:$A76,0)),IF($B77="Meilenstein",0,1)+N($F77),Freie_Tage),WORKDAY(IF(ISNUMBER($C$5),$C$5,TODAY())-1,1,Freie_Tage))),IF(ISNUMBER($J77),WORKDAY($J77-1,1,Freie_Tage),0)))))</f>
        <v/>
      </c>
      <c r="W77" s="62" t="str">
        <f>IF(V77="","",IF(ISNUMBER($P77),$P77,IF($B77="Meilenstein",V77,WORKDAY(V77,MAX(N($G77),1)-1,Freie_Tage))))</f>
        <v/>
      </c>
      <c r="X77" s="62" t="str">
        <f>IF(V77="","",MAX(WORKDAY(IF($B77="Meilenstein",V77,WORKDAY(V77,MAX(N($G77),1)-1,Freie_Tage)),N($H77),Freie_Tage),IF(ISNUMBER($P77),$P77,0)))</f>
        <v/>
      </c>
      <c r="Y77" s="62">
        <f t="shared" si="11"/>
        <v>0</v>
      </c>
      <c r="Z77" s="62">
        <f>IF(NOT(ISNUMBER($K77)),0,IF(Y77&gt;=1,1,IF(TODAY()&lt;$K77,2,IF(OR(TODAY()&gt;$L77,N($R77)&gt;0),5,IF(Y77&lt;MIN(1,(NETWORKDAYS($K77,TODAY(),Freie_Tage)-1)/MAX(1,NETWORKDAYS($K77,$L77,Freie_Tage)))-0.15,4,3)))))</f>
        <v>0</v>
      </c>
      <c r="AA77" s="63" t="str">
        <f t="shared" ref="AA77:CZ77" si="80">IF(AND($B77="Meilenstein",ISNUMBER($K77)),IF(AND(AA$1&lt;=$K77,AB$1&gt;$K77),"◆",""),"")</f>
        <v/>
      </c>
      <c r="AB77" s="63" t="str">
        <f t="shared" si="80"/>
        <v/>
      </c>
      <c r="AC77" s="63" t="str">
        <f t="shared" si="80"/>
        <v/>
      </c>
      <c r="AD77" s="63" t="str">
        <f t="shared" si="80"/>
        <v/>
      </c>
      <c r="AE77" s="63" t="str">
        <f t="shared" si="80"/>
        <v/>
      </c>
      <c r="AF77" s="63" t="str">
        <f t="shared" si="80"/>
        <v/>
      </c>
      <c r="AG77" s="63" t="str">
        <f t="shared" si="80"/>
        <v/>
      </c>
      <c r="AH77" s="63" t="str">
        <f t="shared" si="80"/>
        <v/>
      </c>
      <c r="AI77" s="63" t="str">
        <f t="shared" si="80"/>
        <v/>
      </c>
      <c r="AJ77" s="63" t="str">
        <f t="shared" si="80"/>
        <v/>
      </c>
      <c r="AK77" s="63" t="str">
        <f t="shared" si="80"/>
        <v/>
      </c>
      <c r="AL77" s="63" t="str">
        <f t="shared" si="80"/>
        <v/>
      </c>
      <c r="AM77" s="63" t="str">
        <f t="shared" si="80"/>
        <v/>
      </c>
      <c r="AN77" s="63" t="str">
        <f t="shared" si="80"/>
        <v/>
      </c>
      <c r="AO77" s="63" t="str">
        <f t="shared" si="80"/>
        <v/>
      </c>
      <c r="AP77" s="63" t="str">
        <f t="shared" si="80"/>
        <v/>
      </c>
      <c r="AQ77" s="63" t="str">
        <f t="shared" si="80"/>
        <v/>
      </c>
      <c r="AR77" s="63" t="str">
        <f t="shared" si="80"/>
        <v/>
      </c>
      <c r="AS77" s="63" t="str">
        <f t="shared" si="80"/>
        <v/>
      </c>
      <c r="AT77" s="63" t="str">
        <f t="shared" si="80"/>
        <v/>
      </c>
      <c r="AU77" s="63" t="str">
        <f t="shared" si="80"/>
        <v/>
      </c>
      <c r="AV77" s="63" t="str">
        <f t="shared" si="80"/>
        <v/>
      </c>
      <c r="AW77" s="63" t="str">
        <f t="shared" si="80"/>
        <v/>
      </c>
      <c r="AX77" s="63" t="str">
        <f t="shared" si="80"/>
        <v/>
      </c>
      <c r="AY77" s="63" t="str">
        <f t="shared" si="80"/>
        <v/>
      </c>
      <c r="AZ77" s="63" t="str">
        <f t="shared" si="80"/>
        <v/>
      </c>
      <c r="BA77" s="63" t="str">
        <f t="shared" si="80"/>
        <v/>
      </c>
      <c r="BB77" s="63" t="str">
        <f t="shared" si="80"/>
        <v/>
      </c>
      <c r="BC77" s="63" t="str">
        <f t="shared" si="80"/>
        <v/>
      </c>
      <c r="BD77" s="63" t="str">
        <f t="shared" si="80"/>
        <v/>
      </c>
      <c r="BE77" s="63" t="str">
        <f t="shared" si="80"/>
        <v/>
      </c>
      <c r="BF77" s="63" t="str">
        <f t="shared" si="80"/>
        <v/>
      </c>
      <c r="BG77" s="63" t="str">
        <f t="shared" si="80"/>
        <v/>
      </c>
      <c r="BH77" s="63" t="str">
        <f t="shared" si="80"/>
        <v/>
      </c>
      <c r="BI77" s="63" t="str">
        <f t="shared" si="80"/>
        <v/>
      </c>
      <c r="BJ77" s="63" t="str">
        <f t="shared" si="80"/>
        <v/>
      </c>
      <c r="BK77" s="63" t="str">
        <f t="shared" si="80"/>
        <v/>
      </c>
      <c r="BL77" s="63" t="str">
        <f t="shared" si="80"/>
        <v/>
      </c>
      <c r="BM77" s="63" t="str">
        <f t="shared" si="80"/>
        <v/>
      </c>
      <c r="BN77" s="63" t="str">
        <f t="shared" si="80"/>
        <v/>
      </c>
      <c r="BO77" s="63" t="str">
        <f t="shared" si="80"/>
        <v/>
      </c>
      <c r="BP77" s="63" t="str">
        <f t="shared" si="80"/>
        <v/>
      </c>
      <c r="BQ77" s="63" t="str">
        <f t="shared" si="80"/>
        <v/>
      </c>
      <c r="BR77" s="63" t="str">
        <f t="shared" si="80"/>
        <v/>
      </c>
      <c r="BS77" s="63" t="str">
        <f t="shared" si="80"/>
        <v/>
      </c>
      <c r="BT77" s="63" t="str">
        <f t="shared" si="80"/>
        <v/>
      </c>
      <c r="BU77" s="63" t="str">
        <f t="shared" si="80"/>
        <v/>
      </c>
      <c r="BV77" s="63" t="str">
        <f t="shared" si="80"/>
        <v/>
      </c>
      <c r="BW77" s="63" t="str">
        <f t="shared" si="80"/>
        <v/>
      </c>
      <c r="BX77" s="63" t="str">
        <f t="shared" si="80"/>
        <v/>
      </c>
      <c r="BY77" s="63" t="str">
        <f t="shared" si="80"/>
        <v/>
      </c>
      <c r="BZ77" s="63" t="str">
        <f t="shared" si="80"/>
        <v/>
      </c>
      <c r="CA77" s="63" t="str">
        <f t="shared" si="80"/>
        <v/>
      </c>
      <c r="CB77" s="63" t="str">
        <f t="shared" si="80"/>
        <v/>
      </c>
      <c r="CC77" s="63" t="str">
        <f t="shared" si="80"/>
        <v/>
      </c>
      <c r="CD77" s="63" t="str">
        <f t="shared" si="80"/>
        <v/>
      </c>
      <c r="CE77" s="63" t="str">
        <f t="shared" si="80"/>
        <v/>
      </c>
      <c r="CF77" s="63" t="str">
        <f t="shared" si="80"/>
        <v/>
      </c>
      <c r="CG77" s="63" t="str">
        <f t="shared" si="80"/>
        <v/>
      </c>
      <c r="CH77" s="63" t="str">
        <f t="shared" si="80"/>
        <v/>
      </c>
      <c r="CI77" s="63" t="str">
        <f t="shared" si="80"/>
        <v/>
      </c>
      <c r="CJ77" s="63" t="str">
        <f t="shared" si="80"/>
        <v/>
      </c>
      <c r="CK77" s="63" t="str">
        <f t="shared" si="80"/>
        <v/>
      </c>
      <c r="CL77" s="63" t="str">
        <f t="shared" si="80"/>
        <v/>
      </c>
      <c r="CM77" s="63" t="str">
        <f t="shared" si="80"/>
        <v/>
      </c>
      <c r="CN77" s="63" t="str">
        <f t="shared" si="80"/>
        <v/>
      </c>
      <c r="CO77" s="63" t="str">
        <f t="shared" si="80"/>
        <v/>
      </c>
      <c r="CP77" s="63" t="str">
        <f t="shared" si="80"/>
        <v/>
      </c>
      <c r="CQ77" s="63" t="str">
        <f t="shared" si="80"/>
        <v/>
      </c>
      <c r="CR77" s="63" t="str">
        <f t="shared" si="80"/>
        <v/>
      </c>
      <c r="CS77" s="63" t="str">
        <f t="shared" si="80"/>
        <v/>
      </c>
      <c r="CT77" s="63" t="str">
        <f t="shared" si="80"/>
        <v/>
      </c>
      <c r="CU77" s="63" t="str">
        <f t="shared" si="80"/>
        <v/>
      </c>
      <c r="CV77" s="63" t="str">
        <f t="shared" si="80"/>
        <v/>
      </c>
      <c r="CW77" s="63" t="str">
        <f t="shared" si="80"/>
        <v/>
      </c>
      <c r="CX77" s="63" t="str">
        <f t="shared" si="80"/>
        <v/>
      </c>
      <c r="CY77" s="63" t="str">
        <f t="shared" si="80"/>
        <v/>
      </c>
      <c r="CZ77" s="63" t="str">
        <f t="shared" si="80"/>
        <v/>
      </c>
    </row>
    <row r="78" ht="15.75" customHeight="1">
      <c r="A78" s="53"/>
      <c r="B78" s="53"/>
      <c r="C78" s="55"/>
      <c r="D78" s="55"/>
      <c r="E78" s="53"/>
      <c r="F78" s="53"/>
      <c r="G78" s="53"/>
      <c r="H78" s="53"/>
      <c r="I78" s="53"/>
      <c r="J78" s="56"/>
      <c r="K78" s="57" t="str">
        <f t="shared" si="6"/>
        <v/>
      </c>
      <c r="L78" s="57" t="str">
        <f t="shared" si="7"/>
        <v/>
      </c>
      <c r="M78" s="57" t="str">
        <f>IF(OR($B78&lt;&gt;"Vorgang",N($H78)=0,NOT(ISNUMBER($L78)),ISNUMBER($P78)),"",WORKDAY($L78,$H78,Freie_Tage))</f>
        <v/>
      </c>
      <c r="N78" s="56"/>
      <c r="O78" s="56"/>
      <c r="P78" s="56"/>
      <c r="Q78" s="58"/>
      <c r="R78" s="59" t="str">
        <f>IF(AND(ISNUMBER($N78),ISNUMBER($L78)),IF($L78&gt;$N78,NETWORKDAYS($N78,$L78,Freie_Tage)-1,IF($L78&lt;$N78,1-NETWORKDAYS($L78,$N78,Freie_Tage),0)),"")</f>
        <v/>
      </c>
      <c r="S78" s="60" t="str">
        <f t="shared" si="8"/>
        <v/>
      </c>
      <c r="T78" s="61" t="str">
        <f t="shared" si="9"/>
        <v/>
      </c>
      <c r="U78" s="62">
        <f t="shared" si="10"/>
        <v>15</v>
      </c>
      <c r="V78" s="62" t="str">
        <f t="array" ref="V78">IF(OR($C78="",$B78="Abschnitt"),"",IF(ISNUMBER($O78),$O78,IF(AND($E78="",NOT(ISNUMBER($J78))),WORKDAY(IF(ISNUMBER($C$5),$C$5,TODAY())-1,1,Freie_Tage),MAX(IF($E78="",0,IFERROR(WORKDAY(INDEX($X$7:$X77,MATCH($E78,$A$7:$A77,0)),IF($B78="Meilenstein",0,1)+N($F78),Freie_Tage),WORKDAY(IF(ISNUMBER($C$5),$C$5,TODAY())-1,1,Freie_Tage))),IF(ISNUMBER($J78),WORKDAY($J78-1,1,Freie_Tage),0)))))</f>
        <v/>
      </c>
      <c r="W78" s="62" t="str">
        <f>IF(V78="","",IF(ISNUMBER($P78),$P78,IF($B78="Meilenstein",V78,WORKDAY(V78,MAX(N($G78),1)-1,Freie_Tage))))</f>
        <v/>
      </c>
      <c r="X78" s="62" t="str">
        <f>IF(V78="","",MAX(WORKDAY(IF($B78="Meilenstein",V78,WORKDAY(V78,MAX(N($G78),1)-1,Freie_Tage)),N($H78),Freie_Tage),IF(ISNUMBER($P78),$P78,0)))</f>
        <v/>
      </c>
      <c r="Y78" s="62">
        <f t="shared" si="11"/>
        <v>0</v>
      </c>
      <c r="Z78" s="62">
        <f>IF(NOT(ISNUMBER($K78)),0,IF(Y78&gt;=1,1,IF(TODAY()&lt;$K78,2,IF(OR(TODAY()&gt;$L78,N($R78)&gt;0),5,IF(Y78&lt;MIN(1,(NETWORKDAYS($K78,TODAY(),Freie_Tage)-1)/MAX(1,NETWORKDAYS($K78,$L78,Freie_Tage)))-0.15,4,3)))))</f>
        <v>0</v>
      </c>
      <c r="AA78" s="63" t="str">
        <f t="shared" ref="AA78:CZ78" si="81">IF(AND($B78="Meilenstein",ISNUMBER($K78)),IF(AND(AA$1&lt;=$K78,AB$1&gt;$K78),"◆",""),"")</f>
        <v/>
      </c>
      <c r="AB78" s="63" t="str">
        <f t="shared" si="81"/>
        <v/>
      </c>
      <c r="AC78" s="63" t="str">
        <f t="shared" si="81"/>
        <v/>
      </c>
      <c r="AD78" s="63" t="str">
        <f t="shared" si="81"/>
        <v/>
      </c>
      <c r="AE78" s="63" t="str">
        <f t="shared" si="81"/>
        <v/>
      </c>
      <c r="AF78" s="63" t="str">
        <f t="shared" si="81"/>
        <v/>
      </c>
      <c r="AG78" s="63" t="str">
        <f t="shared" si="81"/>
        <v/>
      </c>
      <c r="AH78" s="63" t="str">
        <f t="shared" si="81"/>
        <v/>
      </c>
      <c r="AI78" s="63" t="str">
        <f t="shared" si="81"/>
        <v/>
      </c>
      <c r="AJ78" s="63" t="str">
        <f t="shared" si="81"/>
        <v/>
      </c>
      <c r="AK78" s="63" t="str">
        <f t="shared" si="81"/>
        <v/>
      </c>
      <c r="AL78" s="63" t="str">
        <f t="shared" si="81"/>
        <v/>
      </c>
      <c r="AM78" s="63" t="str">
        <f t="shared" si="81"/>
        <v/>
      </c>
      <c r="AN78" s="63" t="str">
        <f t="shared" si="81"/>
        <v/>
      </c>
      <c r="AO78" s="63" t="str">
        <f t="shared" si="81"/>
        <v/>
      </c>
      <c r="AP78" s="63" t="str">
        <f t="shared" si="81"/>
        <v/>
      </c>
      <c r="AQ78" s="63" t="str">
        <f t="shared" si="81"/>
        <v/>
      </c>
      <c r="AR78" s="63" t="str">
        <f t="shared" si="81"/>
        <v/>
      </c>
      <c r="AS78" s="63" t="str">
        <f t="shared" si="81"/>
        <v/>
      </c>
      <c r="AT78" s="63" t="str">
        <f t="shared" si="81"/>
        <v/>
      </c>
      <c r="AU78" s="63" t="str">
        <f t="shared" si="81"/>
        <v/>
      </c>
      <c r="AV78" s="63" t="str">
        <f t="shared" si="81"/>
        <v/>
      </c>
      <c r="AW78" s="63" t="str">
        <f t="shared" si="81"/>
        <v/>
      </c>
      <c r="AX78" s="63" t="str">
        <f t="shared" si="81"/>
        <v/>
      </c>
      <c r="AY78" s="63" t="str">
        <f t="shared" si="81"/>
        <v/>
      </c>
      <c r="AZ78" s="63" t="str">
        <f t="shared" si="81"/>
        <v/>
      </c>
      <c r="BA78" s="63" t="str">
        <f t="shared" si="81"/>
        <v/>
      </c>
      <c r="BB78" s="63" t="str">
        <f t="shared" si="81"/>
        <v/>
      </c>
      <c r="BC78" s="63" t="str">
        <f t="shared" si="81"/>
        <v/>
      </c>
      <c r="BD78" s="63" t="str">
        <f t="shared" si="81"/>
        <v/>
      </c>
      <c r="BE78" s="63" t="str">
        <f t="shared" si="81"/>
        <v/>
      </c>
      <c r="BF78" s="63" t="str">
        <f t="shared" si="81"/>
        <v/>
      </c>
      <c r="BG78" s="63" t="str">
        <f t="shared" si="81"/>
        <v/>
      </c>
      <c r="BH78" s="63" t="str">
        <f t="shared" si="81"/>
        <v/>
      </c>
      <c r="BI78" s="63" t="str">
        <f t="shared" si="81"/>
        <v/>
      </c>
      <c r="BJ78" s="63" t="str">
        <f t="shared" si="81"/>
        <v/>
      </c>
      <c r="BK78" s="63" t="str">
        <f t="shared" si="81"/>
        <v/>
      </c>
      <c r="BL78" s="63" t="str">
        <f t="shared" si="81"/>
        <v/>
      </c>
      <c r="BM78" s="63" t="str">
        <f t="shared" si="81"/>
        <v/>
      </c>
      <c r="BN78" s="63" t="str">
        <f t="shared" si="81"/>
        <v/>
      </c>
      <c r="BO78" s="63" t="str">
        <f t="shared" si="81"/>
        <v/>
      </c>
      <c r="BP78" s="63" t="str">
        <f t="shared" si="81"/>
        <v/>
      </c>
      <c r="BQ78" s="63" t="str">
        <f t="shared" si="81"/>
        <v/>
      </c>
      <c r="BR78" s="63" t="str">
        <f t="shared" si="81"/>
        <v/>
      </c>
      <c r="BS78" s="63" t="str">
        <f t="shared" si="81"/>
        <v/>
      </c>
      <c r="BT78" s="63" t="str">
        <f t="shared" si="81"/>
        <v/>
      </c>
      <c r="BU78" s="63" t="str">
        <f t="shared" si="81"/>
        <v/>
      </c>
      <c r="BV78" s="63" t="str">
        <f t="shared" si="81"/>
        <v/>
      </c>
      <c r="BW78" s="63" t="str">
        <f t="shared" si="81"/>
        <v/>
      </c>
      <c r="BX78" s="63" t="str">
        <f t="shared" si="81"/>
        <v/>
      </c>
      <c r="BY78" s="63" t="str">
        <f t="shared" si="81"/>
        <v/>
      </c>
      <c r="BZ78" s="63" t="str">
        <f t="shared" si="81"/>
        <v/>
      </c>
      <c r="CA78" s="63" t="str">
        <f t="shared" si="81"/>
        <v/>
      </c>
      <c r="CB78" s="63" t="str">
        <f t="shared" si="81"/>
        <v/>
      </c>
      <c r="CC78" s="63" t="str">
        <f t="shared" si="81"/>
        <v/>
      </c>
      <c r="CD78" s="63" t="str">
        <f t="shared" si="81"/>
        <v/>
      </c>
      <c r="CE78" s="63" t="str">
        <f t="shared" si="81"/>
        <v/>
      </c>
      <c r="CF78" s="63" t="str">
        <f t="shared" si="81"/>
        <v/>
      </c>
      <c r="CG78" s="63" t="str">
        <f t="shared" si="81"/>
        <v/>
      </c>
      <c r="CH78" s="63" t="str">
        <f t="shared" si="81"/>
        <v/>
      </c>
      <c r="CI78" s="63" t="str">
        <f t="shared" si="81"/>
        <v/>
      </c>
      <c r="CJ78" s="63" t="str">
        <f t="shared" si="81"/>
        <v/>
      </c>
      <c r="CK78" s="63" t="str">
        <f t="shared" si="81"/>
        <v/>
      </c>
      <c r="CL78" s="63" t="str">
        <f t="shared" si="81"/>
        <v/>
      </c>
      <c r="CM78" s="63" t="str">
        <f t="shared" si="81"/>
        <v/>
      </c>
      <c r="CN78" s="63" t="str">
        <f t="shared" si="81"/>
        <v/>
      </c>
      <c r="CO78" s="63" t="str">
        <f t="shared" si="81"/>
        <v/>
      </c>
      <c r="CP78" s="63" t="str">
        <f t="shared" si="81"/>
        <v/>
      </c>
      <c r="CQ78" s="63" t="str">
        <f t="shared" si="81"/>
        <v/>
      </c>
      <c r="CR78" s="63" t="str">
        <f t="shared" si="81"/>
        <v/>
      </c>
      <c r="CS78" s="63" t="str">
        <f t="shared" si="81"/>
        <v/>
      </c>
      <c r="CT78" s="63" t="str">
        <f t="shared" si="81"/>
        <v/>
      </c>
      <c r="CU78" s="63" t="str">
        <f t="shared" si="81"/>
        <v/>
      </c>
      <c r="CV78" s="63" t="str">
        <f t="shared" si="81"/>
        <v/>
      </c>
      <c r="CW78" s="63" t="str">
        <f t="shared" si="81"/>
        <v/>
      </c>
      <c r="CX78" s="63" t="str">
        <f t="shared" si="81"/>
        <v/>
      </c>
      <c r="CY78" s="63" t="str">
        <f t="shared" si="81"/>
        <v/>
      </c>
      <c r="CZ78" s="63" t="str">
        <f t="shared" si="81"/>
        <v/>
      </c>
    </row>
    <row r="79" ht="15.75" customHeight="1">
      <c r="A79" s="53"/>
      <c r="B79" s="53"/>
      <c r="C79" s="55"/>
      <c r="D79" s="55"/>
      <c r="E79" s="53"/>
      <c r="F79" s="53"/>
      <c r="G79" s="53"/>
      <c r="H79" s="53"/>
      <c r="I79" s="53"/>
      <c r="J79" s="56"/>
      <c r="K79" s="57" t="str">
        <f t="shared" si="6"/>
        <v/>
      </c>
      <c r="L79" s="57" t="str">
        <f t="shared" si="7"/>
        <v/>
      </c>
      <c r="M79" s="57" t="str">
        <f>IF(OR($B79&lt;&gt;"Vorgang",N($H79)=0,NOT(ISNUMBER($L79)),ISNUMBER($P79)),"",WORKDAY($L79,$H79,Freie_Tage))</f>
        <v/>
      </c>
      <c r="N79" s="56"/>
      <c r="O79" s="56"/>
      <c r="P79" s="56"/>
      <c r="Q79" s="58"/>
      <c r="R79" s="59" t="str">
        <f>IF(AND(ISNUMBER($N79),ISNUMBER($L79)),IF($L79&gt;$N79,NETWORKDAYS($N79,$L79,Freie_Tage)-1,IF($L79&lt;$N79,1-NETWORKDAYS($L79,$N79,Freie_Tage),0)),"")</f>
        <v/>
      </c>
      <c r="S79" s="60" t="str">
        <f t="shared" si="8"/>
        <v/>
      </c>
      <c r="T79" s="61" t="str">
        <f t="shared" si="9"/>
        <v/>
      </c>
      <c r="U79" s="62">
        <f t="shared" si="10"/>
        <v>15</v>
      </c>
      <c r="V79" s="62" t="str">
        <f t="array" ref="V79">IF(OR($C79="",$B79="Abschnitt"),"",IF(ISNUMBER($O79),$O79,IF(AND($E79="",NOT(ISNUMBER($J79))),WORKDAY(IF(ISNUMBER($C$5),$C$5,TODAY())-1,1,Freie_Tage),MAX(IF($E79="",0,IFERROR(WORKDAY(INDEX($X$7:$X78,MATCH($E79,$A$7:$A78,0)),IF($B79="Meilenstein",0,1)+N($F79),Freie_Tage),WORKDAY(IF(ISNUMBER($C$5),$C$5,TODAY())-1,1,Freie_Tage))),IF(ISNUMBER($J79),WORKDAY($J79-1,1,Freie_Tage),0)))))</f>
        <v/>
      </c>
      <c r="W79" s="62" t="str">
        <f>IF(V79="","",IF(ISNUMBER($P79),$P79,IF($B79="Meilenstein",V79,WORKDAY(V79,MAX(N($G79),1)-1,Freie_Tage))))</f>
        <v/>
      </c>
      <c r="X79" s="62" t="str">
        <f>IF(V79="","",MAX(WORKDAY(IF($B79="Meilenstein",V79,WORKDAY(V79,MAX(N($G79),1)-1,Freie_Tage)),N($H79),Freie_Tage),IF(ISNUMBER($P79),$P79,0)))</f>
        <v/>
      </c>
      <c r="Y79" s="62">
        <f t="shared" si="11"/>
        <v>0</v>
      </c>
      <c r="Z79" s="62">
        <f>IF(NOT(ISNUMBER($K79)),0,IF(Y79&gt;=1,1,IF(TODAY()&lt;$K79,2,IF(OR(TODAY()&gt;$L79,N($R79)&gt;0),5,IF(Y79&lt;MIN(1,(NETWORKDAYS($K79,TODAY(),Freie_Tage)-1)/MAX(1,NETWORKDAYS($K79,$L79,Freie_Tage)))-0.15,4,3)))))</f>
        <v>0</v>
      </c>
      <c r="AA79" s="63" t="str">
        <f t="shared" ref="AA79:CZ79" si="82">IF(AND($B79="Meilenstein",ISNUMBER($K79)),IF(AND(AA$1&lt;=$K79,AB$1&gt;$K79),"◆",""),"")</f>
        <v/>
      </c>
      <c r="AB79" s="63" t="str">
        <f t="shared" si="82"/>
        <v/>
      </c>
      <c r="AC79" s="63" t="str">
        <f t="shared" si="82"/>
        <v/>
      </c>
      <c r="AD79" s="63" t="str">
        <f t="shared" si="82"/>
        <v/>
      </c>
      <c r="AE79" s="63" t="str">
        <f t="shared" si="82"/>
        <v/>
      </c>
      <c r="AF79" s="63" t="str">
        <f t="shared" si="82"/>
        <v/>
      </c>
      <c r="AG79" s="63" t="str">
        <f t="shared" si="82"/>
        <v/>
      </c>
      <c r="AH79" s="63" t="str">
        <f t="shared" si="82"/>
        <v/>
      </c>
      <c r="AI79" s="63" t="str">
        <f t="shared" si="82"/>
        <v/>
      </c>
      <c r="AJ79" s="63" t="str">
        <f t="shared" si="82"/>
        <v/>
      </c>
      <c r="AK79" s="63" t="str">
        <f t="shared" si="82"/>
        <v/>
      </c>
      <c r="AL79" s="63" t="str">
        <f t="shared" si="82"/>
        <v/>
      </c>
      <c r="AM79" s="63" t="str">
        <f t="shared" si="82"/>
        <v/>
      </c>
      <c r="AN79" s="63" t="str">
        <f t="shared" si="82"/>
        <v/>
      </c>
      <c r="AO79" s="63" t="str">
        <f t="shared" si="82"/>
        <v/>
      </c>
      <c r="AP79" s="63" t="str">
        <f t="shared" si="82"/>
        <v/>
      </c>
      <c r="AQ79" s="63" t="str">
        <f t="shared" si="82"/>
        <v/>
      </c>
      <c r="AR79" s="63" t="str">
        <f t="shared" si="82"/>
        <v/>
      </c>
      <c r="AS79" s="63" t="str">
        <f t="shared" si="82"/>
        <v/>
      </c>
      <c r="AT79" s="63" t="str">
        <f t="shared" si="82"/>
        <v/>
      </c>
      <c r="AU79" s="63" t="str">
        <f t="shared" si="82"/>
        <v/>
      </c>
      <c r="AV79" s="63" t="str">
        <f t="shared" si="82"/>
        <v/>
      </c>
      <c r="AW79" s="63" t="str">
        <f t="shared" si="82"/>
        <v/>
      </c>
      <c r="AX79" s="63" t="str">
        <f t="shared" si="82"/>
        <v/>
      </c>
      <c r="AY79" s="63" t="str">
        <f t="shared" si="82"/>
        <v/>
      </c>
      <c r="AZ79" s="63" t="str">
        <f t="shared" si="82"/>
        <v/>
      </c>
      <c r="BA79" s="63" t="str">
        <f t="shared" si="82"/>
        <v/>
      </c>
      <c r="BB79" s="63" t="str">
        <f t="shared" si="82"/>
        <v/>
      </c>
      <c r="BC79" s="63" t="str">
        <f t="shared" si="82"/>
        <v/>
      </c>
      <c r="BD79" s="63" t="str">
        <f t="shared" si="82"/>
        <v/>
      </c>
      <c r="BE79" s="63" t="str">
        <f t="shared" si="82"/>
        <v/>
      </c>
      <c r="BF79" s="63" t="str">
        <f t="shared" si="82"/>
        <v/>
      </c>
      <c r="BG79" s="63" t="str">
        <f t="shared" si="82"/>
        <v/>
      </c>
      <c r="BH79" s="63" t="str">
        <f t="shared" si="82"/>
        <v/>
      </c>
      <c r="BI79" s="63" t="str">
        <f t="shared" si="82"/>
        <v/>
      </c>
      <c r="BJ79" s="63" t="str">
        <f t="shared" si="82"/>
        <v/>
      </c>
      <c r="BK79" s="63" t="str">
        <f t="shared" si="82"/>
        <v/>
      </c>
      <c r="BL79" s="63" t="str">
        <f t="shared" si="82"/>
        <v/>
      </c>
      <c r="BM79" s="63" t="str">
        <f t="shared" si="82"/>
        <v/>
      </c>
      <c r="BN79" s="63" t="str">
        <f t="shared" si="82"/>
        <v/>
      </c>
      <c r="BO79" s="63" t="str">
        <f t="shared" si="82"/>
        <v/>
      </c>
      <c r="BP79" s="63" t="str">
        <f t="shared" si="82"/>
        <v/>
      </c>
      <c r="BQ79" s="63" t="str">
        <f t="shared" si="82"/>
        <v/>
      </c>
      <c r="BR79" s="63" t="str">
        <f t="shared" si="82"/>
        <v/>
      </c>
      <c r="BS79" s="63" t="str">
        <f t="shared" si="82"/>
        <v/>
      </c>
      <c r="BT79" s="63" t="str">
        <f t="shared" si="82"/>
        <v/>
      </c>
      <c r="BU79" s="63" t="str">
        <f t="shared" si="82"/>
        <v/>
      </c>
      <c r="BV79" s="63" t="str">
        <f t="shared" si="82"/>
        <v/>
      </c>
      <c r="BW79" s="63" t="str">
        <f t="shared" si="82"/>
        <v/>
      </c>
      <c r="BX79" s="63" t="str">
        <f t="shared" si="82"/>
        <v/>
      </c>
      <c r="BY79" s="63" t="str">
        <f t="shared" si="82"/>
        <v/>
      </c>
      <c r="BZ79" s="63" t="str">
        <f t="shared" si="82"/>
        <v/>
      </c>
      <c r="CA79" s="63" t="str">
        <f t="shared" si="82"/>
        <v/>
      </c>
      <c r="CB79" s="63" t="str">
        <f t="shared" si="82"/>
        <v/>
      </c>
      <c r="CC79" s="63" t="str">
        <f t="shared" si="82"/>
        <v/>
      </c>
      <c r="CD79" s="63" t="str">
        <f t="shared" si="82"/>
        <v/>
      </c>
      <c r="CE79" s="63" t="str">
        <f t="shared" si="82"/>
        <v/>
      </c>
      <c r="CF79" s="63" t="str">
        <f t="shared" si="82"/>
        <v/>
      </c>
      <c r="CG79" s="63" t="str">
        <f t="shared" si="82"/>
        <v/>
      </c>
      <c r="CH79" s="63" t="str">
        <f t="shared" si="82"/>
        <v/>
      </c>
      <c r="CI79" s="63" t="str">
        <f t="shared" si="82"/>
        <v/>
      </c>
      <c r="CJ79" s="63" t="str">
        <f t="shared" si="82"/>
        <v/>
      </c>
      <c r="CK79" s="63" t="str">
        <f t="shared" si="82"/>
        <v/>
      </c>
      <c r="CL79" s="63" t="str">
        <f t="shared" si="82"/>
        <v/>
      </c>
      <c r="CM79" s="63" t="str">
        <f t="shared" si="82"/>
        <v/>
      </c>
      <c r="CN79" s="63" t="str">
        <f t="shared" si="82"/>
        <v/>
      </c>
      <c r="CO79" s="63" t="str">
        <f t="shared" si="82"/>
        <v/>
      </c>
      <c r="CP79" s="63" t="str">
        <f t="shared" si="82"/>
        <v/>
      </c>
      <c r="CQ79" s="63" t="str">
        <f t="shared" si="82"/>
        <v/>
      </c>
      <c r="CR79" s="63" t="str">
        <f t="shared" si="82"/>
        <v/>
      </c>
      <c r="CS79" s="63" t="str">
        <f t="shared" si="82"/>
        <v/>
      </c>
      <c r="CT79" s="63" t="str">
        <f t="shared" si="82"/>
        <v/>
      </c>
      <c r="CU79" s="63" t="str">
        <f t="shared" si="82"/>
        <v/>
      </c>
      <c r="CV79" s="63" t="str">
        <f t="shared" si="82"/>
        <v/>
      </c>
      <c r="CW79" s="63" t="str">
        <f t="shared" si="82"/>
        <v/>
      </c>
      <c r="CX79" s="63" t="str">
        <f t="shared" si="82"/>
        <v/>
      </c>
      <c r="CY79" s="63" t="str">
        <f t="shared" si="82"/>
        <v/>
      </c>
      <c r="CZ79" s="63" t="str">
        <f t="shared" si="82"/>
        <v/>
      </c>
    </row>
    <row r="80" ht="15.75" customHeight="1">
      <c r="A80" s="53"/>
      <c r="B80" s="53"/>
      <c r="C80" s="55"/>
      <c r="D80" s="55"/>
      <c r="E80" s="53"/>
      <c r="F80" s="53"/>
      <c r="G80" s="53"/>
      <c r="H80" s="53"/>
      <c r="I80" s="53"/>
      <c r="J80" s="56"/>
      <c r="K80" s="57" t="str">
        <f t="shared" si="6"/>
        <v/>
      </c>
      <c r="L80" s="57" t="str">
        <f t="shared" si="7"/>
        <v/>
      </c>
      <c r="M80" s="57" t="str">
        <f>IF(OR($B80&lt;&gt;"Vorgang",N($H80)=0,NOT(ISNUMBER($L80)),ISNUMBER($P80)),"",WORKDAY($L80,$H80,Freie_Tage))</f>
        <v/>
      </c>
      <c r="N80" s="56"/>
      <c r="O80" s="56"/>
      <c r="P80" s="56"/>
      <c r="Q80" s="58"/>
      <c r="R80" s="59" t="str">
        <f>IF(AND(ISNUMBER($N80),ISNUMBER($L80)),IF($L80&gt;$N80,NETWORKDAYS($N80,$L80,Freie_Tage)-1,IF($L80&lt;$N80,1-NETWORKDAYS($L80,$N80,Freie_Tage),0)),"")</f>
        <v/>
      </c>
      <c r="S80" s="60" t="str">
        <f t="shared" si="8"/>
        <v/>
      </c>
      <c r="T80" s="61" t="str">
        <f t="shared" si="9"/>
        <v/>
      </c>
      <c r="U80" s="62">
        <f t="shared" si="10"/>
        <v>15</v>
      </c>
      <c r="V80" s="62" t="str">
        <f t="array" ref="V80">IF(OR($C80="",$B80="Abschnitt"),"",IF(ISNUMBER($O80),$O80,IF(AND($E80="",NOT(ISNUMBER($J80))),WORKDAY(IF(ISNUMBER($C$5),$C$5,TODAY())-1,1,Freie_Tage),MAX(IF($E80="",0,IFERROR(WORKDAY(INDEX($X$7:$X79,MATCH($E80,$A$7:$A79,0)),IF($B80="Meilenstein",0,1)+N($F80),Freie_Tage),WORKDAY(IF(ISNUMBER($C$5),$C$5,TODAY())-1,1,Freie_Tage))),IF(ISNUMBER($J80),WORKDAY($J80-1,1,Freie_Tage),0)))))</f>
        <v/>
      </c>
      <c r="W80" s="62" t="str">
        <f>IF(V80="","",IF(ISNUMBER($P80),$P80,IF($B80="Meilenstein",V80,WORKDAY(V80,MAX(N($G80),1)-1,Freie_Tage))))</f>
        <v/>
      </c>
      <c r="X80" s="62" t="str">
        <f>IF(V80="","",MAX(WORKDAY(IF($B80="Meilenstein",V80,WORKDAY(V80,MAX(N($G80),1)-1,Freie_Tage)),N($H80),Freie_Tage),IF(ISNUMBER($P80),$P80,0)))</f>
        <v/>
      </c>
      <c r="Y80" s="62">
        <f t="shared" si="11"/>
        <v>0</v>
      </c>
      <c r="Z80" s="62">
        <f>IF(NOT(ISNUMBER($K80)),0,IF(Y80&gt;=1,1,IF(TODAY()&lt;$K80,2,IF(OR(TODAY()&gt;$L80,N($R80)&gt;0),5,IF(Y80&lt;MIN(1,(NETWORKDAYS($K80,TODAY(),Freie_Tage)-1)/MAX(1,NETWORKDAYS($K80,$L80,Freie_Tage)))-0.15,4,3)))))</f>
        <v>0</v>
      </c>
      <c r="AA80" s="63" t="str">
        <f t="shared" ref="AA80:CZ80" si="83">IF(AND($B80="Meilenstein",ISNUMBER($K80)),IF(AND(AA$1&lt;=$K80,AB$1&gt;$K80),"◆",""),"")</f>
        <v/>
      </c>
      <c r="AB80" s="63" t="str">
        <f t="shared" si="83"/>
        <v/>
      </c>
      <c r="AC80" s="63" t="str">
        <f t="shared" si="83"/>
        <v/>
      </c>
      <c r="AD80" s="63" t="str">
        <f t="shared" si="83"/>
        <v/>
      </c>
      <c r="AE80" s="63" t="str">
        <f t="shared" si="83"/>
        <v/>
      </c>
      <c r="AF80" s="63" t="str">
        <f t="shared" si="83"/>
        <v/>
      </c>
      <c r="AG80" s="63" t="str">
        <f t="shared" si="83"/>
        <v/>
      </c>
      <c r="AH80" s="63" t="str">
        <f t="shared" si="83"/>
        <v/>
      </c>
      <c r="AI80" s="63" t="str">
        <f t="shared" si="83"/>
        <v/>
      </c>
      <c r="AJ80" s="63" t="str">
        <f t="shared" si="83"/>
        <v/>
      </c>
      <c r="AK80" s="63" t="str">
        <f t="shared" si="83"/>
        <v/>
      </c>
      <c r="AL80" s="63" t="str">
        <f t="shared" si="83"/>
        <v/>
      </c>
      <c r="AM80" s="63" t="str">
        <f t="shared" si="83"/>
        <v/>
      </c>
      <c r="AN80" s="63" t="str">
        <f t="shared" si="83"/>
        <v/>
      </c>
      <c r="AO80" s="63" t="str">
        <f t="shared" si="83"/>
        <v/>
      </c>
      <c r="AP80" s="63" t="str">
        <f t="shared" si="83"/>
        <v/>
      </c>
      <c r="AQ80" s="63" t="str">
        <f t="shared" si="83"/>
        <v/>
      </c>
      <c r="AR80" s="63" t="str">
        <f t="shared" si="83"/>
        <v/>
      </c>
      <c r="AS80" s="63" t="str">
        <f t="shared" si="83"/>
        <v/>
      </c>
      <c r="AT80" s="63" t="str">
        <f t="shared" si="83"/>
        <v/>
      </c>
      <c r="AU80" s="63" t="str">
        <f t="shared" si="83"/>
        <v/>
      </c>
      <c r="AV80" s="63" t="str">
        <f t="shared" si="83"/>
        <v/>
      </c>
      <c r="AW80" s="63" t="str">
        <f t="shared" si="83"/>
        <v/>
      </c>
      <c r="AX80" s="63" t="str">
        <f t="shared" si="83"/>
        <v/>
      </c>
      <c r="AY80" s="63" t="str">
        <f t="shared" si="83"/>
        <v/>
      </c>
      <c r="AZ80" s="63" t="str">
        <f t="shared" si="83"/>
        <v/>
      </c>
      <c r="BA80" s="63" t="str">
        <f t="shared" si="83"/>
        <v/>
      </c>
      <c r="BB80" s="63" t="str">
        <f t="shared" si="83"/>
        <v/>
      </c>
      <c r="BC80" s="63" t="str">
        <f t="shared" si="83"/>
        <v/>
      </c>
      <c r="BD80" s="63" t="str">
        <f t="shared" si="83"/>
        <v/>
      </c>
      <c r="BE80" s="63" t="str">
        <f t="shared" si="83"/>
        <v/>
      </c>
      <c r="BF80" s="63" t="str">
        <f t="shared" si="83"/>
        <v/>
      </c>
      <c r="BG80" s="63" t="str">
        <f t="shared" si="83"/>
        <v/>
      </c>
      <c r="BH80" s="63" t="str">
        <f t="shared" si="83"/>
        <v/>
      </c>
      <c r="BI80" s="63" t="str">
        <f t="shared" si="83"/>
        <v/>
      </c>
      <c r="BJ80" s="63" t="str">
        <f t="shared" si="83"/>
        <v/>
      </c>
      <c r="BK80" s="63" t="str">
        <f t="shared" si="83"/>
        <v/>
      </c>
      <c r="BL80" s="63" t="str">
        <f t="shared" si="83"/>
        <v/>
      </c>
      <c r="BM80" s="63" t="str">
        <f t="shared" si="83"/>
        <v/>
      </c>
      <c r="BN80" s="63" t="str">
        <f t="shared" si="83"/>
        <v/>
      </c>
      <c r="BO80" s="63" t="str">
        <f t="shared" si="83"/>
        <v/>
      </c>
      <c r="BP80" s="63" t="str">
        <f t="shared" si="83"/>
        <v/>
      </c>
      <c r="BQ80" s="63" t="str">
        <f t="shared" si="83"/>
        <v/>
      </c>
      <c r="BR80" s="63" t="str">
        <f t="shared" si="83"/>
        <v/>
      </c>
      <c r="BS80" s="63" t="str">
        <f t="shared" si="83"/>
        <v/>
      </c>
      <c r="BT80" s="63" t="str">
        <f t="shared" si="83"/>
        <v/>
      </c>
      <c r="BU80" s="63" t="str">
        <f t="shared" si="83"/>
        <v/>
      </c>
      <c r="BV80" s="63" t="str">
        <f t="shared" si="83"/>
        <v/>
      </c>
      <c r="BW80" s="63" t="str">
        <f t="shared" si="83"/>
        <v/>
      </c>
      <c r="BX80" s="63" t="str">
        <f t="shared" si="83"/>
        <v/>
      </c>
      <c r="BY80" s="63" t="str">
        <f t="shared" si="83"/>
        <v/>
      </c>
      <c r="BZ80" s="63" t="str">
        <f t="shared" si="83"/>
        <v/>
      </c>
      <c r="CA80" s="63" t="str">
        <f t="shared" si="83"/>
        <v/>
      </c>
      <c r="CB80" s="63" t="str">
        <f t="shared" si="83"/>
        <v/>
      </c>
      <c r="CC80" s="63" t="str">
        <f t="shared" si="83"/>
        <v/>
      </c>
      <c r="CD80" s="63" t="str">
        <f t="shared" si="83"/>
        <v/>
      </c>
      <c r="CE80" s="63" t="str">
        <f t="shared" si="83"/>
        <v/>
      </c>
      <c r="CF80" s="63" t="str">
        <f t="shared" si="83"/>
        <v/>
      </c>
      <c r="CG80" s="63" t="str">
        <f t="shared" si="83"/>
        <v/>
      </c>
      <c r="CH80" s="63" t="str">
        <f t="shared" si="83"/>
        <v/>
      </c>
      <c r="CI80" s="63" t="str">
        <f t="shared" si="83"/>
        <v/>
      </c>
      <c r="CJ80" s="63" t="str">
        <f t="shared" si="83"/>
        <v/>
      </c>
      <c r="CK80" s="63" t="str">
        <f t="shared" si="83"/>
        <v/>
      </c>
      <c r="CL80" s="63" t="str">
        <f t="shared" si="83"/>
        <v/>
      </c>
      <c r="CM80" s="63" t="str">
        <f t="shared" si="83"/>
        <v/>
      </c>
      <c r="CN80" s="63" t="str">
        <f t="shared" si="83"/>
        <v/>
      </c>
      <c r="CO80" s="63" t="str">
        <f t="shared" si="83"/>
        <v/>
      </c>
      <c r="CP80" s="63" t="str">
        <f t="shared" si="83"/>
        <v/>
      </c>
      <c r="CQ80" s="63" t="str">
        <f t="shared" si="83"/>
        <v/>
      </c>
      <c r="CR80" s="63" t="str">
        <f t="shared" si="83"/>
        <v/>
      </c>
      <c r="CS80" s="63" t="str">
        <f t="shared" si="83"/>
        <v/>
      </c>
      <c r="CT80" s="63" t="str">
        <f t="shared" si="83"/>
        <v/>
      </c>
      <c r="CU80" s="63" t="str">
        <f t="shared" si="83"/>
        <v/>
      </c>
      <c r="CV80" s="63" t="str">
        <f t="shared" si="83"/>
        <v/>
      </c>
      <c r="CW80" s="63" t="str">
        <f t="shared" si="83"/>
        <v/>
      </c>
      <c r="CX80" s="63" t="str">
        <f t="shared" si="83"/>
        <v/>
      </c>
      <c r="CY80" s="63" t="str">
        <f t="shared" si="83"/>
        <v/>
      </c>
      <c r="CZ80" s="63" t="str">
        <f t="shared" si="83"/>
        <v/>
      </c>
    </row>
    <row r="81" ht="15.75" customHeight="1">
      <c r="A81" s="53"/>
      <c r="B81" s="53"/>
      <c r="C81" s="55"/>
      <c r="D81" s="55"/>
      <c r="E81" s="53"/>
      <c r="F81" s="53"/>
      <c r="G81" s="53"/>
      <c r="H81" s="53"/>
      <c r="I81" s="53"/>
      <c r="J81" s="56"/>
      <c r="K81" s="57" t="str">
        <f t="shared" si="6"/>
        <v/>
      </c>
      <c r="L81" s="57" t="str">
        <f t="shared" si="7"/>
        <v/>
      </c>
      <c r="M81" s="57" t="str">
        <f>IF(OR($B81&lt;&gt;"Vorgang",N($H81)=0,NOT(ISNUMBER($L81)),ISNUMBER($P81)),"",WORKDAY($L81,$H81,Freie_Tage))</f>
        <v/>
      </c>
      <c r="N81" s="56"/>
      <c r="O81" s="56"/>
      <c r="P81" s="56"/>
      <c r="Q81" s="58"/>
      <c r="R81" s="59" t="str">
        <f>IF(AND(ISNUMBER($N81),ISNUMBER($L81)),IF($L81&gt;$N81,NETWORKDAYS($N81,$L81,Freie_Tage)-1,IF($L81&lt;$N81,1-NETWORKDAYS($L81,$N81,Freie_Tage),0)),"")</f>
        <v/>
      </c>
      <c r="S81" s="60" t="str">
        <f t="shared" si="8"/>
        <v/>
      </c>
      <c r="T81" s="61" t="str">
        <f t="shared" si="9"/>
        <v/>
      </c>
      <c r="U81" s="62">
        <f t="shared" si="10"/>
        <v>15</v>
      </c>
      <c r="V81" s="62" t="str">
        <f t="array" ref="V81">IF(OR($C81="",$B81="Abschnitt"),"",IF(ISNUMBER($O81),$O81,IF(AND($E81="",NOT(ISNUMBER($J81))),WORKDAY(IF(ISNUMBER($C$5),$C$5,TODAY())-1,1,Freie_Tage),MAX(IF($E81="",0,IFERROR(WORKDAY(INDEX($X$7:$X80,MATCH($E81,$A$7:$A80,0)),IF($B81="Meilenstein",0,1)+N($F81),Freie_Tage),WORKDAY(IF(ISNUMBER($C$5),$C$5,TODAY())-1,1,Freie_Tage))),IF(ISNUMBER($J81),WORKDAY($J81-1,1,Freie_Tage),0)))))</f>
        <v/>
      </c>
      <c r="W81" s="62" t="str">
        <f>IF(V81="","",IF(ISNUMBER($P81),$P81,IF($B81="Meilenstein",V81,WORKDAY(V81,MAX(N($G81),1)-1,Freie_Tage))))</f>
        <v/>
      </c>
      <c r="X81" s="62" t="str">
        <f>IF(V81="","",MAX(WORKDAY(IF($B81="Meilenstein",V81,WORKDAY(V81,MAX(N($G81),1)-1,Freie_Tage)),N($H81),Freie_Tage),IF(ISNUMBER($P81),$P81,0)))</f>
        <v/>
      </c>
      <c r="Y81" s="62">
        <f t="shared" si="11"/>
        <v>0</v>
      </c>
      <c r="Z81" s="62">
        <f>IF(NOT(ISNUMBER($K81)),0,IF(Y81&gt;=1,1,IF(TODAY()&lt;$K81,2,IF(OR(TODAY()&gt;$L81,N($R81)&gt;0),5,IF(Y81&lt;MIN(1,(NETWORKDAYS($K81,TODAY(),Freie_Tage)-1)/MAX(1,NETWORKDAYS($K81,$L81,Freie_Tage)))-0.15,4,3)))))</f>
        <v>0</v>
      </c>
      <c r="AA81" s="63" t="str">
        <f t="shared" ref="AA81:CZ81" si="84">IF(AND($B81="Meilenstein",ISNUMBER($K81)),IF(AND(AA$1&lt;=$K81,AB$1&gt;$K81),"◆",""),"")</f>
        <v/>
      </c>
      <c r="AB81" s="63" t="str">
        <f t="shared" si="84"/>
        <v/>
      </c>
      <c r="AC81" s="63" t="str">
        <f t="shared" si="84"/>
        <v/>
      </c>
      <c r="AD81" s="63" t="str">
        <f t="shared" si="84"/>
        <v/>
      </c>
      <c r="AE81" s="63" t="str">
        <f t="shared" si="84"/>
        <v/>
      </c>
      <c r="AF81" s="63" t="str">
        <f t="shared" si="84"/>
        <v/>
      </c>
      <c r="AG81" s="63" t="str">
        <f t="shared" si="84"/>
        <v/>
      </c>
      <c r="AH81" s="63" t="str">
        <f t="shared" si="84"/>
        <v/>
      </c>
      <c r="AI81" s="63" t="str">
        <f t="shared" si="84"/>
        <v/>
      </c>
      <c r="AJ81" s="63" t="str">
        <f t="shared" si="84"/>
        <v/>
      </c>
      <c r="AK81" s="63" t="str">
        <f t="shared" si="84"/>
        <v/>
      </c>
      <c r="AL81" s="63" t="str">
        <f t="shared" si="84"/>
        <v/>
      </c>
      <c r="AM81" s="63" t="str">
        <f t="shared" si="84"/>
        <v/>
      </c>
      <c r="AN81" s="63" t="str">
        <f t="shared" si="84"/>
        <v/>
      </c>
      <c r="AO81" s="63" t="str">
        <f t="shared" si="84"/>
        <v/>
      </c>
      <c r="AP81" s="63" t="str">
        <f t="shared" si="84"/>
        <v/>
      </c>
      <c r="AQ81" s="63" t="str">
        <f t="shared" si="84"/>
        <v/>
      </c>
      <c r="AR81" s="63" t="str">
        <f t="shared" si="84"/>
        <v/>
      </c>
      <c r="AS81" s="63" t="str">
        <f t="shared" si="84"/>
        <v/>
      </c>
      <c r="AT81" s="63" t="str">
        <f t="shared" si="84"/>
        <v/>
      </c>
      <c r="AU81" s="63" t="str">
        <f t="shared" si="84"/>
        <v/>
      </c>
      <c r="AV81" s="63" t="str">
        <f t="shared" si="84"/>
        <v/>
      </c>
      <c r="AW81" s="63" t="str">
        <f t="shared" si="84"/>
        <v/>
      </c>
      <c r="AX81" s="63" t="str">
        <f t="shared" si="84"/>
        <v/>
      </c>
      <c r="AY81" s="63" t="str">
        <f t="shared" si="84"/>
        <v/>
      </c>
      <c r="AZ81" s="63" t="str">
        <f t="shared" si="84"/>
        <v/>
      </c>
      <c r="BA81" s="63" t="str">
        <f t="shared" si="84"/>
        <v/>
      </c>
      <c r="BB81" s="63" t="str">
        <f t="shared" si="84"/>
        <v/>
      </c>
      <c r="BC81" s="63" t="str">
        <f t="shared" si="84"/>
        <v/>
      </c>
      <c r="BD81" s="63" t="str">
        <f t="shared" si="84"/>
        <v/>
      </c>
      <c r="BE81" s="63" t="str">
        <f t="shared" si="84"/>
        <v/>
      </c>
      <c r="BF81" s="63" t="str">
        <f t="shared" si="84"/>
        <v/>
      </c>
      <c r="BG81" s="63" t="str">
        <f t="shared" si="84"/>
        <v/>
      </c>
      <c r="BH81" s="63" t="str">
        <f t="shared" si="84"/>
        <v/>
      </c>
      <c r="BI81" s="63" t="str">
        <f t="shared" si="84"/>
        <v/>
      </c>
      <c r="BJ81" s="63" t="str">
        <f t="shared" si="84"/>
        <v/>
      </c>
      <c r="BK81" s="63" t="str">
        <f t="shared" si="84"/>
        <v/>
      </c>
      <c r="BL81" s="63" t="str">
        <f t="shared" si="84"/>
        <v/>
      </c>
      <c r="BM81" s="63" t="str">
        <f t="shared" si="84"/>
        <v/>
      </c>
      <c r="BN81" s="63" t="str">
        <f t="shared" si="84"/>
        <v/>
      </c>
      <c r="BO81" s="63" t="str">
        <f t="shared" si="84"/>
        <v/>
      </c>
      <c r="BP81" s="63" t="str">
        <f t="shared" si="84"/>
        <v/>
      </c>
      <c r="BQ81" s="63" t="str">
        <f t="shared" si="84"/>
        <v/>
      </c>
      <c r="BR81" s="63" t="str">
        <f t="shared" si="84"/>
        <v/>
      </c>
      <c r="BS81" s="63" t="str">
        <f t="shared" si="84"/>
        <v/>
      </c>
      <c r="BT81" s="63" t="str">
        <f t="shared" si="84"/>
        <v/>
      </c>
      <c r="BU81" s="63" t="str">
        <f t="shared" si="84"/>
        <v/>
      </c>
      <c r="BV81" s="63" t="str">
        <f t="shared" si="84"/>
        <v/>
      </c>
      <c r="BW81" s="63" t="str">
        <f t="shared" si="84"/>
        <v/>
      </c>
      <c r="BX81" s="63" t="str">
        <f t="shared" si="84"/>
        <v/>
      </c>
      <c r="BY81" s="63" t="str">
        <f t="shared" si="84"/>
        <v/>
      </c>
      <c r="BZ81" s="63" t="str">
        <f t="shared" si="84"/>
        <v/>
      </c>
      <c r="CA81" s="63" t="str">
        <f t="shared" si="84"/>
        <v/>
      </c>
      <c r="CB81" s="63" t="str">
        <f t="shared" si="84"/>
        <v/>
      </c>
      <c r="CC81" s="63" t="str">
        <f t="shared" si="84"/>
        <v/>
      </c>
      <c r="CD81" s="63" t="str">
        <f t="shared" si="84"/>
        <v/>
      </c>
      <c r="CE81" s="63" t="str">
        <f t="shared" si="84"/>
        <v/>
      </c>
      <c r="CF81" s="63" t="str">
        <f t="shared" si="84"/>
        <v/>
      </c>
      <c r="CG81" s="63" t="str">
        <f t="shared" si="84"/>
        <v/>
      </c>
      <c r="CH81" s="63" t="str">
        <f t="shared" si="84"/>
        <v/>
      </c>
      <c r="CI81" s="63" t="str">
        <f t="shared" si="84"/>
        <v/>
      </c>
      <c r="CJ81" s="63" t="str">
        <f t="shared" si="84"/>
        <v/>
      </c>
      <c r="CK81" s="63" t="str">
        <f t="shared" si="84"/>
        <v/>
      </c>
      <c r="CL81" s="63" t="str">
        <f t="shared" si="84"/>
        <v/>
      </c>
      <c r="CM81" s="63" t="str">
        <f t="shared" si="84"/>
        <v/>
      </c>
      <c r="CN81" s="63" t="str">
        <f t="shared" si="84"/>
        <v/>
      </c>
      <c r="CO81" s="63" t="str">
        <f t="shared" si="84"/>
        <v/>
      </c>
      <c r="CP81" s="63" t="str">
        <f t="shared" si="84"/>
        <v/>
      </c>
      <c r="CQ81" s="63" t="str">
        <f t="shared" si="84"/>
        <v/>
      </c>
      <c r="CR81" s="63" t="str">
        <f t="shared" si="84"/>
        <v/>
      </c>
      <c r="CS81" s="63" t="str">
        <f t="shared" si="84"/>
        <v/>
      </c>
      <c r="CT81" s="63" t="str">
        <f t="shared" si="84"/>
        <v/>
      </c>
      <c r="CU81" s="63" t="str">
        <f t="shared" si="84"/>
        <v/>
      </c>
      <c r="CV81" s="63" t="str">
        <f t="shared" si="84"/>
        <v/>
      </c>
      <c r="CW81" s="63" t="str">
        <f t="shared" si="84"/>
        <v/>
      </c>
      <c r="CX81" s="63" t="str">
        <f t="shared" si="84"/>
        <v/>
      </c>
      <c r="CY81" s="63" t="str">
        <f t="shared" si="84"/>
        <v/>
      </c>
      <c r="CZ81" s="63" t="str">
        <f t="shared" si="84"/>
        <v/>
      </c>
    </row>
    <row r="82" ht="15.75" customHeight="1">
      <c r="A82" s="53"/>
      <c r="B82" s="53"/>
      <c r="C82" s="55"/>
      <c r="D82" s="55"/>
      <c r="E82" s="53"/>
      <c r="F82" s="53"/>
      <c r="G82" s="53"/>
      <c r="H82" s="53"/>
      <c r="I82" s="53"/>
      <c r="J82" s="56"/>
      <c r="K82" s="57" t="str">
        <f t="shared" si="6"/>
        <v/>
      </c>
      <c r="L82" s="57" t="str">
        <f t="shared" si="7"/>
        <v/>
      </c>
      <c r="M82" s="57" t="str">
        <f>IF(OR($B82&lt;&gt;"Vorgang",N($H82)=0,NOT(ISNUMBER($L82)),ISNUMBER($P82)),"",WORKDAY($L82,$H82,Freie_Tage))</f>
        <v/>
      </c>
      <c r="N82" s="56"/>
      <c r="O82" s="56"/>
      <c r="P82" s="56"/>
      <c r="Q82" s="58"/>
      <c r="R82" s="59" t="str">
        <f>IF(AND(ISNUMBER($N82),ISNUMBER($L82)),IF($L82&gt;$N82,NETWORKDAYS($N82,$L82,Freie_Tage)-1,IF($L82&lt;$N82,1-NETWORKDAYS($L82,$N82,Freie_Tage),0)),"")</f>
        <v/>
      </c>
      <c r="S82" s="60" t="str">
        <f t="shared" si="8"/>
        <v/>
      </c>
      <c r="T82" s="61" t="str">
        <f t="shared" si="9"/>
        <v/>
      </c>
      <c r="U82" s="62">
        <f t="shared" si="10"/>
        <v>15</v>
      </c>
      <c r="V82" s="62" t="str">
        <f t="array" ref="V82">IF(OR($C82="",$B82="Abschnitt"),"",IF(ISNUMBER($O82),$O82,IF(AND($E82="",NOT(ISNUMBER($J82))),WORKDAY(IF(ISNUMBER($C$5),$C$5,TODAY())-1,1,Freie_Tage),MAX(IF($E82="",0,IFERROR(WORKDAY(INDEX($X$7:$X81,MATCH($E82,$A$7:$A81,0)),IF($B82="Meilenstein",0,1)+N($F82),Freie_Tage),WORKDAY(IF(ISNUMBER($C$5),$C$5,TODAY())-1,1,Freie_Tage))),IF(ISNUMBER($J82),WORKDAY($J82-1,1,Freie_Tage),0)))))</f>
        <v/>
      </c>
      <c r="W82" s="62" t="str">
        <f>IF(V82="","",IF(ISNUMBER($P82),$P82,IF($B82="Meilenstein",V82,WORKDAY(V82,MAX(N($G82),1)-1,Freie_Tage))))</f>
        <v/>
      </c>
      <c r="X82" s="62" t="str">
        <f>IF(V82="","",MAX(WORKDAY(IF($B82="Meilenstein",V82,WORKDAY(V82,MAX(N($G82),1)-1,Freie_Tage)),N($H82),Freie_Tage),IF(ISNUMBER($P82),$P82,0)))</f>
        <v/>
      </c>
      <c r="Y82" s="62">
        <f t="shared" si="11"/>
        <v>0</v>
      </c>
      <c r="Z82" s="62">
        <f>IF(NOT(ISNUMBER($K82)),0,IF(Y82&gt;=1,1,IF(TODAY()&lt;$K82,2,IF(OR(TODAY()&gt;$L82,N($R82)&gt;0),5,IF(Y82&lt;MIN(1,(NETWORKDAYS($K82,TODAY(),Freie_Tage)-1)/MAX(1,NETWORKDAYS($K82,$L82,Freie_Tage)))-0.15,4,3)))))</f>
        <v>0</v>
      </c>
      <c r="AA82" s="63" t="str">
        <f t="shared" ref="AA82:CZ82" si="85">IF(AND($B82="Meilenstein",ISNUMBER($K82)),IF(AND(AA$1&lt;=$K82,AB$1&gt;$K82),"◆",""),"")</f>
        <v/>
      </c>
      <c r="AB82" s="63" t="str">
        <f t="shared" si="85"/>
        <v/>
      </c>
      <c r="AC82" s="63" t="str">
        <f t="shared" si="85"/>
        <v/>
      </c>
      <c r="AD82" s="63" t="str">
        <f t="shared" si="85"/>
        <v/>
      </c>
      <c r="AE82" s="63" t="str">
        <f t="shared" si="85"/>
        <v/>
      </c>
      <c r="AF82" s="63" t="str">
        <f t="shared" si="85"/>
        <v/>
      </c>
      <c r="AG82" s="63" t="str">
        <f t="shared" si="85"/>
        <v/>
      </c>
      <c r="AH82" s="63" t="str">
        <f t="shared" si="85"/>
        <v/>
      </c>
      <c r="AI82" s="63" t="str">
        <f t="shared" si="85"/>
        <v/>
      </c>
      <c r="AJ82" s="63" t="str">
        <f t="shared" si="85"/>
        <v/>
      </c>
      <c r="AK82" s="63" t="str">
        <f t="shared" si="85"/>
        <v/>
      </c>
      <c r="AL82" s="63" t="str">
        <f t="shared" si="85"/>
        <v/>
      </c>
      <c r="AM82" s="63" t="str">
        <f t="shared" si="85"/>
        <v/>
      </c>
      <c r="AN82" s="63" t="str">
        <f t="shared" si="85"/>
        <v/>
      </c>
      <c r="AO82" s="63" t="str">
        <f t="shared" si="85"/>
        <v/>
      </c>
      <c r="AP82" s="63" t="str">
        <f t="shared" si="85"/>
        <v/>
      </c>
      <c r="AQ82" s="63" t="str">
        <f t="shared" si="85"/>
        <v/>
      </c>
      <c r="AR82" s="63" t="str">
        <f t="shared" si="85"/>
        <v/>
      </c>
      <c r="AS82" s="63" t="str">
        <f t="shared" si="85"/>
        <v/>
      </c>
      <c r="AT82" s="63" t="str">
        <f t="shared" si="85"/>
        <v/>
      </c>
      <c r="AU82" s="63" t="str">
        <f t="shared" si="85"/>
        <v/>
      </c>
      <c r="AV82" s="63" t="str">
        <f t="shared" si="85"/>
        <v/>
      </c>
      <c r="AW82" s="63" t="str">
        <f t="shared" si="85"/>
        <v/>
      </c>
      <c r="AX82" s="63" t="str">
        <f t="shared" si="85"/>
        <v/>
      </c>
      <c r="AY82" s="63" t="str">
        <f t="shared" si="85"/>
        <v/>
      </c>
      <c r="AZ82" s="63" t="str">
        <f t="shared" si="85"/>
        <v/>
      </c>
      <c r="BA82" s="63" t="str">
        <f t="shared" si="85"/>
        <v/>
      </c>
      <c r="BB82" s="63" t="str">
        <f t="shared" si="85"/>
        <v/>
      </c>
      <c r="BC82" s="63" t="str">
        <f t="shared" si="85"/>
        <v/>
      </c>
      <c r="BD82" s="63" t="str">
        <f t="shared" si="85"/>
        <v/>
      </c>
      <c r="BE82" s="63" t="str">
        <f t="shared" si="85"/>
        <v/>
      </c>
      <c r="BF82" s="63" t="str">
        <f t="shared" si="85"/>
        <v/>
      </c>
      <c r="BG82" s="63" t="str">
        <f t="shared" si="85"/>
        <v/>
      </c>
      <c r="BH82" s="63" t="str">
        <f t="shared" si="85"/>
        <v/>
      </c>
      <c r="BI82" s="63" t="str">
        <f t="shared" si="85"/>
        <v/>
      </c>
      <c r="BJ82" s="63" t="str">
        <f t="shared" si="85"/>
        <v/>
      </c>
      <c r="BK82" s="63" t="str">
        <f t="shared" si="85"/>
        <v/>
      </c>
      <c r="BL82" s="63" t="str">
        <f t="shared" si="85"/>
        <v/>
      </c>
      <c r="BM82" s="63" t="str">
        <f t="shared" si="85"/>
        <v/>
      </c>
      <c r="BN82" s="63" t="str">
        <f t="shared" si="85"/>
        <v/>
      </c>
      <c r="BO82" s="63" t="str">
        <f t="shared" si="85"/>
        <v/>
      </c>
      <c r="BP82" s="63" t="str">
        <f t="shared" si="85"/>
        <v/>
      </c>
      <c r="BQ82" s="63" t="str">
        <f t="shared" si="85"/>
        <v/>
      </c>
      <c r="BR82" s="63" t="str">
        <f t="shared" si="85"/>
        <v/>
      </c>
      <c r="BS82" s="63" t="str">
        <f t="shared" si="85"/>
        <v/>
      </c>
      <c r="BT82" s="63" t="str">
        <f t="shared" si="85"/>
        <v/>
      </c>
      <c r="BU82" s="63" t="str">
        <f t="shared" si="85"/>
        <v/>
      </c>
      <c r="BV82" s="63" t="str">
        <f t="shared" si="85"/>
        <v/>
      </c>
      <c r="BW82" s="63" t="str">
        <f t="shared" si="85"/>
        <v/>
      </c>
      <c r="BX82" s="63" t="str">
        <f t="shared" si="85"/>
        <v/>
      </c>
      <c r="BY82" s="63" t="str">
        <f t="shared" si="85"/>
        <v/>
      </c>
      <c r="BZ82" s="63" t="str">
        <f t="shared" si="85"/>
        <v/>
      </c>
      <c r="CA82" s="63" t="str">
        <f t="shared" si="85"/>
        <v/>
      </c>
      <c r="CB82" s="63" t="str">
        <f t="shared" si="85"/>
        <v/>
      </c>
      <c r="CC82" s="63" t="str">
        <f t="shared" si="85"/>
        <v/>
      </c>
      <c r="CD82" s="63" t="str">
        <f t="shared" si="85"/>
        <v/>
      </c>
      <c r="CE82" s="63" t="str">
        <f t="shared" si="85"/>
        <v/>
      </c>
      <c r="CF82" s="63" t="str">
        <f t="shared" si="85"/>
        <v/>
      </c>
      <c r="CG82" s="63" t="str">
        <f t="shared" si="85"/>
        <v/>
      </c>
      <c r="CH82" s="63" t="str">
        <f t="shared" si="85"/>
        <v/>
      </c>
      <c r="CI82" s="63" t="str">
        <f t="shared" si="85"/>
        <v/>
      </c>
      <c r="CJ82" s="63" t="str">
        <f t="shared" si="85"/>
        <v/>
      </c>
      <c r="CK82" s="63" t="str">
        <f t="shared" si="85"/>
        <v/>
      </c>
      <c r="CL82" s="63" t="str">
        <f t="shared" si="85"/>
        <v/>
      </c>
      <c r="CM82" s="63" t="str">
        <f t="shared" si="85"/>
        <v/>
      </c>
      <c r="CN82" s="63" t="str">
        <f t="shared" si="85"/>
        <v/>
      </c>
      <c r="CO82" s="63" t="str">
        <f t="shared" si="85"/>
        <v/>
      </c>
      <c r="CP82" s="63" t="str">
        <f t="shared" si="85"/>
        <v/>
      </c>
      <c r="CQ82" s="63" t="str">
        <f t="shared" si="85"/>
        <v/>
      </c>
      <c r="CR82" s="63" t="str">
        <f t="shared" si="85"/>
        <v/>
      </c>
      <c r="CS82" s="63" t="str">
        <f t="shared" si="85"/>
        <v/>
      </c>
      <c r="CT82" s="63" t="str">
        <f t="shared" si="85"/>
        <v/>
      </c>
      <c r="CU82" s="63" t="str">
        <f t="shared" si="85"/>
        <v/>
      </c>
      <c r="CV82" s="63" t="str">
        <f t="shared" si="85"/>
        <v/>
      </c>
      <c r="CW82" s="63" t="str">
        <f t="shared" si="85"/>
        <v/>
      </c>
      <c r="CX82" s="63" t="str">
        <f t="shared" si="85"/>
        <v/>
      </c>
      <c r="CY82" s="63" t="str">
        <f t="shared" si="85"/>
        <v/>
      </c>
      <c r="CZ82" s="63" t="str">
        <f t="shared" si="85"/>
        <v/>
      </c>
    </row>
    <row r="83" ht="15.75" customHeight="1">
      <c r="A83" s="53"/>
      <c r="B83" s="53"/>
      <c r="C83" s="55"/>
      <c r="D83" s="55"/>
      <c r="E83" s="53"/>
      <c r="F83" s="53"/>
      <c r="G83" s="53"/>
      <c r="H83" s="53"/>
      <c r="I83" s="53"/>
      <c r="J83" s="56"/>
      <c r="K83" s="57" t="str">
        <f t="shared" si="6"/>
        <v/>
      </c>
      <c r="L83" s="57" t="str">
        <f t="shared" si="7"/>
        <v/>
      </c>
      <c r="M83" s="57" t="str">
        <f>IF(OR($B83&lt;&gt;"Vorgang",N($H83)=0,NOT(ISNUMBER($L83)),ISNUMBER($P83)),"",WORKDAY($L83,$H83,Freie_Tage))</f>
        <v/>
      </c>
      <c r="N83" s="56"/>
      <c r="O83" s="56"/>
      <c r="P83" s="56"/>
      <c r="Q83" s="58"/>
      <c r="R83" s="59" t="str">
        <f>IF(AND(ISNUMBER($N83),ISNUMBER($L83)),IF($L83&gt;$N83,NETWORKDAYS($N83,$L83,Freie_Tage)-1,IF($L83&lt;$N83,1-NETWORKDAYS($L83,$N83,Freie_Tage),0)),"")</f>
        <v/>
      </c>
      <c r="S83" s="60" t="str">
        <f t="shared" si="8"/>
        <v/>
      </c>
      <c r="T83" s="61" t="str">
        <f t="shared" si="9"/>
        <v/>
      </c>
      <c r="U83" s="62">
        <f t="shared" si="10"/>
        <v>15</v>
      </c>
      <c r="V83" s="62" t="str">
        <f t="array" ref="V83">IF(OR($C83="",$B83="Abschnitt"),"",IF(ISNUMBER($O83),$O83,IF(AND($E83="",NOT(ISNUMBER($J83))),WORKDAY(IF(ISNUMBER($C$5),$C$5,TODAY())-1,1,Freie_Tage),MAX(IF($E83="",0,IFERROR(WORKDAY(INDEX($X$7:$X82,MATCH($E83,$A$7:$A82,0)),IF($B83="Meilenstein",0,1)+N($F83),Freie_Tage),WORKDAY(IF(ISNUMBER($C$5),$C$5,TODAY())-1,1,Freie_Tage))),IF(ISNUMBER($J83),WORKDAY($J83-1,1,Freie_Tage),0)))))</f>
        <v/>
      </c>
      <c r="W83" s="62" t="str">
        <f>IF(V83="","",IF(ISNUMBER($P83),$P83,IF($B83="Meilenstein",V83,WORKDAY(V83,MAX(N($G83),1)-1,Freie_Tage))))</f>
        <v/>
      </c>
      <c r="X83" s="62" t="str">
        <f>IF(V83="","",MAX(WORKDAY(IF($B83="Meilenstein",V83,WORKDAY(V83,MAX(N($G83),1)-1,Freie_Tage)),N($H83),Freie_Tage),IF(ISNUMBER($P83),$P83,0)))</f>
        <v/>
      </c>
      <c r="Y83" s="62">
        <f t="shared" si="11"/>
        <v>0</v>
      </c>
      <c r="Z83" s="62">
        <f>IF(NOT(ISNUMBER($K83)),0,IF(Y83&gt;=1,1,IF(TODAY()&lt;$K83,2,IF(OR(TODAY()&gt;$L83,N($R83)&gt;0),5,IF(Y83&lt;MIN(1,(NETWORKDAYS($K83,TODAY(),Freie_Tage)-1)/MAX(1,NETWORKDAYS($K83,$L83,Freie_Tage)))-0.15,4,3)))))</f>
        <v>0</v>
      </c>
      <c r="AA83" s="63" t="str">
        <f t="shared" ref="AA83:CZ83" si="86">IF(AND($B83="Meilenstein",ISNUMBER($K83)),IF(AND(AA$1&lt;=$K83,AB$1&gt;$K83),"◆",""),"")</f>
        <v/>
      </c>
      <c r="AB83" s="63" t="str">
        <f t="shared" si="86"/>
        <v/>
      </c>
      <c r="AC83" s="63" t="str">
        <f t="shared" si="86"/>
        <v/>
      </c>
      <c r="AD83" s="63" t="str">
        <f t="shared" si="86"/>
        <v/>
      </c>
      <c r="AE83" s="63" t="str">
        <f t="shared" si="86"/>
        <v/>
      </c>
      <c r="AF83" s="63" t="str">
        <f t="shared" si="86"/>
        <v/>
      </c>
      <c r="AG83" s="63" t="str">
        <f t="shared" si="86"/>
        <v/>
      </c>
      <c r="AH83" s="63" t="str">
        <f t="shared" si="86"/>
        <v/>
      </c>
      <c r="AI83" s="63" t="str">
        <f t="shared" si="86"/>
        <v/>
      </c>
      <c r="AJ83" s="63" t="str">
        <f t="shared" si="86"/>
        <v/>
      </c>
      <c r="AK83" s="63" t="str">
        <f t="shared" si="86"/>
        <v/>
      </c>
      <c r="AL83" s="63" t="str">
        <f t="shared" si="86"/>
        <v/>
      </c>
      <c r="AM83" s="63" t="str">
        <f t="shared" si="86"/>
        <v/>
      </c>
      <c r="AN83" s="63" t="str">
        <f t="shared" si="86"/>
        <v/>
      </c>
      <c r="AO83" s="63" t="str">
        <f t="shared" si="86"/>
        <v/>
      </c>
      <c r="AP83" s="63" t="str">
        <f t="shared" si="86"/>
        <v/>
      </c>
      <c r="AQ83" s="63" t="str">
        <f t="shared" si="86"/>
        <v/>
      </c>
      <c r="AR83" s="63" t="str">
        <f t="shared" si="86"/>
        <v/>
      </c>
      <c r="AS83" s="63" t="str">
        <f t="shared" si="86"/>
        <v/>
      </c>
      <c r="AT83" s="63" t="str">
        <f t="shared" si="86"/>
        <v/>
      </c>
      <c r="AU83" s="63" t="str">
        <f t="shared" si="86"/>
        <v/>
      </c>
      <c r="AV83" s="63" t="str">
        <f t="shared" si="86"/>
        <v/>
      </c>
      <c r="AW83" s="63" t="str">
        <f t="shared" si="86"/>
        <v/>
      </c>
      <c r="AX83" s="63" t="str">
        <f t="shared" si="86"/>
        <v/>
      </c>
      <c r="AY83" s="63" t="str">
        <f t="shared" si="86"/>
        <v/>
      </c>
      <c r="AZ83" s="63" t="str">
        <f t="shared" si="86"/>
        <v/>
      </c>
      <c r="BA83" s="63" t="str">
        <f t="shared" si="86"/>
        <v/>
      </c>
      <c r="BB83" s="63" t="str">
        <f t="shared" si="86"/>
        <v/>
      </c>
      <c r="BC83" s="63" t="str">
        <f t="shared" si="86"/>
        <v/>
      </c>
      <c r="BD83" s="63" t="str">
        <f t="shared" si="86"/>
        <v/>
      </c>
      <c r="BE83" s="63" t="str">
        <f t="shared" si="86"/>
        <v/>
      </c>
      <c r="BF83" s="63" t="str">
        <f t="shared" si="86"/>
        <v/>
      </c>
      <c r="BG83" s="63" t="str">
        <f t="shared" si="86"/>
        <v/>
      </c>
      <c r="BH83" s="63" t="str">
        <f t="shared" si="86"/>
        <v/>
      </c>
      <c r="BI83" s="63" t="str">
        <f t="shared" si="86"/>
        <v/>
      </c>
      <c r="BJ83" s="63" t="str">
        <f t="shared" si="86"/>
        <v/>
      </c>
      <c r="BK83" s="63" t="str">
        <f t="shared" si="86"/>
        <v/>
      </c>
      <c r="BL83" s="63" t="str">
        <f t="shared" si="86"/>
        <v/>
      </c>
      <c r="BM83" s="63" t="str">
        <f t="shared" si="86"/>
        <v/>
      </c>
      <c r="BN83" s="63" t="str">
        <f t="shared" si="86"/>
        <v/>
      </c>
      <c r="BO83" s="63" t="str">
        <f t="shared" si="86"/>
        <v/>
      </c>
      <c r="BP83" s="63" t="str">
        <f t="shared" si="86"/>
        <v/>
      </c>
      <c r="BQ83" s="63" t="str">
        <f t="shared" si="86"/>
        <v/>
      </c>
      <c r="BR83" s="63" t="str">
        <f t="shared" si="86"/>
        <v/>
      </c>
      <c r="BS83" s="63" t="str">
        <f t="shared" si="86"/>
        <v/>
      </c>
      <c r="BT83" s="63" t="str">
        <f t="shared" si="86"/>
        <v/>
      </c>
      <c r="BU83" s="63" t="str">
        <f t="shared" si="86"/>
        <v/>
      </c>
      <c r="BV83" s="63" t="str">
        <f t="shared" si="86"/>
        <v/>
      </c>
      <c r="BW83" s="63" t="str">
        <f t="shared" si="86"/>
        <v/>
      </c>
      <c r="BX83" s="63" t="str">
        <f t="shared" si="86"/>
        <v/>
      </c>
      <c r="BY83" s="63" t="str">
        <f t="shared" si="86"/>
        <v/>
      </c>
      <c r="BZ83" s="63" t="str">
        <f t="shared" si="86"/>
        <v/>
      </c>
      <c r="CA83" s="63" t="str">
        <f t="shared" si="86"/>
        <v/>
      </c>
      <c r="CB83" s="63" t="str">
        <f t="shared" si="86"/>
        <v/>
      </c>
      <c r="CC83" s="63" t="str">
        <f t="shared" si="86"/>
        <v/>
      </c>
      <c r="CD83" s="63" t="str">
        <f t="shared" si="86"/>
        <v/>
      </c>
      <c r="CE83" s="63" t="str">
        <f t="shared" si="86"/>
        <v/>
      </c>
      <c r="CF83" s="63" t="str">
        <f t="shared" si="86"/>
        <v/>
      </c>
      <c r="CG83" s="63" t="str">
        <f t="shared" si="86"/>
        <v/>
      </c>
      <c r="CH83" s="63" t="str">
        <f t="shared" si="86"/>
        <v/>
      </c>
      <c r="CI83" s="63" t="str">
        <f t="shared" si="86"/>
        <v/>
      </c>
      <c r="CJ83" s="63" t="str">
        <f t="shared" si="86"/>
        <v/>
      </c>
      <c r="CK83" s="63" t="str">
        <f t="shared" si="86"/>
        <v/>
      </c>
      <c r="CL83" s="63" t="str">
        <f t="shared" si="86"/>
        <v/>
      </c>
      <c r="CM83" s="63" t="str">
        <f t="shared" si="86"/>
        <v/>
      </c>
      <c r="CN83" s="63" t="str">
        <f t="shared" si="86"/>
        <v/>
      </c>
      <c r="CO83" s="63" t="str">
        <f t="shared" si="86"/>
        <v/>
      </c>
      <c r="CP83" s="63" t="str">
        <f t="shared" si="86"/>
        <v/>
      </c>
      <c r="CQ83" s="63" t="str">
        <f t="shared" si="86"/>
        <v/>
      </c>
      <c r="CR83" s="63" t="str">
        <f t="shared" si="86"/>
        <v/>
      </c>
      <c r="CS83" s="63" t="str">
        <f t="shared" si="86"/>
        <v/>
      </c>
      <c r="CT83" s="63" t="str">
        <f t="shared" si="86"/>
        <v/>
      </c>
      <c r="CU83" s="63" t="str">
        <f t="shared" si="86"/>
        <v/>
      </c>
      <c r="CV83" s="63" t="str">
        <f t="shared" si="86"/>
        <v/>
      </c>
      <c r="CW83" s="63" t="str">
        <f t="shared" si="86"/>
        <v/>
      </c>
      <c r="CX83" s="63" t="str">
        <f t="shared" si="86"/>
        <v/>
      </c>
      <c r="CY83" s="63" t="str">
        <f t="shared" si="86"/>
        <v/>
      </c>
      <c r="CZ83" s="63" t="str">
        <f t="shared" si="86"/>
        <v/>
      </c>
    </row>
    <row r="84" ht="15.75" customHeight="1">
      <c r="A84" s="53"/>
      <c r="B84" s="53"/>
      <c r="C84" s="55"/>
      <c r="D84" s="55"/>
      <c r="E84" s="53"/>
      <c r="F84" s="53"/>
      <c r="G84" s="53"/>
      <c r="H84" s="53"/>
      <c r="I84" s="53"/>
      <c r="J84" s="56"/>
      <c r="K84" s="57" t="str">
        <f t="shared" si="6"/>
        <v/>
      </c>
      <c r="L84" s="57" t="str">
        <f t="shared" si="7"/>
        <v/>
      </c>
      <c r="M84" s="57" t="str">
        <f>IF(OR($B84&lt;&gt;"Vorgang",N($H84)=0,NOT(ISNUMBER($L84)),ISNUMBER($P84)),"",WORKDAY($L84,$H84,Freie_Tage))</f>
        <v/>
      </c>
      <c r="N84" s="56"/>
      <c r="O84" s="56"/>
      <c r="P84" s="56"/>
      <c r="Q84" s="58"/>
      <c r="R84" s="59" t="str">
        <f>IF(AND(ISNUMBER($N84),ISNUMBER($L84)),IF($L84&gt;$N84,NETWORKDAYS($N84,$L84,Freie_Tage)-1,IF($L84&lt;$N84,1-NETWORKDAYS($L84,$N84,Freie_Tage),0)),"")</f>
        <v/>
      </c>
      <c r="S84" s="60" t="str">
        <f t="shared" si="8"/>
        <v/>
      </c>
      <c r="T84" s="61" t="str">
        <f t="shared" si="9"/>
        <v/>
      </c>
      <c r="U84" s="62">
        <f t="shared" si="10"/>
        <v>15</v>
      </c>
      <c r="V84" s="62" t="str">
        <f t="array" ref="V84">IF(OR($C84="",$B84="Abschnitt"),"",IF(ISNUMBER($O84),$O84,IF(AND($E84="",NOT(ISNUMBER($J84))),WORKDAY(IF(ISNUMBER($C$5),$C$5,TODAY())-1,1,Freie_Tage),MAX(IF($E84="",0,IFERROR(WORKDAY(INDEX($X$7:$X83,MATCH($E84,$A$7:$A83,0)),IF($B84="Meilenstein",0,1)+N($F84),Freie_Tage),WORKDAY(IF(ISNUMBER($C$5),$C$5,TODAY())-1,1,Freie_Tage))),IF(ISNUMBER($J84),WORKDAY($J84-1,1,Freie_Tage),0)))))</f>
        <v/>
      </c>
      <c r="W84" s="62" t="str">
        <f>IF(V84="","",IF(ISNUMBER($P84),$P84,IF($B84="Meilenstein",V84,WORKDAY(V84,MAX(N($G84),1)-1,Freie_Tage))))</f>
        <v/>
      </c>
      <c r="X84" s="62" t="str">
        <f>IF(V84="","",MAX(WORKDAY(IF($B84="Meilenstein",V84,WORKDAY(V84,MAX(N($G84),1)-1,Freie_Tage)),N($H84),Freie_Tage),IF(ISNUMBER($P84),$P84,0)))</f>
        <v/>
      </c>
      <c r="Y84" s="62">
        <f t="shared" si="11"/>
        <v>0</v>
      </c>
      <c r="Z84" s="62">
        <f>IF(NOT(ISNUMBER($K84)),0,IF(Y84&gt;=1,1,IF(TODAY()&lt;$K84,2,IF(OR(TODAY()&gt;$L84,N($R84)&gt;0),5,IF(Y84&lt;MIN(1,(NETWORKDAYS($K84,TODAY(),Freie_Tage)-1)/MAX(1,NETWORKDAYS($K84,$L84,Freie_Tage)))-0.15,4,3)))))</f>
        <v>0</v>
      </c>
      <c r="AA84" s="63" t="str">
        <f t="shared" ref="AA84:CZ84" si="87">IF(AND($B84="Meilenstein",ISNUMBER($K84)),IF(AND(AA$1&lt;=$K84,AB$1&gt;$K84),"◆",""),"")</f>
        <v/>
      </c>
      <c r="AB84" s="63" t="str">
        <f t="shared" si="87"/>
        <v/>
      </c>
      <c r="AC84" s="63" t="str">
        <f t="shared" si="87"/>
        <v/>
      </c>
      <c r="AD84" s="63" t="str">
        <f t="shared" si="87"/>
        <v/>
      </c>
      <c r="AE84" s="63" t="str">
        <f t="shared" si="87"/>
        <v/>
      </c>
      <c r="AF84" s="63" t="str">
        <f t="shared" si="87"/>
        <v/>
      </c>
      <c r="AG84" s="63" t="str">
        <f t="shared" si="87"/>
        <v/>
      </c>
      <c r="AH84" s="63" t="str">
        <f t="shared" si="87"/>
        <v/>
      </c>
      <c r="AI84" s="63" t="str">
        <f t="shared" si="87"/>
        <v/>
      </c>
      <c r="AJ84" s="63" t="str">
        <f t="shared" si="87"/>
        <v/>
      </c>
      <c r="AK84" s="63" t="str">
        <f t="shared" si="87"/>
        <v/>
      </c>
      <c r="AL84" s="63" t="str">
        <f t="shared" si="87"/>
        <v/>
      </c>
      <c r="AM84" s="63" t="str">
        <f t="shared" si="87"/>
        <v/>
      </c>
      <c r="AN84" s="63" t="str">
        <f t="shared" si="87"/>
        <v/>
      </c>
      <c r="AO84" s="63" t="str">
        <f t="shared" si="87"/>
        <v/>
      </c>
      <c r="AP84" s="63" t="str">
        <f t="shared" si="87"/>
        <v/>
      </c>
      <c r="AQ84" s="63" t="str">
        <f t="shared" si="87"/>
        <v/>
      </c>
      <c r="AR84" s="63" t="str">
        <f t="shared" si="87"/>
        <v/>
      </c>
      <c r="AS84" s="63" t="str">
        <f t="shared" si="87"/>
        <v/>
      </c>
      <c r="AT84" s="63" t="str">
        <f t="shared" si="87"/>
        <v/>
      </c>
      <c r="AU84" s="63" t="str">
        <f t="shared" si="87"/>
        <v/>
      </c>
      <c r="AV84" s="63" t="str">
        <f t="shared" si="87"/>
        <v/>
      </c>
      <c r="AW84" s="63" t="str">
        <f t="shared" si="87"/>
        <v/>
      </c>
      <c r="AX84" s="63" t="str">
        <f t="shared" si="87"/>
        <v/>
      </c>
      <c r="AY84" s="63" t="str">
        <f t="shared" si="87"/>
        <v/>
      </c>
      <c r="AZ84" s="63" t="str">
        <f t="shared" si="87"/>
        <v/>
      </c>
      <c r="BA84" s="63" t="str">
        <f t="shared" si="87"/>
        <v/>
      </c>
      <c r="BB84" s="63" t="str">
        <f t="shared" si="87"/>
        <v/>
      </c>
      <c r="BC84" s="63" t="str">
        <f t="shared" si="87"/>
        <v/>
      </c>
      <c r="BD84" s="63" t="str">
        <f t="shared" si="87"/>
        <v/>
      </c>
      <c r="BE84" s="63" t="str">
        <f t="shared" si="87"/>
        <v/>
      </c>
      <c r="BF84" s="63" t="str">
        <f t="shared" si="87"/>
        <v/>
      </c>
      <c r="BG84" s="63" t="str">
        <f t="shared" si="87"/>
        <v/>
      </c>
      <c r="BH84" s="63" t="str">
        <f t="shared" si="87"/>
        <v/>
      </c>
      <c r="BI84" s="63" t="str">
        <f t="shared" si="87"/>
        <v/>
      </c>
      <c r="BJ84" s="63" t="str">
        <f t="shared" si="87"/>
        <v/>
      </c>
      <c r="BK84" s="63" t="str">
        <f t="shared" si="87"/>
        <v/>
      </c>
      <c r="BL84" s="63" t="str">
        <f t="shared" si="87"/>
        <v/>
      </c>
      <c r="BM84" s="63" t="str">
        <f t="shared" si="87"/>
        <v/>
      </c>
      <c r="BN84" s="63" t="str">
        <f t="shared" si="87"/>
        <v/>
      </c>
      <c r="BO84" s="63" t="str">
        <f t="shared" si="87"/>
        <v/>
      </c>
      <c r="BP84" s="63" t="str">
        <f t="shared" si="87"/>
        <v/>
      </c>
      <c r="BQ84" s="63" t="str">
        <f t="shared" si="87"/>
        <v/>
      </c>
      <c r="BR84" s="63" t="str">
        <f t="shared" si="87"/>
        <v/>
      </c>
      <c r="BS84" s="63" t="str">
        <f t="shared" si="87"/>
        <v/>
      </c>
      <c r="BT84" s="63" t="str">
        <f t="shared" si="87"/>
        <v/>
      </c>
      <c r="BU84" s="63" t="str">
        <f t="shared" si="87"/>
        <v/>
      </c>
      <c r="BV84" s="63" t="str">
        <f t="shared" si="87"/>
        <v/>
      </c>
      <c r="BW84" s="63" t="str">
        <f t="shared" si="87"/>
        <v/>
      </c>
      <c r="BX84" s="63" t="str">
        <f t="shared" si="87"/>
        <v/>
      </c>
      <c r="BY84" s="63" t="str">
        <f t="shared" si="87"/>
        <v/>
      </c>
      <c r="BZ84" s="63" t="str">
        <f t="shared" si="87"/>
        <v/>
      </c>
      <c r="CA84" s="63" t="str">
        <f t="shared" si="87"/>
        <v/>
      </c>
      <c r="CB84" s="63" t="str">
        <f t="shared" si="87"/>
        <v/>
      </c>
      <c r="CC84" s="63" t="str">
        <f t="shared" si="87"/>
        <v/>
      </c>
      <c r="CD84" s="63" t="str">
        <f t="shared" si="87"/>
        <v/>
      </c>
      <c r="CE84" s="63" t="str">
        <f t="shared" si="87"/>
        <v/>
      </c>
      <c r="CF84" s="63" t="str">
        <f t="shared" si="87"/>
        <v/>
      </c>
      <c r="CG84" s="63" t="str">
        <f t="shared" si="87"/>
        <v/>
      </c>
      <c r="CH84" s="63" t="str">
        <f t="shared" si="87"/>
        <v/>
      </c>
      <c r="CI84" s="63" t="str">
        <f t="shared" si="87"/>
        <v/>
      </c>
      <c r="CJ84" s="63" t="str">
        <f t="shared" si="87"/>
        <v/>
      </c>
      <c r="CK84" s="63" t="str">
        <f t="shared" si="87"/>
        <v/>
      </c>
      <c r="CL84" s="63" t="str">
        <f t="shared" si="87"/>
        <v/>
      </c>
      <c r="CM84" s="63" t="str">
        <f t="shared" si="87"/>
        <v/>
      </c>
      <c r="CN84" s="63" t="str">
        <f t="shared" si="87"/>
        <v/>
      </c>
      <c r="CO84" s="63" t="str">
        <f t="shared" si="87"/>
        <v/>
      </c>
      <c r="CP84" s="63" t="str">
        <f t="shared" si="87"/>
        <v/>
      </c>
      <c r="CQ84" s="63" t="str">
        <f t="shared" si="87"/>
        <v/>
      </c>
      <c r="CR84" s="63" t="str">
        <f t="shared" si="87"/>
        <v/>
      </c>
      <c r="CS84" s="63" t="str">
        <f t="shared" si="87"/>
        <v/>
      </c>
      <c r="CT84" s="63" t="str">
        <f t="shared" si="87"/>
        <v/>
      </c>
      <c r="CU84" s="63" t="str">
        <f t="shared" si="87"/>
        <v/>
      </c>
      <c r="CV84" s="63" t="str">
        <f t="shared" si="87"/>
        <v/>
      </c>
      <c r="CW84" s="63" t="str">
        <f t="shared" si="87"/>
        <v/>
      </c>
      <c r="CX84" s="63" t="str">
        <f t="shared" si="87"/>
        <v/>
      </c>
      <c r="CY84" s="63" t="str">
        <f t="shared" si="87"/>
        <v/>
      </c>
      <c r="CZ84" s="63" t="str">
        <f t="shared" si="87"/>
        <v/>
      </c>
    </row>
    <row r="85" ht="15.75" customHeight="1">
      <c r="A85" s="53"/>
      <c r="B85" s="53"/>
      <c r="C85" s="55"/>
      <c r="D85" s="55"/>
      <c r="E85" s="53"/>
      <c r="F85" s="53"/>
      <c r="G85" s="53"/>
      <c r="H85" s="53"/>
      <c r="I85" s="53"/>
      <c r="J85" s="56"/>
      <c r="K85" s="57" t="str">
        <f t="shared" si="6"/>
        <v/>
      </c>
      <c r="L85" s="57" t="str">
        <f t="shared" si="7"/>
        <v/>
      </c>
      <c r="M85" s="57" t="str">
        <f>IF(OR($B85&lt;&gt;"Vorgang",N($H85)=0,NOT(ISNUMBER($L85)),ISNUMBER($P85)),"",WORKDAY($L85,$H85,Freie_Tage))</f>
        <v/>
      </c>
      <c r="N85" s="56"/>
      <c r="O85" s="56"/>
      <c r="P85" s="56"/>
      <c r="Q85" s="58"/>
      <c r="R85" s="59" t="str">
        <f>IF(AND(ISNUMBER($N85),ISNUMBER($L85)),IF($L85&gt;$N85,NETWORKDAYS($N85,$L85,Freie_Tage)-1,IF($L85&lt;$N85,1-NETWORKDAYS($L85,$N85,Freie_Tage),0)),"")</f>
        <v/>
      </c>
      <c r="S85" s="60" t="str">
        <f t="shared" si="8"/>
        <v/>
      </c>
      <c r="T85" s="61" t="str">
        <f t="shared" si="9"/>
        <v/>
      </c>
      <c r="U85" s="62">
        <f t="shared" si="10"/>
        <v>15</v>
      </c>
      <c r="V85" s="62" t="str">
        <f t="array" ref="V85">IF(OR($C85="",$B85="Abschnitt"),"",IF(ISNUMBER($O85),$O85,IF(AND($E85="",NOT(ISNUMBER($J85))),WORKDAY(IF(ISNUMBER($C$5),$C$5,TODAY())-1,1,Freie_Tage),MAX(IF($E85="",0,IFERROR(WORKDAY(INDEX($X$7:$X84,MATCH($E85,$A$7:$A84,0)),IF($B85="Meilenstein",0,1)+N($F85),Freie_Tage),WORKDAY(IF(ISNUMBER($C$5),$C$5,TODAY())-1,1,Freie_Tage))),IF(ISNUMBER($J85),WORKDAY($J85-1,1,Freie_Tage),0)))))</f>
        <v/>
      </c>
      <c r="W85" s="62" t="str">
        <f>IF(V85="","",IF(ISNUMBER($P85),$P85,IF($B85="Meilenstein",V85,WORKDAY(V85,MAX(N($G85),1)-1,Freie_Tage))))</f>
        <v/>
      </c>
      <c r="X85" s="62" t="str">
        <f>IF(V85="","",MAX(WORKDAY(IF($B85="Meilenstein",V85,WORKDAY(V85,MAX(N($G85),1)-1,Freie_Tage)),N($H85),Freie_Tage),IF(ISNUMBER($P85),$P85,0)))</f>
        <v/>
      </c>
      <c r="Y85" s="62">
        <f t="shared" si="11"/>
        <v>0</v>
      </c>
      <c r="Z85" s="62">
        <f>IF(NOT(ISNUMBER($K85)),0,IF(Y85&gt;=1,1,IF(TODAY()&lt;$K85,2,IF(OR(TODAY()&gt;$L85,N($R85)&gt;0),5,IF(Y85&lt;MIN(1,(NETWORKDAYS($K85,TODAY(),Freie_Tage)-1)/MAX(1,NETWORKDAYS($K85,$L85,Freie_Tage)))-0.15,4,3)))))</f>
        <v>0</v>
      </c>
      <c r="AA85" s="63" t="str">
        <f t="shared" ref="AA85:CZ85" si="88">IF(AND($B85="Meilenstein",ISNUMBER($K85)),IF(AND(AA$1&lt;=$K85,AB$1&gt;$K85),"◆",""),"")</f>
        <v/>
      </c>
      <c r="AB85" s="63" t="str">
        <f t="shared" si="88"/>
        <v/>
      </c>
      <c r="AC85" s="63" t="str">
        <f t="shared" si="88"/>
        <v/>
      </c>
      <c r="AD85" s="63" t="str">
        <f t="shared" si="88"/>
        <v/>
      </c>
      <c r="AE85" s="63" t="str">
        <f t="shared" si="88"/>
        <v/>
      </c>
      <c r="AF85" s="63" t="str">
        <f t="shared" si="88"/>
        <v/>
      </c>
      <c r="AG85" s="63" t="str">
        <f t="shared" si="88"/>
        <v/>
      </c>
      <c r="AH85" s="63" t="str">
        <f t="shared" si="88"/>
        <v/>
      </c>
      <c r="AI85" s="63" t="str">
        <f t="shared" si="88"/>
        <v/>
      </c>
      <c r="AJ85" s="63" t="str">
        <f t="shared" si="88"/>
        <v/>
      </c>
      <c r="AK85" s="63" t="str">
        <f t="shared" si="88"/>
        <v/>
      </c>
      <c r="AL85" s="63" t="str">
        <f t="shared" si="88"/>
        <v/>
      </c>
      <c r="AM85" s="63" t="str">
        <f t="shared" si="88"/>
        <v/>
      </c>
      <c r="AN85" s="63" t="str">
        <f t="shared" si="88"/>
        <v/>
      </c>
      <c r="AO85" s="63" t="str">
        <f t="shared" si="88"/>
        <v/>
      </c>
      <c r="AP85" s="63" t="str">
        <f t="shared" si="88"/>
        <v/>
      </c>
      <c r="AQ85" s="63" t="str">
        <f t="shared" si="88"/>
        <v/>
      </c>
      <c r="AR85" s="63" t="str">
        <f t="shared" si="88"/>
        <v/>
      </c>
      <c r="AS85" s="63" t="str">
        <f t="shared" si="88"/>
        <v/>
      </c>
      <c r="AT85" s="63" t="str">
        <f t="shared" si="88"/>
        <v/>
      </c>
      <c r="AU85" s="63" t="str">
        <f t="shared" si="88"/>
        <v/>
      </c>
      <c r="AV85" s="63" t="str">
        <f t="shared" si="88"/>
        <v/>
      </c>
      <c r="AW85" s="63" t="str">
        <f t="shared" si="88"/>
        <v/>
      </c>
      <c r="AX85" s="63" t="str">
        <f t="shared" si="88"/>
        <v/>
      </c>
      <c r="AY85" s="63" t="str">
        <f t="shared" si="88"/>
        <v/>
      </c>
      <c r="AZ85" s="63" t="str">
        <f t="shared" si="88"/>
        <v/>
      </c>
      <c r="BA85" s="63" t="str">
        <f t="shared" si="88"/>
        <v/>
      </c>
      <c r="BB85" s="63" t="str">
        <f t="shared" si="88"/>
        <v/>
      </c>
      <c r="BC85" s="63" t="str">
        <f t="shared" si="88"/>
        <v/>
      </c>
      <c r="BD85" s="63" t="str">
        <f t="shared" si="88"/>
        <v/>
      </c>
      <c r="BE85" s="63" t="str">
        <f t="shared" si="88"/>
        <v/>
      </c>
      <c r="BF85" s="63" t="str">
        <f t="shared" si="88"/>
        <v/>
      </c>
      <c r="BG85" s="63" t="str">
        <f t="shared" si="88"/>
        <v/>
      </c>
      <c r="BH85" s="63" t="str">
        <f t="shared" si="88"/>
        <v/>
      </c>
      <c r="BI85" s="63" t="str">
        <f t="shared" si="88"/>
        <v/>
      </c>
      <c r="BJ85" s="63" t="str">
        <f t="shared" si="88"/>
        <v/>
      </c>
      <c r="BK85" s="63" t="str">
        <f t="shared" si="88"/>
        <v/>
      </c>
      <c r="BL85" s="63" t="str">
        <f t="shared" si="88"/>
        <v/>
      </c>
      <c r="BM85" s="63" t="str">
        <f t="shared" si="88"/>
        <v/>
      </c>
      <c r="BN85" s="63" t="str">
        <f t="shared" si="88"/>
        <v/>
      </c>
      <c r="BO85" s="63" t="str">
        <f t="shared" si="88"/>
        <v/>
      </c>
      <c r="BP85" s="63" t="str">
        <f t="shared" si="88"/>
        <v/>
      </c>
      <c r="BQ85" s="63" t="str">
        <f t="shared" si="88"/>
        <v/>
      </c>
      <c r="BR85" s="63" t="str">
        <f t="shared" si="88"/>
        <v/>
      </c>
      <c r="BS85" s="63" t="str">
        <f t="shared" si="88"/>
        <v/>
      </c>
      <c r="BT85" s="63" t="str">
        <f t="shared" si="88"/>
        <v/>
      </c>
      <c r="BU85" s="63" t="str">
        <f t="shared" si="88"/>
        <v/>
      </c>
      <c r="BV85" s="63" t="str">
        <f t="shared" si="88"/>
        <v/>
      </c>
      <c r="BW85" s="63" t="str">
        <f t="shared" si="88"/>
        <v/>
      </c>
      <c r="BX85" s="63" t="str">
        <f t="shared" si="88"/>
        <v/>
      </c>
      <c r="BY85" s="63" t="str">
        <f t="shared" si="88"/>
        <v/>
      </c>
      <c r="BZ85" s="63" t="str">
        <f t="shared" si="88"/>
        <v/>
      </c>
      <c r="CA85" s="63" t="str">
        <f t="shared" si="88"/>
        <v/>
      </c>
      <c r="CB85" s="63" t="str">
        <f t="shared" si="88"/>
        <v/>
      </c>
      <c r="CC85" s="63" t="str">
        <f t="shared" si="88"/>
        <v/>
      </c>
      <c r="CD85" s="63" t="str">
        <f t="shared" si="88"/>
        <v/>
      </c>
      <c r="CE85" s="63" t="str">
        <f t="shared" si="88"/>
        <v/>
      </c>
      <c r="CF85" s="63" t="str">
        <f t="shared" si="88"/>
        <v/>
      </c>
      <c r="CG85" s="63" t="str">
        <f t="shared" si="88"/>
        <v/>
      </c>
      <c r="CH85" s="63" t="str">
        <f t="shared" si="88"/>
        <v/>
      </c>
      <c r="CI85" s="63" t="str">
        <f t="shared" si="88"/>
        <v/>
      </c>
      <c r="CJ85" s="63" t="str">
        <f t="shared" si="88"/>
        <v/>
      </c>
      <c r="CK85" s="63" t="str">
        <f t="shared" si="88"/>
        <v/>
      </c>
      <c r="CL85" s="63" t="str">
        <f t="shared" si="88"/>
        <v/>
      </c>
      <c r="CM85" s="63" t="str">
        <f t="shared" si="88"/>
        <v/>
      </c>
      <c r="CN85" s="63" t="str">
        <f t="shared" si="88"/>
        <v/>
      </c>
      <c r="CO85" s="63" t="str">
        <f t="shared" si="88"/>
        <v/>
      </c>
      <c r="CP85" s="63" t="str">
        <f t="shared" si="88"/>
        <v/>
      </c>
      <c r="CQ85" s="63" t="str">
        <f t="shared" si="88"/>
        <v/>
      </c>
      <c r="CR85" s="63" t="str">
        <f t="shared" si="88"/>
        <v/>
      </c>
      <c r="CS85" s="63" t="str">
        <f t="shared" si="88"/>
        <v/>
      </c>
      <c r="CT85" s="63" t="str">
        <f t="shared" si="88"/>
        <v/>
      </c>
      <c r="CU85" s="63" t="str">
        <f t="shared" si="88"/>
        <v/>
      </c>
      <c r="CV85" s="63" t="str">
        <f t="shared" si="88"/>
        <v/>
      </c>
      <c r="CW85" s="63" t="str">
        <f t="shared" si="88"/>
        <v/>
      </c>
      <c r="CX85" s="63" t="str">
        <f t="shared" si="88"/>
        <v/>
      </c>
      <c r="CY85" s="63" t="str">
        <f t="shared" si="88"/>
        <v/>
      </c>
      <c r="CZ85" s="63" t="str">
        <f t="shared" si="88"/>
        <v/>
      </c>
    </row>
    <row r="86" ht="15.75" customHeight="1">
      <c r="A86" s="53"/>
      <c r="B86" s="53"/>
      <c r="C86" s="55"/>
      <c r="D86" s="55"/>
      <c r="E86" s="53"/>
      <c r="F86" s="53"/>
      <c r="G86" s="53"/>
      <c r="H86" s="53"/>
      <c r="I86" s="53"/>
      <c r="J86" s="56"/>
      <c r="K86" s="57" t="str">
        <f t="shared" si="6"/>
        <v/>
      </c>
      <c r="L86" s="57" t="str">
        <f t="shared" si="7"/>
        <v/>
      </c>
      <c r="M86" s="57" t="str">
        <f>IF(OR($B86&lt;&gt;"Vorgang",N($H86)=0,NOT(ISNUMBER($L86)),ISNUMBER($P86)),"",WORKDAY($L86,$H86,Freie_Tage))</f>
        <v/>
      </c>
      <c r="N86" s="56"/>
      <c r="O86" s="56"/>
      <c r="P86" s="56"/>
      <c r="Q86" s="58"/>
      <c r="R86" s="59" t="str">
        <f>IF(AND(ISNUMBER($N86),ISNUMBER($L86)),IF($L86&gt;$N86,NETWORKDAYS($N86,$L86,Freie_Tage)-1,IF($L86&lt;$N86,1-NETWORKDAYS($L86,$N86,Freie_Tage),0)),"")</f>
        <v/>
      </c>
      <c r="S86" s="60" t="str">
        <f t="shared" si="8"/>
        <v/>
      </c>
      <c r="T86" s="61" t="str">
        <f t="shared" si="9"/>
        <v/>
      </c>
      <c r="U86" s="62">
        <f t="shared" si="10"/>
        <v>15</v>
      </c>
      <c r="V86" s="62" t="str">
        <f t="array" ref="V86">IF(OR($C86="",$B86="Abschnitt"),"",IF(ISNUMBER($O86),$O86,IF(AND($E86="",NOT(ISNUMBER($J86))),WORKDAY(IF(ISNUMBER($C$5),$C$5,TODAY())-1,1,Freie_Tage),MAX(IF($E86="",0,IFERROR(WORKDAY(INDEX($X$7:$X85,MATCH($E86,$A$7:$A85,0)),IF($B86="Meilenstein",0,1)+N($F86),Freie_Tage),WORKDAY(IF(ISNUMBER($C$5),$C$5,TODAY())-1,1,Freie_Tage))),IF(ISNUMBER($J86),WORKDAY($J86-1,1,Freie_Tage),0)))))</f>
        <v/>
      </c>
      <c r="W86" s="62" t="str">
        <f>IF(V86="","",IF(ISNUMBER($P86),$P86,IF($B86="Meilenstein",V86,WORKDAY(V86,MAX(N($G86),1)-1,Freie_Tage))))</f>
        <v/>
      </c>
      <c r="X86" s="62" t="str">
        <f>IF(V86="","",MAX(WORKDAY(IF($B86="Meilenstein",V86,WORKDAY(V86,MAX(N($G86),1)-1,Freie_Tage)),N($H86),Freie_Tage),IF(ISNUMBER($P86),$P86,0)))</f>
        <v/>
      </c>
      <c r="Y86" s="62">
        <f t="shared" si="11"/>
        <v>0</v>
      </c>
      <c r="Z86" s="62">
        <f>IF(NOT(ISNUMBER($K86)),0,IF(Y86&gt;=1,1,IF(TODAY()&lt;$K86,2,IF(OR(TODAY()&gt;$L86,N($R86)&gt;0),5,IF(Y86&lt;MIN(1,(NETWORKDAYS($K86,TODAY(),Freie_Tage)-1)/MAX(1,NETWORKDAYS($K86,$L86,Freie_Tage)))-0.15,4,3)))))</f>
        <v>0</v>
      </c>
      <c r="AA86" s="63" t="str">
        <f t="shared" ref="AA86:CZ86" si="89">IF(AND($B86="Meilenstein",ISNUMBER($K86)),IF(AND(AA$1&lt;=$K86,AB$1&gt;$K86),"◆",""),"")</f>
        <v/>
      </c>
      <c r="AB86" s="63" t="str">
        <f t="shared" si="89"/>
        <v/>
      </c>
      <c r="AC86" s="63" t="str">
        <f t="shared" si="89"/>
        <v/>
      </c>
      <c r="AD86" s="63" t="str">
        <f t="shared" si="89"/>
        <v/>
      </c>
      <c r="AE86" s="63" t="str">
        <f t="shared" si="89"/>
        <v/>
      </c>
      <c r="AF86" s="63" t="str">
        <f t="shared" si="89"/>
        <v/>
      </c>
      <c r="AG86" s="63" t="str">
        <f t="shared" si="89"/>
        <v/>
      </c>
      <c r="AH86" s="63" t="str">
        <f t="shared" si="89"/>
        <v/>
      </c>
      <c r="AI86" s="63" t="str">
        <f t="shared" si="89"/>
        <v/>
      </c>
      <c r="AJ86" s="63" t="str">
        <f t="shared" si="89"/>
        <v/>
      </c>
      <c r="AK86" s="63" t="str">
        <f t="shared" si="89"/>
        <v/>
      </c>
      <c r="AL86" s="63" t="str">
        <f t="shared" si="89"/>
        <v/>
      </c>
      <c r="AM86" s="63" t="str">
        <f t="shared" si="89"/>
        <v/>
      </c>
      <c r="AN86" s="63" t="str">
        <f t="shared" si="89"/>
        <v/>
      </c>
      <c r="AO86" s="63" t="str">
        <f t="shared" si="89"/>
        <v/>
      </c>
      <c r="AP86" s="63" t="str">
        <f t="shared" si="89"/>
        <v/>
      </c>
      <c r="AQ86" s="63" t="str">
        <f t="shared" si="89"/>
        <v/>
      </c>
      <c r="AR86" s="63" t="str">
        <f t="shared" si="89"/>
        <v/>
      </c>
      <c r="AS86" s="63" t="str">
        <f t="shared" si="89"/>
        <v/>
      </c>
      <c r="AT86" s="63" t="str">
        <f t="shared" si="89"/>
        <v/>
      </c>
      <c r="AU86" s="63" t="str">
        <f t="shared" si="89"/>
        <v/>
      </c>
      <c r="AV86" s="63" t="str">
        <f t="shared" si="89"/>
        <v/>
      </c>
      <c r="AW86" s="63" t="str">
        <f t="shared" si="89"/>
        <v/>
      </c>
      <c r="AX86" s="63" t="str">
        <f t="shared" si="89"/>
        <v/>
      </c>
      <c r="AY86" s="63" t="str">
        <f t="shared" si="89"/>
        <v/>
      </c>
      <c r="AZ86" s="63" t="str">
        <f t="shared" si="89"/>
        <v/>
      </c>
      <c r="BA86" s="63" t="str">
        <f t="shared" si="89"/>
        <v/>
      </c>
      <c r="BB86" s="63" t="str">
        <f t="shared" si="89"/>
        <v/>
      </c>
      <c r="BC86" s="63" t="str">
        <f t="shared" si="89"/>
        <v/>
      </c>
      <c r="BD86" s="63" t="str">
        <f t="shared" si="89"/>
        <v/>
      </c>
      <c r="BE86" s="63" t="str">
        <f t="shared" si="89"/>
        <v/>
      </c>
      <c r="BF86" s="63" t="str">
        <f t="shared" si="89"/>
        <v/>
      </c>
      <c r="BG86" s="63" t="str">
        <f t="shared" si="89"/>
        <v/>
      </c>
      <c r="BH86" s="63" t="str">
        <f t="shared" si="89"/>
        <v/>
      </c>
      <c r="BI86" s="63" t="str">
        <f t="shared" si="89"/>
        <v/>
      </c>
      <c r="BJ86" s="63" t="str">
        <f t="shared" si="89"/>
        <v/>
      </c>
      <c r="BK86" s="63" t="str">
        <f t="shared" si="89"/>
        <v/>
      </c>
      <c r="BL86" s="63" t="str">
        <f t="shared" si="89"/>
        <v/>
      </c>
      <c r="BM86" s="63" t="str">
        <f t="shared" si="89"/>
        <v/>
      </c>
      <c r="BN86" s="63" t="str">
        <f t="shared" si="89"/>
        <v/>
      </c>
      <c r="BO86" s="63" t="str">
        <f t="shared" si="89"/>
        <v/>
      </c>
      <c r="BP86" s="63" t="str">
        <f t="shared" si="89"/>
        <v/>
      </c>
      <c r="BQ86" s="63" t="str">
        <f t="shared" si="89"/>
        <v/>
      </c>
      <c r="BR86" s="63" t="str">
        <f t="shared" si="89"/>
        <v/>
      </c>
      <c r="BS86" s="63" t="str">
        <f t="shared" si="89"/>
        <v/>
      </c>
      <c r="BT86" s="63" t="str">
        <f t="shared" si="89"/>
        <v/>
      </c>
      <c r="BU86" s="63" t="str">
        <f t="shared" si="89"/>
        <v/>
      </c>
      <c r="BV86" s="63" t="str">
        <f t="shared" si="89"/>
        <v/>
      </c>
      <c r="BW86" s="63" t="str">
        <f t="shared" si="89"/>
        <v/>
      </c>
      <c r="BX86" s="63" t="str">
        <f t="shared" si="89"/>
        <v/>
      </c>
      <c r="BY86" s="63" t="str">
        <f t="shared" si="89"/>
        <v/>
      </c>
      <c r="BZ86" s="63" t="str">
        <f t="shared" si="89"/>
        <v/>
      </c>
      <c r="CA86" s="63" t="str">
        <f t="shared" si="89"/>
        <v/>
      </c>
      <c r="CB86" s="63" t="str">
        <f t="shared" si="89"/>
        <v/>
      </c>
      <c r="CC86" s="63" t="str">
        <f t="shared" si="89"/>
        <v/>
      </c>
      <c r="CD86" s="63" t="str">
        <f t="shared" si="89"/>
        <v/>
      </c>
      <c r="CE86" s="63" t="str">
        <f t="shared" si="89"/>
        <v/>
      </c>
      <c r="CF86" s="63" t="str">
        <f t="shared" si="89"/>
        <v/>
      </c>
      <c r="CG86" s="63" t="str">
        <f t="shared" si="89"/>
        <v/>
      </c>
      <c r="CH86" s="63" t="str">
        <f t="shared" si="89"/>
        <v/>
      </c>
      <c r="CI86" s="63" t="str">
        <f t="shared" si="89"/>
        <v/>
      </c>
      <c r="CJ86" s="63" t="str">
        <f t="shared" si="89"/>
        <v/>
      </c>
      <c r="CK86" s="63" t="str">
        <f t="shared" si="89"/>
        <v/>
      </c>
      <c r="CL86" s="63" t="str">
        <f t="shared" si="89"/>
        <v/>
      </c>
      <c r="CM86" s="63" t="str">
        <f t="shared" si="89"/>
        <v/>
      </c>
      <c r="CN86" s="63" t="str">
        <f t="shared" si="89"/>
        <v/>
      </c>
      <c r="CO86" s="63" t="str">
        <f t="shared" si="89"/>
        <v/>
      </c>
      <c r="CP86" s="63" t="str">
        <f t="shared" si="89"/>
        <v/>
      </c>
      <c r="CQ86" s="63" t="str">
        <f t="shared" si="89"/>
        <v/>
      </c>
      <c r="CR86" s="63" t="str">
        <f t="shared" si="89"/>
        <v/>
      </c>
      <c r="CS86" s="63" t="str">
        <f t="shared" si="89"/>
        <v/>
      </c>
      <c r="CT86" s="63" t="str">
        <f t="shared" si="89"/>
        <v/>
      </c>
      <c r="CU86" s="63" t="str">
        <f t="shared" si="89"/>
        <v/>
      </c>
      <c r="CV86" s="63" t="str">
        <f t="shared" si="89"/>
        <v/>
      </c>
      <c r="CW86" s="63" t="str">
        <f t="shared" si="89"/>
        <v/>
      </c>
      <c r="CX86" s="63" t="str">
        <f t="shared" si="89"/>
        <v/>
      </c>
      <c r="CY86" s="63" t="str">
        <f t="shared" si="89"/>
        <v/>
      </c>
      <c r="CZ86" s="63" t="str">
        <f t="shared" si="89"/>
        <v/>
      </c>
    </row>
    <row r="87" ht="15.75" customHeight="1">
      <c r="A87" s="53"/>
      <c r="B87" s="53"/>
      <c r="C87" s="55"/>
      <c r="D87" s="55"/>
      <c r="E87" s="53"/>
      <c r="F87" s="53"/>
      <c r="G87" s="53"/>
      <c r="H87" s="53"/>
      <c r="I87" s="53"/>
      <c r="J87" s="56"/>
      <c r="K87" s="57" t="str">
        <f t="shared" si="6"/>
        <v/>
      </c>
      <c r="L87" s="57" t="str">
        <f t="shared" si="7"/>
        <v/>
      </c>
      <c r="M87" s="57" t="str">
        <f>IF(OR($B87&lt;&gt;"Vorgang",N($H87)=0,NOT(ISNUMBER($L87)),ISNUMBER($P87)),"",WORKDAY($L87,$H87,Freie_Tage))</f>
        <v/>
      </c>
      <c r="N87" s="56"/>
      <c r="O87" s="56"/>
      <c r="P87" s="56"/>
      <c r="Q87" s="58"/>
      <c r="R87" s="59" t="str">
        <f>IF(AND(ISNUMBER($N87),ISNUMBER($L87)),IF($L87&gt;$N87,NETWORKDAYS($N87,$L87,Freie_Tage)-1,IF($L87&lt;$N87,1-NETWORKDAYS($L87,$N87,Freie_Tage),0)),"")</f>
        <v/>
      </c>
      <c r="S87" s="60" t="str">
        <f t="shared" si="8"/>
        <v/>
      </c>
      <c r="T87" s="61" t="str">
        <f t="shared" si="9"/>
        <v/>
      </c>
      <c r="U87" s="62">
        <f t="shared" si="10"/>
        <v>15</v>
      </c>
      <c r="V87" s="62" t="str">
        <f t="array" ref="V87">IF(OR($C87="",$B87="Abschnitt"),"",IF(ISNUMBER($O87),$O87,IF(AND($E87="",NOT(ISNUMBER($J87))),WORKDAY(IF(ISNUMBER($C$5),$C$5,TODAY())-1,1,Freie_Tage),MAX(IF($E87="",0,IFERROR(WORKDAY(INDEX($X$7:$X86,MATCH($E87,$A$7:$A86,0)),IF($B87="Meilenstein",0,1)+N($F87),Freie_Tage),WORKDAY(IF(ISNUMBER($C$5),$C$5,TODAY())-1,1,Freie_Tage))),IF(ISNUMBER($J87),WORKDAY($J87-1,1,Freie_Tage),0)))))</f>
        <v/>
      </c>
      <c r="W87" s="62" t="str">
        <f>IF(V87="","",IF(ISNUMBER($P87),$P87,IF($B87="Meilenstein",V87,WORKDAY(V87,MAX(N($G87),1)-1,Freie_Tage))))</f>
        <v/>
      </c>
      <c r="X87" s="62" t="str">
        <f>IF(V87="","",MAX(WORKDAY(IF($B87="Meilenstein",V87,WORKDAY(V87,MAX(N($G87),1)-1,Freie_Tage)),N($H87),Freie_Tage),IF(ISNUMBER($P87),$P87,0)))</f>
        <v/>
      </c>
      <c r="Y87" s="62">
        <f t="shared" si="11"/>
        <v>0</v>
      </c>
      <c r="Z87" s="62">
        <f>IF(NOT(ISNUMBER($K87)),0,IF(Y87&gt;=1,1,IF(TODAY()&lt;$K87,2,IF(OR(TODAY()&gt;$L87,N($R87)&gt;0),5,IF(Y87&lt;MIN(1,(NETWORKDAYS($K87,TODAY(),Freie_Tage)-1)/MAX(1,NETWORKDAYS($K87,$L87,Freie_Tage)))-0.15,4,3)))))</f>
        <v>0</v>
      </c>
      <c r="AA87" s="63" t="str">
        <f t="shared" ref="AA87:CZ87" si="90">IF(AND($B87="Meilenstein",ISNUMBER($K87)),IF(AND(AA$1&lt;=$K87,AB$1&gt;$K87),"◆",""),"")</f>
        <v/>
      </c>
      <c r="AB87" s="63" t="str">
        <f t="shared" si="90"/>
        <v/>
      </c>
      <c r="AC87" s="63" t="str">
        <f t="shared" si="90"/>
        <v/>
      </c>
      <c r="AD87" s="63" t="str">
        <f t="shared" si="90"/>
        <v/>
      </c>
      <c r="AE87" s="63" t="str">
        <f t="shared" si="90"/>
        <v/>
      </c>
      <c r="AF87" s="63" t="str">
        <f t="shared" si="90"/>
        <v/>
      </c>
      <c r="AG87" s="63" t="str">
        <f t="shared" si="90"/>
        <v/>
      </c>
      <c r="AH87" s="63" t="str">
        <f t="shared" si="90"/>
        <v/>
      </c>
      <c r="AI87" s="63" t="str">
        <f t="shared" si="90"/>
        <v/>
      </c>
      <c r="AJ87" s="63" t="str">
        <f t="shared" si="90"/>
        <v/>
      </c>
      <c r="AK87" s="63" t="str">
        <f t="shared" si="90"/>
        <v/>
      </c>
      <c r="AL87" s="63" t="str">
        <f t="shared" si="90"/>
        <v/>
      </c>
      <c r="AM87" s="63" t="str">
        <f t="shared" si="90"/>
        <v/>
      </c>
      <c r="AN87" s="63" t="str">
        <f t="shared" si="90"/>
        <v/>
      </c>
      <c r="AO87" s="63" t="str">
        <f t="shared" si="90"/>
        <v/>
      </c>
      <c r="AP87" s="63" t="str">
        <f t="shared" si="90"/>
        <v/>
      </c>
      <c r="AQ87" s="63" t="str">
        <f t="shared" si="90"/>
        <v/>
      </c>
      <c r="AR87" s="63" t="str">
        <f t="shared" si="90"/>
        <v/>
      </c>
      <c r="AS87" s="63" t="str">
        <f t="shared" si="90"/>
        <v/>
      </c>
      <c r="AT87" s="63" t="str">
        <f t="shared" si="90"/>
        <v/>
      </c>
      <c r="AU87" s="63" t="str">
        <f t="shared" si="90"/>
        <v/>
      </c>
      <c r="AV87" s="63" t="str">
        <f t="shared" si="90"/>
        <v/>
      </c>
      <c r="AW87" s="63" t="str">
        <f t="shared" si="90"/>
        <v/>
      </c>
      <c r="AX87" s="63" t="str">
        <f t="shared" si="90"/>
        <v/>
      </c>
      <c r="AY87" s="63" t="str">
        <f t="shared" si="90"/>
        <v/>
      </c>
      <c r="AZ87" s="63" t="str">
        <f t="shared" si="90"/>
        <v/>
      </c>
      <c r="BA87" s="63" t="str">
        <f t="shared" si="90"/>
        <v/>
      </c>
      <c r="BB87" s="63" t="str">
        <f t="shared" si="90"/>
        <v/>
      </c>
      <c r="BC87" s="63" t="str">
        <f t="shared" si="90"/>
        <v/>
      </c>
      <c r="BD87" s="63" t="str">
        <f t="shared" si="90"/>
        <v/>
      </c>
      <c r="BE87" s="63" t="str">
        <f t="shared" si="90"/>
        <v/>
      </c>
      <c r="BF87" s="63" t="str">
        <f t="shared" si="90"/>
        <v/>
      </c>
      <c r="BG87" s="63" t="str">
        <f t="shared" si="90"/>
        <v/>
      </c>
      <c r="BH87" s="63" t="str">
        <f t="shared" si="90"/>
        <v/>
      </c>
      <c r="BI87" s="63" t="str">
        <f t="shared" si="90"/>
        <v/>
      </c>
      <c r="BJ87" s="63" t="str">
        <f t="shared" si="90"/>
        <v/>
      </c>
      <c r="BK87" s="63" t="str">
        <f t="shared" si="90"/>
        <v/>
      </c>
      <c r="BL87" s="63" t="str">
        <f t="shared" si="90"/>
        <v/>
      </c>
      <c r="BM87" s="63" t="str">
        <f t="shared" si="90"/>
        <v/>
      </c>
      <c r="BN87" s="63" t="str">
        <f t="shared" si="90"/>
        <v/>
      </c>
      <c r="BO87" s="63" t="str">
        <f t="shared" si="90"/>
        <v/>
      </c>
      <c r="BP87" s="63" t="str">
        <f t="shared" si="90"/>
        <v/>
      </c>
      <c r="BQ87" s="63" t="str">
        <f t="shared" si="90"/>
        <v/>
      </c>
      <c r="BR87" s="63" t="str">
        <f t="shared" si="90"/>
        <v/>
      </c>
      <c r="BS87" s="63" t="str">
        <f t="shared" si="90"/>
        <v/>
      </c>
      <c r="BT87" s="63" t="str">
        <f t="shared" si="90"/>
        <v/>
      </c>
      <c r="BU87" s="63" t="str">
        <f t="shared" si="90"/>
        <v/>
      </c>
      <c r="BV87" s="63" t="str">
        <f t="shared" si="90"/>
        <v/>
      </c>
      <c r="BW87" s="63" t="str">
        <f t="shared" si="90"/>
        <v/>
      </c>
      <c r="BX87" s="63" t="str">
        <f t="shared" si="90"/>
        <v/>
      </c>
      <c r="BY87" s="63" t="str">
        <f t="shared" si="90"/>
        <v/>
      </c>
      <c r="BZ87" s="63" t="str">
        <f t="shared" si="90"/>
        <v/>
      </c>
      <c r="CA87" s="63" t="str">
        <f t="shared" si="90"/>
        <v/>
      </c>
      <c r="CB87" s="63" t="str">
        <f t="shared" si="90"/>
        <v/>
      </c>
      <c r="CC87" s="63" t="str">
        <f t="shared" si="90"/>
        <v/>
      </c>
      <c r="CD87" s="63" t="str">
        <f t="shared" si="90"/>
        <v/>
      </c>
      <c r="CE87" s="63" t="str">
        <f t="shared" si="90"/>
        <v/>
      </c>
      <c r="CF87" s="63" t="str">
        <f t="shared" si="90"/>
        <v/>
      </c>
      <c r="CG87" s="63" t="str">
        <f t="shared" si="90"/>
        <v/>
      </c>
      <c r="CH87" s="63" t="str">
        <f t="shared" si="90"/>
        <v/>
      </c>
      <c r="CI87" s="63" t="str">
        <f t="shared" si="90"/>
        <v/>
      </c>
      <c r="CJ87" s="63" t="str">
        <f t="shared" si="90"/>
        <v/>
      </c>
      <c r="CK87" s="63" t="str">
        <f t="shared" si="90"/>
        <v/>
      </c>
      <c r="CL87" s="63" t="str">
        <f t="shared" si="90"/>
        <v/>
      </c>
      <c r="CM87" s="63" t="str">
        <f t="shared" si="90"/>
        <v/>
      </c>
      <c r="CN87" s="63" t="str">
        <f t="shared" si="90"/>
        <v/>
      </c>
      <c r="CO87" s="63" t="str">
        <f t="shared" si="90"/>
        <v/>
      </c>
      <c r="CP87" s="63" t="str">
        <f t="shared" si="90"/>
        <v/>
      </c>
      <c r="CQ87" s="63" t="str">
        <f t="shared" si="90"/>
        <v/>
      </c>
      <c r="CR87" s="63" t="str">
        <f t="shared" si="90"/>
        <v/>
      </c>
      <c r="CS87" s="63" t="str">
        <f t="shared" si="90"/>
        <v/>
      </c>
      <c r="CT87" s="63" t="str">
        <f t="shared" si="90"/>
        <v/>
      </c>
      <c r="CU87" s="63" t="str">
        <f t="shared" si="90"/>
        <v/>
      </c>
      <c r="CV87" s="63" t="str">
        <f t="shared" si="90"/>
        <v/>
      </c>
      <c r="CW87" s="63" t="str">
        <f t="shared" si="90"/>
        <v/>
      </c>
      <c r="CX87" s="63" t="str">
        <f t="shared" si="90"/>
        <v/>
      </c>
      <c r="CY87" s="63" t="str">
        <f t="shared" si="90"/>
        <v/>
      </c>
      <c r="CZ87" s="63" t="str">
        <f t="shared" si="90"/>
        <v/>
      </c>
    </row>
    <row r="88" ht="15.75" customHeight="1">
      <c r="C88" s="66" t="s">
        <v>180</v>
      </c>
    </row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G5:H5"/>
    <mergeCell ref="I5:J5"/>
    <mergeCell ref="E6:F6"/>
    <mergeCell ref="G6:H6"/>
    <mergeCell ref="I6:J6"/>
    <mergeCell ref="N6:T6"/>
    <mergeCell ref="A2:CZ2"/>
    <mergeCell ref="A3:T3"/>
    <mergeCell ref="A4:B4"/>
    <mergeCell ref="E4:I4"/>
    <mergeCell ref="O4:Q4"/>
    <mergeCell ref="A5:B5"/>
    <mergeCell ref="E5:F5"/>
    <mergeCell ref="P5:Q5"/>
  </mergeCells>
  <conditionalFormatting sqref="AA8:CZ87">
    <cfRule type="expression" dxfId="0" priority="1">
      <formula>AND(AA$1&lt;=TODAY(),AB$1&gt;TODAY())</formula>
    </cfRule>
  </conditionalFormatting>
  <conditionalFormatting sqref="AA8:CZ87">
    <cfRule type="expression" dxfId="1" priority="2">
      <formula>AND($B8="Abschnitt",ISNUMBER($K8),AA$1&lt;=$L8,AB$1&gt;$K8)</formula>
    </cfRule>
  </conditionalFormatting>
  <conditionalFormatting sqref="AA8:CZ87">
    <cfRule type="expression" dxfId="2" priority="3">
      <formula>AND($B8="Vorgang",ISNUMBER($K8),AA$1&lt;=$L8,AB$1&gt;$K8,AA$1&lt;$K8+($L8-$K8+1)*$Y8)</formula>
    </cfRule>
  </conditionalFormatting>
  <conditionalFormatting sqref="AA8:CZ87">
    <cfRule type="expression" dxfId="3" priority="4">
      <formula>AND($B8="Vorgang",ISNUMBER($K8),AA$1&lt;=$L8,AB$1&gt;$K8,$Z8=5)</formula>
    </cfRule>
  </conditionalFormatting>
  <conditionalFormatting sqref="AA8:CZ87">
    <cfRule type="expression" dxfId="4" priority="5">
      <formula>AND($B8="Vorgang",ISNUMBER($K8),AA$1&lt;=$L8,AB$1&gt;$K8,$I8="ja",OR(MONTH(AA$1)=12,MONTH(AA$1)&lt;=2))</formula>
    </cfRule>
  </conditionalFormatting>
  <conditionalFormatting sqref="AA8:CZ87">
    <cfRule type="expression" dxfId="5" priority="6">
      <formula>AND($B8="Vorgang",ISNUMBER($K8),AA$1&lt;=$L8,AB$1&gt;$K8)</formula>
    </cfRule>
  </conditionalFormatting>
  <conditionalFormatting sqref="AA8:CZ87">
    <cfRule type="expression" dxfId="6" priority="7">
      <formula>AND($B8="Vorgang",ISNUMBER($M8),AA$1&lt;=$M8,AB$1&gt;$L8+1)</formula>
    </cfRule>
  </conditionalFormatting>
  <conditionalFormatting sqref="AA8:CZ87">
    <cfRule type="expression" dxfId="7" priority="8">
      <formula>$B8="Abschnitt"</formula>
    </cfRule>
  </conditionalFormatting>
  <conditionalFormatting sqref="AA5:CZ7">
    <cfRule type="expression" dxfId="8" priority="9">
      <formula>AND(AA$1&lt;=TODAY(),AB$1&gt;TODAY())</formula>
    </cfRule>
  </conditionalFormatting>
  <conditionalFormatting sqref="AA5:CZ7">
    <cfRule type="expression" dxfId="9" priority="10">
      <formula>AND($E$5="Tag",WEEKDAY(AA$1,2)&gt;5)</formula>
    </cfRule>
  </conditionalFormatting>
  <conditionalFormatting sqref="A8:T87">
    <cfRule type="expression" dxfId="10" priority="11">
      <formula>$B8="Abschnitt"</formula>
    </cfRule>
  </conditionalFormatting>
  <conditionalFormatting sqref="A8:T87">
    <cfRule type="expression" dxfId="11" priority="12">
      <formula>$B8="Meilenstein"</formula>
    </cfRule>
  </conditionalFormatting>
  <conditionalFormatting sqref="S8:S87">
    <cfRule type="expression" dxfId="12" priority="13">
      <formula>$Z8=5</formula>
    </cfRule>
  </conditionalFormatting>
  <conditionalFormatting sqref="S8:S87">
    <cfRule type="expression" dxfId="13" priority="14">
      <formula>$Z8=4</formula>
    </cfRule>
  </conditionalFormatting>
  <conditionalFormatting sqref="S8:S87">
    <cfRule type="expression" dxfId="14" priority="15">
      <formula>$Z8=3</formula>
    </cfRule>
  </conditionalFormatting>
  <conditionalFormatting sqref="S8:S87">
    <cfRule type="expression" dxfId="14" priority="16">
      <formula>$Z8=1</formula>
    </cfRule>
  </conditionalFormatting>
  <conditionalFormatting sqref="S8:S87">
    <cfRule type="expression" dxfId="15" priority="17">
      <formula>$Z8=2</formula>
    </cfRule>
  </conditionalFormatting>
  <conditionalFormatting sqref="R8:R87">
    <cfRule type="expression" dxfId="12" priority="18">
      <formula>N($R8)&gt;0</formula>
    </cfRule>
  </conditionalFormatting>
  <conditionalFormatting sqref="T8:T87">
    <cfRule type="expression" dxfId="12" priority="19">
      <formula>LEFT($T8,1)="⚠"</formula>
    </cfRule>
  </conditionalFormatting>
  <dataValidations>
    <dataValidation type="decimal" allowBlank="1" showInputMessage="1" showErrorMessage="1" prompt="Bitte 0 % bis 100 % eingeben." sqref="Q8:Q87">
      <formula1>0.0</formula1>
      <formula2>1.0</formula2>
    </dataValidation>
    <dataValidation type="list" allowBlank="1" sqref="I8:I87">
      <formula1>"ja,nein"</formula1>
    </dataValidation>
    <dataValidation type="decimal" allowBlank="1" showInputMessage="1" showErrorMessage="1" prompt="Bitte ganze Arbeitstage eingeben (0–1000)." sqref="E8:H87">
      <formula1>0.0</formula1>
      <formula2>1000.0</formula2>
    </dataValidation>
    <dataValidation type="date" operator="greaterThan" allowBlank="1" sqref="K4 C5 I5">
      <formula1>36526.0</formula1>
    </dataValidation>
    <dataValidation type="date" operator="greaterThan" allowBlank="1" showInputMessage="1" showErrorMessage="1" prompt="Bitte ein Datum eingeben." sqref="J8:J87 N8:P87">
      <formula1>36526.0</formula1>
    </dataValidation>
    <dataValidation type="list" allowBlank="1" sqref="E5">
      <formula1>"Tag,Woche,Monat"</formula1>
    </dataValidation>
    <dataValidation type="list" allowBlank="1" sqref="B8:B87">
      <formula1>"Abschnitt,Vorgang,Meilenstein"</formula1>
    </dataValidation>
  </dataValidations>
  <hyperlinks>
    <hyperlink r:id="rId2" ref="A2"/>
  </hyperlinks>
  <printOptions horizontalCentered="1"/>
  <pageMargins bottom="0.5" footer="0.0" header="0.0" left="0.4" right="0.4" top="0.5"/>
  <pageSetup fitToHeight="0" paperSize="8" orientation="landscape"/>
  <headerFooter>
    <oddFooter>&amp;L &amp;A  ·  Stand &amp;D&amp;R Seite &amp;P von </oddFooter>
  </headerFooter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B7FA6"/>
    <outlinePr summaryRight="0"/>
    <pageSetUpPr fitToPage="1"/>
  </sheetPr>
  <sheetViews>
    <sheetView showGridLines="0" workbookViewId="0">
      <pane xSplit="3.0" ySplit="7.0" topLeftCell="D8" activePane="bottomRight" state="frozen"/>
      <selection activeCell="D1" sqref="D1" pane="topRight"/>
      <selection activeCell="A8" sqref="A8" pane="bottomLeft"/>
      <selection activeCell="D8" sqref="D8" pane="bottomRight"/>
    </sheetView>
  </sheetViews>
  <sheetFormatPr customHeight="1" defaultColWidth="14.43" defaultRowHeight="15.0" outlineLevelCol="1"/>
  <cols>
    <col customWidth="1" min="1" max="1" width="4.43"/>
    <col customWidth="1" min="2" max="2" width="10.43"/>
    <col customWidth="1" min="3" max="3" width="36.0"/>
    <col customWidth="1" min="4" max="4" width="19.0"/>
    <col customWidth="1" min="5" max="10" width="5.43" outlineLevel="1"/>
    <col customWidth="1" min="11" max="12" width="9.0"/>
    <col customWidth="1" min="13" max="18" width="9.0" outlineLevel="1"/>
    <col customWidth="1" min="19" max="19" width="15.0"/>
    <col customWidth="1" min="20" max="20" width="24.0"/>
    <col customWidth="1" hidden="1" min="21" max="26" width="13.0"/>
    <col customWidth="1" min="27" max="104" width="3.86"/>
    <col customWidth="1" hidden="1" min="105" max="105" width="3.86"/>
  </cols>
  <sheetData>
    <row r="1" hidden="1">
      <c r="AA1" s="10">
        <f>IF($E$5="Monat",DATE(YEAR(IF(ISNUMBER($I$5),$I$5,IF(ISNUMBER($C$5),$C$5,TODAY()))),MONTH(IF(ISNUMBER($I$5),$I$5,IF(ISNUMBER($C$5),$C$5,TODAY()))),1),IF(ISNUMBER($I$5),$I$5,IF(ISNUMBER($C$5),$C$5,TODAY()))-WEEKDAY(IF(ISNUMBER($I$5),$I$5,IF(ISNUMBER($C$5),$C$5,TODAY())),2)+1)</f>
        <v>46328</v>
      </c>
      <c r="AB1" s="10">
        <f t="shared" ref="AB1:DA1" si="1">IF($E$5="Monat",EDATE(AA1,1),AA1+IF($E$5="Woche",7,1))</f>
        <v>46329</v>
      </c>
      <c r="AC1" s="10">
        <f t="shared" si="1"/>
        <v>46330</v>
      </c>
      <c r="AD1" s="10">
        <f t="shared" si="1"/>
        <v>46331</v>
      </c>
      <c r="AE1" s="10">
        <f t="shared" si="1"/>
        <v>46332</v>
      </c>
      <c r="AF1" s="10">
        <f t="shared" si="1"/>
        <v>46333</v>
      </c>
      <c r="AG1" s="10">
        <f t="shared" si="1"/>
        <v>46334</v>
      </c>
      <c r="AH1" s="10">
        <f t="shared" si="1"/>
        <v>46335</v>
      </c>
      <c r="AI1" s="10">
        <f t="shared" si="1"/>
        <v>46336</v>
      </c>
      <c r="AJ1" s="10">
        <f t="shared" si="1"/>
        <v>46337</v>
      </c>
      <c r="AK1" s="10">
        <f t="shared" si="1"/>
        <v>46338</v>
      </c>
      <c r="AL1" s="10">
        <f t="shared" si="1"/>
        <v>46339</v>
      </c>
      <c r="AM1" s="10">
        <f t="shared" si="1"/>
        <v>46340</v>
      </c>
      <c r="AN1" s="10">
        <f t="shared" si="1"/>
        <v>46341</v>
      </c>
      <c r="AO1" s="10">
        <f t="shared" si="1"/>
        <v>46342</v>
      </c>
      <c r="AP1" s="10">
        <f t="shared" si="1"/>
        <v>46343</v>
      </c>
      <c r="AQ1" s="10">
        <f t="shared" si="1"/>
        <v>46344</v>
      </c>
      <c r="AR1" s="10">
        <f t="shared" si="1"/>
        <v>46345</v>
      </c>
      <c r="AS1" s="10">
        <f t="shared" si="1"/>
        <v>46346</v>
      </c>
      <c r="AT1" s="10">
        <f t="shared" si="1"/>
        <v>46347</v>
      </c>
      <c r="AU1" s="10">
        <f t="shared" si="1"/>
        <v>46348</v>
      </c>
      <c r="AV1" s="10">
        <f t="shared" si="1"/>
        <v>46349</v>
      </c>
      <c r="AW1" s="10">
        <f t="shared" si="1"/>
        <v>46350</v>
      </c>
      <c r="AX1" s="10">
        <f t="shared" si="1"/>
        <v>46351</v>
      </c>
      <c r="AY1" s="10">
        <f t="shared" si="1"/>
        <v>46352</v>
      </c>
      <c r="AZ1" s="10">
        <f t="shared" si="1"/>
        <v>46353</v>
      </c>
      <c r="BA1" s="10">
        <f t="shared" si="1"/>
        <v>46354</v>
      </c>
      <c r="BB1" s="10">
        <f t="shared" si="1"/>
        <v>46355</v>
      </c>
      <c r="BC1" s="10">
        <f t="shared" si="1"/>
        <v>46356</v>
      </c>
      <c r="BD1" s="10">
        <f t="shared" si="1"/>
        <v>46357</v>
      </c>
      <c r="BE1" s="10">
        <f t="shared" si="1"/>
        <v>46358</v>
      </c>
      <c r="BF1" s="10">
        <f t="shared" si="1"/>
        <v>46359</v>
      </c>
      <c r="BG1" s="10">
        <f t="shared" si="1"/>
        <v>46360</v>
      </c>
      <c r="BH1" s="10">
        <f t="shared" si="1"/>
        <v>46361</v>
      </c>
      <c r="BI1" s="10">
        <f t="shared" si="1"/>
        <v>46362</v>
      </c>
      <c r="BJ1" s="10">
        <f t="shared" si="1"/>
        <v>46363</v>
      </c>
      <c r="BK1" s="10">
        <f t="shared" si="1"/>
        <v>46364</v>
      </c>
      <c r="BL1" s="10">
        <f t="shared" si="1"/>
        <v>46365</v>
      </c>
      <c r="BM1" s="10">
        <f t="shared" si="1"/>
        <v>46366</v>
      </c>
      <c r="BN1" s="10">
        <f t="shared" si="1"/>
        <v>46367</v>
      </c>
      <c r="BO1" s="10">
        <f t="shared" si="1"/>
        <v>46368</v>
      </c>
      <c r="BP1" s="10">
        <f t="shared" si="1"/>
        <v>46369</v>
      </c>
      <c r="BQ1" s="10">
        <f t="shared" si="1"/>
        <v>46370</v>
      </c>
      <c r="BR1" s="10">
        <f t="shared" si="1"/>
        <v>46371</v>
      </c>
      <c r="BS1" s="10">
        <f t="shared" si="1"/>
        <v>46372</v>
      </c>
      <c r="BT1" s="10">
        <f t="shared" si="1"/>
        <v>46373</v>
      </c>
      <c r="BU1" s="10">
        <f t="shared" si="1"/>
        <v>46374</v>
      </c>
      <c r="BV1" s="10">
        <f t="shared" si="1"/>
        <v>46375</v>
      </c>
      <c r="BW1" s="10">
        <f t="shared" si="1"/>
        <v>46376</v>
      </c>
      <c r="BX1" s="10">
        <f t="shared" si="1"/>
        <v>46377</v>
      </c>
      <c r="BY1" s="10">
        <f t="shared" si="1"/>
        <v>46378</v>
      </c>
      <c r="BZ1" s="10">
        <f t="shared" si="1"/>
        <v>46379</v>
      </c>
      <c r="CA1" s="10">
        <f t="shared" si="1"/>
        <v>46380</v>
      </c>
      <c r="CB1" s="10">
        <f t="shared" si="1"/>
        <v>46381</v>
      </c>
      <c r="CC1" s="10">
        <f t="shared" si="1"/>
        <v>46382</v>
      </c>
      <c r="CD1" s="10">
        <f t="shared" si="1"/>
        <v>46383</v>
      </c>
      <c r="CE1" s="10">
        <f t="shared" si="1"/>
        <v>46384</v>
      </c>
      <c r="CF1" s="10">
        <f t="shared" si="1"/>
        <v>46385</v>
      </c>
      <c r="CG1" s="10">
        <f t="shared" si="1"/>
        <v>46386</v>
      </c>
      <c r="CH1" s="10">
        <f t="shared" si="1"/>
        <v>46387</v>
      </c>
      <c r="CI1" s="10">
        <f t="shared" si="1"/>
        <v>46388</v>
      </c>
      <c r="CJ1" s="10">
        <f t="shared" si="1"/>
        <v>46389</v>
      </c>
      <c r="CK1" s="10">
        <f t="shared" si="1"/>
        <v>46390</v>
      </c>
      <c r="CL1" s="10">
        <f t="shared" si="1"/>
        <v>46391</v>
      </c>
      <c r="CM1" s="10">
        <f t="shared" si="1"/>
        <v>46392</v>
      </c>
      <c r="CN1" s="10">
        <f t="shared" si="1"/>
        <v>46393</v>
      </c>
      <c r="CO1" s="10">
        <f t="shared" si="1"/>
        <v>46394</v>
      </c>
      <c r="CP1" s="10">
        <f t="shared" si="1"/>
        <v>46395</v>
      </c>
      <c r="CQ1" s="10">
        <f t="shared" si="1"/>
        <v>46396</v>
      </c>
      <c r="CR1" s="10">
        <f t="shared" si="1"/>
        <v>46397</v>
      </c>
      <c r="CS1" s="10">
        <f t="shared" si="1"/>
        <v>46398</v>
      </c>
      <c r="CT1" s="10">
        <f t="shared" si="1"/>
        <v>46399</v>
      </c>
      <c r="CU1" s="10">
        <f t="shared" si="1"/>
        <v>46400</v>
      </c>
      <c r="CV1" s="10">
        <f t="shared" si="1"/>
        <v>46401</v>
      </c>
      <c r="CW1" s="10">
        <f t="shared" si="1"/>
        <v>46402</v>
      </c>
      <c r="CX1" s="10">
        <f t="shared" si="1"/>
        <v>46403</v>
      </c>
      <c r="CY1" s="10">
        <f t="shared" si="1"/>
        <v>46404</v>
      </c>
      <c r="CZ1" s="10">
        <f t="shared" si="1"/>
        <v>46405</v>
      </c>
      <c r="DA1" s="10">
        <f t="shared" si="1"/>
        <v>46406</v>
      </c>
    </row>
    <row r="2" ht="24.0" customHeight="1">
      <c r="A2" s="20" t="s">
        <v>47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2"/>
    </row>
    <row r="3" ht="30.0" customHeight="1">
      <c r="A3" s="23" t="str">
        <f>"Bauzeitenplan  ·  "&amp;IF($C$4="","Projektname",$C$4)</f>
        <v>Bauzeitenplan  ·  Dachsanierung</v>
      </c>
    </row>
    <row r="4" ht="18.0" customHeight="1">
      <c r="A4" s="24" t="s">
        <v>48</v>
      </c>
      <c r="C4" s="25" t="s">
        <v>63</v>
      </c>
      <c r="D4" s="24" t="s">
        <v>50</v>
      </c>
      <c r="E4" s="26" t="s">
        <v>64</v>
      </c>
      <c r="F4" s="27"/>
      <c r="G4" s="27"/>
      <c r="H4" s="27"/>
      <c r="I4" s="28"/>
      <c r="J4" s="24" t="s">
        <v>52</v>
      </c>
      <c r="K4" s="29">
        <f>TODAY()</f>
        <v>46316</v>
      </c>
      <c r="L4" s="24" t="s">
        <v>53</v>
      </c>
      <c r="M4" s="30" t="s">
        <v>54</v>
      </c>
      <c r="N4" s="24" t="s">
        <v>55</v>
      </c>
      <c r="O4" s="31" t="str">
        <f>Bundesland</f>
        <v>Nordrhein-Westfalen</v>
      </c>
      <c r="P4" s="21"/>
      <c r="Q4" s="22"/>
    </row>
    <row r="5" ht="18.0" customHeight="1">
      <c r="A5" s="24" t="s">
        <v>56</v>
      </c>
      <c r="C5" s="32">
        <f>TODAY()-WEEKDAY(TODAY(),2)+1--14</f>
        <v>46328</v>
      </c>
      <c r="D5" s="24" t="s">
        <v>57</v>
      </c>
      <c r="E5" s="33" t="s">
        <v>67</v>
      </c>
      <c r="F5" s="28"/>
      <c r="G5" s="24" t="s">
        <v>59</v>
      </c>
      <c r="I5" s="34"/>
      <c r="J5" s="28"/>
      <c r="K5" s="24" t="s">
        <v>60</v>
      </c>
      <c r="L5" s="35">
        <f>IFERROR(1/(1/MAX($L$8:$L$87)),"")</f>
        <v>46365</v>
      </c>
      <c r="M5" s="24" t="s">
        <v>61</v>
      </c>
      <c r="N5" s="36">
        <f>IF(ISNUMBER($L$5),NETWORKDAYS(MIN($K$8:$K$87),$L$5,Freie_Tage),"")</f>
        <v>28</v>
      </c>
      <c r="O5" s="24" t="s">
        <v>62</v>
      </c>
      <c r="P5" s="37">
        <f>IFERROR(SUMPRODUCT(($B$8:$B$87="Vorgang")*1,$G$8:$G$87,$Q$8:$Q$87)/SUMIFS($G$8:$G$87,$B$8:$B$87,"Vorgang"),0)</f>
        <v>0</v>
      </c>
      <c r="Q5" s="22"/>
      <c r="AA5" s="38" t="str">
        <f>IF($E$5="Monat",YEAR(AA1)&amp;"",CHOOSE(MONTH(AA1),"Jan","Feb","Mär","Apr","Mai","Jun","Jul","Aug","Sep","Okt","Nov","Dez"))</f>
        <v>Nov</v>
      </c>
      <c r="AB5" s="38" t="str">
        <f t="shared" ref="AB5:CZ5" si="2">IF($E$5="Monat",IF(YEAR(AB1)&lt;&gt;YEAR(AA1),YEAR(AB1)&amp;"",""),IF(MONTH(AB1)&lt;&gt;MONTH(AA1),CHOOSE(MONTH(AB1),"Jan","Feb","Mär","Apr","Mai","Jun","Jul","Aug","Sep","Okt","Nov","Dez"),""))</f>
        <v/>
      </c>
      <c r="AC5" s="38" t="str">
        <f t="shared" si="2"/>
        <v/>
      </c>
      <c r="AD5" s="38" t="str">
        <f t="shared" si="2"/>
        <v/>
      </c>
      <c r="AE5" s="38" t="str">
        <f t="shared" si="2"/>
        <v/>
      </c>
      <c r="AF5" s="38" t="str">
        <f t="shared" si="2"/>
        <v/>
      </c>
      <c r="AG5" s="38" t="str">
        <f t="shared" si="2"/>
        <v/>
      </c>
      <c r="AH5" s="38" t="str">
        <f t="shared" si="2"/>
        <v/>
      </c>
      <c r="AI5" s="38" t="str">
        <f t="shared" si="2"/>
        <v/>
      </c>
      <c r="AJ5" s="38" t="str">
        <f t="shared" si="2"/>
        <v/>
      </c>
      <c r="AK5" s="38" t="str">
        <f t="shared" si="2"/>
        <v/>
      </c>
      <c r="AL5" s="38" t="str">
        <f t="shared" si="2"/>
        <v/>
      </c>
      <c r="AM5" s="38" t="str">
        <f t="shared" si="2"/>
        <v/>
      </c>
      <c r="AN5" s="38" t="str">
        <f t="shared" si="2"/>
        <v/>
      </c>
      <c r="AO5" s="38" t="str">
        <f t="shared" si="2"/>
        <v/>
      </c>
      <c r="AP5" s="38" t="str">
        <f t="shared" si="2"/>
        <v/>
      </c>
      <c r="AQ5" s="38" t="str">
        <f t="shared" si="2"/>
        <v/>
      </c>
      <c r="AR5" s="38" t="str">
        <f t="shared" si="2"/>
        <v/>
      </c>
      <c r="AS5" s="38" t="str">
        <f t="shared" si="2"/>
        <v/>
      </c>
      <c r="AT5" s="38" t="str">
        <f t="shared" si="2"/>
        <v/>
      </c>
      <c r="AU5" s="38" t="str">
        <f t="shared" si="2"/>
        <v/>
      </c>
      <c r="AV5" s="38" t="str">
        <f t="shared" si="2"/>
        <v/>
      </c>
      <c r="AW5" s="38" t="str">
        <f t="shared" si="2"/>
        <v/>
      </c>
      <c r="AX5" s="38" t="str">
        <f t="shared" si="2"/>
        <v/>
      </c>
      <c r="AY5" s="38" t="str">
        <f t="shared" si="2"/>
        <v/>
      </c>
      <c r="AZ5" s="38" t="str">
        <f t="shared" si="2"/>
        <v/>
      </c>
      <c r="BA5" s="38" t="str">
        <f t="shared" si="2"/>
        <v/>
      </c>
      <c r="BB5" s="38" t="str">
        <f t="shared" si="2"/>
        <v/>
      </c>
      <c r="BC5" s="38" t="str">
        <f t="shared" si="2"/>
        <v/>
      </c>
      <c r="BD5" s="38" t="str">
        <f t="shared" si="2"/>
        <v>Dez</v>
      </c>
      <c r="BE5" s="38" t="str">
        <f t="shared" si="2"/>
        <v/>
      </c>
      <c r="BF5" s="38" t="str">
        <f t="shared" si="2"/>
        <v/>
      </c>
      <c r="BG5" s="38" t="str">
        <f t="shared" si="2"/>
        <v/>
      </c>
      <c r="BH5" s="38" t="str">
        <f t="shared" si="2"/>
        <v/>
      </c>
      <c r="BI5" s="38" t="str">
        <f t="shared" si="2"/>
        <v/>
      </c>
      <c r="BJ5" s="38" t="str">
        <f t="shared" si="2"/>
        <v/>
      </c>
      <c r="BK5" s="38" t="str">
        <f t="shared" si="2"/>
        <v/>
      </c>
      <c r="BL5" s="38" t="str">
        <f t="shared" si="2"/>
        <v/>
      </c>
      <c r="BM5" s="38" t="str">
        <f t="shared" si="2"/>
        <v/>
      </c>
      <c r="BN5" s="38" t="str">
        <f t="shared" si="2"/>
        <v/>
      </c>
      <c r="BO5" s="38" t="str">
        <f t="shared" si="2"/>
        <v/>
      </c>
      <c r="BP5" s="38" t="str">
        <f t="shared" si="2"/>
        <v/>
      </c>
      <c r="BQ5" s="38" t="str">
        <f t="shared" si="2"/>
        <v/>
      </c>
      <c r="BR5" s="38" t="str">
        <f t="shared" si="2"/>
        <v/>
      </c>
      <c r="BS5" s="38" t="str">
        <f t="shared" si="2"/>
        <v/>
      </c>
      <c r="BT5" s="38" t="str">
        <f t="shared" si="2"/>
        <v/>
      </c>
      <c r="BU5" s="38" t="str">
        <f t="shared" si="2"/>
        <v/>
      </c>
      <c r="BV5" s="38" t="str">
        <f t="shared" si="2"/>
        <v/>
      </c>
      <c r="BW5" s="38" t="str">
        <f t="shared" si="2"/>
        <v/>
      </c>
      <c r="BX5" s="38" t="str">
        <f t="shared" si="2"/>
        <v/>
      </c>
      <c r="BY5" s="38" t="str">
        <f t="shared" si="2"/>
        <v/>
      </c>
      <c r="BZ5" s="38" t="str">
        <f t="shared" si="2"/>
        <v/>
      </c>
      <c r="CA5" s="38" t="str">
        <f t="shared" si="2"/>
        <v/>
      </c>
      <c r="CB5" s="38" t="str">
        <f t="shared" si="2"/>
        <v/>
      </c>
      <c r="CC5" s="38" t="str">
        <f t="shared" si="2"/>
        <v/>
      </c>
      <c r="CD5" s="38" t="str">
        <f t="shared" si="2"/>
        <v/>
      </c>
      <c r="CE5" s="38" t="str">
        <f t="shared" si="2"/>
        <v/>
      </c>
      <c r="CF5" s="38" t="str">
        <f t="shared" si="2"/>
        <v/>
      </c>
      <c r="CG5" s="38" t="str">
        <f t="shared" si="2"/>
        <v/>
      </c>
      <c r="CH5" s="38" t="str">
        <f t="shared" si="2"/>
        <v/>
      </c>
      <c r="CI5" s="38" t="str">
        <f t="shared" si="2"/>
        <v>Jan</v>
      </c>
      <c r="CJ5" s="38" t="str">
        <f t="shared" si="2"/>
        <v/>
      </c>
      <c r="CK5" s="38" t="str">
        <f t="shared" si="2"/>
        <v/>
      </c>
      <c r="CL5" s="38" t="str">
        <f t="shared" si="2"/>
        <v/>
      </c>
      <c r="CM5" s="38" t="str">
        <f t="shared" si="2"/>
        <v/>
      </c>
      <c r="CN5" s="38" t="str">
        <f t="shared" si="2"/>
        <v/>
      </c>
      <c r="CO5" s="38" t="str">
        <f t="shared" si="2"/>
        <v/>
      </c>
      <c r="CP5" s="38" t="str">
        <f t="shared" si="2"/>
        <v/>
      </c>
      <c r="CQ5" s="38" t="str">
        <f t="shared" si="2"/>
        <v/>
      </c>
      <c r="CR5" s="38" t="str">
        <f t="shared" si="2"/>
        <v/>
      </c>
      <c r="CS5" s="38" t="str">
        <f t="shared" si="2"/>
        <v/>
      </c>
      <c r="CT5" s="38" t="str">
        <f t="shared" si="2"/>
        <v/>
      </c>
      <c r="CU5" s="38" t="str">
        <f t="shared" si="2"/>
        <v/>
      </c>
      <c r="CV5" s="38" t="str">
        <f t="shared" si="2"/>
        <v/>
      </c>
      <c r="CW5" s="38" t="str">
        <f t="shared" si="2"/>
        <v/>
      </c>
      <c r="CX5" s="38" t="str">
        <f t="shared" si="2"/>
        <v/>
      </c>
      <c r="CY5" s="38" t="str">
        <f t="shared" si="2"/>
        <v/>
      </c>
      <c r="CZ5" s="38" t="str">
        <f t="shared" si="2"/>
        <v/>
      </c>
    </row>
    <row r="6" ht="15.75" customHeight="1">
      <c r="A6" s="24"/>
      <c r="B6" s="39" t="s">
        <v>68</v>
      </c>
      <c r="C6" s="40" t="s">
        <v>69</v>
      </c>
      <c r="D6" s="41" t="s">
        <v>70</v>
      </c>
      <c r="E6" s="42" t="s">
        <v>71</v>
      </c>
      <c r="F6" s="22"/>
      <c r="G6" s="43" t="s">
        <v>72</v>
      </c>
      <c r="H6" s="22"/>
      <c r="I6" s="44" t="s">
        <v>73</v>
      </c>
      <c r="J6" s="22"/>
      <c r="K6" s="45" t="s">
        <v>74</v>
      </c>
      <c r="L6" s="46" t="s">
        <v>75</v>
      </c>
      <c r="M6" s="47" t="s">
        <v>76</v>
      </c>
      <c r="N6" s="48" t="s">
        <v>77</v>
      </c>
      <c r="AA6" s="49" t="str">
        <f t="shared" ref="AA6:CZ6" si="3">IF($E$5="Tag",CHOOSE(WEEKDAY(AA1,2),"Mo","Di","Mi","Do","Fr","Sa","So"),IF($E$5="Woche","KW"&amp;WEEKNUM(AA1,21),CHOOSE(MONTH(AA1),"Jan","Feb","Mär","Apr","Mai","Jun","Jul","Aug","Sep","Okt","Nov","Dez")))</f>
        <v>Mo</v>
      </c>
      <c r="AB6" s="49" t="str">
        <f t="shared" si="3"/>
        <v>Di</v>
      </c>
      <c r="AC6" s="49" t="str">
        <f t="shared" si="3"/>
        <v>Mi</v>
      </c>
      <c r="AD6" s="49" t="str">
        <f t="shared" si="3"/>
        <v>Do</v>
      </c>
      <c r="AE6" s="49" t="str">
        <f t="shared" si="3"/>
        <v>Fr</v>
      </c>
      <c r="AF6" s="49" t="str">
        <f t="shared" si="3"/>
        <v>Sa</v>
      </c>
      <c r="AG6" s="49" t="str">
        <f t="shared" si="3"/>
        <v>So</v>
      </c>
      <c r="AH6" s="49" t="str">
        <f t="shared" si="3"/>
        <v>Mo</v>
      </c>
      <c r="AI6" s="49" t="str">
        <f t="shared" si="3"/>
        <v>Di</v>
      </c>
      <c r="AJ6" s="49" t="str">
        <f t="shared" si="3"/>
        <v>Mi</v>
      </c>
      <c r="AK6" s="49" t="str">
        <f t="shared" si="3"/>
        <v>Do</v>
      </c>
      <c r="AL6" s="49" t="str">
        <f t="shared" si="3"/>
        <v>Fr</v>
      </c>
      <c r="AM6" s="49" t="str">
        <f t="shared" si="3"/>
        <v>Sa</v>
      </c>
      <c r="AN6" s="49" t="str">
        <f t="shared" si="3"/>
        <v>So</v>
      </c>
      <c r="AO6" s="49" t="str">
        <f t="shared" si="3"/>
        <v>Mo</v>
      </c>
      <c r="AP6" s="49" t="str">
        <f t="shared" si="3"/>
        <v>Di</v>
      </c>
      <c r="AQ6" s="49" t="str">
        <f t="shared" si="3"/>
        <v>Mi</v>
      </c>
      <c r="AR6" s="49" t="str">
        <f t="shared" si="3"/>
        <v>Do</v>
      </c>
      <c r="AS6" s="49" t="str">
        <f t="shared" si="3"/>
        <v>Fr</v>
      </c>
      <c r="AT6" s="49" t="str">
        <f t="shared" si="3"/>
        <v>Sa</v>
      </c>
      <c r="AU6" s="49" t="str">
        <f t="shared" si="3"/>
        <v>So</v>
      </c>
      <c r="AV6" s="49" t="str">
        <f t="shared" si="3"/>
        <v>Mo</v>
      </c>
      <c r="AW6" s="49" t="str">
        <f t="shared" si="3"/>
        <v>Di</v>
      </c>
      <c r="AX6" s="49" t="str">
        <f t="shared" si="3"/>
        <v>Mi</v>
      </c>
      <c r="AY6" s="49" t="str">
        <f t="shared" si="3"/>
        <v>Do</v>
      </c>
      <c r="AZ6" s="49" t="str">
        <f t="shared" si="3"/>
        <v>Fr</v>
      </c>
      <c r="BA6" s="49" t="str">
        <f t="shared" si="3"/>
        <v>Sa</v>
      </c>
      <c r="BB6" s="49" t="str">
        <f t="shared" si="3"/>
        <v>So</v>
      </c>
      <c r="BC6" s="49" t="str">
        <f t="shared" si="3"/>
        <v>Mo</v>
      </c>
      <c r="BD6" s="49" t="str">
        <f t="shared" si="3"/>
        <v>Di</v>
      </c>
      <c r="BE6" s="49" t="str">
        <f t="shared" si="3"/>
        <v>Mi</v>
      </c>
      <c r="BF6" s="49" t="str">
        <f t="shared" si="3"/>
        <v>Do</v>
      </c>
      <c r="BG6" s="49" t="str">
        <f t="shared" si="3"/>
        <v>Fr</v>
      </c>
      <c r="BH6" s="49" t="str">
        <f t="shared" si="3"/>
        <v>Sa</v>
      </c>
      <c r="BI6" s="49" t="str">
        <f t="shared" si="3"/>
        <v>So</v>
      </c>
      <c r="BJ6" s="49" t="str">
        <f t="shared" si="3"/>
        <v>Mo</v>
      </c>
      <c r="BK6" s="49" t="str">
        <f t="shared" si="3"/>
        <v>Di</v>
      </c>
      <c r="BL6" s="49" t="str">
        <f t="shared" si="3"/>
        <v>Mi</v>
      </c>
      <c r="BM6" s="49" t="str">
        <f t="shared" si="3"/>
        <v>Do</v>
      </c>
      <c r="BN6" s="49" t="str">
        <f t="shared" si="3"/>
        <v>Fr</v>
      </c>
      <c r="BO6" s="49" t="str">
        <f t="shared" si="3"/>
        <v>Sa</v>
      </c>
      <c r="BP6" s="49" t="str">
        <f t="shared" si="3"/>
        <v>So</v>
      </c>
      <c r="BQ6" s="49" t="str">
        <f t="shared" si="3"/>
        <v>Mo</v>
      </c>
      <c r="BR6" s="49" t="str">
        <f t="shared" si="3"/>
        <v>Di</v>
      </c>
      <c r="BS6" s="49" t="str">
        <f t="shared" si="3"/>
        <v>Mi</v>
      </c>
      <c r="BT6" s="49" t="str">
        <f t="shared" si="3"/>
        <v>Do</v>
      </c>
      <c r="BU6" s="49" t="str">
        <f t="shared" si="3"/>
        <v>Fr</v>
      </c>
      <c r="BV6" s="49" t="str">
        <f t="shared" si="3"/>
        <v>Sa</v>
      </c>
      <c r="BW6" s="49" t="str">
        <f t="shared" si="3"/>
        <v>So</v>
      </c>
      <c r="BX6" s="49" t="str">
        <f t="shared" si="3"/>
        <v>Mo</v>
      </c>
      <c r="BY6" s="49" t="str">
        <f t="shared" si="3"/>
        <v>Di</v>
      </c>
      <c r="BZ6" s="49" t="str">
        <f t="shared" si="3"/>
        <v>Mi</v>
      </c>
      <c r="CA6" s="49" t="str">
        <f t="shared" si="3"/>
        <v>Do</v>
      </c>
      <c r="CB6" s="49" t="str">
        <f t="shared" si="3"/>
        <v>Fr</v>
      </c>
      <c r="CC6" s="49" t="str">
        <f t="shared" si="3"/>
        <v>Sa</v>
      </c>
      <c r="CD6" s="49" t="str">
        <f t="shared" si="3"/>
        <v>So</v>
      </c>
      <c r="CE6" s="49" t="str">
        <f t="shared" si="3"/>
        <v>Mo</v>
      </c>
      <c r="CF6" s="49" t="str">
        <f t="shared" si="3"/>
        <v>Di</v>
      </c>
      <c r="CG6" s="49" t="str">
        <f t="shared" si="3"/>
        <v>Mi</v>
      </c>
      <c r="CH6" s="49" t="str">
        <f t="shared" si="3"/>
        <v>Do</v>
      </c>
      <c r="CI6" s="49" t="str">
        <f t="shared" si="3"/>
        <v>Fr</v>
      </c>
      <c r="CJ6" s="49" t="str">
        <f t="shared" si="3"/>
        <v>Sa</v>
      </c>
      <c r="CK6" s="49" t="str">
        <f t="shared" si="3"/>
        <v>So</v>
      </c>
      <c r="CL6" s="49" t="str">
        <f t="shared" si="3"/>
        <v>Mo</v>
      </c>
      <c r="CM6" s="49" t="str">
        <f t="shared" si="3"/>
        <v>Di</v>
      </c>
      <c r="CN6" s="49" t="str">
        <f t="shared" si="3"/>
        <v>Mi</v>
      </c>
      <c r="CO6" s="49" t="str">
        <f t="shared" si="3"/>
        <v>Do</v>
      </c>
      <c r="CP6" s="49" t="str">
        <f t="shared" si="3"/>
        <v>Fr</v>
      </c>
      <c r="CQ6" s="49" t="str">
        <f t="shared" si="3"/>
        <v>Sa</v>
      </c>
      <c r="CR6" s="49" t="str">
        <f t="shared" si="3"/>
        <v>So</v>
      </c>
      <c r="CS6" s="49" t="str">
        <f t="shared" si="3"/>
        <v>Mo</v>
      </c>
      <c r="CT6" s="49" t="str">
        <f t="shared" si="3"/>
        <v>Di</v>
      </c>
      <c r="CU6" s="49" t="str">
        <f t="shared" si="3"/>
        <v>Mi</v>
      </c>
      <c r="CV6" s="49" t="str">
        <f t="shared" si="3"/>
        <v>Do</v>
      </c>
      <c r="CW6" s="49" t="str">
        <f t="shared" si="3"/>
        <v>Fr</v>
      </c>
      <c r="CX6" s="49" t="str">
        <f t="shared" si="3"/>
        <v>Sa</v>
      </c>
      <c r="CY6" s="49" t="str">
        <f t="shared" si="3"/>
        <v>So</v>
      </c>
      <c r="CZ6" s="49" t="str">
        <f t="shared" si="3"/>
        <v>Mo</v>
      </c>
    </row>
    <row r="7" ht="21.75" customHeight="1">
      <c r="A7" s="50" t="s">
        <v>78</v>
      </c>
      <c r="B7" s="50" t="s">
        <v>79</v>
      </c>
      <c r="C7" s="51" t="s">
        <v>80</v>
      </c>
      <c r="D7" s="51" t="s">
        <v>81</v>
      </c>
      <c r="E7" s="50" t="s">
        <v>82</v>
      </c>
      <c r="F7" s="50" t="s">
        <v>83</v>
      </c>
      <c r="G7" s="50" t="s">
        <v>84</v>
      </c>
      <c r="H7" s="50" t="s">
        <v>73</v>
      </c>
      <c r="I7" s="50" t="s">
        <v>85</v>
      </c>
      <c r="J7" s="50" t="s">
        <v>86</v>
      </c>
      <c r="K7" s="50" t="s">
        <v>87</v>
      </c>
      <c r="L7" s="50" t="s">
        <v>88</v>
      </c>
      <c r="M7" s="50" t="s">
        <v>89</v>
      </c>
      <c r="N7" s="50" t="s">
        <v>90</v>
      </c>
      <c r="O7" s="50" t="s">
        <v>91</v>
      </c>
      <c r="P7" s="50" t="s">
        <v>92</v>
      </c>
      <c r="Q7" s="50" t="s">
        <v>93</v>
      </c>
      <c r="R7" s="50" t="s">
        <v>94</v>
      </c>
      <c r="S7" s="51" t="s">
        <v>95</v>
      </c>
      <c r="T7" s="51" t="s">
        <v>96</v>
      </c>
      <c r="AA7" s="52">
        <f t="shared" ref="AA7:CZ7" si="4">IF($E$5="Tag",DAY(AA1),IF($E$5="Woche",DAY(AA1)&amp;"."&amp;MONTH(AA1)&amp;".",""))</f>
        <v>2</v>
      </c>
      <c r="AB7" s="52">
        <f t="shared" si="4"/>
        <v>3</v>
      </c>
      <c r="AC7" s="52">
        <f t="shared" si="4"/>
        <v>4</v>
      </c>
      <c r="AD7" s="52">
        <f t="shared" si="4"/>
        <v>5</v>
      </c>
      <c r="AE7" s="52">
        <f t="shared" si="4"/>
        <v>6</v>
      </c>
      <c r="AF7" s="52">
        <f t="shared" si="4"/>
        <v>7</v>
      </c>
      <c r="AG7" s="52">
        <f t="shared" si="4"/>
        <v>8</v>
      </c>
      <c r="AH7" s="52">
        <f t="shared" si="4"/>
        <v>9</v>
      </c>
      <c r="AI7" s="52">
        <f t="shared" si="4"/>
        <v>10</v>
      </c>
      <c r="AJ7" s="52">
        <f t="shared" si="4"/>
        <v>11</v>
      </c>
      <c r="AK7" s="52">
        <f t="shared" si="4"/>
        <v>12</v>
      </c>
      <c r="AL7" s="52">
        <f t="shared" si="4"/>
        <v>13</v>
      </c>
      <c r="AM7" s="52">
        <f t="shared" si="4"/>
        <v>14</v>
      </c>
      <c r="AN7" s="52">
        <f t="shared" si="4"/>
        <v>15</v>
      </c>
      <c r="AO7" s="52">
        <f t="shared" si="4"/>
        <v>16</v>
      </c>
      <c r="AP7" s="52">
        <f t="shared" si="4"/>
        <v>17</v>
      </c>
      <c r="AQ7" s="52">
        <f t="shared" si="4"/>
        <v>18</v>
      </c>
      <c r="AR7" s="52">
        <f t="shared" si="4"/>
        <v>19</v>
      </c>
      <c r="AS7" s="52">
        <f t="shared" si="4"/>
        <v>20</v>
      </c>
      <c r="AT7" s="52">
        <f t="shared" si="4"/>
        <v>21</v>
      </c>
      <c r="AU7" s="52">
        <f t="shared" si="4"/>
        <v>22</v>
      </c>
      <c r="AV7" s="52">
        <f t="shared" si="4"/>
        <v>23</v>
      </c>
      <c r="AW7" s="52">
        <f t="shared" si="4"/>
        <v>24</v>
      </c>
      <c r="AX7" s="52">
        <f t="shared" si="4"/>
        <v>25</v>
      </c>
      <c r="AY7" s="52">
        <f t="shared" si="4"/>
        <v>26</v>
      </c>
      <c r="AZ7" s="52">
        <f t="shared" si="4"/>
        <v>27</v>
      </c>
      <c r="BA7" s="52">
        <f t="shared" si="4"/>
        <v>28</v>
      </c>
      <c r="BB7" s="52">
        <f t="shared" si="4"/>
        <v>29</v>
      </c>
      <c r="BC7" s="52">
        <f t="shared" si="4"/>
        <v>30</v>
      </c>
      <c r="BD7" s="52">
        <f t="shared" si="4"/>
        <v>1</v>
      </c>
      <c r="BE7" s="52">
        <f t="shared" si="4"/>
        <v>2</v>
      </c>
      <c r="BF7" s="52">
        <f t="shared" si="4"/>
        <v>3</v>
      </c>
      <c r="BG7" s="52">
        <f t="shared" si="4"/>
        <v>4</v>
      </c>
      <c r="BH7" s="52">
        <f t="shared" si="4"/>
        <v>5</v>
      </c>
      <c r="BI7" s="52">
        <f t="shared" si="4"/>
        <v>6</v>
      </c>
      <c r="BJ7" s="52">
        <f t="shared" si="4"/>
        <v>7</v>
      </c>
      <c r="BK7" s="52">
        <f t="shared" si="4"/>
        <v>8</v>
      </c>
      <c r="BL7" s="52">
        <f t="shared" si="4"/>
        <v>9</v>
      </c>
      <c r="BM7" s="52">
        <f t="shared" si="4"/>
        <v>10</v>
      </c>
      <c r="BN7" s="52">
        <f t="shared" si="4"/>
        <v>11</v>
      </c>
      <c r="BO7" s="52">
        <f t="shared" si="4"/>
        <v>12</v>
      </c>
      <c r="BP7" s="52">
        <f t="shared" si="4"/>
        <v>13</v>
      </c>
      <c r="BQ7" s="52">
        <f t="shared" si="4"/>
        <v>14</v>
      </c>
      <c r="BR7" s="52">
        <f t="shared" si="4"/>
        <v>15</v>
      </c>
      <c r="BS7" s="52">
        <f t="shared" si="4"/>
        <v>16</v>
      </c>
      <c r="BT7" s="52">
        <f t="shared" si="4"/>
        <v>17</v>
      </c>
      <c r="BU7" s="52">
        <f t="shared" si="4"/>
        <v>18</v>
      </c>
      <c r="BV7" s="52">
        <f t="shared" si="4"/>
        <v>19</v>
      </c>
      <c r="BW7" s="52">
        <f t="shared" si="4"/>
        <v>20</v>
      </c>
      <c r="BX7" s="52">
        <f t="shared" si="4"/>
        <v>21</v>
      </c>
      <c r="BY7" s="52">
        <f t="shared" si="4"/>
        <v>22</v>
      </c>
      <c r="BZ7" s="52">
        <f t="shared" si="4"/>
        <v>23</v>
      </c>
      <c r="CA7" s="52">
        <f t="shared" si="4"/>
        <v>24</v>
      </c>
      <c r="CB7" s="52">
        <f t="shared" si="4"/>
        <v>25</v>
      </c>
      <c r="CC7" s="52">
        <f t="shared" si="4"/>
        <v>26</v>
      </c>
      <c r="CD7" s="52">
        <f t="shared" si="4"/>
        <v>27</v>
      </c>
      <c r="CE7" s="52">
        <f t="shared" si="4"/>
        <v>28</v>
      </c>
      <c r="CF7" s="52">
        <f t="shared" si="4"/>
        <v>29</v>
      </c>
      <c r="CG7" s="52">
        <f t="shared" si="4"/>
        <v>30</v>
      </c>
      <c r="CH7" s="52">
        <f t="shared" si="4"/>
        <v>31</v>
      </c>
      <c r="CI7" s="52">
        <f t="shared" si="4"/>
        <v>1</v>
      </c>
      <c r="CJ7" s="52">
        <f t="shared" si="4"/>
        <v>2</v>
      </c>
      <c r="CK7" s="52">
        <f t="shared" si="4"/>
        <v>3</v>
      </c>
      <c r="CL7" s="52">
        <f t="shared" si="4"/>
        <v>4</v>
      </c>
      <c r="CM7" s="52">
        <f t="shared" si="4"/>
        <v>5</v>
      </c>
      <c r="CN7" s="52">
        <f t="shared" si="4"/>
        <v>6</v>
      </c>
      <c r="CO7" s="52">
        <f t="shared" si="4"/>
        <v>7</v>
      </c>
      <c r="CP7" s="52">
        <f t="shared" si="4"/>
        <v>8</v>
      </c>
      <c r="CQ7" s="52">
        <f t="shared" si="4"/>
        <v>9</v>
      </c>
      <c r="CR7" s="52">
        <f t="shared" si="4"/>
        <v>10</v>
      </c>
      <c r="CS7" s="52">
        <f t="shared" si="4"/>
        <v>11</v>
      </c>
      <c r="CT7" s="52">
        <f t="shared" si="4"/>
        <v>12</v>
      </c>
      <c r="CU7" s="52">
        <f t="shared" si="4"/>
        <v>13</v>
      </c>
      <c r="CV7" s="52">
        <f t="shared" si="4"/>
        <v>14</v>
      </c>
      <c r="CW7" s="52">
        <f t="shared" si="4"/>
        <v>15</v>
      </c>
      <c r="CX7" s="52">
        <f t="shared" si="4"/>
        <v>16</v>
      </c>
      <c r="CY7" s="52">
        <f t="shared" si="4"/>
        <v>17</v>
      </c>
      <c r="CZ7" s="52">
        <f t="shared" si="4"/>
        <v>18</v>
      </c>
    </row>
    <row r="8" ht="15.75" customHeight="1">
      <c r="A8" s="53">
        <v>1.0</v>
      </c>
      <c r="B8" s="53" t="s">
        <v>74</v>
      </c>
      <c r="C8" s="54" t="s">
        <v>97</v>
      </c>
      <c r="D8" s="55"/>
      <c r="E8" s="53"/>
      <c r="F8" s="53"/>
      <c r="G8" s="53"/>
      <c r="H8" s="53"/>
      <c r="I8" s="53"/>
      <c r="J8" s="56"/>
      <c r="K8" s="57">
        <f t="shared" ref="K8:K87" si="6">IF($C8="","",IF($B8="Abschnitt",IFERROR(1/(1/MINIFS($V9:$V$88,$U9:$U$88,$A8)),""),V8))</f>
        <v>46328</v>
      </c>
      <c r="L8" s="57">
        <f t="shared" ref="L8:L87" si="7">IF($C8="","",IF($B8="Abschnitt",IFERROR(1/(1/MAXIFS($W9:$W$88,$U9:$U$88,$A8)),""),W8))</f>
        <v>46329</v>
      </c>
      <c r="M8" s="57" t="str">
        <f>IF(OR($B8&lt;&gt;"Vorgang",N($H8)=0,NOT(ISNUMBER($L8)),ISNUMBER($P8)),"",WORKDAY($L8,$H8,Freie_Tage))</f>
        <v/>
      </c>
      <c r="N8" s="56">
        <f>WORKDAY($C$5-1,2,Freie_Tage)</f>
        <v>46329</v>
      </c>
      <c r="O8" s="56"/>
      <c r="P8" s="56"/>
      <c r="Q8" s="58"/>
      <c r="R8" s="59">
        <f>IF(AND(ISNUMBER($N8),ISNUMBER($L8)),IF($L8&gt;$N8,NETWORKDAYS($N8,$L8,Freie_Tage)-1,IF($L8&lt;$N8,1-NETWORKDAYS($L8,$N8,Freie_Tage),0)),"")</f>
        <v>0</v>
      </c>
      <c r="S8" s="60" t="str">
        <f t="shared" ref="S8:S87" si="8">IF($C8="","",CHOOSE(Z8+1,"","✔ Fertig","○ Geplant","● Im Plan","● Rückstand","● Verzug")&amp;IF($B8="Abschnitt","  ·  "&amp;ROUND(Y8*100,0)&amp;" %",""))</f>
        <v>○ Geplant  ·  0 %</v>
      </c>
      <c r="T8" s="61" t="str">
        <f t="shared" ref="T8:T87" si="9">IF($C8="","",IF(AND($A8="",$B8="Abschnitt"),"⚠ Nr. fehlt",IF(AND($E8&lt;&gt;"",ISNA(MATCH($E8,$A$7:$A7,0))),"⚠ Vorgänger muss weiter oben stehen",IF(AND($E8&lt;&gt;"",IFERROR(INDEX($B$7:$B7,MATCH($E8,$A$7:$A7,0))="Abschnitt",FALSE)),"⚠ Abschnitt nicht als Vorgänger",IF(AND($I8="ja",ISNUMBER($K8),ISNUMBER($L8)),IF(OR($L8-$K8&gt;=300,YEAR($L8)&gt;YEAR($K8),MONTH($K8)&lt;=2,MONTH($K8)=12,MONTH($L8)&lt;=2,MONTH($L8)=12),"❄ Winter: Wetterrisiko  ",""),"")&amp;IF(N($R8)&gt;0,"+"&amp;$R8&amp;" AT ggü. Basis",IF(N($R8)&lt;0,$R8&amp;" AT ggü. Basis",""))))))</f>
        <v/>
      </c>
      <c r="U8" s="62">
        <f t="shared" ref="U8:U87" si="10">IF($B8="Abschnitt",$A8,U7)</f>
        <v>1</v>
      </c>
      <c r="V8" s="62" t="str">
        <f t="array" ref="V8">IF(OR($C8="",$B8="Abschnitt"),"",IF(ISNUMBER($O8),$O8,IF(AND($E8="",NOT(ISNUMBER($J8))),WORKDAY(IF(ISNUMBER($C$5),$C$5,TODAY())-1,1,Freie_Tage),MAX(IF($E8="",0,IFERROR(WORKDAY(INDEX($X$7:$X7,MATCH($E8,$A$7:$A7,0)),IF($B8="Meilenstein",0,1)+N($F8),Freie_Tage),WORKDAY(IF(ISNUMBER($C$5),$C$5,TODAY())-1,1,Freie_Tage))),IF(ISNUMBER($J8),WORKDAY($J8-1,1,Freie_Tage),0)))))</f>
        <v/>
      </c>
      <c r="W8" s="62" t="str">
        <f>IF(V8="","",IF(ISNUMBER($P8),$P8,IF($B8="Meilenstein",V8,WORKDAY(V8,MAX(N($G8),1)-1,Freie_Tage))))</f>
        <v/>
      </c>
      <c r="X8" s="62" t="str">
        <f>IF(V8="","",MAX(WORKDAY(IF($B8="Meilenstein",V8,WORKDAY(V8,MAX(N($G8),1)-1,Freie_Tage)),N($H8),Freie_Tage),IF(ISNUMBER($P8),$P8,0)))</f>
        <v/>
      </c>
      <c r="Y8" s="62">
        <f t="shared" ref="Y8:Y87" si="11">IF($C8="",0,IF($B8="Abschnitt",IFERROR(SUMPRODUCT(($U9:$U$88=$A8)*($B9:$B$88="Vorgang"),$G9:$G$88,$Q9:$Q$88)/SUMIFS($G9:$G$88,$U9:$U$88,$A8,$B9:$B$88,"Vorgang"),0),N($Q8)))</f>
        <v>0</v>
      </c>
      <c r="Z8" s="62">
        <f>IF(NOT(ISNUMBER($K8)),0,IF(Y8&gt;=1,1,IF(TODAY()&lt;$K8,2,IF(OR(TODAY()&gt;$L8,N($R8)&gt;0),5,IF(Y8&lt;MIN(1,(NETWORKDAYS($K8,TODAY(),Freie_Tage)-1)/MAX(1,NETWORKDAYS($K8,$L8,Freie_Tage)))-0.15,4,3)))))</f>
        <v>2</v>
      </c>
      <c r="AA8" s="63" t="str">
        <f t="shared" ref="AA8:CZ8" si="5">IF(AND($B8="Meilenstein",ISNUMBER($K8)),IF(AND(AA$1&lt;=$K8,AB$1&gt;$K8),"◆",""),"")</f>
        <v/>
      </c>
      <c r="AB8" s="63" t="str">
        <f t="shared" si="5"/>
        <v/>
      </c>
      <c r="AC8" s="63" t="str">
        <f t="shared" si="5"/>
        <v/>
      </c>
      <c r="AD8" s="63" t="str">
        <f t="shared" si="5"/>
        <v/>
      </c>
      <c r="AE8" s="63" t="str">
        <f t="shared" si="5"/>
        <v/>
      </c>
      <c r="AF8" s="63" t="str">
        <f t="shared" si="5"/>
        <v/>
      </c>
      <c r="AG8" s="63" t="str">
        <f t="shared" si="5"/>
        <v/>
      </c>
      <c r="AH8" s="63" t="str">
        <f t="shared" si="5"/>
        <v/>
      </c>
      <c r="AI8" s="63" t="str">
        <f t="shared" si="5"/>
        <v/>
      </c>
      <c r="AJ8" s="63" t="str">
        <f t="shared" si="5"/>
        <v/>
      </c>
      <c r="AK8" s="63" t="str">
        <f t="shared" si="5"/>
        <v/>
      </c>
      <c r="AL8" s="63" t="str">
        <f t="shared" si="5"/>
        <v/>
      </c>
      <c r="AM8" s="63" t="str">
        <f t="shared" si="5"/>
        <v/>
      </c>
      <c r="AN8" s="63" t="str">
        <f t="shared" si="5"/>
        <v/>
      </c>
      <c r="AO8" s="63" t="str">
        <f t="shared" si="5"/>
        <v/>
      </c>
      <c r="AP8" s="63" t="str">
        <f t="shared" si="5"/>
        <v/>
      </c>
      <c r="AQ8" s="63" t="str">
        <f t="shared" si="5"/>
        <v/>
      </c>
      <c r="AR8" s="63" t="str">
        <f t="shared" si="5"/>
        <v/>
      </c>
      <c r="AS8" s="63" t="str">
        <f t="shared" si="5"/>
        <v/>
      </c>
      <c r="AT8" s="63" t="str">
        <f t="shared" si="5"/>
        <v/>
      </c>
      <c r="AU8" s="63" t="str">
        <f t="shared" si="5"/>
        <v/>
      </c>
      <c r="AV8" s="63" t="str">
        <f t="shared" si="5"/>
        <v/>
      </c>
      <c r="AW8" s="63" t="str">
        <f t="shared" si="5"/>
        <v/>
      </c>
      <c r="AX8" s="63" t="str">
        <f t="shared" si="5"/>
        <v/>
      </c>
      <c r="AY8" s="63" t="str">
        <f t="shared" si="5"/>
        <v/>
      </c>
      <c r="AZ8" s="63" t="str">
        <f t="shared" si="5"/>
        <v/>
      </c>
      <c r="BA8" s="63" t="str">
        <f t="shared" si="5"/>
        <v/>
      </c>
      <c r="BB8" s="63" t="str">
        <f t="shared" si="5"/>
        <v/>
      </c>
      <c r="BC8" s="63" t="str">
        <f t="shared" si="5"/>
        <v/>
      </c>
      <c r="BD8" s="63" t="str">
        <f t="shared" si="5"/>
        <v/>
      </c>
      <c r="BE8" s="63" t="str">
        <f t="shared" si="5"/>
        <v/>
      </c>
      <c r="BF8" s="63" t="str">
        <f t="shared" si="5"/>
        <v/>
      </c>
      <c r="BG8" s="63" t="str">
        <f t="shared" si="5"/>
        <v/>
      </c>
      <c r="BH8" s="63" t="str">
        <f t="shared" si="5"/>
        <v/>
      </c>
      <c r="BI8" s="63" t="str">
        <f t="shared" si="5"/>
        <v/>
      </c>
      <c r="BJ8" s="63" t="str">
        <f t="shared" si="5"/>
        <v/>
      </c>
      <c r="BK8" s="63" t="str">
        <f t="shared" si="5"/>
        <v/>
      </c>
      <c r="BL8" s="63" t="str">
        <f t="shared" si="5"/>
        <v/>
      </c>
      <c r="BM8" s="63" t="str">
        <f t="shared" si="5"/>
        <v/>
      </c>
      <c r="BN8" s="63" t="str">
        <f t="shared" si="5"/>
        <v/>
      </c>
      <c r="BO8" s="63" t="str">
        <f t="shared" si="5"/>
        <v/>
      </c>
      <c r="BP8" s="63" t="str">
        <f t="shared" si="5"/>
        <v/>
      </c>
      <c r="BQ8" s="63" t="str">
        <f t="shared" si="5"/>
        <v/>
      </c>
      <c r="BR8" s="63" t="str">
        <f t="shared" si="5"/>
        <v/>
      </c>
      <c r="BS8" s="63" t="str">
        <f t="shared" si="5"/>
        <v/>
      </c>
      <c r="BT8" s="63" t="str">
        <f t="shared" si="5"/>
        <v/>
      </c>
      <c r="BU8" s="63" t="str">
        <f t="shared" si="5"/>
        <v/>
      </c>
      <c r="BV8" s="63" t="str">
        <f t="shared" si="5"/>
        <v/>
      </c>
      <c r="BW8" s="63" t="str">
        <f t="shared" si="5"/>
        <v/>
      </c>
      <c r="BX8" s="63" t="str">
        <f t="shared" si="5"/>
        <v/>
      </c>
      <c r="BY8" s="63" t="str">
        <f t="shared" si="5"/>
        <v/>
      </c>
      <c r="BZ8" s="63" t="str">
        <f t="shared" si="5"/>
        <v/>
      </c>
      <c r="CA8" s="63" t="str">
        <f t="shared" si="5"/>
        <v/>
      </c>
      <c r="CB8" s="63" t="str">
        <f t="shared" si="5"/>
        <v/>
      </c>
      <c r="CC8" s="63" t="str">
        <f t="shared" si="5"/>
        <v/>
      </c>
      <c r="CD8" s="63" t="str">
        <f t="shared" si="5"/>
        <v/>
      </c>
      <c r="CE8" s="63" t="str">
        <f t="shared" si="5"/>
        <v/>
      </c>
      <c r="CF8" s="63" t="str">
        <f t="shared" si="5"/>
        <v/>
      </c>
      <c r="CG8" s="63" t="str">
        <f t="shared" si="5"/>
        <v/>
      </c>
      <c r="CH8" s="63" t="str">
        <f t="shared" si="5"/>
        <v/>
      </c>
      <c r="CI8" s="63" t="str">
        <f t="shared" si="5"/>
        <v/>
      </c>
      <c r="CJ8" s="63" t="str">
        <f t="shared" si="5"/>
        <v/>
      </c>
      <c r="CK8" s="63" t="str">
        <f t="shared" si="5"/>
        <v/>
      </c>
      <c r="CL8" s="63" t="str">
        <f t="shared" si="5"/>
        <v/>
      </c>
      <c r="CM8" s="63" t="str">
        <f t="shared" si="5"/>
        <v/>
      </c>
      <c r="CN8" s="63" t="str">
        <f t="shared" si="5"/>
        <v/>
      </c>
      <c r="CO8" s="63" t="str">
        <f t="shared" si="5"/>
        <v/>
      </c>
      <c r="CP8" s="63" t="str">
        <f t="shared" si="5"/>
        <v/>
      </c>
      <c r="CQ8" s="63" t="str">
        <f t="shared" si="5"/>
        <v/>
      </c>
      <c r="CR8" s="63" t="str">
        <f t="shared" si="5"/>
        <v/>
      </c>
      <c r="CS8" s="63" t="str">
        <f t="shared" si="5"/>
        <v/>
      </c>
      <c r="CT8" s="63" t="str">
        <f t="shared" si="5"/>
        <v/>
      </c>
      <c r="CU8" s="63" t="str">
        <f t="shared" si="5"/>
        <v/>
      </c>
      <c r="CV8" s="63" t="str">
        <f t="shared" si="5"/>
        <v/>
      </c>
      <c r="CW8" s="63" t="str">
        <f t="shared" si="5"/>
        <v/>
      </c>
      <c r="CX8" s="63" t="str">
        <f t="shared" si="5"/>
        <v/>
      </c>
      <c r="CY8" s="63" t="str">
        <f t="shared" si="5"/>
        <v/>
      </c>
      <c r="CZ8" s="63" t="str">
        <f t="shared" si="5"/>
        <v/>
      </c>
    </row>
    <row r="9" ht="15.75" customHeight="1">
      <c r="A9" s="53">
        <v>2.0</v>
      </c>
      <c r="B9" s="53" t="s">
        <v>100</v>
      </c>
      <c r="C9" s="55" t="s">
        <v>104</v>
      </c>
      <c r="D9" s="55" t="s">
        <v>105</v>
      </c>
      <c r="E9" s="53"/>
      <c r="F9" s="53"/>
      <c r="G9" s="53">
        <v>2.0</v>
      </c>
      <c r="H9" s="53"/>
      <c r="I9" s="53" t="s">
        <v>106</v>
      </c>
      <c r="J9" s="56"/>
      <c r="K9" s="57">
        <f t="shared" si="6"/>
        <v>46328</v>
      </c>
      <c r="L9" s="57">
        <f t="shared" si="7"/>
        <v>46329</v>
      </c>
      <c r="M9" s="57" t="str">
        <f>IF(OR($B9&lt;&gt;"Vorgang",N($H9)=0,NOT(ISNUMBER($L9)),ISNUMBER($P9)),"",WORKDAY($L9,$H9,Freie_Tage))</f>
        <v/>
      </c>
      <c r="N9" s="56">
        <f>WORKDAY($C$5-1,2,Freie_Tage)</f>
        <v>46329</v>
      </c>
      <c r="O9" s="56"/>
      <c r="P9" s="56"/>
      <c r="Q9" s="58"/>
      <c r="R9" s="59">
        <f>IF(AND(ISNUMBER($N9),ISNUMBER($L9)),IF($L9&gt;$N9,NETWORKDAYS($N9,$L9,Freie_Tage)-1,IF($L9&lt;$N9,1-NETWORKDAYS($L9,$N9,Freie_Tage),0)),"")</f>
        <v>0</v>
      </c>
      <c r="S9" s="60" t="str">
        <f t="shared" si="8"/>
        <v>○ Geplant</v>
      </c>
      <c r="T9" s="61" t="str">
        <f t="shared" si="9"/>
        <v/>
      </c>
      <c r="U9" s="62">
        <f t="shared" si="10"/>
        <v>1</v>
      </c>
      <c r="V9" s="65">
        <f t="array" ref="V9">IF(OR($C9="",$B9="Abschnitt"),"",IF(ISNUMBER($O9),$O9,IF(AND($E9="",NOT(ISNUMBER($J9))),WORKDAY(IF(ISNUMBER($C$5),$C$5,TODAY())-1,1,Freie_Tage),MAX(IF($E9="",0,IFERROR(WORKDAY(INDEX($X$7:$X8,MATCH($E9,$A$7:$A8,0)),IF($B9="Meilenstein",0,1)+N($F9),Freie_Tage),WORKDAY(IF(ISNUMBER($C$5),$C$5,TODAY())-1,1,Freie_Tage))),IF(ISNUMBER($J9),WORKDAY($J9-1,1,Freie_Tage),0)))))</f>
        <v>46328</v>
      </c>
      <c r="W9" s="65">
        <f>IF(V9="","",IF(ISNUMBER($P9),$P9,IF($B9="Meilenstein",V9,WORKDAY(V9,MAX(N($G9),1)-1,Freie_Tage))))</f>
        <v>46329</v>
      </c>
      <c r="X9" s="65">
        <f>IF(V9="","",MAX(WORKDAY(IF($B9="Meilenstein",V9,WORKDAY(V9,MAX(N($G9),1)-1,Freie_Tage)),N($H9),Freie_Tage),IF(ISNUMBER($P9),$P9,0)))</f>
        <v>46329</v>
      </c>
      <c r="Y9" s="62">
        <f t="shared" si="11"/>
        <v>0</v>
      </c>
      <c r="Z9" s="62">
        <f>IF(NOT(ISNUMBER($K9)),0,IF(Y9&gt;=1,1,IF(TODAY()&lt;$K9,2,IF(OR(TODAY()&gt;$L9,N($R9)&gt;0),5,IF(Y9&lt;MIN(1,(NETWORKDAYS($K9,TODAY(),Freie_Tage)-1)/MAX(1,NETWORKDAYS($K9,$L9,Freie_Tage)))-0.15,4,3)))))</f>
        <v>2</v>
      </c>
      <c r="AA9" s="63" t="str">
        <f t="shared" ref="AA9:CZ9" si="12">IF(AND($B9="Meilenstein",ISNUMBER($K9)),IF(AND(AA$1&lt;=$K9,AB$1&gt;$K9),"◆",""),"")</f>
        <v/>
      </c>
      <c r="AB9" s="63" t="str">
        <f t="shared" si="12"/>
        <v/>
      </c>
      <c r="AC9" s="63" t="str">
        <f t="shared" si="12"/>
        <v/>
      </c>
      <c r="AD9" s="63" t="str">
        <f t="shared" si="12"/>
        <v/>
      </c>
      <c r="AE9" s="63" t="str">
        <f t="shared" si="12"/>
        <v/>
      </c>
      <c r="AF9" s="63" t="str">
        <f t="shared" si="12"/>
        <v/>
      </c>
      <c r="AG9" s="63" t="str">
        <f t="shared" si="12"/>
        <v/>
      </c>
      <c r="AH9" s="63" t="str">
        <f t="shared" si="12"/>
        <v/>
      </c>
      <c r="AI9" s="63" t="str">
        <f t="shared" si="12"/>
        <v/>
      </c>
      <c r="AJ9" s="63" t="str">
        <f t="shared" si="12"/>
        <v/>
      </c>
      <c r="AK9" s="63" t="str">
        <f t="shared" si="12"/>
        <v/>
      </c>
      <c r="AL9" s="63" t="str">
        <f t="shared" si="12"/>
        <v/>
      </c>
      <c r="AM9" s="63" t="str">
        <f t="shared" si="12"/>
        <v/>
      </c>
      <c r="AN9" s="63" t="str">
        <f t="shared" si="12"/>
        <v/>
      </c>
      <c r="AO9" s="63" t="str">
        <f t="shared" si="12"/>
        <v/>
      </c>
      <c r="AP9" s="63" t="str">
        <f t="shared" si="12"/>
        <v/>
      </c>
      <c r="AQ9" s="63" t="str">
        <f t="shared" si="12"/>
        <v/>
      </c>
      <c r="AR9" s="63" t="str">
        <f t="shared" si="12"/>
        <v/>
      </c>
      <c r="AS9" s="63" t="str">
        <f t="shared" si="12"/>
        <v/>
      </c>
      <c r="AT9" s="63" t="str">
        <f t="shared" si="12"/>
        <v/>
      </c>
      <c r="AU9" s="63" t="str">
        <f t="shared" si="12"/>
        <v/>
      </c>
      <c r="AV9" s="63" t="str">
        <f t="shared" si="12"/>
        <v/>
      </c>
      <c r="AW9" s="63" t="str">
        <f t="shared" si="12"/>
        <v/>
      </c>
      <c r="AX9" s="63" t="str">
        <f t="shared" si="12"/>
        <v/>
      </c>
      <c r="AY9" s="63" t="str">
        <f t="shared" si="12"/>
        <v/>
      </c>
      <c r="AZ9" s="63" t="str">
        <f t="shared" si="12"/>
        <v/>
      </c>
      <c r="BA9" s="63" t="str">
        <f t="shared" si="12"/>
        <v/>
      </c>
      <c r="BB9" s="63" t="str">
        <f t="shared" si="12"/>
        <v/>
      </c>
      <c r="BC9" s="63" t="str">
        <f t="shared" si="12"/>
        <v/>
      </c>
      <c r="BD9" s="63" t="str">
        <f t="shared" si="12"/>
        <v/>
      </c>
      <c r="BE9" s="63" t="str">
        <f t="shared" si="12"/>
        <v/>
      </c>
      <c r="BF9" s="63" t="str">
        <f t="shared" si="12"/>
        <v/>
      </c>
      <c r="BG9" s="63" t="str">
        <f t="shared" si="12"/>
        <v/>
      </c>
      <c r="BH9" s="63" t="str">
        <f t="shared" si="12"/>
        <v/>
      </c>
      <c r="BI9" s="63" t="str">
        <f t="shared" si="12"/>
        <v/>
      </c>
      <c r="BJ9" s="63" t="str">
        <f t="shared" si="12"/>
        <v/>
      </c>
      <c r="BK9" s="63" t="str">
        <f t="shared" si="12"/>
        <v/>
      </c>
      <c r="BL9" s="63" t="str">
        <f t="shared" si="12"/>
        <v/>
      </c>
      <c r="BM9" s="63" t="str">
        <f t="shared" si="12"/>
        <v/>
      </c>
      <c r="BN9" s="63" t="str">
        <f t="shared" si="12"/>
        <v/>
      </c>
      <c r="BO9" s="63" t="str">
        <f t="shared" si="12"/>
        <v/>
      </c>
      <c r="BP9" s="63" t="str">
        <f t="shared" si="12"/>
        <v/>
      </c>
      <c r="BQ9" s="63" t="str">
        <f t="shared" si="12"/>
        <v/>
      </c>
      <c r="BR9" s="63" t="str">
        <f t="shared" si="12"/>
        <v/>
      </c>
      <c r="BS9" s="63" t="str">
        <f t="shared" si="12"/>
        <v/>
      </c>
      <c r="BT9" s="63" t="str">
        <f t="shared" si="12"/>
        <v/>
      </c>
      <c r="BU9" s="63" t="str">
        <f t="shared" si="12"/>
        <v/>
      </c>
      <c r="BV9" s="63" t="str">
        <f t="shared" si="12"/>
        <v/>
      </c>
      <c r="BW9" s="63" t="str">
        <f t="shared" si="12"/>
        <v/>
      </c>
      <c r="BX9" s="63" t="str">
        <f t="shared" si="12"/>
        <v/>
      </c>
      <c r="BY9" s="63" t="str">
        <f t="shared" si="12"/>
        <v/>
      </c>
      <c r="BZ9" s="63" t="str">
        <f t="shared" si="12"/>
        <v/>
      </c>
      <c r="CA9" s="63" t="str">
        <f t="shared" si="12"/>
        <v/>
      </c>
      <c r="CB9" s="63" t="str">
        <f t="shared" si="12"/>
        <v/>
      </c>
      <c r="CC9" s="63" t="str">
        <f t="shared" si="12"/>
        <v/>
      </c>
      <c r="CD9" s="63" t="str">
        <f t="shared" si="12"/>
        <v/>
      </c>
      <c r="CE9" s="63" t="str">
        <f t="shared" si="12"/>
        <v/>
      </c>
      <c r="CF9" s="63" t="str">
        <f t="shared" si="12"/>
        <v/>
      </c>
      <c r="CG9" s="63" t="str">
        <f t="shared" si="12"/>
        <v/>
      </c>
      <c r="CH9" s="63" t="str">
        <f t="shared" si="12"/>
        <v/>
      </c>
      <c r="CI9" s="63" t="str">
        <f t="shared" si="12"/>
        <v/>
      </c>
      <c r="CJ9" s="63" t="str">
        <f t="shared" si="12"/>
        <v/>
      </c>
      <c r="CK9" s="63" t="str">
        <f t="shared" si="12"/>
        <v/>
      </c>
      <c r="CL9" s="63" t="str">
        <f t="shared" si="12"/>
        <v/>
      </c>
      <c r="CM9" s="63" t="str">
        <f t="shared" si="12"/>
        <v/>
      </c>
      <c r="CN9" s="63" t="str">
        <f t="shared" si="12"/>
        <v/>
      </c>
      <c r="CO9" s="63" t="str">
        <f t="shared" si="12"/>
        <v/>
      </c>
      <c r="CP9" s="63" t="str">
        <f t="shared" si="12"/>
        <v/>
      </c>
      <c r="CQ9" s="63" t="str">
        <f t="shared" si="12"/>
        <v/>
      </c>
      <c r="CR9" s="63" t="str">
        <f t="shared" si="12"/>
        <v/>
      </c>
      <c r="CS9" s="63" t="str">
        <f t="shared" si="12"/>
        <v/>
      </c>
      <c r="CT9" s="63" t="str">
        <f t="shared" si="12"/>
        <v/>
      </c>
      <c r="CU9" s="63" t="str">
        <f t="shared" si="12"/>
        <v/>
      </c>
      <c r="CV9" s="63" t="str">
        <f t="shared" si="12"/>
        <v/>
      </c>
      <c r="CW9" s="63" t="str">
        <f t="shared" si="12"/>
        <v/>
      </c>
      <c r="CX9" s="63" t="str">
        <f t="shared" si="12"/>
        <v/>
      </c>
      <c r="CY9" s="63" t="str">
        <f t="shared" si="12"/>
        <v/>
      </c>
      <c r="CZ9" s="63" t="str">
        <f t="shared" si="12"/>
        <v/>
      </c>
    </row>
    <row r="10" ht="15.75" customHeight="1">
      <c r="A10" s="53">
        <v>3.0</v>
      </c>
      <c r="B10" s="53" t="s">
        <v>111</v>
      </c>
      <c r="C10" s="55" t="s">
        <v>113</v>
      </c>
      <c r="D10" s="55"/>
      <c r="E10" s="53">
        <v>2.0</v>
      </c>
      <c r="F10" s="53"/>
      <c r="G10" s="53"/>
      <c r="H10" s="53"/>
      <c r="I10" s="53" t="s">
        <v>103</v>
      </c>
      <c r="J10" s="56"/>
      <c r="K10" s="57">
        <f t="shared" si="6"/>
        <v>46329</v>
      </c>
      <c r="L10" s="57">
        <f t="shared" si="7"/>
        <v>46329</v>
      </c>
      <c r="M10" s="57" t="str">
        <f>IF(OR($B10&lt;&gt;"Vorgang",N($H10)=0,NOT(ISNUMBER($L10)),ISNUMBER($P10)),"",WORKDAY($L10,$H10,Freie_Tage))</f>
        <v/>
      </c>
      <c r="N10" s="56">
        <f>WORKDAY($C$5-1,2,Freie_Tage)</f>
        <v>46329</v>
      </c>
      <c r="O10" s="56"/>
      <c r="P10" s="56"/>
      <c r="Q10" s="58"/>
      <c r="R10" s="59">
        <f>IF(AND(ISNUMBER($N10),ISNUMBER($L10)),IF($L10&gt;$N10,NETWORKDAYS($N10,$L10,Freie_Tage)-1,IF($L10&lt;$N10,1-NETWORKDAYS($L10,$N10,Freie_Tage),0)),"")</f>
        <v>0</v>
      </c>
      <c r="S10" s="60" t="str">
        <f t="shared" si="8"/>
        <v>○ Geplant</v>
      </c>
      <c r="T10" s="61" t="str">
        <f t="shared" si="9"/>
        <v/>
      </c>
      <c r="U10" s="62">
        <f t="shared" si="10"/>
        <v>1</v>
      </c>
      <c r="V10" s="62">
        <f t="array" ref="V10">IF(OR($C10="",$B10="Abschnitt"),"",IF(ISNUMBER($O10),$O10,IF(AND($E10="",NOT(ISNUMBER($J10))),WORKDAY(IF(ISNUMBER($C$5),$C$5,TODAY())-1,1,Freie_Tage),MAX(IF($E10="",0,IFERROR(WORKDAY(INDEX($X$7:$X9,MATCH($E10,$A$7:$A9,0)),IF($B10="Meilenstein",0,1)+N($F10),Freie_Tage),WORKDAY(IF(ISNUMBER($C$5),$C$5,TODAY())-1,1,Freie_Tage))),IF(ISNUMBER($J10),WORKDAY($J10-1,1,Freie_Tage),0)))))</f>
        <v>46329</v>
      </c>
      <c r="W10" s="62">
        <f>IF(V10="","",IF(ISNUMBER($P10),$P10,IF($B10="Meilenstein",V10,WORKDAY(V10,MAX(N($G10),1)-1,Freie_Tage))))</f>
        <v>46329</v>
      </c>
      <c r="X10" s="65">
        <f>IF(V10="","",MAX(WORKDAY(IF($B10="Meilenstein",V10,WORKDAY(V10,MAX(N($G10),1)-1,Freie_Tage)),N($H10),Freie_Tage),IF(ISNUMBER($P10),$P10,0)))</f>
        <v>46329</v>
      </c>
      <c r="Y10" s="62">
        <f t="shared" si="11"/>
        <v>0</v>
      </c>
      <c r="Z10" s="62">
        <f>IF(NOT(ISNUMBER($K10)),0,IF(Y10&gt;=1,1,IF(TODAY()&lt;$K10,2,IF(OR(TODAY()&gt;$L10,N($R10)&gt;0),5,IF(Y10&lt;MIN(1,(NETWORKDAYS($K10,TODAY(),Freie_Tage)-1)/MAX(1,NETWORKDAYS($K10,$L10,Freie_Tage)))-0.15,4,3)))))</f>
        <v>2</v>
      </c>
      <c r="AA10" s="63" t="str">
        <f t="shared" ref="AA10:CZ10" si="13">IF(AND($B10="Meilenstein",ISNUMBER($K10)),IF(AND(AA$1&lt;=$K10,AB$1&gt;$K10),"◆",""),"")</f>
        <v/>
      </c>
      <c r="AB10" s="63" t="str">
        <f t="shared" si="13"/>
        <v>◆</v>
      </c>
      <c r="AC10" s="63" t="str">
        <f t="shared" si="13"/>
        <v/>
      </c>
      <c r="AD10" s="63" t="str">
        <f t="shared" si="13"/>
        <v/>
      </c>
      <c r="AE10" s="63" t="str">
        <f t="shared" si="13"/>
        <v/>
      </c>
      <c r="AF10" s="63" t="str">
        <f t="shared" si="13"/>
        <v/>
      </c>
      <c r="AG10" s="63" t="str">
        <f t="shared" si="13"/>
        <v/>
      </c>
      <c r="AH10" s="63" t="str">
        <f t="shared" si="13"/>
        <v/>
      </c>
      <c r="AI10" s="63" t="str">
        <f t="shared" si="13"/>
        <v/>
      </c>
      <c r="AJ10" s="63" t="str">
        <f t="shared" si="13"/>
        <v/>
      </c>
      <c r="AK10" s="63" t="str">
        <f t="shared" si="13"/>
        <v/>
      </c>
      <c r="AL10" s="63" t="str">
        <f t="shared" si="13"/>
        <v/>
      </c>
      <c r="AM10" s="63" t="str">
        <f t="shared" si="13"/>
        <v/>
      </c>
      <c r="AN10" s="63" t="str">
        <f t="shared" si="13"/>
        <v/>
      </c>
      <c r="AO10" s="63" t="str">
        <f t="shared" si="13"/>
        <v/>
      </c>
      <c r="AP10" s="63" t="str">
        <f t="shared" si="13"/>
        <v/>
      </c>
      <c r="AQ10" s="63" t="str">
        <f t="shared" si="13"/>
        <v/>
      </c>
      <c r="AR10" s="63" t="str">
        <f t="shared" si="13"/>
        <v/>
      </c>
      <c r="AS10" s="63" t="str">
        <f t="shared" si="13"/>
        <v/>
      </c>
      <c r="AT10" s="63" t="str">
        <f t="shared" si="13"/>
        <v/>
      </c>
      <c r="AU10" s="63" t="str">
        <f t="shared" si="13"/>
        <v/>
      </c>
      <c r="AV10" s="63" t="str">
        <f t="shared" si="13"/>
        <v/>
      </c>
      <c r="AW10" s="63" t="str">
        <f t="shared" si="13"/>
        <v/>
      </c>
      <c r="AX10" s="63" t="str">
        <f t="shared" si="13"/>
        <v/>
      </c>
      <c r="AY10" s="63" t="str">
        <f t="shared" si="13"/>
        <v/>
      </c>
      <c r="AZ10" s="63" t="str">
        <f t="shared" si="13"/>
        <v/>
      </c>
      <c r="BA10" s="63" t="str">
        <f t="shared" si="13"/>
        <v/>
      </c>
      <c r="BB10" s="63" t="str">
        <f t="shared" si="13"/>
        <v/>
      </c>
      <c r="BC10" s="63" t="str">
        <f t="shared" si="13"/>
        <v/>
      </c>
      <c r="BD10" s="63" t="str">
        <f t="shared" si="13"/>
        <v/>
      </c>
      <c r="BE10" s="63" t="str">
        <f t="shared" si="13"/>
        <v/>
      </c>
      <c r="BF10" s="63" t="str">
        <f t="shared" si="13"/>
        <v/>
      </c>
      <c r="BG10" s="63" t="str">
        <f t="shared" si="13"/>
        <v/>
      </c>
      <c r="BH10" s="63" t="str">
        <f t="shared" si="13"/>
        <v/>
      </c>
      <c r="BI10" s="63" t="str">
        <f t="shared" si="13"/>
        <v/>
      </c>
      <c r="BJ10" s="63" t="str">
        <f t="shared" si="13"/>
        <v/>
      </c>
      <c r="BK10" s="63" t="str">
        <f t="shared" si="13"/>
        <v/>
      </c>
      <c r="BL10" s="63" t="str">
        <f t="shared" si="13"/>
        <v/>
      </c>
      <c r="BM10" s="63" t="str">
        <f t="shared" si="13"/>
        <v/>
      </c>
      <c r="BN10" s="63" t="str">
        <f t="shared" si="13"/>
        <v/>
      </c>
      <c r="BO10" s="63" t="str">
        <f t="shared" si="13"/>
        <v/>
      </c>
      <c r="BP10" s="63" t="str">
        <f t="shared" si="13"/>
        <v/>
      </c>
      <c r="BQ10" s="63" t="str">
        <f t="shared" si="13"/>
        <v/>
      </c>
      <c r="BR10" s="63" t="str">
        <f t="shared" si="13"/>
        <v/>
      </c>
      <c r="BS10" s="63" t="str">
        <f t="shared" si="13"/>
        <v/>
      </c>
      <c r="BT10" s="63" t="str">
        <f t="shared" si="13"/>
        <v/>
      </c>
      <c r="BU10" s="63" t="str">
        <f t="shared" si="13"/>
        <v/>
      </c>
      <c r="BV10" s="63" t="str">
        <f t="shared" si="13"/>
        <v/>
      </c>
      <c r="BW10" s="63" t="str">
        <f t="shared" si="13"/>
        <v/>
      </c>
      <c r="BX10" s="63" t="str">
        <f t="shared" si="13"/>
        <v/>
      </c>
      <c r="BY10" s="63" t="str">
        <f t="shared" si="13"/>
        <v/>
      </c>
      <c r="BZ10" s="63" t="str">
        <f t="shared" si="13"/>
        <v/>
      </c>
      <c r="CA10" s="63" t="str">
        <f t="shared" si="13"/>
        <v/>
      </c>
      <c r="CB10" s="63" t="str">
        <f t="shared" si="13"/>
        <v/>
      </c>
      <c r="CC10" s="63" t="str">
        <f t="shared" si="13"/>
        <v/>
      </c>
      <c r="CD10" s="63" t="str">
        <f t="shared" si="13"/>
        <v/>
      </c>
      <c r="CE10" s="63" t="str">
        <f t="shared" si="13"/>
        <v/>
      </c>
      <c r="CF10" s="63" t="str">
        <f t="shared" si="13"/>
        <v/>
      </c>
      <c r="CG10" s="63" t="str">
        <f t="shared" si="13"/>
        <v/>
      </c>
      <c r="CH10" s="63" t="str">
        <f t="shared" si="13"/>
        <v/>
      </c>
      <c r="CI10" s="63" t="str">
        <f t="shared" si="13"/>
        <v/>
      </c>
      <c r="CJ10" s="63" t="str">
        <f t="shared" si="13"/>
        <v/>
      </c>
      <c r="CK10" s="63" t="str">
        <f t="shared" si="13"/>
        <v/>
      </c>
      <c r="CL10" s="63" t="str">
        <f t="shared" si="13"/>
        <v/>
      </c>
      <c r="CM10" s="63" t="str">
        <f t="shared" si="13"/>
        <v/>
      </c>
      <c r="CN10" s="63" t="str">
        <f t="shared" si="13"/>
        <v/>
      </c>
      <c r="CO10" s="63" t="str">
        <f t="shared" si="13"/>
        <v/>
      </c>
      <c r="CP10" s="63" t="str">
        <f t="shared" si="13"/>
        <v/>
      </c>
      <c r="CQ10" s="63" t="str">
        <f t="shared" si="13"/>
        <v/>
      </c>
      <c r="CR10" s="63" t="str">
        <f t="shared" si="13"/>
        <v/>
      </c>
      <c r="CS10" s="63" t="str">
        <f t="shared" si="13"/>
        <v/>
      </c>
      <c r="CT10" s="63" t="str">
        <f t="shared" si="13"/>
        <v/>
      </c>
      <c r="CU10" s="63" t="str">
        <f t="shared" si="13"/>
        <v/>
      </c>
      <c r="CV10" s="63" t="str">
        <f t="shared" si="13"/>
        <v/>
      </c>
      <c r="CW10" s="63" t="str">
        <f t="shared" si="13"/>
        <v/>
      </c>
      <c r="CX10" s="63" t="str">
        <f t="shared" si="13"/>
        <v/>
      </c>
      <c r="CY10" s="63" t="str">
        <f t="shared" si="13"/>
        <v/>
      </c>
      <c r="CZ10" s="63" t="str">
        <f t="shared" si="13"/>
        <v/>
      </c>
    </row>
    <row r="11" ht="15.75" customHeight="1">
      <c r="A11" s="53">
        <v>4.0</v>
      </c>
      <c r="B11" s="53" t="s">
        <v>74</v>
      </c>
      <c r="C11" s="54" t="s">
        <v>116</v>
      </c>
      <c r="D11" s="55"/>
      <c r="E11" s="53"/>
      <c r="F11" s="53"/>
      <c r="G11" s="53"/>
      <c r="H11" s="53"/>
      <c r="I11" s="53"/>
      <c r="J11" s="56"/>
      <c r="K11" s="57">
        <f t="shared" si="6"/>
        <v>46330</v>
      </c>
      <c r="L11" s="57">
        <f t="shared" si="7"/>
        <v>46360</v>
      </c>
      <c r="M11" s="57" t="str">
        <f>IF(OR($B11&lt;&gt;"Vorgang",N($H11)=0,NOT(ISNUMBER($L11)),ISNUMBER($P11)),"",WORKDAY($L11,$H11,Freie_Tage))</f>
        <v/>
      </c>
      <c r="N11" s="56">
        <f>WORKDAY($C$5-1,25,Freie_Tage)</f>
        <v>46360</v>
      </c>
      <c r="O11" s="56"/>
      <c r="P11" s="56"/>
      <c r="Q11" s="58"/>
      <c r="R11" s="59">
        <f>IF(AND(ISNUMBER($N11),ISNUMBER($L11)),IF($L11&gt;$N11,NETWORKDAYS($N11,$L11,Freie_Tage)-1,IF($L11&lt;$N11,1-NETWORKDAYS($L11,$N11,Freie_Tage),0)),"")</f>
        <v>0</v>
      </c>
      <c r="S11" s="60" t="str">
        <f t="shared" si="8"/>
        <v>○ Geplant  ·  0 %</v>
      </c>
      <c r="T11" s="61" t="str">
        <f t="shared" si="9"/>
        <v/>
      </c>
      <c r="U11" s="62">
        <f t="shared" si="10"/>
        <v>4</v>
      </c>
      <c r="V11" s="62" t="str">
        <f t="array" ref="V11">IF(OR($C11="",$B11="Abschnitt"),"",IF(ISNUMBER($O11),$O11,IF(AND($E11="",NOT(ISNUMBER($J11))),WORKDAY(IF(ISNUMBER($C$5),$C$5,TODAY())-1,1,Freie_Tage),MAX(IF($E11="",0,IFERROR(WORKDAY(INDEX($X$7:$X10,MATCH($E11,$A$7:$A10,0)),IF($B11="Meilenstein",0,1)+N($F11),Freie_Tage),WORKDAY(IF(ISNUMBER($C$5),$C$5,TODAY())-1,1,Freie_Tage))),IF(ISNUMBER($J11),WORKDAY($J11-1,1,Freie_Tage),0)))))</f>
        <v/>
      </c>
      <c r="W11" s="62" t="str">
        <f>IF(V11="","",IF(ISNUMBER($P11),$P11,IF($B11="Meilenstein",V11,WORKDAY(V11,MAX(N($G11),1)-1,Freie_Tage))))</f>
        <v/>
      </c>
      <c r="X11" s="62" t="str">
        <f>IF(V11="","",MAX(WORKDAY(IF($B11="Meilenstein",V11,WORKDAY(V11,MAX(N($G11),1)-1,Freie_Tage)),N($H11),Freie_Tage),IF(ISNUMBER($P11),$P11,0)))</f>
        <v/>
      </c>
      <c r="Y11" s="62">
        <f t="shared" si="11"/>
        <v>0</v>
      </c>
      <c r="Z11" s="62">
        <f>IF(NOT(ISNUMBER($K11)),0,IF(Y11&gt;=1,1,IF(TODAY()&lt;$K11,2,IF(OR(TODAY()&gt;$L11,N($R11)&gt;0),5,IF(Y11&lt;MIN(1,(NETWORKDAYS($K11,TODAY(),Freie_Tage)-1)/MAX(1,NETWORKDAYS($K11,$L11,Freie_Tage)))-0.15,4,3)))))</f>
        <v>2</v>
      </c>
      <c r="AA11" s="63" t="str">
        <f t="shared" ref="AA11:CZ11" si="14">IF(AND($B11="Meilenstein",ISNUMBER($K11)),IF(AND(AA$1&lt;=$K11,AB$1&gt;$K11),"◆",""),"")</f>
        <v/>
      </c>
      <c r="AB11" s="63" t="str">
        <f t="shared" si="14"/>
        <v/>
      </c>
      <c r="AC11" s="63" t="str">
        <f t="shared" si="14"/>
        <v/>
      </c>
      <c r="AD11" s="63" t="str">
        <f t="shared" si="14"/>
        <v/>
      </c>
      <c r="AE11" s="63" t="str">
        <f t="shared" si="14"/>
        <v/>
      </c>
      <c r="AF11" s="63" t="str">
        <f t="shared" si="14"/>
        <v/>
      </c>
      <c r="AG11" s="63" t="str">
        <f t="shared" si="14"/>
        <v/>
      </c>
      <c r="AH11" s="63" t="str">
        <f t="shared" si="14"/>
        <v/>
      </c>
      <c r="AI11" s="63" t="str">
        <f t="shared" si="14"/>
        <v/>
      </c>
      <c r="AJ11" s="63" t="str">
        <f t="shared" si="14"/>
        <v/>
      </c>
      <c r="AK11" s="63" t="str">
        <f t="shared" si="14"/>
        <v/>
      </c>
      <c r="AL11" s="63" t="str">
        <f t="shared" si="14"/>
        <v/>
      </c>
      <c r="AM11" s="63" t="str">
        <f t="shared" si="14"/>
        <v/>
      </c>
      <c r="AN11" s="63" t="str">
        <f t="shared" si="14"/>
        <v/>
      </c>
      <c r="AO11" s="63" t="str">
        <f t="shared" si="14"/>
        <v/>
      </c>
      <c r="AP11" s="63" t="str">
        <f t="shared" si="14"/>
        <v/>
      </c>
      <c r="AQ11" s="63" t="str">
        <f t="shared" si="14"/>
        <v/>
      </c>
      <c r="AR11" s="63" t="str">
        <f t="shared" si="14"/>
        <v/>
      </c>
      <c r="AS11" s="63" t="str">
        <f t="shared" si="14"/>
        <v/>
      </c>
      <c r="AT11" s="63" t="str">
        <f t="shared" si="14"/>
        <v/>
      </c>
      <c r="AU11" s="63" t="str">
        <f t="shared" si="14"/>
        <v/>
      </c>
      <c r="AV11" s="63" t="str">
        <f t="shared" si="14"/>
        <v/>
      </c>
      <c r="AW11" s="63" t="str">
        <f t="shared" si="14"/>
        <v/>
      </c>
      <c r="AX11" s="63" t="str">
        <f t="shared" si="14"/>
        <v/>
      </c>
      <c r="AY11" s="63" t="str">
        <f t="shared" si="14"/>
        <v/>
      </c>
      <c r="AZ11" s="63" t="str">
        <f t="shared" si="14"/>
        <v/>
      </c>
      <c r="BA11" s="63" t="str">
        <f t="shared" si="14"/>
        <v/>
      </c>
      <c r="BB11" s="63" t="str">
        <f t="shared" si="14"/>
        <v/>
      </c>
      <c r="BC11" s="63" t="str">
        <f t="shared" si="14"/>
        <v/>
      </c>
      <c r="BD11" s="63" t="str">
        <f t="shared" si="14"/>
        <v/>
      </c>
      <c r="BE11" s="63" t="str">
        <f t="shared" si="14"/>
        <v/>
      </c>
      <c r="BF11" s="63" t="str">
        <f t="shared" si="14"/>
        <v/>
      </c>
      <c r="BG11" s="63" t="str">
        <f t="shared" si="14"/>
        <v/>
      </c>
      <c r="BH11" s="63" t="str">
        <f t="shared" si="14"/>
        <v/>
      </c>
      <c r="BI11" s="63" t="str">
        <f t="shared" si="14"/>
        <v/>
      </c>
      <c r="BJ11" s="63" t="str">
        <f t="shared" si="14"/>
        <v/>
      </c>
      <c r="BK11" s="63" t="str">
        <f t="shared" si="14"/>
        <v/>
      </c>
      <c r="BL11" s="63" t="str">
        <f t="shared" si="14"/>
        <v/>
      </c>
      <c r="BM11" s="63" t="str">
        <f t="shared" si="14"/>
        <v/>
      </c>
      <c r="BN11" s="63" t="str">
        <f t="shared" si="14"/>
        <v/>
      </c>
      <c r="BO11" s="63" t="str">
        <f t="shared" si="14"/>
        <v/>
      </c>
      <c r="BP11" s="63" t="str">
        <f t="shared" si="14"/>
        <v/>
      </c>
      <c r="BQ11" s="63" t="str">
        <f t="shared" si="14"/>
        <v/>
      </c>
      <c r="BR11" s="63" t="str">
        <f t="shared" si="14"/>
        <v/>
      </c>
      <c r="BS11" s="63" t="str">
        <f t="shared" si="14"/>
        <v/>
      </c>
      <c r="BT11" s="63" t="str">
        <f t="shared" si="14"/>
        <v/>
      </c>
      <c r="BU11" s="63" t="str">
        <f t="shared" si="14"/>
        <v/>
      </c>
      <c r="BV11" s="63" t="str">
        <f t="shared" si="14"/>
        <v/>
      </c>
      <c r="BW11" s="63" t="str">
        <f t="shared" si="14"/>
        <v/>
      </c>
      <c r="BX11" s="63" t="str">
        <f t="shared" si="14"/>
        <v/>
      </c>
      <c r="BY11" s="63" t="str">
        <f t="shared" si="14"/>
        <v/>
      </c>
      <c r="BZ11" s="63" t="str">
        <f t="shared" si="14"/>
        <v/>
      </c>
      <c r="CA11" s="63" t="str">
        <f t="shared" si="14"/>
        <v/>
      </c>
      <c r="CB11" s="63" t="str">
        <f t="shared" si="14"/>
        <v/>
      </c>
      <c r="CC11" s="63" t="str">
        <f t="shared" si="14"/>
        <v/>
      </c>
      <c r="CD11" s="63" t="str">
        <f t="shared" si="14"/>
        <v/>
      </c>
      <c r="CE11" s="63" t="str">
        <f t="shared" si="14"/>
        <v/>
      </c>
      <c r="CF11" s="63" t="str">
        <f t="shared" si="14"/>
        <v/>
      </c>
      <c r="CG11" s="63" t="str">
        <f t="shared" si="14"/>
        <v/>
      </c>
      <c r="CH11" s="63" t="str">
        <f t="shared" si="14"/>
        <v/>
      </c>
      <c r="CI11" s="63" t="str">
        <f t="shared" si="14"/>
        <v/>
      </c>
      <c r="CJ11" s="63" t="str">
        <f t="shared" si="14"/>
        <v/>
      </c>
      <c r="CK11" s="63" t="str">
        <f t="shared" si="14"/>
        <v/>
      </c>
      <c r="CL11" s="63" t="str">
        <f t="shared" si="14"/>
        <v/>
      </c>
      <c r="CM11" s="63" t="str">
        <f t="shared" si="14"/>
        <v/>
      </c>
      <c r="CN11" s="63" t="str">
        <f t="shared" si="14"/>
        <v/>
      </c>
      <c r="CO11" s="63" t="str">
        <f t="shared" si="14"/>
        <v/>
      </c>
      <c r="CP11" s="63" t="str">
        <f t="shared" si="14"/>
        <v/>
      </c>
      <c r="CQ11" s="63" t="str">
        <f t="shared" si="14"/>
        <v/>
      </c>
      <c r="CR11" s="63" t="str">
        <f t="shared" si="14"/>
        <v/>
      </c>
      <c r="CS11" s="63" t="str">
        <f t="shared" si="14"/>
        <v/>
      </c>
      <c r="CT11" s="63" t="str">
        <f t="shared" si="14"/>
        <v/>
      </c>
      <c r="CU11" s="63" t="str">
        <f t="shared" si="14"/>
        <v/>
      </c>
      <c r="CV11" s="63" t="str">
        <f t="shared" si="14"/>
        <v/>
      </c>
      <c r="CW11" s="63" t="str">
        <f t="shared" si="14"/>
        <v/>
      </c>
      <c r="CX11" s="63" t="str">
        <f t="shared" si="14"/>
        <v/>
      </c>
      <c r="CY11" s="63" t="str">
        <f t="shared" si="14"/>
        <v/>
      </c>
      <c r="CZ11" s="63" t="str">
        <f t="shared" si="14"/>
        <v/>
      </c>
    </row>
    <row r="12" ht="15.75" customHeight="1">
      <c r="A12" s="53">
        <v>5.0</v>
      </c>
      <c r="B12" s="53" t="s">
        <v>100</v>
      </c>
      <c r="C12" s="55" t="s">
        <v>119</v>
      </c>
      <c r="D12" s="55" t="s">
        <v>120</v>
      </c>
      <c r="E12" s="53">
        <v>2.0</v>
      </c>
      <c r="F12" s="53"/>
      <c r="G12" s="53">
        <v>3.0</v>
      </c>
      <c r="H12" s="53">
        <v>1.0</v>
      </c>
      <c r="I12" s="53" t="s">
        <v>106</v>
      </c>
      <c r="J12" s="56"/>
      <c r="K12" s="57">
        <f t="shared" si="6"/>
        <v>46330</v>
      </c>
      <c r="L12" s="57">
        <f t="shared" si="7"/>
        <v>46332</v>
      </c>
      <c r="M12" s="57">
        <f>IF(OR($B12&lt;&gt;"Vorgang",N($H12)=0,NOT(ISNUMBER($L12)),ISNUMBER($P12)),"",WORKDAY($L12,$H12,Freie_Tage))</f>
        <v>46335</v>
      </c>
      <c r="N12" s="56">
        <f>WORKDAY($C$5-1,5,Freie_Tage)</f>
        <v>46332</v>
      </c>
      <c r="O12" s="56"/>
      <c r="P12" s="56"/>
      <c r="Q12" s="58"/>
      <c r="R12" s="59">
        <f>IF(AND(ISNUMBER($N12),ISNUMBER($L12)),IF($L12&gt;$N12,NETWORKDAYS($N12,$L12,Freie_Tage)-1,IF($L12&lt;$N12,1-NETWORKDAYS($L12,$N12,Freie_Tage),0)),"")</f>
        <v>0</v>
      </c>
      <c r="S12" s="60" t="str">
        <f t="shared" si="8"/>
        <v>○ Geplant</v>
      </c>
      <c r="T12" s="61" t="str">
        <f t="shared" si="9"/>
        <v/>
      </c>
      <c r="U12" s="62">
        <f t="shared" si="10"/>
        <v>4</v>
      </c>
      <c r="V12" s="62">
        <f t="array" ref="V12">IF(OR($C12="",$B12="Abschnitt"),"",IF(ISNUMBER($O12),$O12,IF(AND($E12="",NOT(ISNUMBER($J12))),WORKDAY(IF(ISNUMBER($C$5),$C$5,TODAY())-1,1,Freie_Tage),MAX(IF($E12="",0,IFERROR(WORKDAY(INDEX($X$7:$X11,MATCH($E12,$A$7:$A11,0)),IF($B12="Meilenstein",0,1)+N($F12),Freie_Tage),WORKDAY(IF(ISNUMBER($C$5),$C$5,TODAY())-1,1,Freie_Tage))),IF(ISNUMBER($J12),WORKDAY($J12-1,1,Freie_Tage),0)))))</f>
        <v>46330</v>
      </c>
      <c r="W12" s="65">
        <f>IF(V12="","",IF(ISNUMBER($P12),$P12,IF($B12="Meilenstein",V12,WORKDAY(V12,MAX(N($G12),1)-1,Freie_Tage))))</f>
        <v>46332</v>
      </c>
      <c r="X12" s="65">
        <f>IF(V12="","",MAX(WORKDAY(IF($B12="Meilenstein",V12,WORKDAY(V12,MAX(N($G12),1)-1,Freie_Tage)),N($H12),Freie_Tage),IF(ISNUMBER($P12),$P12,0)))</f>
        <v>46335</v>
      </c>
      <c r="Y12" s="62">
        <f t="shared" si="11"/>
        <v>0</v>
      </c>
      <c r="Z12" s="62">
        <f>IF(NOT(ISNUMBER($K12)),0,IF(Y12&gt;=1,1,IF(TODAY()&lt;$K12,2,IF(OR(TODAY()&gt;$L12,N($R12)&gt;0),5,IF(Y12&lt;MIN(1,(NETWORKDAYS($K12,TODAY(),Freie_Tage)-1)/MAX(1,NETWORKDAYS($K12,$L12,Freie_Tage)))-0.15,4,3)))))</f>
        <v>2</v>
      </c>
      <c r="AA12" s="63" t="str">
        <f t="shared" ref="AA12:CZ12" si="15">IF(AND($B12="Meilenstein",ISNUMBER($K12)),IF(AND(AA$1&lt;=$K12,AB$1&gt;$K12),"◆",""),"")</f>
        <v/>
      </c>
      <c r="AB12" s="63" t="str">
        <f t="shared" si="15"/>
        <v/>
      </c>
      <c r="AC12" s="63" t="str">
        <f t="shared" si="15"/>
        <v/>
      </c>
      <c r="AD12" s="63" t="str">
        <f t="shared" si="15"/>
        <v/>
      </c>
      <c r="AE12" s="63" t="str">
        <f t="shared" si="15"/>
        <v/>
      </c>
      <c r="AF12" s="63" t="str">
        <f t="shared" si="15"/>
        <v/>
      </c>
      <c r="AG12" s="63" t="str">
        <f t="shared" si="15"/>
        <v/>
      </c>
      <c r="AH12" s="63" t="str">
        <f t="shared" si="15"/>
        <v/>
      </c>
      <c r="AI12" s="63" t="str">
        <f t="shared" si="15"/>
        <v/>
      </c>
      <c r="AJ12" s="63" t="str">
        <f t="shared" si="15"/>
        <v/>
      </c>
      <c r="AK12" s="63" t="str">
        <f t="shared" si="15"/>
        <v/>
      </c>
      <c r="AL12" s="63" t="str">
        <f t="shared" si="15"/>
        <v/>
      </c>
      <c r="AM12" s="63" t="str">
        <f t="shared" si="15"/>
        <v/>
      </c>
      <c r="AN12" s="63" t="str">
        <f t="shared" si="15"/>
        <v/>
      </c>
      <c r="AO12" s="63" t="str">
        <f t="shared" si="15"/>
        <v/>
      </c>
      <c r="AP12" s="63" t="str">
        <f t="shared" si="15"/>
        <v/>
      </c>
      <c r="AQ12" s="63" t="str">
        <f t="shared" si="15"/>
        <v/>
      </c>
      <c r="AR12" s="63" t="str">
        <f t="shared" si="15"/>
        <v/>
      </c>
      <c r="AS12" s="63" t="str">
        <f t="shared" si="15"/>
        <v/>
      </c>
      <c r="AT12" s="63" t="str">
        <f t="shared" si="15"/>
        <v/>
      </c>
      <c r="AU12" s="63" t="str">
        <f t="shared" si="15"/>
        <v/>
      </c>
      <c r="AV12" s="63" t="str">
        <f t="shared" si="15"/>
        <v/>
      </c>
      <c r="AW12" s="63" t="str">
        <f t="shared" si="15"/>
        <v/>
      </c>
      <c r="AX12" s="63" t="str">
        <f t="shared" si="15"/>
        <v/>
      </c>
      <c r="AY12" s="63" t="str">
        <f t="shared" si="15"/>
        <v/>
      </c>
      <c r="AZ12" s="63" t="str">
        <f t="shared" si="15"/>
        <v/>
      </c>
      <c r="BA12" s="63" t="str">
        <f t="shared" si="15"/>
        <v/>
      </c>
      <c r="BB12" s="63" t="str">
        <f t="shared" si="15"/>
        <v/>
      </c>
      <c r="BC12" s="63" t="str">
        <f t="shared" si="15"/>
        <v/>
      </c>
      <c r="BD12" s="63" t="str">
        <f t="shared" si="15"/>
        <v/>
      </c>
      <c r="BE12" s="63" t="str">
        <f t="shared" si="15"/>
        <v/>
      </c>
      <c r="BF12" s="63" t="str">
        <f t="shared" si="15"/>
        <v/>
      </c>
      <c r="BG12" s="63" t="str">
        <f t="shared" si="15"/>
        <v/>
      </c>
      <c r="BH12" s="63" t="str">
        <f t="shared" si="15"/>
        <v/>
      </c>
      <c r="BI12" s="63" t="str">
        <f t="shared" si="15"/>
        <v/>
      </c>
      <c r="BJ12" s="63" t="str">
        <f t="shared" si="15"/>
        <v/>
      </c>
      <c r="BK12" s="63" t="str">
        <f t="shared" si="15"/>
        <v/>
      </c>
      <c r="BL12" s="63" t="str">
        <f t="shared" si="15"/>
        <v/>
      </c>
      <c r="BM12" s="63" t="str">
        <f t="shared" si="15"/>
        <v/>
      </c>
      <c r="BN12" s="63" t="str">
        <f t="shared" si="15"/>
        <v/>
      </c>
      <c r="BO12" s="63" t="str">
        <f t="shared" si="15"/>
        <v/>
      </c>
      <c r="BP12" s="63" t="str">
        <f t="shared" si="15"/>
        <v/>
      </c>
      <c r="BQ12" s="63" t="str">
        <f t="shared" si="15"/>
        <v/>
      </c>
      <c r="BR12" s="63" t="str">
        <f t="shared" si="15"/>
        <v/>
      </c>
      <c r="BS12" s="63" t="str">
        <f t="shared" si="15"/>
        <v/>
      </c>
      <c r="BT12" s="63" t="str">
        <f t="shared" si="15"/>
        <v/>
      </c>
      <c r="BU12" s="63" t="str">
        <f t="shared" si="15"/>
        <v/>
      </c>
      <c r="BV12" s="63" t="str">
        <f t="shared" si="15"/>
        <v/>
      </c>
      <c r="BW12" s="63" t="str">
        <f t="shared" si="15"/>
        <v/>
      </c>
      <c r="BX12" s="63" t="str">
        <f t="shared" si="15"/>
        <v/>
      </c>
      <c r="BY12" s="63" t="str">
        <f t="shared" si="15"/>
        <v/>
      </c>
      <c r="BZ12" s="63" t="str">
        <f t="shared" si="15"/>
        <v/>
      </c>
      <c r="CA12" s="63" t="str">
        <f t="shared" si="15"/>
        <v/>
      </c>
      <c r="CB12" s="63" t="str">
        <f t="shared" si="15"/>
        <v/>
      </c>
      <c r="CC12" s="63" t="str">
        <f t="shared" si="15"/>
        <v/>
      </c>
      <c r="CD12" s="63" t="str">
        <f t="shared" si="15"/>
        <v/>
      </c>
      <c r="CE12" s="63" t="str">
        <f t="shared" si="15"/>
        <v/>
      </c>
      <c r="CF12" s="63" t="str">
        <f t="shared" si="15"/>
        <v/>
      </c>
      <c r="CG12" s="63" t="str">
        <f t="shared" si="15"/>
        <v/>
      </c>
      <c r="CH12" s="63" t="str">
        <f t="shared" si="15"/>
        <v/>
      </c>
      <c r="CI12" s="63" t="str">
        <f t="shared" si="15"/>
        <v/>
      </c>
      <c r="CJ12" s="63" t="str">
        <f t="shared" si="15"/>
        <v/>
      </c>
      <c r="CK12" s="63" t="str">
        <f t="shared" si="15"/>
        <v/>
      </c>
      <c r="CL12" s="63" t="str">
        <f t="shared" si="15"/>
        <v/>
      </c>
      <c r="CM12" s="63" t="str">
        <f t="shared" si="15"/>
        <v/>
      </c>
      <c r="CN12" s="63" t="str">
        <f t="shared" si="15"/>
        <v/>
      </c>
      <c r="CO12" s="63" t="str">
        <f t="shared" si="15"/>
        <v/>
      </c>
      <c r="CP12" s="63" t="str">
        <f t="shared" si="15"/>
        <v/>
      </c>
      <c r="CQ12" s="63" t="str">
        <f t="shared" si="15"/>
        <v/>
      </c>
      <c r="CR12" s="63" t="str">
        <f t="shared" si="15"/>
        <v/>
      </c>
      <c r="CS12" s="63" t="str">
        <f t="shared" si="15"/>
        <v/>
      </c>
      <c r="CT12" s="63" t="str">
        <f t="shared" si="15"/>
        <v/>
      </c>
      <c r="CU12" s="63" t="str">
        <f t="shared" si="15"/>
        <v/>
      </c>
      <c r="CV12" s="63" t="str">
        <f t="shared" si="15"/>
        <v/>
      </c>
      <c r="CW12" s="63" t="str">
        <f t="shared" si="15"/>
        <v/>
      </c>
      <c r="CX12" s="63" t="str">
        <f t="shared" si="15"/>
        <v/>
      </c>
      <c r="CY12" s="63" t="str">
        <f t="shared" si="15"/>
        <v/>
      </c>
      <c r="CZ12" s="63" t="str">
        <f t="shared" si="15"/>
        <v/>
      </c>
    </row>
    <row r="13" ht="15.75" customHeight="1">
      <c r="A13" s="53">
        <v>6.0</v>
      </c>
      <c r="B13" s="53" t="s">
        <v>100</v>
      </c>
      <c r="C13" s="55" t="s">
        <v>123</v>
      </c>
      <c r="D13" s="55" t="s">
        <v>124</v>
      </c>
      <c r="E13" s="53">
        <v>5.0</v>
      </c>
      <c r="F13" s="53"/>
      <c r="G13" s="53">
        <v>2.0</v>
      </c>
      <c r="H13" s="53">
        <v>1.0</v>
      </c>
      <c r="I13" s="53" t="s">
        <v>106</v>
      </c>
      <c r="J13" s="56"/>
      <c r="K13" s="57">
        <f t="shared" si="6"/>
        <v>46336</v>
      </c>
      <c r="L13" s="57">
        <f t="shared" si="7"/>
        <v>46337</v>
      </c>
      <c r="M13" s="57">
        <f>IF(OR($B13&lt;&gt;"Vorgang",N($H13)=0,NOT(ISNUMBER($L13)),ISNUMBER($P13)),"",WORKDAY($L13,$H13,Freie_Tage))</f>
        <v>46338</v>
      </c>
      <c r="N13" s="56">
        <f>WORKDAY($C$5-1,8,Freie_Tage)</f>
        <v>46337</v>
      </c>
      <c r="O13" s="56"/>
      <c r="P13" s="56"/>
      <c r="Q13" s="58"/>
      <c r="R13" s="59">
        <f>IF(AND(ISNUMBER($N13),ISNUMBER($L13)),IF($L13&gt;$N13,NETWORKDAYS($N13,$L13,Freie_Tage)-1,IF($L13&lt;$N13,1-NETWORKDAYS($L13,$N13,Freie_Tage),0)),"")</f>
        <v>0</v>
      </c>
      <c r="S13" s="60" t="str">
        <f t="shared" si="8"/>
        <v>○ Geplant</v>
      </c>
      <c r="T13" s="61" t="str">
        <f t="shared" si="9"/>
        <v/>
      </c>
      <c r="U13" s="62">
        <f t="shared" si="10"/>
        <v>4</v>
      </c>
      <c r="V13" s="62">
        <f t="array" ref="V13">IF(OR($C13="",$B13="Abschnitt"),"",IF(ISNUMBER($O13),$O13,IF(AND($E13="",NOT(ISNUMBER($J13))),WORKDAY(IF(ISNUMBER($C$5),$C$5,TODAY())-1,1,Freie_Tage),MAX(IF($E13="",0,IFERROR(WORKDAY(INDEX($X$7:$X12,MATCH($E13,$A$7:$A12,0)),IF($B13="Meilenstein",0,1)+N($F13),Freie_Tage),WORKDAY(IF(ISNUMBER($C$5),$C$5,TODAY())-1,1,Freie_Tage))),IF(ISNUMBER($J13),WORKDAY($J13-1,1,Freie_Tage),0)))))</f>
        <v>46336</v>
      </c>
      <c r="W13" s="65">
        <f>IF(V13="","",IF(ISNUMBER($P13),$P13,IF($B13="Meilenstein",V13,WORKDAY(V13,MAX(N($G13),1)-1,Freie_Tage))))</f>
        <v>46337</v>
      </c>
      <c r="X13" s="65">
        <f>IF(V13="","",MAX(WORKDAY(IF($B13="Meilenstein",V13,WORKDAY(V13,MAX(N($G13),1)-1,Freie_Tage)),N($H13),Freie_Tage),IF(ISNUMBER($P13),$P13,0)))</f>
        <v>46338</v>
      </c>
      <c r="Y13" s="62">
        <f t="shared" si="11"/>
        <v>0</v>
      </c>
      <c r="Z13" s="62">
        <f>IF(NOT(ISNUMBER($K13)),0,IF(Y13&gt;=1,1,IF(TODAY()&lt;$K13,2,IF(OR(TODAY()&gt;$L13,N($R13)&gt;0),5,IF(Y13&lt;MIN(1,(NETWORKDAYS($K13,TODAY(),Freie_Tage)-1)/MAX(1,NETWORKDAYS($K13,$L13,Freie_Tage)))-0.15,4,3)))))</f>
        <v>2</v>
      </c>
      <c r="AA13" s="63" t="str">
        <f t="shared" ref="AA13:CZ13" si="16">IF(AND($B13="Meilenstein",ISNUMBER($K13)),IF(AND(AA$1&lt;=$K13,AB$1&gt;$K13),"◆",""),"")</f>
        <v/>
      </c>
      <c r="AB13" s="63" t="str">
        <f t="shared" si="16"/>
        <v/>
      </c>
      <c r="AC13" s="63" t="str">
        <f t="shared" si="16"/>
        <v/>
      </c>
      <c r="AD13" s="63" t="str">
        <f t="shared" si="16"/>
        <v/>
      </c>
      <c r="AE13" s="63" t="str">
        <f t="shared" si="16"/>
        <v/>
      </c>
      <c r="AF13" s="63" t="str">
        <f t="shared" si="16"/>
        <v/>
      </c>
      <c r="AG13" s="63" t="str">
        <f t="shared" si="16"/>
        <v/>
      </c>
      <c r="AH13" s="63" t="str">
        <f t="shared" si="16"/>
        <v/>
      </c>
      <c r="AI13" s="63" t="str">
        <f t="shared" si="16"/>
        <v/>
      </c>
      <c r="AJ13" s="63" t="str">
        <f t="shared" si="16"/>
        <v/>
      </c>
      <c r="AK13" s="63" t="str">
        <f t="shared" si="16"/>
        <v/>
      </c>
      <c r="AL13" s="63" t="str">
        <f t="shared" si="16"/>
        <v/>
      </c>
      <c r="AM13" s="63" t="str">
        <f t="shared" si="16"/>
        <v/>
      </c>
      <c r="AN13" s="63" t="str">
        <f t="shared" si="16"/>
        <v/>
      </c>
      <c r="AO13" s="63" t="str">
        <f t="shared" si="16"/>
        <v/>
      </c>
      <c r="AP13" s="63" t="str">
        <f t="shared" si="16"/>
        <v/>
      </c>
      <c r="AQ13" s="63" t="str">
        <f t="shared" si="16"/>
        <v/>
      </c>
      <c r="AR13" s="63" t="str">
        <f t="shared" si="16"/>
        <v/>
      </c>
      <c r="AS13" s="63" t="str">
        <f t="shared" si="16"/>
        <v/>
      </c>
      <c r="AT13" s="63" t="str">
        <f t="shared" si="16"/>
        <v/>
      </c>
      <c r="AU13" s="63" t="str">
        <f t="shared" si="16"/>
        <v/>
      </c>
      <c r="AV13" s="63" t="str">
        <f t="shared" si="16"/>
        <v/>
      </c>
      <c r="AW13" s="63" t="str">
        <f t="shared" si="16"/>
        <v/>
      </c>
      <c r="AX13" s="63" t="str">
        <f t="shared" si="16"/>
        <v/>
      </c>
      <c r="AY13" s="63" t="str">
        <f t="shared" si="16"/>
        <v/>
      </c>
      <c r="AZ13" s="63" t="str">
        <f t="shared" si="16"/>
        <v/>
      </c>
      <c r="BA13" s="63" t="str">
        <f t="shared" si="16"/>
        <v/>
      </c>
      <c r="BB13" s="63" t="str">
        <f t="shared" si="16"/>
        <v/>
      </c>
      <c r="BC13" s="63" t="str">
        <f t="shared" si="16"/>
        <v/>
      </c>
      <c r="BD13" s="63" t="str">
        <f t="shared" si="16"/>
        <v/>
      </c>
      <c r="BE13" s="63" t="str">
        <f t="shared" si="16"/>
        <v/>
      </c>
      <c r="BF13" s="63" t="str">
        <f t="shared" si="16"/>
        <v/>
      </c>
      <c r="BG13" s="63" t="str">
        <f t="shared" si="16"/>
        <v/>
      </c>
      <c r="BH13" s="63" t="str">
        <f t="shared" si="16"/>
        <v/>
      </c>
      <c r="BI13" s="63" t="str">
        <f t="shared" si="16"/>
        <v/>
      </c>
      <c r="BJ13" s="63" t="str">
        <f t="shared" si="16"/>
        <v/>
      </c>
      <c r="BK13" s="63" t="str">
        <f t="shared" si="16"/>
        <v/>
      </c>
      <c r="BL13" s="63" t="str">
        <f t="shared" si="16"/>
        <v/>
      </c>
      <c r="BM13" s="63" t="str">
        <f t="shared" si="16"/>
        <v/>
      </c>
      <c r="BN13" s="63" t="str">
        <f t="shared" si="16"/>
        <v/>
      </c>
      <c r="BO13" s="63" t="str">
        <f t="shared" si="16"/>
        <v/>
      </c>
      <c r="BP13" s="63" t="str">
        <f t="shared" si="16"/>
        <v/>
      </c>
      <c r="BQ13" s="63" t="str">
        <f t="shared" si="16"/>
        <v/>
      </c>
      <c r="BR13" s="63" t="str">
        <f t="shared" si="16"/>
        <v/>
      </c>
      <c r="BS13" s="63" t="str">
        <f t="shared" si="16"/>
        <v/>
      </c>
      <c r="BT13" s="63" t="str">
        <f t="shared" si="16"/>
        <v/>
      </c>
      <c r="BU13" s="63" t="str">
        <f t="shared" si="16"/>
        <v/>
      </c>
      <c r="BV13" s="63" t="str">
        <f t="shared" si="16"/>
        <v/>
      </c>
      <c r="BW13" s="63" t="str">
        <f t="shared" si="16"/>
        <v/>
      </c>
      <c r="BX13" s="63" t="str">
        <f t="shared" si="16"/>
        <v/>
      </c>
      <c r="BY13" s="63" t="str">
        <f t="shared" si="16"/>
        <v/>
      </c>
      <c r="BZ13" s="63" t="str">
        <f t="shared" si="16"/>
        <v/>
      </c>
      <c r="CA13" s="63" t="str">
        <f t="shared" si="16"/>
        <v/>
      </c>
      <c r="CB13" s="63" t="str">
        <f t="shared" si="16"/>
        <v/>
      </c>
      <c r="CC13" s="63" t="str">
        <f t="shared" si="16"/>
        <v/>
      </c>
      <c r="CD13" s="63" t="str">
        <f t="shared" si="16"/>
        <v/>
      </c>
      <c r="CE13" s="63" t="str">
        <f t="shared" si="16"/>
        <v/>
      </c>
      <c r="CF13" s="63" t="str">
        <f t="shared" si="16"/>
        <v/>
      </c>
      <c r="CG13" s="63" t="str">
        <f t="shared" si="16"/>
        <v/>
      </c>
      <c r="CH13" s="63" t="str">
        <f t="shared" si="16"/>
        <v/>
      </c>
      <c r="CI13" s="63" t="str">
        <f t="shared" si="16"/>
        <v/>
      </c>
      <c r="CJ13" s="63" t="str">
        <f t="shared" si="16"/>
        <v/>
      </c>
      <c r="CK13" s="63" t="str">
        <f t="shared" si="16"/>
        <v/>
      </c>
      <c r="CL13" s="63" t="str">
        <f t="shared" si="16"/>
        <v/>
      </c>
      <c r="CM13" s="63" t="str">
        <f t="shared" si="16"/>
        <v/>
      </c>
      <c r="CN13" s="63" t="str">
        <f t="shared" si="16"/>
        <v/>
      </c>
      <c r="CO13" s="63" t="str">
        <f t="shared" si="16"/>
        <v/>
      </c>
      <c r="CP13" s="63" t="str">
        <f t="shared" si="16"/>
        <v/>
      </c>
      <c r="CQ13" s="63" t="str">
        <f t="shared" si="16"/>
        <v/>
      </c>
      <c r="CR13" s="63" t="str">
        <f t="shared" si="16"/>
        <v/>
      </c>
      <c r="CS13" s="63" t="str">
        <f t="shared" si="16"/>
        <v/>
      </c>
      <c r="CT13" s="63" t="str">
        <f t="shared" si="16"/>
        <v/>
      </c>
      <c r="CU13" s="63" t="str">
        <f t="shared" si="16"/>
        <v/>
      </c>
      <c r="CV13" s="63" t="str">
        <f t="shared" si="16"/>
        <v/>
      </c>
      <c r="CW13" s="63" t="str">
        <f t="shared" si="16"/>
        <v/>
      </c>
      <c r="CX13" s="63" t="str">
        <f t="shared" si="16"/>
        <v/>
      </c>
      <c r="CY13" s="63" t="str">
        <f t="shared" si="16"/>
        <v/>
      </c>
      <c r="CZ13" s="63" t="str">
        <f t="shared" si="16"/>
        <v/>
      </c>
    </row>
    <row r="14" ht="15.75" customHeight="1">
      <c r="A14" s="53">
        <v>7.0</v>
      </c>
      <c r="B14" s="53" t="s">
        <v>100</v>
      </c>
      <c r="C14" s="55" t="s">
        <v>128</v>
      </c>
      <c r="D14" s="55" t="s">
        <v>120</v>
      </c>
      <c r="E14" s="53">
        <v>6.0</v>
      </c>
      <c r="F14" s="53"/>
      <c r="G14" s="53">
        <v>4.0</v>
      </c>
      <c r="H14" s="53">
        <v>1.0</v>
      </c>
      <c r="I14" s="53" t="s">
        <v>106</v>
      </c>
      <c r="J14" s="56"/>
      <c r="K14" s="57">
        <f t="shared" si="6"/>
        <v>46339</v>
      </c>
      <c r="L14" s="57">
        <f t="shared" si="7"/>
        <v>46344</v>
      </c>
      <c r="M14" s="57">
        <f>IF(OR($B14&lt;&gt;"Vorgang",N($H14)=0,NOT(ISNUMBER($L14)),ISNUMBER($P14)),"",WORKDAY($L14,$H14,Freie_Tage))</f>
        <v>46345</v>
      </c>
      <c r="N14" s="56">
        <f>WORKDAY($C$5-1,13,Freie_Tage)</f>
        <v>46344</v>
      </c>
      <c r="O14" s="56"/>
      <c r="P14" s="56"/>
      <c r="Q14" s="58"/>
      <c r="R14" s="59">
        <f>IF(AND(ISNUMBER($N14),ISNUMBER($L14)),IF($L14&gt;$N14,NETWORKDAYS($N14,$L14,Freie_Tage)-1,IF($L14&lt;$N14,1-NETWORKDAYS($L14,$N14,Freie_Tage),0)),"")</f>
        <v>0</v>
      </c>
      <c r="S14" s="60" t="str">
        <f t="shared" si="8"/>
        <v>○ Geplant</v>
      </c>
      <c r="T14" s="61" t="str">
        <f t="shared" si="9"/>
        <v/>
      </c>
      <c r="U14" s="62">
        <f t="shared" si="10"/>
        <v>4</v>
      </c>
      <c r="V14" s="62">
        <f t="array" ref="V14">IF(OR($C14="",$B14="Abschnitt"),"",IF(ISNUMBER($O14),$O14,IF(AND($E14="",NOT(ISNUMBER($J14))),WORKDAY(IF(ISNUMBER($C$5),$C$5,TODAY())-1,1,Freie_Tage),MAX(IF($E14="",0,IFERROR(WORKDAY(INDEX($X$7:$X13,MATCH($E14,$A$7:$A13,0)),IF($B14="Meilenstein",0,1)+N($F14),Freie_Tage),WORKDAY(IF(ISNUMBER($C$5),$C$5,TODAY())-1,1,Freie_Tage))),IF(ISNUMBER($J14),WORKDAY($J14-1,1,Freie_Tage),0)))))</f>
        <v>46339</v>
      </c>
      <c r="W14" s="65">
        <f>IF(V14="","",IF(ISNUMBER($P14),$P14,IF($B14="Meilenstein",V14,WORKDAY(V14,MAX(N($G14),1)-1,Freie_Tage))))</f>
        <v>46344</v>
      </c>
      <c r="X14" s="65">
        <f>IF(V14="","",MAX(WORKDAY(IF($B14="Meilenstein",V14,WORKDAY(V14,MAX(N($G14),1)-1,Freie_Tage)),N($H14),Freie_Tage),IF(ISNUMBER($P14),$P14,0)))</f>
        <v>46345</v>
      </c>
      <c r="Y14" s="62">
        <f t="shared" si="11"/>
        <v>0</v>
      </c>
      <c r="Z14" s="62">
        <f>IF(NOT(ISNUMBER($K14)),0,IF(Y14&gt;=1,1,IF(TODAY()&lt;$K14,2,IF(OR(TODAY()&gt;$L14,N($R14)&gt;0),5,IF(Y14&lt;MIN(1,(NETWORKDAYS($K14,TODAY(),Freie_Tage)-1)/MAX(1,NETWORKDAYS($K14,$L14,Freie_Tage)))-0.15,4,3)))))</f>
        <v>2</v>
      </c>
      <c r="AA14" s="63" t="str">
        <f t="shared" ref="AA14:CZ14" si="17">IF(AND($B14="Meilenstein",ISNUMBER($K14)),IF(AND(AA$1&lt;=$K14,AB$1&gt;$K14),"◆",""),"")</f>
        <v/>
      </c>
      <c r="AB14" s="63" t="str">
        <f t="shared" si="17"/>
        <v/>
      </c>
      <c r="AC14" s="63" t="str">
        <f t="shared" si="17"/>
        <v/>
      </c>
      <c r="AD14" s="63" t="str">
        <f t="shared" si="17"/>
        <v/>
      </c>
      <c r="AE14" s="63" t="str">
        <f t="shared" si="17"/>
        <v/>
      </c>
      <c r="AF14" s="63" t="str">
        <f t="shared" si="17"/>
        <v/>
      </c>
      <c r="AG14" s="63" t="str">
        <f t="shared" si="17"/>
        <v/>
      </c>
      <c r="AH14" s="63" t="str">
        <f t="shared" si="17"/>
        <v/>
      </c>
      <c r="AI14" s="63" t="str">
        <f t="shared" si="17"/>
        <v/>
      </c>
      <c r="AJ14" s="63" t="str">
        <f t="shared" si="17"/>
        <v/>
      </c>
      <c r="AK14" s="63" t="str">
        <f t="shared" si="17"/>
        <v/>
      </c>
      <c r="AL14" s="63" t="str">
        <f t="shared" si="17"/>
        <v/>
      </c>
      <c r="AM14" s="63" t="str">
        <f t="shared" si="17"/>
        <v/>
      </c>
      <c r="AN14" s="63" t="str">
        <f t="shared" si="17"/>
        <v/>
      </c>
      <c r="AO14" s="63" t="str">
        <f t="shared" si="17"/>
        <v/>
      </c>
      <c r="AP14" s="63" t="str">
        <f t="shared" si="17"/>
        <v/>
      </c>
      <c r="AQ14" s="63" t="str">
        <f t="shared" si="17"/>
        <v/>
      </c>
      <c r="AR14" s="63" t="str">
        <f t="shared" si="17"/>
        <v/>
      </c>
      <c r="AS14" s="63" t="str">
        <f t="shared" si="17"/>
        <v/>
      </c>
      <c r="AT14" s="63" t="str">
        <f t="shared" si="17"/>
        <v/>
      </c>
      <c r="AU14" s="63" t="str">
        <f t="shared" si="17"/>
        <v/>
      </c>
      <c r="AV14" s="63" t="str">
        <f t="shared" si="17"/>
        <v/>
      </c>
      <c r="AW14" s="63" t="str">
        <f t="shared" si="17"/>
        <v/>
      </c>
      <c r="AX14" s="63" t="str">
        <f t="shared" si="17"/>
        <v/>
      </c>
      <c r="AY14" s="63" t="str">
        <f t="shared" si="17"/>
        <v/>
      </c>
      <c r="AZ14" s="63" t="str">
        <f t="shared" si="17"/>
        <v/>
      </c>
      <c r="BA14" s="63" t="str">
        <f t="shared" si="17"/>
        <v/>
      </c>
      <c r="BB14" s="63" t="str">
        <f t="shared" si="17"/>
        <v/>
      </c>
      <c r="BC14" s="63" t="str">
        <f t="shared" si="17"/>
        <v/>
      </c>
      <c r="BD14" s="63" t="str">
        <f t="shared" si="17"/>
        <v/>
      </c>
      <c r="BE14" s="63" t="str">
        <f t="shared" si="17"/>
        <v/>
      </c>
      <c r="BF14" s="63" t="str">
        <f t="shared" si="17"/>
        <v/>
      </c>
      <c r="BG14" s="63" t="str">
        <f t="shared" si="17"/>
        <v/>
      </c>
      <c r="BH14" s="63" t="str">
        <f t="shared" si="17"/>
        <v/>
      </c>
      <c r="BI14" s="63" t="str">
        <f t="shared" si="17"/>
        <v/>
      </c>
      <c r="BJ14" s="63" t="str">
        <f t="shared" si="17"/>
        <v/>
      </c>
      <c r="BK14" s="63" t="str">
        <f t="shared" si="17"/>
        <v/>
      </c>
      <c r="BL14" s="63" t="str">
        <f t="shared" si="17"/>
        <v/>
      </c>
      <c r="BM14" s="63" t="str">
        <f t="shared" si="17"/>
        <v/>
      </c>
      <c r="BN14" s="63" t="str">
        <f t="shared" si="17"/>
        <v/>
      </c>
      <c r="BO14" s="63" t="str">
        <f t="shared" si="17"/>
        <v/>
      </c>
      <c r="BP14" s="63" t="str">
        <f t="shared" si="17"/>
        <v/>
      </c>
      <c r="BQ14" s="63" t="str">
        <f t="shared" si="17"/>
        <v/>
      </c>
      <c r="BR14" s="63" t="str">
        <f t="shared" si="17"/>
        <v/>
      </c>
      <c r="BS14" s="63" t="str">
        <f t="shared" si="17"/>
        <v/>
      </c>
      <c r="BT14" s="63" t="str">
        <f t="shared" si="17"/>
        <v/>
      </c>
      <c r="BU14" s="63" t="str">
        <f t="shared" si="17"/>
        <v/>
      </c>
      <c r="BV14" s="63" t="str">
        <f t="shared" si="17"/>
        <v/>
      </c>
      <c r="BW14" s="63" t="str">
        <f t="shared" si="17"/>
        <v/>
      </c>
      <c r="BX14" s="63" t="str">
        <f t="shared" si="17"/>
        <v/>
      </c>
      <c r="BY14" s="63" t="str">
        <f t="shared" si="17"/>
        <v/>
      </c>
      <c r="BZ14" s="63" t="str">
        <f t="shared" si="17"/>
        <v/>
      </c>
      <c r="CA14" s="63" t="str">
        <f t="shared" si="17"/>
        <v/>
      </c>
      <c r="CB14" s="63" t="str">
        <f t="shared" si="17"/>
        <v/>
      </c>
      <c r="CC14" s="63" t="str">
        <f t="shared" si="17"/>
        <v/>
      </c>
      <c r="CD14" s="63" t="str">
        <f t="shared" si="17"/>
        <v/>
      </c>
      <c r="CE14" s="63" t="str">
        <f t="shared" si="17"/>
        <v/>
      </c>
      <c r="CF14" s="63" t="str">
        <f t="shared" si="17"/>
        <v/>
      </c>
      <c r="CG14" s="63" t="str">
        <f t="shared" si="17"/>
        <v/>
      </c>
      <c r="CH14" s="63" t="str">
        <f t="shared" si="17"/>
        <v/>
      </c>
      <c r="CI14" s="63" t="str">
        <f t="shared" si="17"/>
        <v/>
      </c>
      <c r="CJ14" s="63" t="str">
        <f t="shared" si="17"/>
        <v/>
      </c>
      <c r="CK14" s="63" t="str">
        <f t="shared" si="17"/>
        <v/>
      </c>
      <c r="CL14" s="63" t="str">
        <f t="shared" si="17"/>
        <v/>
      </c>
      <c r="CM14" s="63" t="str">
        <f t="shared" si="17"/>
        <v/>
      </c>
      <c r="CN14" s="63" t="str">
        <f t="shared" si="17"/>
        <v/>
      </c>
      <c r="CO14" s="63" t="str">
        <f t="shared" si="17"/>
        <v/>
      </c>
      <c r="CP14" s="63" t="str">
        <f t="shared" si="17"/>
        <v/>
      </c>
      <c r="CQ14" s="63" t="str">
        <f t="shared" si="17"/>
        <v/>
      </c>
      <c r="CR14" s="63" t="str">
        <f t="shared" si="17"/>
        <v/>
      </c>
      <c r="CS14" s="63" t="str">
        <f t="shared" si="17"/>
        <v/>
      </c>
      <c r="CT14" s="63" t="str">
        <f t="shared" si="17"/>
        <v/>
      </c>
      <c r="CU14" s="63" t="str">
        <f t="shared" si="17"/>
        <v/>
      </c>
      <c r="CV14" s="63" t="str">
        <f t="shared" si="17"/>
        <v/>
      </c>
      <c r="CW14" s="63" t="str">
        <f t="shared" si="17"/>
        <v/>
      </c>
      <c r="CX14" s="63" t="str">
        <f t="shared" si="17"/>
        <v/>
      </c>
      <c r="CY14" s="63" t="str">
        <f t="shared" si="17"/>
        <v/>
      </c>
      <c r="CZ14" s="63" t="str">
        <f t="shared" si="17"/>
        <v/>
      </c>
    </row>
    <row r="15" ht="15.75" customHeight="1">
      <c r="A15" s="53">
        <v>8.0</v>
      </c>
      <c r="B15" s="53" t="s">
        <v>100</v>
      </c>
      <c r="C15" s="55" t="s">
        <v>132</v>
      </c>
      <c r="D15" s="55" t="s">
        <v>120</v>
      </c>
      <c r="E15" s="53">
        <v>7.0</v>
      </c>
      <c r="F15" s="53"/>
      <c r="G15" s="53">
        <v>6.0</v>
      </c>
      <c r="H15" s="53">
        <v>2.0</v>
      </c>
      <c r="I15" s="53" t="s">
        <v>106</v>
      </c>
      <c r="J15" s="56"/>
      <c r="K15" s="57">
        <f t="shared" si="6"/>
        <v>46346</v>
      </c>
      <c r="L15" s="57">
        <f t="shared" si="7"/>
        <v>46353</v>
      </c>
      <c r="M15" s="57">
        <f>IF(OR($B15&lt;&gt;"Vorgang",N($H15)=0,NOT(ISNUMBER($L15)),ISNUMBER($P15)),"",WORKDAY($L15,$H15,Freie_Tage))</f>
        <v>46357</v>
      </c>
      <c r="N15" s="56">
        <f>WORKDAY($C$5-1,20,Freie_Tage)</f>
        <v>46353</v>
      </c>
      <c r="O15" s="56"/>
      <c r="P15" s="56"/>
      <c r="Q15" s="58"/>
      <c r="R15" s="59">
        <f>IF(AND(ISNUMBER($N15),ISNUMBER($L15)),IF($L15&gt;$N15,NETWORKDAYS($N15,$L15,Freie_Tage)-1,IF($L15&lt;$N15,1-NETWORKDAYS($L15,$N15,Freie_Tage),0)),"")</f>
        <v>0</v>
      </c>
      <c r="S15" s="60" t="str">
        <f t="shared" si="8"/>
        <v>○ Geplant</v>
      </c>
      <c r="T15" s="61" t="str">
        <f t="shared" si="9"/>
        <v/>
      </c>
      <c r="U15" s="62">
        <f t="shared" si="10"/>
        <v>4</v>
      </c>
      <c r="V15" s="62">
        <f t="array" ref="V15">IF(OR($C15="",$B15="Abschnitt"),"",IF(ISNUMBER($O15),$O15,IF(AND($E15="",NOT(ISNUMBER($J15))),WORKDAY(IF(ISNUMBER($C$5),$C$5,TODAY())-1,1,Freie_Tage),MAX(IF($E15="",0,IFERROR(WORKDAY(INDEX($X$7:$X14,MATCH($E15,$A$7:$A14,0)),IF($B15="Meilenstein",0,1)+N($F15),Freie_Tage),WORKDAY(IF(ISNUMBER($C$5),$C$5,TODAY())-1,1,Freie_Tage))),IF(ISNUMBER($J15),WORKDAY($J15-1,1,Freie_Tage),0)))))</f>
        <v>46346</v>
      </c>
      <c r="W15" s="65">
        <f>IF(V15="","",IF(ISNUMBER($P15),$P15,IF($B15="Meilenstein",V15,WORKDAY(V15,MAX(N($G15),1)-1,Freie_Tage))))</f>
        <v>46353</v>
      </c>
      <c r="X15" s="65">
        <f>IF(V15="","",MAX(WORKDAY(IF($B15="Meilenstein",V15,WORKDAY(V15,MAX(N($G15),1)-1,Freie_Tage)),N($H15),Freie_Tage),IF(ISNUMBER($P15),$P15,0)))</f>
        <v>46357</v>
      </c>
      <c r="Y15" s="62">
        <f t="shared" si="11"/>
        <v>0</v>
      </c>
      <c r="Z15" s="62">
        <f>IF(NOT(ISNUMBER($K15)),0,IF(Y15&gt;=1,1,IF(TODAY()&lt;$K15,2,IF(OR(TODAY()&gt;$L15,N($R15)&gt;0),5,IF(Y15&lt;MIN(1,(NETWORKDAYS($K15,TODAY(),Freie_Tage)-1)/MAX(1,NETWORKDAYS($K15,$L15,Freie_Tage)))-0.15,4,3)))))</f>
        <v>2</v>
      </c>
      <c r="AA15" s="63" t="str">
        <f t="shared" ref="AA15:CZ15" si="18">IF(AND($B15="Meilenstein",ISNUMBER($K15)),IF(AND(AA$1&lt;=$K15,AB$1&gt;$K15),"◆",""),"")</f>
        <v/>
      </c>
      <c r="AB15" s="63" t="str">
        <f t="shared" si="18"/>
        <v/>
      </c>
      <c r="AC15" s="63" t="str">
        <f t="shared" si="18"/>
        <v/>
      </c>
      <c r="AD15" s="63" t="str">
        <f t="shared" si="18"/>
        <v/>
      </c>
      <c r="AE15" s="63" t="str">
        <f t="shared" si="18"/>
        <v/>
      </c>
      <c r="AF15" s="63" t="str">
        <f t="shared" si="18"/>
        <v/>
      </c>
      <c r="AG15" s="63" t="str">
        <f t="shared" si="18"/>
        <v/>
      </c>
      <c r="AH15" s="63" t="str">
        <f t="shared" si="18"/>
        <v/>
      </c>
      <c r="AI15" s="63" t="str">
        <f t="shared" si="18"/>
        <v/>
      </c>
      <c r="AJ15" s="63" t="str">
        <f t="shared" si="18"/>
        <v/>
      </c>
      <c r="AK15" s="63" t="str">
        <f t="shared" si="18"/>
        <v/>
      </c>
      <c r="AL15" s="63" t="str">
        <f t="shared" si="18"/>
        <v/>
      </c>
      <c r="AM15" s="63" t="str">
        <f t="shared" si="18"/>
        <v/>
      </c>
      <c r="AN15" s="63" t="str">
        <f t="shared" si="18"/>
        <v/>
      </c>
      <c r="AO15" s="63" t="str">
        <f t="shared" si="18"/>
        <v/>
      </c>
      <c r="AP15" s="63" t="str">
        <f t="shared" si="18"/>
        <v/>
      </c>
      <c r="AQ15" s="63" t="str">
        <f t="shared" si="18"/>
        <v/>
      </c>
      <c r="AR15" s="63" t="str">
        <f t="shared" si="18"/>
        <v/>
      </c>
      <c r="AS15" s="63" t="str">
        <f t="shared" si="18"/>
        <v/>
      </c>
      <c r="AT15" s="63" t="str">
        <f t="shared" si="18"/>
        <v/>
      </c>
      <c r="AU15" s="63" t="str">
        <f t="shared" si="18"/>
        <v/>
      </c>
      <c r="AV15" s="63" t="str">
        <f t="shared" si="18"/>
        <v/>
      </c>
      <c r="AW15" s="63" t="str">
        <f t="shared" si="18"/>
        <v/>
      </c>
      <c r="AX15" s="63" t="str">
        <f t="shared" si="18"/>
        <v/>
      </c>
      <c r="AY15" s="63" t="str">
        <f t="shared" si="18"/>
        <v/>
      </c>
      <c r="AZ15" s="63" t="str">
        <f t="shared" si="18"/>
        <v/>
      </c>
      <c r="BA15" s="63" t="str">
        <f t="shared" si="18"/>
        <v/>
      </c>
      <c r="BB15" s="63" t="str">
        <f t="shared" si="18"/>
        <v/>
      </c>
      <c r="BC15" s="63" t="str">
        <f t="shared" si="18"/>
        <v/>
      </c>
      <c r="BD15" s="63" t="str">
        <f t="shared" si="18"/>
        <v/>
      </c>
      <c r="BE15" s="63" t="str">
        <f t="shared" si="18"/>
        <v/>
      </c>
      <c r="BF15" s="63" t="str">
        <f t="shared" si="18"/>
        <v/>
      </c>
      <c r="BG15" s="63" t="str">
        <f t="shared" si="18"/>
        <v/>
      </c>
      <c r="BH15" s="63" t="str">
        <f t="shared" si="18"/>
        <v/>
      </c>
      <c r="BI15" s="63" t="str">
        <f t="shared" si="18"/>
        <v/>
      </c>
      <c r="BJ15" s="63" t="str">
        <f t="shared" si="18"/>
        <v/>
      </c>
      <c r="BK15" s="63" t="str">
        <f t="shared" si="18"/>
        <v/>
      </c>
      <c r="BL15" s="63" t="str">
        <f t="shared" si="18"/>
        <v/>
      </c>
      <c r="BM15" s="63" t="str">
        <f t="shared" si="18"/>
        <v/>
      </c>
      <c r="BN15" s="63" t="str">
        <f t="shared" si="18"/>
        <v/>
      </c>
      <c r="BO15" s="63" t="str">
        <f t="shared" si="18"/>
        <v/>
      </c>
      <c r="BP15" s="63" t="str">
        <f t="shared" si="18"/>
        <v/>
      </c>
      <c r="BQ15" s="63" t="str">
        <f t="shared" si="18"/>
        <v/>
      </c>
      <c r="BR15" s="63" t="str">
        <f t="shared" si="18"/>
        <v/>
      </c>
      <c r="BS15" s="63" t="str">
        <f t="shared" si="18"/>
        <v/>
      </c>
      <c r="BT15" s="63" t="str">
        <f t="shared" si="18"/>
        <v/>
      </c>
      <c r="BU15" s="63" t="str">
        <f t="shared" si="18"/>
        <v/>
      </c>
      <c r="BV15" s="63" t="str">
        <f t="shared" si="18"/>
        <v/>
      </c>
      <c r="BW15" s="63" t="str">
        <f t="shared" si="18"/>
        <v/>
      </c>
      <c r="BX15" s="63" t="str">
        <f t="shared" si="18"/>
        <v/>
      </c>
      <c r="BY15" s="63" t="str">
        <f t="shared" si="18"/>
        <v/>
      </c>
      <c r="BZ15" s="63" t="str">
        <f t="shared" si="18"/>
        <v/>
      </c>
      <c r="CA15" s="63" t="str">
        <f t="shared" si="18"/>
        <v/>
      </c>
      <c r="CB15" s="63" t="str">
        <f t="shared" si="18"/>
        <v/>
      </c>
      <c r="CC15" s="63" t="str">
        <f t="shared" si="18"/>
        <v/>
      </c>
      <c r="CD15" s="63" t="str">
        <f t="shared" si="18"/>
        <v/>
      </c>
      <c r="CE15" s="63" t="str">
        <f t="shared" si="18"/>
        <v/>
      </c>
      <c r="CF15" s="63" t="str">
        <f t="shared" si="18"/>
        <v/>
      </c>
      <c r="CG15" s="63" t="str">
        <f t="shared" si="18"/>
        <v/>
      </c>
      <c r="CH15" s="63" t="str">
        <f t="shared" si="18"/>
        <v/>
      </c>
      <c r="CI15" s="63" t="str">
        <f t="shared" si="18"/>
        <v/>
      </c>
      <c r="CJ15" s="63" t="str">
        <f t="shared" si="18"/>
        <v/>
      </c>
      <c r="CK15" s="63" t="str">
        <f t="shared" si="18"/>
        <v/>
      </c>
      <c r="CL15" s="63" t="str">
        <f t="shared" si="18"/>
        <v/>
      </c>
      <c r="CM15" s="63" t="str">
        <f t="shared" si="18"/>
        <v/>
      </c>
      <c r="CN15" s="63" t="str">
        <f t="shared" si="18"/>
        <v/>
      </c>
      <c r="CO15" s="63" t="str">
        <f t="shared" si="18"/>
        <v/>
      </c>
      <c r="CP15" s="63" t="str">
        <f t="shared" si="18"/>
        <v/>
      </c>
      <c r="CQ15" s="63" t="str">
        <f t="shared" si="18"/>
        <v/>
      </c>
      <c r="CR15" s="63" t="str">
        <f t="shared" si="18"/>
        <v/>
      </c>
      <c r="CS15" s="63" t="str">
        <f t="shared" si="18"/>
        <v/>
      </c>
      <c r="CT15" s="63" t="str">
        <f t="shared" si="18"/>
        <v/>
      </c>
      <c r="CU15" s="63" t="str">
        <f t="shared" si="18"/>
        <v/>
      </c>
      <c r="CV15" s="63" t="str">
        <f t="shared" si="18"/>
        <v/>
      </c>
      <c r="CW15" s="63" t="str">
        <f t="shared" si="18"/>
        <v/>
      </c>
      <c r="CX15" s="63" t="str">
        <f t="shared" si="18"/>
        <v/>
      </c>
      <c r="CY15" s="63" t="str">
        <f t="shared" si="18"/>
        <v/>
      </c>
      <c r="CZ15" s="63" t="str">
        <f t="shared" si="18"/>
        <v/>
      </c>
    </row>
    <row r="16" ht="15.75" customHeight="1">
      <c r="A16" s="53">
        <v>9.0</v>
      </c>
      <c r="B16" s="53" t="s">
        <v>100</v>
      </c>
      <c r="C16" s="55" t="s">
        <v>136</v>
      </c>
      <c r="D16" s="55" t="s">
        <v>120</v>
      </c>
      <c r="E16" s="53">
        <v>7.0</v>
      </c>
      <c r="F16" s="53"/>
      <c r="G16" s="53">
        <v>2.0</v>
      </c>
      <c r="H16" s="53"/>
      <c r="I16" s="53" t="s">
        <v>103</v>
      </c>
      <c r="J16" s="56"/>
      <c r="K16" s="57">
        <f t="shared" si="6"/>
        <v>46346</v>
      </c>
      <c r="L16" s="57">
        <f t="shared" si="7"/>
        <v>46349</v>
      </c>
      <c r="M16" s="57" t="str">
        <f>IF(OR($B16&lt;&gt;"Vorgang",N($H16)=0,NOT(ISNUMBER($L16)),ISNUMBER($P16)),"",WORKDAY($L16,$H16,Freie_Tage))</f>
        <v/>
      </c>
      <c r="N16" s="56">
        <f>WORKDAY($C$5-1,16,Freie_Tage)</f>
        <v>46349</v>
      </c>
      <c r="O16" s="56"/>
      <c r="P16" s="56"/>
      <c r="Q16" s="58"/>
      <c r="R16" s="59">
        <f>IF(AND(ISNUMBER($N16),ISNUMBER($L16)),IF($L16&gt;$N16,NETWORKDAYS($N16,$L16,Freie_Tage)-1,IF($L16&lt;$N16,1-NETWORKDAYS($L16,$N16,Freie_Tage),0)),"")</f>
        <v>0</v>
      </c>
      <c r="S16" s="60" t="str">
        <f t="shared" si="8"/>
        <v>○ Geplant</v>
      </c>
      <c r="T16" s="61" t="str">
        <f t="shared" si="9"/>
        <v/>
      </c>
      <c r="U16" s="62">
        <f t="shared" si="10"/>
        <v>4</v>
      </c>
      <c r="V16" s="62">
        <f t="array" ref="V16">IF(OR($C16="",$B16="Abschnitt"),"",IF(ISNUMBER($O16),$O16,IF(AND($E16="",NOT(ISNUMBER($J16))),WORKDAY(IF(ISNUMBER($C$5),$C$5,TODAY())-1,1,Freie_Tage),MAX(IF($E16="",0,IFERROR(WORKDAY(INDEX($X$7:$X15,MATCH($E16,$A$7:$A15,0)),IF($B16="Meilenstein",0,1)+N($F16),Freie_Tage),WORKDAY(IF(ISNUMBER($C$5),$C$5,TODAY())-1,1,Freie_Tage))),IF(ISNUMBER($J16),WORKDAY($J16-1,1,Freie_Tage),0)))))</f>
        <v>46346</v>
      </c>
      <c r="W16" s="65">
        <f>IF(V16="","",IF(ISNUMBER($P16),$P16,IF($B16="Meilenstein",V16,WORKDAY(V16,MAX(N($G16),1)-1,Freie_Tage))))</f>
        <v>46349</v>
      </c>
      <c r="X16" s="65">
        <f>IF(V16="","",MAX(WORKDAY(IF($B16="Meilenstein",V16,WORKDAY(V16,MAX(N($G16),1)-1,Freie_Tage)),N($H16),Freie_Tage),IF(ISNUMBER($P16),$P16,0)))</f>
        <v>46349</v>
      </c>
      <c r="Y16" s="62">
        <f t="shared" si="11"/>
        <v>0</v>
      </c>
      <c r="Z16" s="62">
        <f>IF(NOT(ISNUMBER($K16)),0,IF(Y16&gt;=1,1,IF(TODAY()&lt;$K16,2,IF(OR(TODAY()&gt;$L16,N($R16)&gt;0),5,IF(Y16&lt;MIN(1,(NETWORKDAYS($K16,TODAY(),Freie_Tage)-1)/MAX(1,NETWORKDAYS($K16,$L16,Freie_Tage)))-0.15,4,3)))))</f>
        <v>2</v>
      </c>
      <c r="AA16" s="63" t="str">
        <f t="shared" ref="AA16:CZ16" si="19">IF(AND($B16="Meilenstein",ISNUMBER($K16)),IF(AND(AA$1&lt;=$K16,AB$1&gt;$K16),"◆",""),"")</f>
        <v/>
      </c>
      <c r="AB16" s="63" t="str">
        <f t="shared" si="19"/>
        <v/>
      </c>
      <c r="AC16" s="63" t="str">
        <f t="shared" si="19"/>
        <v/>
      </c>
      <c r="AD16" s="63" t="str">
        <f t="shared" si="19"/>
        <v/>
      </c>
      <c r="AE16" s="63" t="str">
        <f t="shared" si="19"/>
        <v/>
      </c>
      <c r="AF16" s="63" t="str">
        <f t="shared" si="19"/>
        <v/>
      </c>
      <c r="AG16" s="63" t="str">
        <f t="shared" si="19"/>
        <v/>
      </c>
      <c r="AH16" s="63" t="str">
        <f t="shared" si="19"/>
        <v/>
      </c>
      <c r="AI16" s="63" t="str">
        <f t="shared" si="19"/>
        <v/>
      </c>
      <c r="AJ16" s="63" t="str">
        <f t="shared" si="19"/>
        <v/>
      </c>
      <c r="AK16" s="63" t="str">
        <f t="shared" si="19"/>
        <v/>
      </c>
      <c r="AL16" s="63" t="str">
        <f t="shared" si="19"/>
        <v/>
      </c>
      <c r="AM16" s="63" t="str">
        <f t="shared" si="19"/>
        <v/>
      </c>
      <c r="AN16" s="63" t="str">
        <f t="shared" si="19"/>
        <v/>
      </c>
      <c r="AO16" s="63" t="str">
        <f t="shared" si="19"/>
        <v/>
      </c>
      <c r="AP16" s="63" t="str">
        <f t="shared" si="19"/>
        <v/>
      </c>
      <c r="AQ16" s="63" t="str">
        <f t="shared" si="19"/>
        <v/>
      </c>
      <c r="AR16" s="63" t="str">
        <f t="shared" si="19"/>
        <v/>
      </c>
      <c r="AS16" s="63" t="str">
        <f t="shared" si="19"/>
        <v/>
      </c>
      <c r="AT16" s="63" t="str">
        <f t="shared" si="19"/>
        <v/>
      </c>
      <c r="AU16" s="63" t="str">
        <f t="shared" si="19"/>
        <v/>
      </c>
      <c r="AV16" s="63" t="str">
        <f t="shared" si="19"/>
        <v/>
      </c>
      <c r="AW16" s="63" t="str">
        <f t="shared" si="19"/>
        <v/>
      </c>
      <c r="AX16" s="63" t="str">
        <f t="shared" si="19"/>
        <v/>
      </c>
      <c r="AY16" s="63" t="str">
        <f t="shared" si="19"/>
        <v/>
      </c>
      <c r="AZ16" s="63" t="str">
        <f t="shared" si="19"/>
        <v/>
      </c>
      <c r="BA16" s="63" t="str">
        <f t="shared" si="19"/>
        <v/>
      </c>
      <c r="BB16" s="63" t="str">
        <f t="shared" si="19"/>
        <v/>
      </c>
      <c r="BC16" s="63" t="str">
        <f t="shared" si="19"/>
        <v/>
      </c>
      <c r="BD16" s="63" t="str">
        <f t="shared" si="19"/>
        <v/>
      </c>
      <c r="BE16" s="63" t="str">
        <f t="shared" si="19"/>
        <v/>
      </c>
      <c r="BF16" s="63" t="str">
        <f t="shared" si="19"/>
        <v/>
      </c>
      <c r="BG16" s="63" t="str">
        <f t="shared" si="19"/>
        <v/>
      </c>
      <c r="BH16" s="63" t="str">
        <f t="shared" si="19"/>
        <v/>
      </c>
      <c r="BI16" s="63" t="str">
        <f t="shared" si="19"/>
        <v/>
      </c>
      <c r="BJ16" s="63" t="str">
        <f t="shared" si="19"/>
        <v/>
      </c>
      <c r="BK16" s="63" t="str">
        <f t="shared" si="19"/>
        <v/>
      </c>
      <c r="BL16" s="63" t="str">
        <f t="shared" si="19"/>
        <v/>
      </c>
      <c r="BM16" s="63" t="str">
        <f t="shared" si="19"/>
        <v/>
      </c>
      <c r="BN16" s="63" t="str">
        <f t="shared" si="19"/>
        <v/>
      </c>
      <c r="BO16" s="63" t="str">
        <f t="shared" si="19"/>
        <v/>
      </c>
      <c r="BP16" s="63" t="str">
        <f t="shared" si="19"/>
        <v/>
      </c>
      <c r="BQ16" s="63" t="str">
        <f t="shared" si="19"/>
        <v/>
      </c>
      <c r="BR16" s="63" t="str">
        <f t="shared" si="19"/>
        <v/>
      </c>
      <c r="BS16" s="63" t="str">
        <f t="shared" si="19"/>
        <v/>
      </c>
      <c r="BT16" s="63" t="str">
        <f t="shared" si="19"/>
        <v/>
      </c>
      <c r="BU16" s="63" t="str">
        <f t="shared" si="19"/>
        <v/>
      </c>
      <c r="BV16" s="63" t="str">
        <f t="shared" si="19"/>
        <v/>
      </c>
      <c r="BW16" s="63" t="str">
        <f t="shared" si="19"/>
        <v/>
      </c>
      <c r="BX16" s="63" t="str">
        <f t="shared" si="19"/>
        <v/>
      </c>
      <c r="BY16" s="63" t="str">
        <f t="shared" si="19"/>
        <v/>
      </c>
      <c r="BZ16" s="63" t="str">
        <f t="shared" si="19"/>
        <v/>
      </c>
      <c r="CA16" s="63" t="str">
        <f t="shared" si="19"/>
        <v/>
      </c>
      <c r="CB16" s="63" t="str">
        <f t="shared" si="19"/>
        <v/>
      </c>
      <c r="CC16" s="63" t="str">
        <f t="shared" si="19"/>
        <v/>
      </c>
      <c r="CD16" s="63" t="str">
        <f t="shared" si="19"/>
        <v/>
      </c>
      <c r="CE16" s="63" t="str">
        <f t="shared" si="19"/>
        <v/>
      </c>
      <c r="CF16" s="63" t="str">
        <f t="shared" si="19"/>
        <v/>
      </c>
      <c r="CG16" s="63" t="str">
        <f t="shared" si="19"/>
        <v/>
      </c>
      <c r="CH16" s="63" t="str">
        <f t="shared" si="19"/>
        <v/>
      </c>
      <c r="CI16" s="63" t="str">
        <f t="shared" si="19"/>
        <v/>
      </c>
      <c r="CJ16" s="63" t="str">
        <f t="shared" si="19"/>
        <v/>
      </c>
      <c r="CK16" s="63" t="str">
        <f t="shared" si="19"/>
        <v/>
      </c>
      <c r="CL16" s="63" t="str">
        <f t="shared" si="19"/>
        <v/>
      </c>
      <c r="CM16" s="63" t="str">
        <f t="shared" si="19"/>
        <v/>
      </c>
      <c r="CN16" s="63" t="str">
        <f t="shared" si="19"/>
        <v/>
      </c>
      <c r="CO16" s="63" t="str">
        <f t="shared" si="19"/>
        <v/>
      </c>
      <c r="CP16" s="63" t="str">
        <f t="shared" si="19"/>
        <v/>
      </c>
      <c r="CQ16" s="63" t="str">
        <f t="shared" si="19"/>
        <v/>
      </c>
      <c r="CR16" s="63" t="str">
        <f t="shared" si="19"/>
        <v/>
      </c>
      <c r="CS16" s="63" t="str">
        <f t="shared" si="19"/>
        <v/>
      </c>
      <c r="CT16" s="63" t="str">
        <f t="shared" si="19"/>
        <v/>
      </c>
      <c r="CU16" s="63" t="str">
        <f t="shared" si="19"/>
        <v/>
      </c>
      <c r="CV16" s="63" t="str">
        <f t="shared" si="19"/>
        <v/>
      </c>
      <c r="CW16" s="63" t="str">
        <f t="shared" si="19"/>
        <v/>
      </c>
      <c r="CX16" s="63" t="str">
        <f t="shared" si="19"/>
        <v/>
      </c>
      <c r="CY16" s="63" t="str">
        <f t="shared" si="19"/>
        <v/>
      </c>
      <c r="CZ16" s="63" t="str">
        <f t="shared" si="19"/>
        <v/>
      </c>
    </row>
    <row r="17" ht="15.75" customHeight="1">
      <c r="A17" s="53">
        <v>10.0</v>
      </c>
      <c r="B17" s="53" t="s">
        <v>100</v>
      </c>
      <c r="C17" s="55" t="s">
        <v>139</v>
      </c>
      <c r="D17" s="55" t="s">
        <v>120</v>
      </c>
      <c r="E17" s="53">
        <v>8.0</v>
      </c>
      <c r="F17" s="53"/>
      <c r="G17" s="53">
        <v>3.0</v>
      </c>
      <c r="H17" s="53">
        <v>1.0</v>
      </c>
      <c r="I17" s="53" t="s">
        <v>106</v>
      </c>
      <c r="J17" s="56"/>
      <c r="K17" s="57">
        <f t="shared" si="6"/>
        <v>46358</v>
      </c>
      <c r="L17" s="57">
        <f t="shared" si="7"/>
        <v>46360</v>
      </c>
      <c r="M17" s="57">
        <f>IF(OR($B17&lt;&gt;"Vorgang",N($H17)=0,NOT(ISNUMBER($L17)),ISNUMBER($P17)),"",WORKDAY($L17,$H17,Freie_Tage))</f>
        <v>46363</v>
      </c>
      <c r="N17" s="56">
        <f>WORKDAY($C$5-1,25,Freie_Tage)</f>
        <v>46360</v>
      </c>
      <c r="O17" s="56"/>
      <c r="P17" s="56"/>
      <c r="Q17" s="58"/>
      <c r="R17" s="59">
        <f>IF(AND(ISNUMBER($N17),ISNUMBER($L17)),IF($L17&gt;$N17,NETWORKDAYS($N17,$L17,Freie_Tage)-1,IF($L17&lt;$N17,1-NETWORKDAYS($L17,$N17,Freie_Tage),0)),"")</f>
        <v>0</v>
      </c>
      <c r="S17" s="60" t="str">
        <f t="shared" si="8"/>
        <v>○ Geplant</v>
      </c>
      <c r="T17" s="61" t="str">
        <f t="shared" si="9"/>
        <v>❄ Winter: Wetterrisiko  </v>
      </c>
      <c r="U17" s="62">
        <f t="shared" si="10"/>
        <v>4</v>
      </c>
      <c r="V17" s="62">
        <f t="array" ref="V17">IF(OR($C17="",$B17="Abschnitt"),"",IF(ISNUMBER($O17),$O17,IF(AND($E17="",NOT(ISNUMBER($J17))),WORKDAY(IF(ISNUMBER($C$5),$C$5,TODAY())-1,1,Freie_Tage),MAX(IF($E17="",0,IFERROR(WORKDAY(INDEX($X$7:$X16,MATCH($E17,$A$7:$A16,0)),IF($B17="Meilenstein",0,1)+N($F17),Freie_Tage),WORKDAY(IF(ISNUMBER($C$5),$C$5,TODAY())-1,1,Freie_Tage))),IF(ISNUMBER($J17),WORKDAY($J17-1,1,Freie_Tage),0)))))</f>
        <v>46358</v>
      </c>
      <c r="W17" s="65">
        <f>IF(V17="","",IF(ISNUMBER($P17),$P17,IF($B17="Meilenstein",V17,WORKDAY(V17,MAX(N($G17),1)-1,Freie_Tage))))</f>
        <v>46360</v>
      </c>
      <c r="X17" s="65">
        <f>IF(V17="","",MAX(WORKDAY(IF($B17="Meilenstein",V17,WORKDAY(V17,MAX(N($G17),1)-1,Freie_Tage)),N($H17),Freie_Tage),IF(ISNUMBER($P17),$P17,0)))</f>
        <v>46363</v>
      </c>
      <c r="Y17" s="62">
        <f t="shared" si="11"/>
        <v>0</v>
      </c>
      <c r="Z17" s="62">
        <f>IF(NOT(ISNUMBER($K17)),0,IF(Y17&gt;=1,1,IF(TODAY()&lt;$K17,2,IF(OR(TODAY()&gt;$L17,N($R17)&gt;0),5,IF(Y17&lt;MIN(1,(NETWORKDAYS($K17,TODAY(),Freie_Tage)-1)/MAX(1,NETWORKDAYS($K17,$L17,Freie_Tage)))-0.15,4,3)))))</f>
        <v>2</v>
      </c>
      <c r="AA17" s="63" t="str">
        <f t="shared" ref="AA17:CZ17" si="20">IF(AND($B17="Meilenstein",ISNUMBER($K17)),IF(AND(AA$1&lt;=$K17,AB$1&gt;$K17),"◆",""),"")</f>
        <v/>
      </c>
      <c r="AB17" s="63" t="str">
        <f t="shared" si="20"/>
        <v/>
      </c>
      <c r="AC17" s="63" t="str">
        <f t="shared" si="20"/>
        <v/>
      </c>
      <c r="AD17" s="63" t="str">
        <f t="shared" si="20"/>
        <v/>
      </c>
      <c r="AE17" s="63" t="str">
        <f t="shared" si="20"/>
        <v/>
      </c>
      <c r="AF17" s="63" t="str">
        <f t="shared" si="20"/>
        <v/>
      </c>
      <c r="AG17" s="63" t="str">
        <f t="shared" si="20"/>
        <v/>
      </c>
      <c r="AH17" s="63" t="str">
        <f t="shared" si="20"/>
        <v/>
      </c>
      <c r="AI17" s="63" t="str">
        <f t="shared" si="20"/>
        <v/>
      </c>
      <c r="AJ17" s="63" t="str">
        <f t="shared" si="20"/>
        <v/>
      </c>
      <c r="AK17" s="63" t="str">
        <f t="shared" si="20"/>
        <v/>
      </c>
      <c r="AL17" s="63" t="str">
        <f t="shared" si="20"/>
        <v/>
      </c>
      <c r="AM17" s="63" t="str">
        <f t="shared" si="20"/>
        <v/>
      </c>
      <c r="AN17" s="63" t="str">
        <f t="shared" si="20"/>
        <v/>
      </c>
      <c r="AO17" s="63" t="str">
        <f t="shared" si="20"/>
        <v/>
      </c>
      <c r="AP17" s="63" t="str">
        <f t="shared" si="20"/>
        <v/>
      </c>
      <c r="AQ17" s="63" t="str">
        <f t="shared" si="20"/>
        <v/>
      </c>
      <c r="AR17" s="63" t="str">
        <f t="shared" si="20"/>
        <v/>
      </c>
      <c r="AS17" s="63" t="str">
        <f t="shared" si="20"/>
        <v/>
      </c>
      <c r="AT17" s="63" t="str">
        <f t="shared" si="20"/>
        <v/>
      </c>
      <c r="AU17" s="63" t="str">
        <f t="shared" si="20"/>
        <v/>
      </c>
      <c r="AV17" s="63" t="str">
        <f t="shared" si="20"/>
        <v/>
      </c>
      <c r="AW17" s="63" t="str">
        <f t="shared" si="20"/>
        <v/>
      </c>
      <c r="AX17" s="63" t="str">
        <f t="shared" si="20"/>
        <v/>
      </c>
      <c r="AY17" s="63" t="str">
        <f t="shared" si="20"/>
        <v/>
      </c>
      <c r="AZ17" s="63" t="str">
        <f t="shared" si="20"/>
        <v/>
      </c>
      <c r="BA17" s="63" t="str">
        <f t="shared" si="20"/>
        <v/>
      </c>
      <c r="BB17" s="63" t="str">
        <f t="shared" si="20"/>
        <v/>
      </c>
      <c r="BC17" s="63" t="str">
        <f t="shared" si="20"/>
        <v/>
      </c>
      <c r="BD17" s="63" t="str">
        <f t="shared" si="20"/>
        <v/>
      </c>
      <c r="BE17" s="63" t="str">
        <f t="shared" si="20"/>
        <v/>
      </c>
      <c r="BF17" s="63" t="str">
        <f t="shared" si="20"/>
        <v/>
      </c>
      <c r="BG17" s="63" t="str">
        <f t="shared" si="20"/>
        <v/>
      </c>
      <c r="BH17" s="63" t="str">
        <f t="shared" si="20"/>
        <v/>
      </c>
      <c r="BI17" s="63" t="str">
        <f t="shared" si="20"/>
        <v/>
      </c>
      <c r="BJ17" s="63" t="str">
        <f t="shared" si="20"/>
        <v/>
      </c>
      <c r="BK17" s="63" t="str">
        <f t="shared" si="20"/>
        <v/>
      </c>
      <c r="BL17" s="63" t="str">
        <f t="shared" si="20"/>
        <v/>
      </c>
      <c r="BM17" s="63" t="str">
        <f t="shared" si="20"/>
        <v/>
      </c>
      <c r="BN17" s="63" t="str">
        <f t="shared" si="20"/>
        <v/>
      </c>
      <c r="BO17" s="63" t="str">
        <f t="shared" si="20"/>
        <v/>
      </c>
      <c r="BP17" s="63" t="str">
        <f t="shared" si="20"/>
        <v/>
      </c>
      <c r="BQ17" s="63" t="str">
        <f t="shared" si="20"/>
        <v/>
      </c>
      <c r="BR17" s="63" t="str">
        <f t="shared" si="20"/>
        <v/>
      </c>
      <c r="BS17" s="63" t="str">
        <f t="shared" si="20"/>
        <v/>
      </c>
      <c r="BT17" s="63" t="str">
        <f t="shared" si="20"/>
        <v/>
      </c>
      <c r="BU17" s="63" t="str">
        <f t="shared" si="20"/>
        <v/>
      </c>
      <c r="BV17" s="63" t="str">
        <f t="shared" si="20"/>
        <v/>
      </c>
      <c r="BW17" s="63" t="str">
        <f t="shared" si="20"/>
        <v/>
      </c>
      <c r="BX17" s="63" t="str">
        <f t="shared" si="20"/>
        <v/>
      </c>
      <c r="BY17" s="63" t="str">
        <f t="shared" si="20"/>
        <v/>
      </c>
      <c r="BZ17" s="63" t="str">
        <f t="shared" si="20"/>
        <v/>
      </c>
      <c r="CA17" s="63" t="str">
        <f t="shared" si="20"/>
        <v/>
      </c>
      <c r="CB17" s="63" t="str">
        <f t="shared" si="20"/>
        <v/>
      </c>
      <c r="CC17" s="63" t="str">
        <f t="shared" si="20"/>
        <v/>
      </c>
      <c r="CD17" s="63" t="str">
        <f t="shared" si="20"/>
        <v/>
      </c>
      <c r="CE17" s="63" t="str">
        <f t="shared" si="20"/>
        <v/>
      </c>
      <c r="CF17" s="63" t="str">
        <f t="shared" si="20"/>
        <v/>
      </c>
      <c r="CG17" s="63" t="str">
        <f t="shared" si="20"/>
        <v/>
      </c>
      <c r="CH17" s="63" t="str">
        <f t="shared" si="20"/>
        <v/>
      </c>
      <c r="CI17" s="63" t="str">
        <f t="shared" si="20"/>
        <v/>
      </c>
      <c r="CJ17" s="63" t="str">
        <f t="shared" si="20"/>
        <v/>
      </c>
      <c r="CK17" s="63" t="str">
        <f t="shared" si="20"/>
        <v/>
      </c>
      <c r="CL17" s="63" t="str">
        <f t="shared" si="20"/>
        <v/>
      </c>
      <c r="CM17" s="63" t="str">
        <f t="shared" si="20"/>
        <v/>
      </c>
      <c r="CN17" s="63" t="str">
        <f t="shared" si="20"/>
        <v/>
      </c>
      <c r="CO17" s="63" t="str">
        <f t="shared" si="20"/>
        <v/>
      </c>
      <c r="CP17" s="63" t="str">
        <f t="shared" si="20"/>
        <v/>
      </c>
      <c r="CQ17" s="63" t="str">
        <f t="shared" si="20"/>
        <v/>
      </c>
      <c r="CR17" s="63" t="str">
        <f t="shared" si="20"/>
        <v/>
      </c>
      <c r="CS17" s="63" t="str">
        <f t="shared" si="20"/>
        <v/>
      </c>
      <c r="CT17" s="63" t="str">
        <f t="shared" si="20"/>
        <v/>
      </c>
      <c r="CU17" s="63" t="str">
        <f t="shared" si="20"/>
        <v/>
      </c>
      <c r="CV17" s="63" t="str">
        <f t="shared" si="20"/>
        <v/>
      </c>
      <c r="CW17" s="63" t="str">
        <f t="shared" si="20"/>
        <v/>
      </c>
      <c r="CX17" s="63" t="str">
        <f t="shared" si="20"/>
        <v/>
      </c>
      <c r="CY17" s="63" t="str">
        <f t="shared" si="20"/>
        <v/>
      </c>
      <c r="CZ17" s="63" t="str">
        <f t="shared" si="20"/>
        <v/>
      </c>
    </row>
    <row r="18" ht="15.75" customHeight="1">
      <c r="A18" s="53">
        <v>11.0</v>
      </c>
      <c r="B18" s="53" t="s">
        <v>74</v>
      </c>
      <c r="C18" s="54" t="s">
        <v>143</v>
      </c>
      <c r="D18" s="55"/>
      <c r="E18" s="53"/>
      <c r="F18" s="53"/>
      <c r="G18" s="53"/>
      <c r="H18" s="53"/>
      <c r="I18" s="53"/>
      <c r="J18" s="56"/>
      <c r="K18" s="57">
        <f t="shared" si="6"/>
        <v>46364</v>
      </c>
      <c r="L18" s="57">
        <f t="shared" si="7"/>
        <v>46365</v>
      </c>
      <c r="M18" s="57" t="str">
        <f>IF(OR($B18&lt;&gt;"Vorgang",N($H18)=0,NOT(ISNUMBER($L18)),ISNUMBER($P18)),"",WORKDAY($L18,$H18,Freie_Tage))</f>
        <v/>
      </c>
      <c r="N18" s="56">
        <f>WORKDAY($C$5-1,28,Freie_Tage)</f>
        <v>46365</v>
      </c>
      <c r="O18" s="56"/>
      <c r="P18" s="56"/>
      <c r="Q18" s="58"/>
      <c r="R18" s="59">
        <f>IF(AND(ISNUMBER($N18),ISNUMBER($L18)),IF($L18&gt;$N18,NETWORKDAYS($N18,$L18,Freie_Tage)-1,IF($L18&lt;$N18,1-NETWORKDAYS($L18,$N18,Freie_Tage),0)),"")</f>
        <v>0</v>
      </c>
      <c r="S18" s="60" t="str">
        <f t="shared" si="8"/>
        <v>○ Geplant  ·  0 %</v>
      </c>
      <c r="T18" s="61" t="str">
        <f t="shared" si="9"/>
        <v/>
      </c>
      <c r="U18" s="62">
        <f t="shared" si="10"/>
        <v>11</v>
      </c>
      <c r="V18" s="62" t="str">
        <f t="array" ref="V18">IF(OR($C18="",$B18="Abschnitt"),"",IF(ISNUMBER($O18),$O18,IF(AND($E18="",NOT(ISNUMBER($J18))),WORKDAY(IF(ISNUMBER($C$5),$C$5,TODAY())-1,1,Freie_Tage),MAX(IF($E18="",0,IFERROR(WORKDAY(INDEX($X$7:$X17,MATCH($E18,$A$7:$A17,0)),IF($B18="Meilenstein",0,1)+N($F18),Freie_Tage),WORKDAY(IF(ISNUMBER($C$5),$C$5,TODAY())-1,1,Freie_Tage))),IF(ISNUMBER($J18),WORKDAY($J18-1,1,Freie_Tage),0)))))</f>
        <v/>
      </c>
      <c r="W18" s="62" t="str">
        <f>IF(V18="","",IF(ISNUMBER($P18),$P18,IF($B18="Meilenstein",V18,WORKDAY(V18,MAX(N($G18),1)-1,Freie_Tage))))</f>
        <v/>
      </c>
      <c r="X18" s="62" t="str">
        <f>IF(V18="","",MAX(WORKDAY(IF($B18="Meilenstein",V18,WORKDAY(V18,MAX(N($G18),1)-1,Freie_Tage)),N($H18),Freie_Tage),IF(ISNUMBER($P18),$P18,0)))</f>
        <v/>
      </c>
      <c r="Y18" s="62">
        <f t="shared" si="11"/>
        <v>0</v>
      </c>
      <c r="Z18" s="62">
        <f>IF(NOT(ISNUMBER($K18)),0,IF(Y18&gt;=1,1,IF(TODAY()&lt;$K18,2,IF(OR(TODAY()&gt;$L18,N($R18)&gt;0),5,IF(Y18&lt;MIN(1,(NETWORKDAYS($K18,TODAY(),Freie_Tage)-1)/MAX(1,NETWORKDAYS($K18,$L18,Freie_Tage)))-0.15,4,3)))))</f>
        <v>2</v>
      </c>
      <c r="AA18" s="63" t="str">
        <f t="shared" ref="AA18:CZ18" si="21">IF(AND($B18="Meilenstein",ISNUMBER($K18)),IF(AND(AA$1&lt;=$K18,AB$1&gt;$K18),"◆",""),"")</f>
        <v/>
      </c>
      <c r="AB18" s="63" t="str">
        <f t="shared" si="21"/>
        <v/>
      </c>
      <c r="AC18" s="63" t="str">
        <f t="shared" si="21"/>
        <v/>
      </c>
      <c r="AD18" s="63" t="str">
        <f t="shared" si="21"/>
        <v/>
      </c>
      <c r="AE18" s="63" t="str">
        <f t="shared" si="21"/>
        <v/>
      </c>
      <c r="AF18" s="63" t="str">
        <f t="shared" si="21"/>
        <v/>
      </c>
      <c r="AG18" s="63" t="str">
        <f t="shared" si="21"/>
        <v/>
      </c>
      <c r="AH18" s="63" t="str">
        <f t="shared" si="21"/>
        <v/>
      </c>
      <c r="AI18" s="63" t="str">
        <f t="shared" si="21"/>
        <v/>
      </c>
      <c r="AJ18" s="63" t="str">
        <f t="shared" si="21"/>
        <v/>
      </c>
      <c r="AK18" s="63" t="str">
        <f t="shared" si="21"/>
        <v/>
      </c>
      <c r="AL18" s="63" t="str">
        <f t="shared" si="21"/>
        <v/>
      </c>
      <c r="AM18" s="63" t="str">
        <f t="shared" si="21"/>
        <v/>
      </c>
      <c r="AN18" s="63" t="str">
        <f t="shared" si="21"/>
        <v/>
      </c>
      <c r="AO18" s="63" t="str">
        <f t="shared" si="21"/>
        <v/>
      </c>
      <c r="AP18" s="63" t="str">
        <f t="shared" si="21"/>
        <v/>
      </c>
      <c r="AQ18" s="63" t="str">
        <f t="shared" si="21"/>
        <v/>
      </c>
      <c r="AR18" s="63" t="str">
        <f t="shared" si="21"/>
        <v/>
      </c>
      <c r="AS18" s="63" t="str">
        <f t="shared" si="21"/>
        <v/>
      </c>
      <c r="AT18" s="63" t="str">
        <f t="shared" si="21"/>
        <v/>
      </c>
      <c r="AU18" s="63" t="str">
        <f t="shared" si="21"/>
        <v/>
      </c>
      <c r="AV18" s="63" t="str">
        <f t="shared" si="21"/>
        <v/>
      </c>
      <c r="AW18" s="63" t="str">
        <f t="shared" si="21"/>
        <v/>
      </c>
      <c r="AX18" s="63" t="str">
        <f t="shared" si="21"/>
        <v/>
      </c>
      <c r="AY18" s="63" t="str">
        <f t="shared" si="21"/>
        <v/>
      </c>
      <c r="AZ18" s="63" t="str">
        <f t="shared" si="21"/>
        <v/>
      </c>
      <c r="BA18" s="63" t="str">
        <f t="shared" si="21"/>
        <v/>
      </c>
      <c r="BB18" s="63" t="str">
        <f t="shared" si="21"/>
        <v/>
      </c>
      <c r="BC18" s="63" t="str">
        <f t="shared" si="21"/>
        <v/>
      </c>
      <c r="BD18" s="63" t="str">
        <f t="shared" si="21"/>
        <v/>
      </c>
      <c r="BE18" s="63" t="str">
        <f t="shared" si="21"/>
        <v/>
      </c>
      <c r="BF18" s="63" t="str">
        <f t="shared" si="21"/>
        <v/>
      </c>
      <c r="BG18" s="63" t="str">
        <f t="shared" si="21"/>
        <v/>
      </c>
      <c r="BH18" s="63" t="str">
        <f t="shared" si="21"/>
        <v/>
      </c>
      <c r="BI18" s="63" t="str">
        <f t="shared" si="21"/>
        <v/>
      </c>
      <c r="BJ18" s="63" t="str">
        <f t="shared" si="21"/>
        <v/>
      </c>
      <c r="BK18" s="63" t="str">
        <f t="shared" si="21"/>
        <v/>
      </c>
      <c r="BL18" s="63" t="str">
        <f t="shared" si="21"/>
        <v/>
      </c>
      <c r="BM18" s="63" t="str">
        <f t="shared" si="21"/>
        <v/>
      </c>
      <c r="BN18" s="63" t="str">
        <f t="shared" si="21"/>
        <v/>
      </c>
      <c r="BO18" s="63" t="str">
        <f t="shared" si="21"/>
        <v/>
      </c>
      <c r="BP18" s="63" t="str">
        <f t="shared" si="21"/>
        <v/>
      </c>
      <c r="BQ18" s="63" t="str">
        <f t="shared" si="21"/>
        <v/>
      </c>
      <c r="BR18" s="63" t="str">
        <f t="shared" si="21"/>
        <v/>
      </c>
      <c r="BS18" s="63" t="str">
        <f t="shared" si="21"/>
        <v/>
      </c>
      <c r="BT18" s="63" t="str">
        <f t="shared" si="21"/>
        <v/>
      </c>
      <c r="BU18" s="63" t="str">
        <f t="shared" si="21"/>
        <v/>
      </c>
      <c r="BV18" s="63" t="str">
        <f t="shared" si="21"/>
        <v/>
      </c>
      <c r="BW18" s="63" t="str">
        <f t="shared" si="21"/>
        <v/>
      </c>
      <c r="BX18" s="63" t="str">
        <f t="shared" si="21"/>
        <v/>
      </c>
      <c r="BY18" s="63" t="str">
        <f t="shared" si="21"/>
        <v/>
      </c>
      <c r="BZ18" s="63" t="str">
        <f t="shared" si="21"/>
        <v/>
      </c>
      <c r="CA18" s="63" t="str">
        <f t="shared" si="21"/>
        <v/>
      </c>
      <c r="CB18" s="63" t="str">
        <f t="shared" si="21"/>
        <v/>
      </c>
      <c r="CC18" s="63" t="str">
        <f t="shared" si="21"/>
        <v/>
      </c>
      <c r="CD18" s="63" t="str">
        <f t="shared" si="21"/>
        <v/>
      </c>
      <c r="CE18" s="63" t="str">
        <f t="shared" si="21"/>
        <v/>
      </c>
      <c r="CF18" s="63" t="str">
        <f t="shared" si="21"/>
        <v/>
      </c>
      <c r="CG18" s="63" t="str">
        <f t="shared" si="21"/>
        <v/>
      </c>
      <c r="CH18" s="63" t="str">
        <f t="shared" si="21"/>
        <v/>
      </c>
      <c r="CI18" s="63" t="str">
        <f t="shared" si="21"/>
        <v/>
      </c>
      <c r="CJ18" s="63" t="str">
        <f t="shared" si="21"/>
        <v/>
      </c>
      <c r="CK18" s="63" t="str">
        <f t="shared" si="21"/>
        <v/>
      </c>
      <c r="CL18" s="63" t="str">
        <f t="shared" si="21"/>
        <v/>
      </c>
      <c r="CM18" s="63" t="str">
        <f t="shared" si="21"/>
        <v/>
      </c>
      <c r="CN18" s="63" t="str">
        <f t="shared" si="21"/>
        <v/>
      </c>
      <c r="CO18" s="63" t="str">
        <f t="shared" si="21"/>
        <v/>
      </c>
      <c r="CP18" s="63" t="str">
        <f t="shared" si="21"/>
        <v/>
      </c>
      <c r="CQ18" s="63" t="str">
        <f t="shared" si="21"/>
        <v/>
      </c>
      <c r="CR18" s="63" t="str">
        <f t="shared" si="21"/>
        <v/>
      </c>
      <c r="CS18" s="63" t="str">
        <f t="shared" si="21"/>
        <v/>
      </c>
      <c r="CT18" s="63" t="str">
        <f t="shared" si="21"/>
        <v/>
      </c>
      <c r="CU18" s="63" t="str">
        <f t="shared" si="21"/>
        <v/>
      </c>
      <c r="CV18" s="63" t="str">
        <f t="shared" si="21"/>
        <v/>
      </c>
      <c r="CW18" s="63" t="str">
        <f t="shared" si="21"/>
        <v/>
      </c>
      <c r="CX18" s="63" t="str">
        <f t="shared" si="21"/>
        <v/>
      </c>
      <c r="CY18" s="63" t="str">
        <f t="shared" si="21"/>
        <v/>
      </c>
      <c r="CZ18" s="63" t="str">
        <f t="shared" si="21"/>
        <v/>
      </c>
    </row>
    <row r="19" ht="15.75" customHeight="1">
      <c r="A19" s="53">
        <v>12.0</v>
      </c>
      <c r="B19" s="53" t="s">
        <v>100</v>
      </c>
      <c r="C19" s="55" t="s">
        <v>146</v>
      </c>
      <c r="D19" s="55" t="s">
        <v>105</v>
      </c>
      <c r="E19" s="53">
        <v>10.0</v>
      </c>
      <c r="F19" s="53"/>
      <c r="G19" s="53">
        <v>1.0</v>
      </c>
      <c r="H19" s="53"/>
      <c r="I19" s="53" t="s">
        <v>106</v>
      </c>
      <c r="J19" s="56"/>
      <c r="K19" s="57">
        <f t="shared" si="6"/>
        <v>46364</v>
      </c>
      <c r="L19" s="57">
        <f t="shared" si="7"/>
        <v>46364</v>
      </c>
      <c r="M19" s="57" t="str">
        <f>IF(OR($B19&lt;&gt;"Vorgang",N($H19)=0,NOT(ISNUMBER($L19)),ISNUMBER($P19)),"",WORKDAY($L19,$H19,Freie_Tage))</f>
        <v/>
      </c>
      <c r="N19" s="56">
        <f>WORKDAY($C$5-1,27,Freie_Tage)</f>
        <v>46364</v>
      </c>
      <c r="O19" s="56"/>
      <c r="P19" s="56"/>
      <c r="Q19" s="58"/>
      <c r="R19" s="59">
        <f>IF(AND(ISNUMBER($N19),ISNUMBER($L19)),IF($L19&gt;$N19,NETWORKDAYS($N19,$L19,Freie_Tage)-1,IF($L19&lt;$N19,1-NETWORKDAYS($L19,$N19,Freie_Tage),0)),"")</f>
        <v>0</v>
      </c>
      <c r="S19" s="60" t="str">
        <f t="shared" si="8"/>
        <v>○ Geplant</v>
      </c>
      <c r="T19" s="61" t="str">
        <f t="shared" si="9"/>
        <v>❄ Winter: Wetterrisiko  </v>
      </c>
      <c r="U19" s="62">
        <f t="shared" si="10"/>
        <v>11</v>
      </c>
      <c r="V19" s="62">
        <f t="array" ref="V19">IF(OR($C19="",$B19="Abschnitt"),"",IF(ISNUMBER($O19),$O19,IF(AND($E19="",NOT(ISNUMBER($J19))),WORKDAY(IF(ISNUMBER($C$5),$C$5,TODAY())-1,1,Freie_Tage),MAX(IF($E19="",0,IFERROR(WORKDAY(INDEX($X$7:$X18,MATCH($E19,$A$7:$A18,0)),IF($B19="Meilenstein",0,1)+N($F19),Freie_Tage),WORKDAY(IF(ISNUMBER($C$5),$C$5,TODAY())-1,1,Freie_Tage))),IF(ISNUMBER($J19),WORKDAY($J19-1,1,Freie_Tage),0)))))</f>
        <v>46364</v>
      </c>
      <c r="W19" s="65">
        <f>IF(V19="","",IF(ISNUMBER($P19),$P19,IF($B19="Meilenstein",V19,WORKDAY(V19,MAX(N($G19),1)-1,Freie_Tage))))</f>
        <v>46364</v>
      </c>
      <c r="X19" s="65">
        <f>IF(V19="","",MAX(WORKDAY(IF($B19="Meilenstein",V19,WORKDAY(V19,MAX(N($G19),1)-1,Freie_Tage)),N($H19),Freie_Tage),IF(ISNUMBER($P19),$P19,0)))</f>
        <v>46364</v>
      </c>
      <c r="Y19" s="62">
        <f t="shared" si="11"/>
        <v>0</v>
      </c>
      <c r="Z19" s="62">
        <f>IF(NOT(ISNUMBER($K19)),0,IF(Y19&gt;=1,1,IF(TODAY()&lt;$K19,2,IF(OR(TODAY()&gt;$L19,N($R19)&gt;0),5,IF(Y19&lt;MIN(1,(NETWORKDAYS($K19,TODAY(),Freie_Tage)-1)/MAX(1,NETWORKDAYS($K19,$L19,Freie_Tage)))-0.15,4,3)))))</f>
        <v>2</v>
      </c>
      <c r="AA19" s="63" t="str">
        <f t="shared" ref="AA19:CZ19" si="22">IF(AND($B19="Meilenstein",ISNUMBER($K19)),IF(AND(AA$1&lt;=$K19,AB$1&gt;$K19),"◆",""),"")</f>
        <v/>
      </c>
      <c r="AB19" s="63" t="str">
        <f t="shared" si="22"/>
        <v/>
      </c>
      <c r="AC19" s="63" t="str">
        <f t="shared" si="22"/>
        <v/>
      </c>
      <c r="AD19" s="63" t="str">
        <f t="shared" si="22"/>
        <v/>
      </c>
      <c r="AE19" s="63" t="str">
        <f t="shared" si="22"/>
        <v/>
      </c>
      <c r="AF19" s="63" t="str">
        <f t="shared" si="22"/>
        <v/>
      </c>
      <c r="AG19" s="63" t="str">
        <f t="shared" si="22"/>
        <v/>
      </c>
      <c r="AH19" s="63" t="str">
        <f t="shared" si="22"/>
        <v/>
      </c>
      <c r="AI19" s="63" t="str">
        <f t="shared" si="22"/>
        <v/>
      </c>
      <c r="AJ19" s="63" t="str">
        <f t="shared" si="22"/>
        <v/>
      </c>
      <c r="AK19" s="63" t="str">
        <f t="shared" si="22"/>
        <v/>
      </c>
      <c r="AL19" s="63" t="str">
        <f t="shared" si="22"/>
        <v/>
      </c>
      <c r="AM19" s="63" t="str">
        <f t="shared" si="22"/>
        <v/>
      </c>
      <c r="AN19" s="63" t="str">
        <f t="shared" si="22"/>
        <v/>
      </c>
      <c r="AO19" s="63" t="str">
        <f t="shared" si="22"/>
        <v/>
      </c>
      <c r="AP19" s="63" t="str">
        <f t="shared" si="22"/>
        <v/>
      </c>
      <c r="AQ19" s="63" t="str">
        <f t="shared" si="22"/>
        <v/>
      </c>
      <c r="AR19" s="63" t="str">
        <f t="shared" si="22"/>
        <v/>
      </c>
      <c r="AS19" s="63" t="str">
        <f t="shared" si="22"/>
        <v/>
      </c>
      <c r="AT19" s="63" t="str">
        <f t="shared" si="22"/>
        <v/>
      </c>
      <c r="AU19" s="63" t="str">
        <f t="shared" si="22"/>
        <v/>
      </c>
      <c r="AV19" s="63" t="str">
        <f t="shared" si="22"/>
        <v/>
      </c>
      <c r="AW19" s="63" t="str">
        <f t="shared" si="22"/>
        <v/>
      </c>
      <c r="AX19" s="63" t="str">
        <f t="shared" si="22"/>
        <v/>
      </c>
      <c r="AY19" s="63" t="str">
        <f t="shared" si="22"/>
        <v/>
      </c>
      <c r="AZ19" s="63" t="str">
        <f t="shared" si="22"/>
        <v/>
      </c>
      <c r="BA19" s="63" t="str">
        <f t="shared" si="22"/>
        <v/>
      </c>
      <c r="BB19" s="63" t="str">
        <f t="shared" si="22"/>
        <v/>
      </c>
      <c r="BC19" s="63" t="str">
        <f t="shared" si="22"/>
        <v/>
      </c>
      <c r="BD19" s="63" t="str">
        <f t="shared" si="22"/>
        <v/>
      </c>
      <c r="BE19" s="63" t="str">
        <f t="shared" si="22"/>
        <v/>
      </c>
      <c r="BF19" s="63" t="str">
        <f t="shared" si="22"/>
        <v/>
      </c>
      <c r="BG19" s="63" t="str">
        <f t="shared" si="22"/>
        <v/>
      </c>
      <c r="BH19" s="63" t="str">
        <f t="shared" si="22"/>
        <v/>
      </c>
      <c r="BI19" s="63" t="str">
        <f t="shared" si="22"/>
        <v/>
      </c>
      <c r="BJ19" s="63" t="str">
        <f t="shared" si="22"/>
        <v/>
      </c>
      <c r="BK19" s="63" t="str">
        <f t="shared" si="22"/>
        <v/>
      </c>
      <c r="BL19" s="63" t="str">
        <f t="shared" si="22"/>
        <v/>
      </c>
      <c r="BM19" s="63" t="str">
        <f t="shared" si="22"/>
        <v/>
      </c>
      <c r="BN19" s="63" t="str">
        <f t="shared" si="22"/>
        <v/>
      </c>
      <c r="BO19" s="63" t="str">
        <f t="shared" si="22"/>
        <v/>
      </c>
      <c r="BP19" s="63" t="str">
        <f t="shared" si="22"/>
        <v/>
      </c>
      <c r="BQ19" s="63" t="str">
        <f t="shared" si="22"/>
        <v/>
      </c>
      <c r="BR19" s="63" t="str">
        <f t="shared" si="22"/>
        <v/>
      </c>
      <c r="BS19" s="63" t="str">
        <f t="shared" si="22"/>
        <v/>
      </c>
      <c r="BT19" s="63" t="str">
        <f t="shared" si="22"/>
        <v/>
      </c>
      <c r="BU19" s="63" t="str">
        <f t="shared" si="22"/>
        <v/>
      </c>
      <c r="BV19" s="63" t="str">
        <f t="shared" si="22"/>
        <v/>
      </c>
      <c r="BW19" s="63" t="str">
        <f t="shared" si="22"/>
        <v/>
      </c>
      <c r="BX19" s="63" t="str">
        <f t="shared" si="22"/>
        <v/>
      </c>
      <c r="BY19" s="63" t="str">
        <f t="shared" si="22"/>
        <v/>
      </c>
      <c r="BZ19" s="63" t="str">
        <f t="shared" si="22"/>
        <v/>
      </c>
      <c r="CA19" s="63" t="str">
        <f t="shared" si="22"/>
        <v/>
      </c>
      <c r="CB19" s="63" t="str">
        <f t="shared" si="22"/>
        <v/>
      </c>
      <c r="CC19" s="63" t="str">
        <f t="shared" si="22"/>
        <v/>
      </c>
      <c r="CD19" s="63" t="str">
        <f t="shared" si="22"/>
        <v/>
      </c>
      <c r="CE19" s="63" t="str">
        <f t="shared" si="22"/>
        <v/>
      </c>
      <c r="CF19" s="63" t="str">
        <f t="shared" si="22"/>
        <v/>
      </c>
      <c r="CG19" s="63" t="str">
        <f t="shared" si="22"/>
        <v/>
      </c>
      <c r="CH19" s="63" t="str">
        <f t="shared" si="22"/>
        <v/>
      </c>
      <c r="CI19" s="63" t="str">
        <f t="shared" si="22"/>
        <v/>
      </c>
      <c r="CJ19" s="63" t="str">
        <f t="shared" si="22"/>
        <v/>
      </c>
      <c r="CK19" s="63" t="str">
        <f t="shared" si="22"/>
        <v/>
      </c>
      <c r="CL19" s="63" t="str">
        <f t="shared" si="22"/>
        <v/>
      </c>
      <c r="CM19" s="63" t="str">
        <f t="shared" si="22"/>
        <v/>
      </c>
      <c r="CN19" s="63" t="str">
        <f t="shared" si="22"/>
        <v/>
      </c>
      <c r="CO19" s="63" t="str">
        <f t="shared" si="22"/>
        <v/>
      </c>
      <c r="CP19" s="63" t="str">
        <f t="shared" si="22"/>
        <v/>
      </c>
      <c r="CQ19" s="63" t="str">
        <f t="shared" si="22"/>
        <v/>
      </c>
      <c r="CR19" s="63" t="str">
        <f t="shared" si="22"/>
        <v/>
      </c>
      <c r="CS19" s="63" t="str">
        <f t="shared" si="22"/>
        <v/>
      </c>
      <c r="CT19" s="63" t="str">
        <f t="shared" si="22"/>
        <v/>
      </c>
      <c r="CU19" s="63" t="str">
        <f t="shared" si="22"/>
        <v/>
      </c>
      <c r="CV19" s="63" t="str">
        <f t="shared" si="22"/>
        <v/>
      </c>
      <c r="CW19" s="63" t="str">
        <f t="shared" si="22"/>
        <v/>
      </c>
      <c r="CX19" s="63" t="str">
        <f t="shared" si="22"/>
        <v/>
      </c>
      <c r="CY19" s="63" t="str">
        <f t="shared" si="22"/>
        <v/>
      </c>
      <c r="CZ19" s="63" t="str">
        <f t="shared" si="22"/>
        <v/>
      </c>
    </row>
    <row r="20" ht="15.75" customHeight="1">
      <c r="A20" s="53">
        <v>13.0</v>
      </c>
      <c r="B20" s="53" t="s">
        <v>100</v>
      </c>
      <c r="C20" s="55" t="s">
        <v>151</v>
      </c>
      <c r="D20" s="55" t="s">
        <v>120</v>
      </c>
      <c r="E20" s="53">
        <v>12.0</v>
      </c>
      <c r="F20" s="53"/>
      <c r="G20" s="53">
        <v>1.0</v>
      </c>
      <c r="H20" s="53"/>
      <c r="I20" s="53" t="s">
        <v>103</v>
      </c>
      <c r="J20" s="56"/>
      <c r="K20" s="57">
        <f t="shared" si="6"/>
        <v>46365</v>
      </c>
      <c r="L20" s="57">
        <f t="shared" si="7"/>
        <v>46365</v>
      </c>
      <c r="M20" s="57" t="str">
        <f>IF(OR($B20&lt;&gt;"Vorgang",N($H20)=0,NOT(ISNUMBER($L20)),ISNUMBER($P20)),"",WORKDAY($L20,$H20,Freie_Tage))</f>
        <v/>
      </c>
      <c r="N20" s="56">
        <f>WORKDAY($C$5-1,28,Freie_Tage)</f>
        <v>46365</v>
      </c>
      <c r="O20" s="56"/>
      <c r="P20" s="56"/>
      <c r="Q20" s="58"/>
      <c r="R20" s="59">
        <f>IF(AND(ISNUMBER($N20),ISNUMBER($L20)),IF($L20&gt;$N20,NETWORKDAYS($N20,$L20,Freie_Tage)-1,IF($L20&lt;$N20,1-NETWORKDAYS($L20,$N20,Freie_Tage),0)),"")</f>
        <v>0</v>
      </c>
      <c r="S20" s="60" t="str">
        <f t="shared" si="8"/>
        <v>○ Geplant</v>
      </c>
      <c r="T20" s="61" t="str">
        <f t="shared" si="9"/>
        <v/>
      </c>
      <c r="U20" s="62">
        <f t="shared" si="10"/>
        <v>11</v>
      </c>
      <c r="V20" s="62">
        <f t="array" ref="V20">IF(OR($C20="",$B20="Abschnitt"),"",IF(ISNUMBER($O20),$O20,IF(AND($E20="",NOT(ISNUMBER($J20))),WORKDAY(IF(ISNUMBER($C$5),$C$5,TODAY())-1,1,Freie_Tage),MAX(IF($E20="",0,IFERROR(WORKDAY(INDEX($X$7:$X19,MATCH($E20,$A$7:$A19,0)),IF($B20="Meilenstein",0,1)+N($F20),Freie_Tage),WORKDAY(IF(ISNUMBER($C$5),$C$5,TODAY())-1,1,Freie_Tage))),IF(ISNUMBER($J20),WORKDAY($J20-1,1,Freie_Tage),0)))))</f>
        <v>46365</v>
      </c>
      <c r="W20" s="65">
        <f>IF(V20="","",IF(ISNUMBER($P20),$P20,IF($B20="Meilenstein",V20,WORKDAY(V20,MAX(N($G20),1)-1,Freie_Tage))))</f>
        <v>46365</v>
      </c>
      <c r="X20" s="65">
        <f>IF(V20="","",MAX(WORKDAY(IF($B20="Meilenstein",V20,WORKDAY(V20,MAX(N($G20),1)-1,Freie_Tage)),N($H20),Freie_Tage),IF(ISNUMBER($P20),$P20,0)))</f>
        <v>46365</v>
      </c>
      <c r="Y20" s="62">
        <f t="shared" si="11"/>
        <v>0</v>
      </c>
      <c r="Z20" s="62">
        <f>IF(NOT(ISNUMBER($K20)),0,IF(Y20&gt;=1,1,IF(TODAY()&lt;$K20,2,IF(OR(TODAY()&gt;$L20,N($R20)&gt;0),5,IF(Y20&lt;MIN(1,(NETWORKDAYS($K20,TODAY(),Freie_Tage)-1)/MAX(1,NETWORKDAYS($K20,$L20,Freie_Tage)))-0.15,4,3)))))</f>
        <v>2</v>
      </c>
      <c r="AA20" s="63" t="str">
        <f t="shared" ref="AA20:CZ20" si="23">IF(AND($B20="Meilenstein",ISNUMBER($K20)),IF(AND(AA$1&lt;=$K20,AB$1&gt;$K20),"◆",""),"")</f>
        <v/>
      </c>
      <c r="AB20" s="63" t="str">
        <f t="shared" si="23"/>
        <v/>
      </c>
      <c r="AC20" s="63" t="str">
        <f t="shared" si="23"/>
        <v/>
      </c>
      <c r="AD20" s="63" t="str">
        <f t="shared" si="23"/>
        <v/>
      </c>
      <c r="AE20" s="63" t="str">
        <f t="shared" si="23"/>
        <v/>
      </c>
      <c r="AF20" s="63" t="str">
        <f t="shared" si="23"/>
        <v/>
      </c>
      <c r="AG20" s="63" t="str">
        <f t="shared" si="23"/>
        <v/>
      </c>
      <c r="AH20" s="63" t="str">
        <f t="shared" si="23"/>
        <v/>
      </c>
      <c r="AI20" s="63" t="str">
        <f t="shared" si="23"/>
        <v/>
      </c>
      <c r="AJ20" s="63" t="str">
        <f t="shared" si="23"/>
        <v/>
      </c>
      <c r="AK20" s="63" t="str">
        <f t="shared" si="23"/>
        <v/>
      </c>
      <c r="AL20" s="63" t="str">
        <f t="shared" si="23"/>
        <v/>
      </c>
      <c r="AM20" s="63" t="str">
        <f t="shared" si="23"/>
        <v/>
      </c>
      <c r="AN20" s="63" t="str">
        <f t="shared" si="23"/>
        <v/>
      </c>
      <c r="AO20" s="63" t="str">
        <f t="shared" si="23"/>
        <v/>
      </c>
      <c r="AP20" s="63" t="str">
        <f t="shared" si="23"/>
        <v/>
      </c>
      <c r="AQ20" s="63" t="str">
        <f t="shared" si="23"/>
        <v/>
      </c>
      <c r="AR20" s="63" t="str">
        <f t="shared" si="23"/>
        <v/>
      </c>
      <c r="AS20" s="63" t="str">
        <f t="shared" si="23"/>
        <v/>
      </c>
      <c r="AT20" s="63" t="str">
        <f t="shared" si="23"/>
        <v/>
      </c>
      <c r="AU20" s="63" t="str">
        <f t="shared" si="23"/>
        <v/>
      </c>
      <c r="AV20" s="63" t="str">
        <f t="shared" si="23"/>
        <v/>
      </c>
      <c r="AW20" s="63" t="str">
        <f t="shared" si="23"/>
        <v/>
      </c>
      <c r="AX20" s="63" t="str">
        <f t="shared" si="23"/>
        <v/>
      </c>
      <c r="AY20" s="63" t="str">
        <f t="shared" si="23"/>
        <v/>
      </c>
      <c r="AZ20" s="63" t="str">
        <f t="shared" si="23"/>
        <v/>
      </c>
      <c r="BA20" s="63" t="str">
        <f t="shared" si="23"/>
        <v/>
      </c>
      <c r="BB20" s="63" t="str">
        <f t="shared" si="23"/>
        <v/>
      </c>
      <c r="BC20" s="63" t="str">
        <f t="shared" si="23"/>
        <v/>
      </c>
      <c r="BD20" s="63" t="str">
        <f t="shared" si="23"/>
        <v/>
      </c>
      <c r="BE20" s="63" t="str">
        <f t="shared" si="23"/>
        <v/>
      </c>
      <c r="BF20" s="63" t="str">
        <f t="shared" si="23"/>
        <v/>
      </c>
      <c r="BG20" s="63" t="str">
        <f t="shared" si="23"/>
        <v/>
      </c>
      <c r="BH20" s="63" t="str">
        <f t="shared" si="23"/>
        <v/>
      </c>
      <c r="BI20" s="63" t="str">
        <f t="shared" si="23"/>
        <v/>
      </c>
      <c r="BJ20" s="63" t="str">
        <f t="shared" si="23"/>
        <v/>
      </c>
      <c r="BK20" s="63" t="str">
        <f t="shared" si="23"/>
        <v/>
      </c>
      <c r="BL20" s="63" t="str">
        <f t="shared" si="23"/>
        <v/>
      </c>
      <c r="BM20" s="63" t="str">
        <f t="shared" si="23"/>
        <v/>
      </c>
      <c r="BN20" s="63" t="str">
        <f t="shared" si="23"/>
        <v/>
      </c>
      <c r="BO20" s="63" t="str">
        <f t="shared" si="23"/>
        <v/>
      </c>
      <c r="BP20" s="63" t="str">
        <f t="shared" si="23"/>
        <v/>
      </c>
      <c r="BQ20" s="63" t="str">
        <f t="shared" si="23"/>
        <v/>
      </c>
      <c r="BR20" s="63" t="str">
        <f t="shared" si="23"/>
        <v/>
      </c>
      <c r="BS20" s="63" t="str">
        <f t="shared" si="23"/>
        <v/>
      </c>
      <c r="BT20" s="63" t="str">
        <f t="shared" si="23"/>
        <v/>
      </c>
      <c r="BU20" s="63" t="str">
        <f t="shared" si="23"/>
        <v/>
      </c>
      <c r="BV20" s="63" t="str">
        <f t="shared" si="23"/>
        <v/>
      </c>
      <c r="BW20" s="63" t="str">
        <f t="shared" si="23"/>
        <v/>
      </c>
      <c r="BX20" s="63" t="str">
        <f t="shared" si="23"/>
        <v/>
      </c>
      <c r="BY20" s="63" t="str">
        <f t="shared" si="23"/>
        <v/>
      </c>
      <c r="BZ20" s="63" t="str">
        <f t="shared" si="23"/>
        <v/>
      </c>
      <c r="CA20" s="63" t="str">
        <f t="shared" si="23"/>
        <v/>
      </c>
      <c r="CB20" s="63" t="str">
        <f t="shared" si="23"/>
        <v/>
      </c>
      <c r="CC20" s="63" t="str">
        <f t="shared" si="23"/>
        <v/>
      </c>
      <c r="CD20" s="63" t="str">
        <f t="shared" si="23"/>
        <v/>
      </c>
      <c r="CE20" s="63" t="str">
        <f t="shared" si="23"/>
        <v/>
      </c>
      <c r="CF20" s="63" t="str">
        <f t="shared" si="23"/>
        <v/>
      </c>
      <c r="CG20" s="63" t="str">
        <f t="shared" si="23"/>
        <v/>
      </c>
      <c r="CH20" s="63" t="str">
        <f t="shared" si="23"/>
        <v/>
      </c>
      <c r="CI20" s="63" t="str">
        <f t="shared" si="23"/>
        <v/>
      </c>
      <c r="CJ20" s="63" t="str">
        <f t="shared" si="23"/>
        <v/>
      </c>
      <c r="CK20" s="63" t="str">
        <f t="shared" si="23"/>
        <v/>
      </c>
      <c r="CL20" s="63" t="str">
        <f t="shared" si="23"/>
        <v/>
      </c>
      <c r="CM20" s="63" t="str">
        <f t="shared" si="23"/>
        <v/>
      </c>
      <c r="CN20" s="63" t="str">
        <f t="shared" si="23"/>
        <v/>
      </c>
      <c r="CO20" s="63" t="str">
        <f t="shared" si="23"/>
        <v/>
      </c>
      <c r="CP20" s="63" t="str">
        <f t="shared" si="23"/>
        <v/>
      </c>
      <c r="CQ20" s="63" t="str">
        <f t="shared" si="23"/>
        <v/>
      </c>
      <c r="CR20" s="63" t="str">
        <f t="shared" si="23"/>
        <v/>
      </c>
      <c r="CS20" s="63" t="str">
        <f t="shared" si="23"/>
        <v/>
      </c>
      <c r="CT20" s="63" t="str">
        <f t="shared" si="23"/>
        <v/>
      </c>
      <c r="CU20" s="63" t="str">
        <f t="shared" si="23"/>
        <v/>
      </c>
      <c r="CV20" s="63" t="str">
        <f t="shared" si="23"/>
        <v/>
      </c>
      <c r="CW20" s="63" t="str">
        <f t="shared" si="23"/>
        <v/>
      </c>
      <c r="CX20" s="63" t="str">
        <f t="shared" si="23"/>
        <v/>
      </c>
      <c r="CY20" s="63" t="str">
        <f t="shared" si="23"/>
        <v/>
      </c>
      <c r="CZ20" s="63" t="str">
        <f t="shared" si="23"/>
        <v/>
      </c>
    </row>
    <row r="21" ht="15.75" customHeight="1">
      <c r="A21" s="53">
        <v>14.0</v>
      </c>
      <c r="B21" s="53" t="s">
        <v>111</v>
      </c>
      <c r="C21" s="55" t="s">
        <v>154</v>
      </c>
      <c r="D21" s="55"/>
      <c r="E21" s="53">
        <v>13.0</v>
      </c>
      <c r="F21" s="53"/>
      <c r="G21" s="53"/>
      <c r="H21" s="53"/>
      <c r="I21" s="53" t="s">
        <v>103</v>
      </c>
      <c r="J21" s="56"/>
      <c r="K21" s="57">
        <f t="shared" si="6"/>
        <v>46365</v>
      </c>
      <c r="L21" s="57">
        <f t="shared" si="7"/>
        <v>46365</v>
      </c>
      <c r="M21" s="57" t="str">
        <f>IF(OR($B21&lt;&gt;"Vorgang",N($H21)=0,NOT(ISNUMBER($L21)),ISNUMBER($P21)),"",WORKDAY($L21,$H21,Freie_Tage))</f>
        <v/>
      </c>
      <c r="N21" s="56">
        <f>WORKDAY($C$5-1,28,Freie_Tage)</f>
        <v>46365</v>
      </c>
      <c r="O21" s="56"/>
      <c r="P21" s="56"/>
      <c r="Q21" s="58"/>
      <c r="R21" s="59">
        <f>IF(AND(ISNUMBER($N21),ISNUMBER($L21)),IF($L21&gt;$N21,NETWORKDAYS($N21,$L21,Freie_Tage)-1,IF($L21&lt;$N21,1-NETWORKDAYS($L21,$N21,Freie_Tage),0)),"")</f>
        <v>0</v>
      </c>
      <c r="S21" s="60" t="str">
        <f t="shared" si="8"/>
        <v>○ Geplant</v>
      </c>
      <c r="T21" s="61" t="str">
        <f t="shared" si="9"/>
        <v/>
      </c>
      <c r="U21" s="62">
        <f t="shared" si="10"/>
        <v>11</v>
      </c>
      <c r="V21" s="62">
        <f t="array" ref="V21">IF(OR($C21="",$B21="Abschnitt"),"",IF(ISNUMBER($O21),$O21,IF(AND($E21="",NOT(ISNUMBER($J21))),WORKDAY(IF(ISNUMBER($C$5),$C$5,TODAY())-1,1,Freie_Tage),MAX(IF($E21="",0,IFERROR(WORKDAY(INDEX($X$7:$X20,MATCH($E21,$A$7:$A20,0)),IF($B21="Meilenstein",0,1)+N($F21),Freie_Tage),WORKDAY(IF(ISNUMBER($C$5),$C$5,TODAY())-1,1,Freie_Tage))),IF(ISNUMBER($J21),WORKDAY($J21-1,1,Freie_Tage),0)))))</f>
        <v>46365</v>
      </c>
      <c r="W21" s="62">
        <f>IF(V21="","",IF(ISNUMBER($P21),$P21,IF($B21="Meilenstein",V21,WORKDAY(V21,MAX(N($G21),1)-1,Freie_Tage))))</f>
        <v>46365</v>
      </c>
      <c r="X21" s="65">
        <f>IF(V21="","",MAX(WORKDAY(IF($B21="Meilenstein",V21,WORKDAY(V21,MAX(N($G21),1)-1,Freie_Tage)),N($H21),Freie_Tage),IF(ISNUMBER($P21),$P21,0)))</f>
        <v>46365</v>
      </c>
      <c r="Y21" s="62">
        <f t="shared" si="11"/>
        <v>0</v>
      </c>
      <c r="Z21" s="62">
        <f>IF(NOT(ISNUMBER($K21)),0,IF(Y21&gt;=1,1,IF(TODAY()&lt;$K21,2,IF(OR(TODAY()&gt;$L21,N($R21)&gt;0),5,IF(Y21&lt;MIN(1,(NETWORKDAYS($K21,TODAY(),Freie_Tage)-1)/MAX(1,NETWORKDAYS($K21,$L21,Freie_Tage)))-0.15,4,3)))))</f>
        <v>2</v>
      </c>
      <c r="AA21" s="63" t="str">
        <f t="shared" ref="AA21:CZ21" si="24">IF(AND($B21="Meilenstein",ISNUMBER($K21)),IF(AND(AA$1&lt;=$K21,AB$1&gt;$K21),"◆",""),"")</f>
        <v/>
      </c>
      <c r="AB21" s="63" t="str">
        <f t="shared" si="24"/>
        <v/>
      </c>
      <c r="AC21" s="63" t="str">
        <f t="shared" si="24"/>
        <v/>
      </c>
      <c r="AD21" s="63" t="str">
        <f t="shared" si="24"/>
        <v/>
      </c>
      <c r="AE21" s="63" t="str">
        <f t="shared" si="24"/>
        <v/>
      </c>
      <c r="AF21" s="63" t="str">
        <f t="shared" si="24"/>
        <v/>
      </c>
      <c r="AG21" s="63" t="str">
        <f t="shared" si="24"/>
        <v/>
      </c>
      <c r="AH21" s="63" t="str">
        <f t="shared" si="24"/>
        <v/>
      </c>
      <c r="AI21" s="63" t="str">
        <f t="shared" si="24"/>
        <v/>
      </c>
      <c r="AJ21" s="63" t="str">
        <f t="shared" si="24"/>
        <v/>
      </c>
      <c r="AK21" s="63" t="str">
        <f t="shared" si="24"/>
        <v/>
      </c>
      <c r="AL21" s="63" t="str">
        <f t="shared" si="24"/>
        <v/>
      </c>
      <c r="AM21" s="63" t="str">
        <f t="shared" si="24"/>
        <v/>
      </c>
      <c r="AN21" s="63" t="str">
        <f t="shared" si="24"/>
        <v/>
      </c>
      <c r="AO21" s="63" t="str">
        <f t="shared" si="24"/>
        <v/>
      </c>
      <c r="AP21" s="63" t="str">
        <f t="shared" si="24"/>
        <v/>
      </c>
      <c r="AQ21" s="63" t="str">
        <f t="shared" si="24"/>
        <v/>
      </c>
      <c r="AR21" s="63" t="str">
        <f t="shared" si="24"/>
        <v/>
      </c>
      <c r="AS21" s="63" t="str">
        <f t="shared" si="24"/>
        <v/>
      </c>
      <c r="AT21" s="63" t="str">
        <f t="shared" si="24"/>
        <v/>
      </c>
      <c r="AU21" s="63" t="str">
        <f t="shared" si="24"/>
        <v/>
      </c>
      <c r="AV21" s="63" t="str">
        <f t="shared" si="24"/>
        <v/>
      </c>
      <c r="AW21" s="63" t="str">
        <f t="shared" si="24"/>
        <v/>
      </c>
      <c r="AX21" s="63" t="str">
        <f t="shared" si="24"/>
        <v/>
      </c>
      <c r="AY21" s="63" t="str">
        <f t="shared" si="24"/>
        <v/>
      </c>
      <c r="AZ21" s="63" t="str">
        <f t="shared" si="24"/>
        <v/>
      </c>
      <c r="BA21" s="63" t="str">
        <f t="shared" si="24"/>
        <v/>
      </c>
      <c r="BB21" s="63" t="str">
        <f t="shared" si="24"/>
        <v/>
      </c>
      <c r="BC21" s="63" t="str">
        <f t="shared" si="24"/>
        <v/>
      </c>
      <c r="BD21" s="63" t="str">
        <f t="shared" si="24"/>
        <v/>
      </c>
      <c r="BE21" s="63" t="str">
        <f t="shared" si="24"/>
        <v/>
      </c>
      <c r="BF21" s="63" t="str">
        <f t="shared" si="24"/>
        <v/>
      </c>
      <c r="BG21" s="63" t="str">
        <f t="shared" si="24"/>
        <v/>
      </c>
      <c r="BH21" s="63" t="str">
        <f t="shared" si="24"/>
        <v/>
      </c>
      <c r="BI21" s="63" t="str">
        <f t="shared" si="24"/>
        <v/>
      </c>
      <c r="BJ21" s="63" t="str">
        <f t="shared" si="24"/>
        <v/>
      </c>
      <c r="BK21" s="63" t="str">
        <f t="shared" si="24"/>
        <v/>
      </c>
      <c r="BL21" s="63" t="str">
        <f t="shared" si="24"/>
        <v>◆</v>
      </c>
      <c r="BM21" s="63" t="str">
        <f t="shared" si="24"/>
        <v/>
      </c>
      <c r="BN21" s="63" t="str">
        <f t="shared" si="24"/>
        <v/>
      </c>
      <c r="BO21" s="63" t="str">
        <f t="shared" si="24"/>
        <v/>
      </c>
      <c r="BP21" s="63" t="str">
        <f t="shared" si="24"/>
        <v/>
      </c>
      <c r="BQ21" s="63" t="str">
        <f t="shared" si="24"/>
        <v/>
      </c>
      <c r="BR21" s="63" t="str">
        <f t="shared" si="24"/>
        <v/>
      </c>
      <c r="BS21" s="63" t="str">
        <f t="shared" si="24"/>
        <v/>
      </c>
      <c r="BT21" s="63" t="str">
        <f t="shared" si="24"/>
        <v/>
      </c>
      <c r="BU21" s="63" t="str">
        <f t="shared" si="24"/>
        <v/>
      </c>
      <c r="BV21" s="63" t="str">
        <f t="shared" si="24"/>
        <v/>
      </c>
      <c r="BW21" s="63" t="str">
        <f t="shared" si="24"/>
        <v/>
      </c>
      <c r="BX21" s="63" t="str">
        <f t="shared" si="24"/>
        <v/>
      </c>
      <c r="BY21" s="63" t="str">
        <f t="shared" si="24"/>
        <v/>
      </c>
      <c r="BZ21" s="63" t="str">
        <f t="shared" si="24"/>
        <v/>
      </c>
      <c r="CA21" s="63" t="str">
        <f t="shared" si="24"/>
        <v/>
      </c>
      <c r="CB21" s="63" t="str">
        <f t="shared" si="24"/>
        <v/>
      </c>
      <c r="CC21" s="63" t="str">
        <f t="shared" si="24"/>
        <v/>
      </c>
      <c r="CD21" s="63" t="str">
        <f t="shared" si="24"/>
        <v/>
      </c>
      <c r="CE21" s="63" t="str">
        <f t="shared" si="24"/>
        <v/>
      </c>
      <c r="CF21" s="63" t="str">
        <f t="shared" si="24"/>
        <v/>
      </c>
      <c r="CG21" s="63" t="str">
        <f t="shared" si="24"/>
        <v/>
      </c>
      <c r="CH21" s="63" t="str">
        <f t="shared" si="24"/>
        <v/>
      </c>
      <c r="CI21" s="63" t="str">
        <f t="shared" si="24"/>
        <v/>
      </c>
      <c r="CJ21" s="63" t="str">
        <f t="shared" si="24"/>
        <v/>
      </c>
      <c r="CK21" s="63" t="str">
        <f t="shared" si="24"/>
        <v/>
      </c>
      <c r="CL21" s="63" t="str">
        <f t="shared" si="24"/>
        <v/>
      </c>
      <c r="CM21" s="63" t="str">
        <f t="shared" si="24"/>
        <v/>
      </c>
      <c r="CN21" s="63" t="str">
        <f t="shared" si="24"/>
        <v/>
      </c>
      <c r="CO21" s="63" t="str">
        <f t="shared" si="24"/>
        <v/>
      </c>
      <c r="CP21" s="63" t="str">
        <f t="shared" si="24"/>
        <v/>
      </c>
      <c r="CQ21" s="63" t="str">
        <f t="shared" si="24"/>
        <v/>
      </c>
      <c r="CR21" s="63" t="str">
        <f t="shared" si="24"/>
        <v/>
      </c>
      <c r="CS21" s="63" t="str">
        <f t="shared" si="24"/>
        <v/>
      </c>
      <c r="CT21" s="63" t="str">
        <f t="shared" si="24"/>
        <v/>
      </c>
      <c r="CU21" s="63" t="str">
        <f t="shared" si="24"/>
        <v/>
      </c>
      <c r="CV21" s="63" t="str">
        <f t="shared" si="24"/>
        <v/>
      </c>
      <c r="CW21" s="63" t="str">
        <f t="shared" si="24"/>
        <v/>
      </c>
      <c r="CX21" s="63" t="str">
        <f t="shared" si="24"/>
        <v/>
      </c>
      <c r="CY21" s="63" t="str">
        <f t="shared" si="24"/>
        <v/>
      </c>
      <c r="CZ21" s="63" t="str">
        <f t="shared" si="24"/>
        <v/>
      </c>
    </row>
    <row r="22" ht="15.75" customHeight="1">
      <c r="A22" s="53"/>
      <c r="B22" s="53"/>
      <c r="C22" s="55"/>
      <c r="D22" s="55"/>
      <c r="E22" s="53"/>
      <c r="F22" s="53"/>
      <c r="G22" s="53"/>
      <c r="H22" s="53"/>
      <c r="I22" s="53"/>
      <c r="J22" s="56"/>
      <c r="K22" s="57" t="str">
        <f t="shared" si="6"/>
        <v/>
      </c>
      <c r="L22" s="57" t="str">
        <f t="shared" si="7"/>
        <v/>
      </c>
      <c r="M22" s="57" t="str">
        <f>IF(OR($B22&lt;&gt;"Vorgang",N($H22)=0,NOT(ISNUMBER($L22)),ISNUMBER($P22)),"",WORKDAY($L22,$H22,Freie_Tage))</f>
        <v/>
      </c>
      <c r="N22" s="56"/>
      <c r="O22" s="56"/>
      <c r="P22" s="56"/>
      <c r="Q22" s="58"/>
      <c r="R22" s="59" t="str">
        <f>IF(AND(ISNUMBER($N22),ISNUMBER($L22)),IF($L22&gt;$N22,NETWORKDAYS($N22,$L22,Freie_Tage)-1,IF($L22&lt;$N22,1-NETWORKDAYS($L22,$N22,Freie_Tage),0)),"")</f>
        <v/>
      </c>
      <c r="S22" s="60" t="str">
        <f t="shared" si="8"/>
        <v/>
      </c>
      <c r="T22" s="61" t="str">
        <f t="shared" si="9"/>
        <v/>
      </c>
      <c r="U22" s="62">
        <f t="shared" si="10"/>
        <v>11</v>
      </c>
      <c r="V22" s="62" t="str">
        <f t="array" ref="V22">IF(OR($C22="",$B22="Abschnitt"),"",IF(ISNUMBER($O22),$O22,IF(AND($E22="",NOT(ISNUMBER($J22))),WORKDAY(IF(ISNUMBER($C$5),$C$5,TODAY())-1,1,Freie_Tage),MAX(IF($E22="",0,IFERROR(WORKDAY(INDEX($X$7:$X21,MATCH($E22,$A$7:$A21,0)),IF($B22="Meilenstein",0,1)+N($F22),Freie_Tage),WORKDAY(IF(ISNUMBER($C$5),$C$5,TODAY())-1,1,Freie_Tage))),IF(ISNUMBER($J22),WORKDAY($J22-1,1,Freie_Tage),0)))))</f>
        <v/>
      </c>
      <c r="W22" s="62" t="str">
        <f>IF(V22="","",IF(ISNUMBER($P22),$P22,IF($B22="Meilenstein",V22,WORKDAY(V22,MAX(N($G22),1)-1,Freie_Tage))))</f>
        <v/>
      </c>
      <c r="X22" s="62" t="str">
        <f>IF(V22="","",MAX(WORKDAY(IF($B22="Meilenstein",V22,WORKDAY(V22,MAX(N($G22),1)-1,Freie_Tage)),N($H22),Freie_Tage),IF(ISNUMBER($P22),$P22,0)))</f>
        <v/>
      </c>
      <c r="Y22" s="62">
        <f t="shared" si="11"/>
        <v>0</v>
      </c>
      <c r="Z22" s="62">
        <f>IF(NOT(ISNUMBER($K22)),0,IF(Y22&gt;=1,1,IF(TODAY()&lt;$K22,2,IF(OR(TODAY()&gt;$L22,N($R22)&gt;0),5,IF(Y22&lt;MIN(1,(NETWORKDAYS($K22,TODAY(),Freie_Tage)-1)/MAX(1,NETWORKDAYS($K22,$L22,Freie_Tage)))-0.15,4,3)))))</f>
        <v>0</v>
      </c>
      <c r="AA22" s="63" t="str">
        <f t="shared" ref="AA22:CZ22" si="25">IF(AND($B22="Meilenstein",ISNUMBER($K22)),IF(AND(AA$1&lt;=$K22,AB$1&gt;$K22),"◆",""),"")</f>
        <v/>
      </c>
      <c r="AB22" s="63" t="str">
        <f t="shared" si="25"/>
        <v/>
      </c>
      <c r="AC22" s="63" t="str">
        <f t="shared" si="25"/>
        <v/>
      </c>
      <c r="AD22" s="63" t="str">
        <f t="shared" si="25"/>
        <v/>
      </c>
      <c r="AE22" s="63" t="str">
        <f t="shared" si="25"/>
        <v/>
      </c>
      <c r="AF22" s="63" t="str">
        <f t="shared" si="25"/>
        <v/>
      </c>
      <c r="AG22" s="63" t="str">
        <f t="shared" si="25"/>
        <v/>
      </c>
      <c r="AH22" s="63" t="str">
        <f t="shared" si="25"/>
        <v/>
      </c>
      <c r="AI22" s="63" t="str">
        <f t="shared" si="25"/>
        <v/>
      </c>
      <c r="AJ22" s="63" t="str">
        <f t="shared" si="25"/>
        <v/>
      </c>
      <c r="AK22" s="63" t="str">
        <f t="shared" si="25"/>
        <v/>
      </c>
      <c r="AL22" s="63" t="str">
        <f t="shared" si="25"/>
        <v/>
      </c>
      <c r="AM22" s="63" t="str">
        <f t="shared" si="25"/>
        <v/>
      </c>
      <c r="AN22" s="63" t="str">
        <f t="shared" si="25"/>
        <v/>
      </c>
      <c r="AO22" s="63" t="str">
        <f t="shared" si="25"/>
        <v/>
      </c>
      <c r="AP22" s="63" t="str">
        <f t="shared" si="25"/>
        <v/>
      </c>
      <c r="AQ22" s="63" t="str">
        <f t="shared" si="25"/>
        <v/>
      </c>
      <c r="AR22" s="63" t="str">
        <f t="shared" si="25"/>
        <v/>
      </c>
      <c r="AS22" s="63" t="str">
        <f t="shared" si="25"/>
        <v/>
      </c>
      <c r="AT22" s="63" t="str">
        <f t="shared" si="25"/>
        <v/>
      </c>
      <c r="AU22" s="63" t="str">
        <f t="shared" si="25"/>
        <v/>
      </c>
      <c r="AV22" s="63" t="str">
        <f t="shared" si="25"/>
        <v/>
      </c>
      <c r="AW22" s="63" t="str">
        <f t="shared" si="25"/>
        <v/>
      </c>
      <c r="AX22" s="63" t="str">
        <f t="shared" si="25"/>
        <v/>
      </c>
      <c r="AY22" s="63" t="str">
        <f t="shared" si="25"/>
        <v/>
      </c>
      <c r="AZ22" s="63" t="str">
        <f t="shared" si="25"/>
        <v/>
      </c>
      <c r="BA22" s="63" t="str">
        <f t="shared" si="25"/>
        <v/>
      </c>
      <c r="BB22" s="63" t="str">
        <f t="shared" si="25"/>
        <v/>
      </c>
      <c r="BC22" s="63" t="str">
        <f t="shared" si="25"/>
        <v/>
      </c>
      <c r="BD22" s="63" t="str">
        <f t="shared" si="25"/>
        <v/>
      </c>
      <c r="BE22" s="63" t="str">
        <f t="shared" si="25"/>
        <v/>
      </c>
      <c r="BF22" s="63" t="str">
        <f t="shared" si="25"/>
        <v/>
      </c>
      <c r="BG22" s="63" t="str">
        <f t="shared" si="25"/>
        <v/>
      </c>
      <c r="BH22" s="63" t="str">
        <f t="shared" si="25"/>
        <v/>
      </c>
      <c r="BI22" s="63" t="str">
        <f t="shared" si="25"/>
        <v/>
      </c>
      <c r="BJ22" s="63" t="str">
        <f t="shared" si="25"/>
        <v/>
      </c>
      <c r="BK22" s="63" t="str">
        <f t="shared" si="25"/>
        <v/>
      </c>
      <c r="BL22" s="63" t="str">
        <f t="shared" si="25"/>
        <v/>
      </c>
      <c r="BM22" s="63" t="str">
        <f t="shared" si="25"/>
        <v/>
      </c>
      <c r="BN22" s="63" t="str">
        <f t="shared" si="25"/>
        <v/>
      </c>
      <c r="BO22" s="63" t="str">
        <f t="shared" si="25"/>
        <v/>
      </c>
      <c r="BP22" s="63" t="str">
        <f t="shared" si="25"/>
        <v/>
      </c>
      <c r="BQ22" s="63" t="str">
        <f t="shared" si="25"/>
        <v/>
      </c>
      <c r="BR22" s="63" t="str">
        <f t="shared" si="25"/>
        <v/>
      </c>
      <c r="BS22" s="63" t="str">
        <f t="shared" si="25"/>
        <v/>
      </c>
      <c r="BT22" s="63" t="str">
        <f t="shared" si="25"/>
        <v/>
      </c>
      <c r="BU22" s="63" t="str">
        <f t="shared" si="25"/>
        <v/>
      </c>
      <c r="BV22" s="63" t="str">
        <f t="shared" si="25"/>
        <v/>
      </c>
      <c r="BW22" s="63" t="str">
        <f t="shared" si="25"/>
        <v/>
      </c>
      <c r="BX22" s="63" t="str">
        <f t="shared" si="25"/>
        <v/>
      </c>
      <c r="BY22" s="63" t="str">
        <f t="shared" si="25"/>
        <v/>
      </c>
      <c r="BZ22" s="63" t="str">
        <f t="shared" si="25"/>
        <v/>
      </c>
      <c r="CA22" s="63" t="str">
        <f t="shared" si="25"/>
        <v/>
      </c>
      <c r="CB22" s="63" t="str">
        <f t="shared" si="25"/>
        <v/>
      </c>
      <c r="CC22" s="63" t="str">
        <f t="shared" si="25"/>
        <v/>
      </c>
      <c r="CD22" s="63" t="str">
        <f t="shared" si="25"/>
        <v/>
      </c>
      <c r="CE22" s="63" t="str">
        <f t="shared" si="25"/>
        <v/>
      </c>
      <c r="CF22" s="63" t="str">
        <f t="shared" si="25"/>
        <v/>
      </c>
      <c r="CG22" s="63" t="str">
        <f t="shared" si="25"/>
        <v/>
      </c>
      <c r="CH22" s="63" t="str">
        <f t="shared" si="25"/>
        <v/>
      </c>
      <c r="CI22" s="63" t="str">
        <f t="shared" si="25"/>
        <v/>
      </c>
      <c r="CJ22" s="63" t="str">
        <f t="shared" si="25"/>
        <v/>
      </c>
      <c r="CK22" s="63" t="str">
        <f t="shared" si="25"/>
        <v/>
      </c>
      <c r="CL22" s="63" t="str">
        <f t="shared" si="25"/>
        <v/>
      </c>
      <c r="CM22" s="63" t="str">
        <f t="shared" si="25"/>
        <v/>
      </c>
      <c r="CN22" s="63" t="str">
        <f t="shared" si="25"/>
        <v/>
      </c>
      <c r="CO22" s="63" t="str">
        <f t="shared" si="25"/>
        <v/>
      </c>
      <c r="CP22" s="63" t="str">
        <f t="shared" si="25"/>
        <v/>
      </c>
      <c r="CQ22" s="63" t="str">
        <f t="shared" si="25"/>
        <v/>
      </c>
      <c r="CR22" s="63" t="str">
        <f t="shared" si="25"/>
        <v/>
      </c>
      <c r="CS22" s="63" t="str">
        <f t="shared" si="25"/>
        <v/>
      </c>
      <c r="CT22" s="63" t="str">
        <f t="shared" si="25"/>
        <v/>
      </c>
      <c r="CU22" s="63" t="str">
        <f t="shared" si="25"/>
        <v/>
      </c>
      <c r="CV22" s="63" t="str">
        <f t="shared" si="25"/>
        <v/>
      </c>
      <c r="CW22" s="63" t="str">
        <f t="shared" si="25"/>
        <v/>
      </c>
      <c r="CX22" s="63" t="str">
        <f t="shared" si="25"/>
        <v/>
      </c>
      <c r="CY22" s="63" t="str">
        <f t="shared" si="25"/>
        <v/>
      </c>
      <c r="CZ22" s="63" t="str">
        <f t="shared" si="25"/>
        <v/>
      </c>
    </row>
    <row r="23" ht="15.75" customHeight="1">
      <c r="A23" s="53"/>
      <c r="B23" s="53"/>
      <c r="C23" s="55"/>
      <c r="D23" s="55"/>
      <c r="E23" s="53"/>
      <c r="F23" s="53"/>
      <c r="G23" s="53"/>
      <c r="H23" s="53"/>
      <c r="I23" s="53"/>
      <c r="J23" s="56"/>
      <c r="K23" s="57" t="str">
        <f t="shared" si="6"/>
        <v/>
      </c>
      <c r="L23" s="57" t="str">
        <f t="shared" si="7"/>
        <v/>
      </c>
      <c r="M23" s="57" t="str">
        <f>IF(OR($B23&lt;&gt;"Vorgang",N($H23)=0,NOT(ISNUMBER($L23)),ISNUMBER($P23)),"",WORKDAY($L23,$H23,Freie_Tage))</f>
        <v/>
      </c>
      <c r="N23" s="56"/>
      <c r="O23" s="56"/>
      <c r="P23" s="56"/>
      <c r="Q23" s="58"/>
      <c r="R23" s="59" t="str">
        <f>IF(AND(ISNUMBER($N23),ISNUMBER($L23)),IF($L23&gt;$N23,NETWORKDAYS($N23,$L23,Freie_Tage)-1,IF($L23&lt;$N23,1-NETWORKDAYS($L23,$N23,Freie_Tage),0)),"")</f>
        <v/>
      </c>
      <c r="S23" s="60" t="str">
        <f t="shared" si="8"/>
        <v/>
      </c>
      <c r="T23" s="61" t="str">
        <f t="shared" si="9"/>
        <v/>
      </c>
      <c r="U23" s="62">
        <f t="shared" si="10"/>
        <v>11</v>
      </c>
      <c r="V23" s="62" t="str">
        <f t="array" ref="V23">IF(OR($C23="",$B23="Abschnitt"),"",IF(ISNUMBER($O23),$O23,IF(AND($E23="",NOT(ISNUMBER($J23))),WORKDAY(IF(ISNUMBER($C$5),$C$5,TODAY())-1,1,Freie_Tage),MAX(IF($E23="",0,IFERROR(WORKDAY(INDEX($X$7:$X22,MATCH($E23,$A$7:$A22,0)),IF($B23="Meilenstein",0,1)+N($F23),Freie_Tage),WORKDAY(IF(ISNUMBER($C$5),$C$5,TODAY())-1,1,Freie_Tage))),IF(ISNUMBER($J23),WORKDAY($J23-1,1,Freie_Tage),0)))))</f>
        <v/>
      </c>
      <c r="W23" s="62" t="str">
        <f>IF(V23="","",IF(ISNUMBER($P23),$P23,IF($B23="Meilenstein",V23,WORKDAY(V23,MAX(N($G23),1)-1,Freie_Tage))))</f>
        <v/>
      </c>
      <c r="X23" s="62" t="str">
        <f>IF(V23="","",MAX(WORKDAY(IF($B23="Meilenstein",V23,WORKDAY(V23,MAX(N($G23),1)-1,Freie_Tage)),N($H23),Freie_Tage),IF(ISNUMBER($P23),$P23,0)))</f>
        <v/>
      </c>
      <c r="Y23" s="62">
        <f t="shared" si="11"/>
        <v>0</v>
      </c>
      <c r="Z23" s="62">
        <f>IF(NOT(ISNUMBER($K23)),0,IF(Y23&gt;=1,1,IF(TODAY()&lt;$K23,2,IF(OR(TODAY()&gt;$L23,N($R23)&gt;0),5,IF(Y23&lt;MIN(1,(NETWORKDAYS($K23,TODAY(),Freie_Tage)-1)/MAX(1,NETWORKDAYS($K23,$L23,Freie_Tage)))-0.15,4,3)))))</f>
        <v>0</v>
      </c>
      <c r="AA23" s="63" t="str">
        <f t="shared" ref="AA23:CZ23" si="26">IF(AND($B23="Meilenstein",ISNUMBER($K23)),IF(AND(AA$1&lt;=$K23,AB$1&gt;$K23),"◆",""),"")</f>
        <v/>
      </c>
      <c r="AB23" s="63" t="str">
        <f t="shared" si="26"/>
        <v/>
      </c>
      <c r="AC23" s="63" t="str">
        <f t="shared" si="26"/>
        <v/>
      </c>
      <c r="AD23" s="63" t="str">
        <f t="shared" si="26"/>
        <v/>
      </c>
      <c r="AE23" s="63" t="str">
        <f t="shared" si="26"/>
        <v/>
      </c>
      <c r="AF23" s="63" t="str">
        <f t="shared" si="26"/>
        <v/>
      </c>
      <c r="AG23" s="63" t="str">
        <f t="shared" si="26"/>
        <v/>
      </c>
      <c r="AH23" s="63" t="str">
        <f t="shared" si="26"/>
        <v/>
      </c>
      <c r="AI23" s="63" t="str">
        <f t="shared" si="26"/>
        <v/>
      </c>
      <c r="AJ23" s="63" t="str">
        <f t="shared" si="26"/>
        <v/>
      </c>
      <c r="AK23" s="63" t="str">
        <f t="shared" si="26"/>
        <v/>
      </c>
      <c r="AL23" s="63" t="str">
        <f t="shared" si="26"/>
        <v/>
      </c>
      <c r="AM23" s="63" t="str">
        <f t="shared" si="26"/>
        <v/>
      </c>
      <c r="AN23" s="63" t="str">
        <f t="shared" si="26"/>
        <v/>
      </c>
      <c r="AO23" s="63" t="str">
        <f t="shared" si="26"/>
        <v/>
      </c>
      <c r="AP23" s="63" t="str">
        <f t="shared" si="26"/>
        <v/>
      </c>
      <c r="AQ23" s="63" t="str">
        <f t="shared" si="26"/>
        <v/>
      </c>
      <c r="AR23" s="63" t="str">
        <f t="shared" si="26"/>
        <v/>
      </c>
      <c r="AS23" s="63" t="str">
        <f t="shared" si="26"/>
        <v/>
      </c>
      <c r="AT23" s="63" t="str">
        <f t="shared" si="26"/>
        <v/>
      </c>
      <c r="AU23" s="63" t="str">
        <f t="shared" si="26"/>
        <v/>
      </c>
      <c r="AV23" s="63" t="str">
        <f t="shared" si="26"/>
        <v/>
      </c>
      <c r="AW23" s="63" t="str">
        <f t="shared" si="26"/>
        <v/>
      </c>
      <c r="AX23" s="63" t="str">
        <f t="shared" si="26"/>
        <v/>
      </c>
      <c r="AY23" s="63" t="str">
        <f t="shared" si="26"/>
        <v/>
      </c>
      <c r="AZ23" s="63" t="str">
        <f t="shared" si="26"/>
        <v/>
      </c>
      <c r="BA23" s="63" t="str">
        <f t="shared" si="26"/>
        <v/>
      </c>
      <c r="BB23" s="63" t="str">
        <f t="shared" si="26"/>
        <v/>
      </c>
      <c r="BC23" s="63" t="str">
        <f t="shared" si="26"/>
        <v/>
      </c>
      <c r="BD23" s="63" t="str">
        <f t="shared" si="26"/>
        <v/>
      </c>
      <c r="BE23" s="63" t="str">
        <f t="shared" si="26"/>
        <v/>
      </c>
      <c r="BF23" s="63" t="str">
        <f t="shared" si="26"/>
        <v/>
      </c>
      <c r="BG23" s="63" t="str">
        <f t="shared" si="26"/>
        <v/>
      </c>
      <c r="BH23" s="63" t="str">
        <f t="shared" si="26"/>
        <v/>
      </c>
      <c r="BI23" s="63" t="str">
        <f t="shared" si="26"/>
        <v/>
      </c>
      <c r="BJ23" s="63" t="str">
        <f t="shared" si="26"/>
        <v/>
      </c>
      <c r="BK23" s="63" t="str">
        <f t="shared" si="26"/>
        <v/>
      </c>
      <c r="BL23" s="63" t="str">
        <f t="shared" si="26"/>
        <v/>
      </c>
      <c r="BM23" s="63" t="str">
        <f t="shared" si="26"/>
        <v/>
      </c>
      <c r="BN23" s="63" t="str">
        <f t="shared" si="26"/>
        <v/>
      </c>
      <c r="BO23" s="63" t="str">
        <f t="shared" si="26"/>
        <v/>
      </c>
      <c r="BP23" s="63" t="str">
        <f t="shared" si="26"/>
        <v/>
      </c>
      <c r="BQ23" s="63" t="str">
        <f t="shared" si="26"/>
        <v/>
      </c>
      <c r="BR23" s="63" t="str">
        <f t="shared" si="26"/>
        <v/>
      </c>
      <c r="BS23" s="63" t="str">
        <f t="shared" si="26"/>
        <v/>
      </c>
      <c r="BT23" s="63" t="str">
        <f t="shared" si="26"/>
        <v/>
      </c>
      <c r="BU23" s="63" t="str">
        <f t="shared" si="26"/>
        <v/>
      </c>
      <c r="BV23" s="63" t="str">
        <f t="shared" si="26"/>
        <v/>
      </c>
      <c r="BW23" s="63" t="str">
        <f t="shared" si="26"/>
        <v/>
      </c>
      <c r="BX23" s="63" t="str">
        <f t="shared" si="26"/>
        <v/>
      </c>
      <c r="BY23" s="63" t="str">
        <f t="shared" si="26"/>
        <v/>
      </c>
      <c r="BZ23" s="63" t="str">
        <f t="shared" si="26"/>
        <v/>
      </c>
      <c r="CA23" s="63" t="str">
        <f t="shared" si="26"/>
        <v/>
      </c>
      <c r="CB23" s="63" t="str">
        <f t="shared" si="26"/>
        <v/>
      </c>
      <c r="CC23" s="63" t="str">
        <f t="shared" si="26"/>
        <v/>
      </c>
      <c r="CD23" s="63" t="str">
        <f t="shared" si="26"/>
        <v/>
      </c>
      <c r="CE23" s="63" t="str">
        <f t="shared" si="26"/>
        <v/>
      </c>
      <c r="CF23" s="63" t="str">
        <f t="shared" si="26"/>
        <v/>
      </c>
      <c r="CG23" s="63" t="str">
        <f t="shared" si="26"/>
        <v/>
      </c>
      <c r="CH23" s="63" t="str">
        <f t="shared" si="26"/>
        <v/>
      </c>
      <c r="CI23" s="63" t="str">
        <f t="shared" si="26"/>
        <v/>
      </c>
      <c r="CJ23" s="63" t="str">
        <f t="shared" si="26"/>
        <v/>
      </c>
      <c r="CK23" s="63" t="str">
        <f t="shared" si="26"/>
        <v/>
      </c>
      <c r="CL23" s="63" t="str">
        <f t="shared" si="26"/>
        <v/>
      </c>
      <c r="CM23" s="63" t="str">
        <f t="shared" si="26"/>
        <v/>
      </c>
      <c r="CN23" s="63" t="str">
        <f t="shared" si="26"/>
        <v/>
      </c>
      <c r="CO23" s="63" t="str">
        <f t="shared" si="26"/>
        <v/>
      </c>
      <c r="CP23" s="63" t="str">
        <f t="shared" si="26"/>
        <v/>
      </c>
      <c r="CQ23" s="63" t="str">
        <f t="shared" si="26"/>
        <v/>
      </c>
      <c r="CR23" s="63" t="str">
        <f t="shared" si="26"/>
        <v/>
      </c>
      <c r="CS23" s="63" t="str">
        <f t="shared" si="26"/>
        <v/>
      </c>
      <c r="CT23" s="63" t="str">
        <f t="shared" si="26"/>
        <v/>
      </c>
      <c r="CU23" s="63" t="str">
        <f t="shared" si="26"/>
        <v/>
      </c>
      <c r="CV23" s="63" t="str">
        <f t="shared" si="26"/>
        <v/>
      </c>
      <c r="CW23" s="63" t="str">
        <f t="shared" si="26"/>
        <v/>
      </c>
      <c r="CX23" s="63" t="str">
        <f t="shared" si="26"/>
        <v/>
      </c>
      <c r="CY23" s="63" t="str">
        <f t="shared" si="26"/>
        <v/>
      </c>
      <c r="CZ23" s="63" t="str">
        <f t="shared" si="26"/>
        <v/>
      </c>
    </row>
    <row r="24" ht="15.75" customHeight="1">
      <c r="A24" s="53"/>
      <c r="B24" s="53"/>
      <c r="C24" s="55"/>
      <c r="D24" s="55"/>
      <c r="E24" s="53"/>
      <c r="F24" s="53"/>
      <c r="G24" s="53"/>
      <c r="H24" s="53"/>
      <c r="I24" s="53"/>
      <c r="J24" s="56"/>
      <c r="K24" s="57" t="str">
        <f t="shared" si="6"/>
        <v/>
      </c>
      <c r="L24" s="57" t="str">
        <f t="shared" si="7"/>
        <v/>
      </c>
      <c r="M24" s="57" t="str">
        <f>IF(OR($B24&lt;&gt;"Vorgang",N($H24)=0,NOT(ISNUMBER($L24)),ISNUMBER($P24)),"",WORKDAY($L24,$H24,Freie_Tage))</f>
        <v/>
      </c>
      <c r="N24" s="56"/>
      <c r="O24" s="56"/>
      <c r="P24" s="56"/>
      <c r="Q24" s="58"/>
      <c r="R24" s="59" t="str">
        <f>IF(AND(ISNUMBER($N24),ISNUMBER($L24)),IF($L24&gt;$N24,NETWORKDAYS($N24,$L24,Freie_Tage)-1,IF($L24&lt;$N24,1-NETWORKDAYS($L24,$N24,Freie_Tage),0)),"")</f>
        <v/>
      </c>
      <c r="S24" s="60" t="str">
        <f t="shared" si="8"/>
        <v/>
      </c>
      <c r="T24" s="61" t="str">
        <f t="shared" si="9"/>
        <v/>
      </c>
      <c r="U24" s="62">
        <f t="shared" si="10"/>
        <v>11</v>
      </c>
      <c r="V24" s="62" t="str">
        <f t="array" ref="V24">IF(OR($C24="",$B24="Abschnitt"),"",IF(ISNUMBER($O24),$O24,IF(AND($E24="",NOT(ISNUMBER($J24))),WORKDAY(IF(ISNUMBER($C$5),$C$5,TODAY())-1,1,Freie_Tage),MAX(IF($E24="",0,IFERROR(WORKDAY(INDEX($X$7:$X23,MATCH($E24,$A$7:$A23,0)),IF($B24="Meilenstein",0,1)+N($F24),Freie_Tage),WORKDAY(IF(ISNUMBER($C$5),$C$5,TODAY())-1,1,Freie_Tage))),IF(ISNUMBER($J24),WORKDAY($J24-1,1,Freie_Tage),0)))))</f>
        <v/>
      </c>
      <c r="W24" s="62" t="str">
        <f>IF(V24="","",IF(ISNUMBER($P24),$P24,IF($B24="Meilenstein",V24,WORKDAY(V24,MAX(N($G24),1)-1,Freie_Tage))))</f>
        <v/>
      </c>
      <c r="X24" s="62" t="str">
        <f>IF(V24="","",MAX(WORKDAY(IF($B24="Meilenstein",V24,WORKDAY(V24,MAX(N($G24),1)-1,Freie_Tage)),N($H24),Freie_Tage),IF(ISNUMBER($P24),$P24,0)))</f>
        <v/>
      </c>
      <c r="Y24" s="62">
        <f t="shared" si="11"/>
        <v>0</v>
      </c>
      <c r="Z24" s="62">
        <f>IF(NOT(ISNUMBER($K24)),0,IF(Y24&gt;=1,1,IF(TODAY()&lt;$K24,2,IF(OR(TODAY()&gt;$L24,N($R24)&gt;0),5,IF(Y24&lt;MIN(1,(NETWORKDAYS($K24,TODAY(),Freie_Tage)-1)/MAX(1,NETWORKDAYS($K24,$L24,Freie_Tage)))-0.15,4,3)))))</f>
        <v>0</v>
      </c>
      <c r="AA24" s="63" t="str">
        <f t="shared" ref="AA24:CZ24" si="27">IF(AND($B24="Meilenstein",ISNUMBER($K24)),IF(AND(AA$1&lt;=$K24,AB$1&gt;$K24),"◆",""),"")</f>
        <v/>
      </c>
      <c r="AB24" s="63" t="str">
        <f t="shared" si="27"/>
        <v/>
      </c>
      <c r="AC24" s="63" t="str">
        <f t="shared" si="27"/>
        <v/>
      </c>
      <c r="AD24" s="63" t="str">
        <f t="shared" si="27"/>
        <v/>
      </c>
      <c r="AE24" s="63" t="str">
        <f t="shared" si="27"/>
        <v/>
      </c>
      <c r="AF24" s="63" t="str">
        <f t="shared" si="27"/>
        <v/>
      </c>
      <c r="AG24" s="63" t="str">
        <f t="shared" si="27"/>
        <v/>
      </c>
      <c r="AH24" s="63" t="str">
        <f t="shared" si="27"/>
        <v/>
      </c>
      <c r="AI24" s="63" t="str">
        <f t="shared" si="27"/>
        <v/>
      </c>
      <c r="AJ24" s="63" t="str">
        <f t="shared" si="27"/>
        <v/>
      </c>
      <c r="AK24" s="63" t="str">
        <f t="shared" si="27"/>
        <v/>
      </c>
      <c r="AL24" s="63" t="str">
        <f t="shared" si="27"/>
        <v/>
      </c>
      <c r="AM24" s="63" t="str">
        <f t="shared" si="27"/>
        <v/>
      </c>
      <c r="AN24" s="63" t="str">
        <f t="shared" si="27"/>
        <v/>
      </c>
      <c r="AO24" s="63" t="str">
        <f t="shared" si="27"/>
        <v/>
      </c>
      <c r="AP24" s="63" t="str">
        <f t="shared" si="27"/>
        <v/>
      </c>
      <c r="AQ24" s="63" t="str">
        <f t="shared" si="27"/>
        <v/>
      </c>
      <c r="AR24" s="63" t="str">
        <f t="shared" si="27"/>
        <v/>
      </c>
      <c r="AS24" s="63" t="str">
        <f t="shared" si="27"/>
        <v/>
      </c>
      <c r="AT24" s="63" t="str">
        <f t="shared" si="27"/>
        <v/>
      </c>
      <c r="AU24" s="63" t="str">
        <f t="shared" si="27"/>
        <v/>
      </c>
      <c r="AV24" s="63" t="str">
        <f t="shared" si="27"/>
        <v/>
      </c>
      <c r="AW24" s="63" t="str">
        <f t="shared" si="27"/>
        <v/>
      </c>
      <c r="AX24" s="63" t="str">
        <f t="shared" si="27"/>
        <v/>
      </c>
      <c r="AY24" s="63" t="str">
        <f t="shared" si="27"/>
        <v/>
      </c>
      <c r="AZ24" s="63" t="str">
        <f t="shared" si="27"/>
        <v/>
      </c>
      <c r="BA24" s="63" t="str">
        <f t="shared" si="27"/>
        <v/>
      </c>
      <c r="BB24" s="63" t="str">
        <f t="shared" si="27"/>
        <v/>
      </c>
      <c r="BC24" s="63" t="str">
        <f t="shared" si="27"/>
        <v/>
      </c>
      <c r="BD24" s="63" t="str">
        <f t="shared" si="27"/>
        <v/>
      </c>
      <c r="BE24" s="63" t="str">
        <f t="shared" si="27"/>
        <v/>
      </c>
      <c r="BF24" s="63" t="str">
        <f t="shared" si="27"/>
        <v/>
      </c>
      <c r="BG24" s="63" t="str">
        <f t="shared" si="27"/>
        <v/>
      </c>
      <c r="BH24" s="63" t="str">
        <f t="shared" si="27"/>
        <v/>
      </c>
      <c r="BI24" s="63" t="str">
        <f t="shared" si="27"/>
        <v/>
      </c>
      <c r="BJ24" s="63" t="str">
        <f t="shared" si="27"/>
        <v/>
      </c>
      <c r="BK24" s="63" t="str">
        <f t="shared" si="27"/>
        <v/>
      </c>
      <c r="BL24" s="63" t="str">
        <f t="shared" si="27"/>
        <v/>
      </c>
      <c r="BM24" s="63" t="str">
        <f t="shared" si="27"/>
        <v/>
      </c>
      <c r="BN24" s="63" t="str">
        <f t="shared" si="27"/>
        <v/>
      </c>
      <c r="BO24" s="63" t="str">
        <f t="shared" si="27"/>
        <v/>
      </c>
      <c r="BP24" s="63" t="str">
        <f t="shared" si="27"/>
        <v/>
      </c>
      <c r="BQ24" s="63" t="str">
        <f t="shared" si="27"/>
        <v/>
      </c>
      <c r="BR24" s="63" t="str">
        <f t="shared" si="27"/>
        <v/>
      </c>
      <c r="BS24" s="63" t="str">
        <f t="shared" si="27"/>
        <v/>
      </c>
      <c r="BT24" s="63" t="str">
        <f t="shared" si="27"/>
        <v/>
      </c>
      <c r="BU24" s="63" t="str">
        <f t="shared" si="27"/>
        <v/>
      </c>
      <c r="BV24" s="63" t="str">
        <f t="shared" si="27"/>
        <v/>
      </c>
      <c r="BW24" s="63" t="str">
        <f t="shared" si="27"/>
        <v/>
      </c>
      <c r="BX24" s="63" t="str">
        <f t="shared" si="27"/>
        <v/>
      </c>
      <c r="BY24" s="63" t="str">
        <f t="shared" si="27"/>
        <v/>
      </c>
      <c r="BZ24" s="63" t="str">
        <f t="shared" si="27"/>
        <v/>
      </c>
      <c r="CA24" s="63" t="str">
        <f t="shared" si="27"/>
        <v/>
      </c>
      <c r="CB24" s="63" t="str">
        <f t="shared" si="27"/>
        <v/>
      </c>
      <c r="CC24" s="63" t="str">
        <f t="shared" si="27"/>
        <v/>
      </c>
      <c r="CD24" s="63" t="str">
        <f t="shared" si="27"/>
        <v/>
      </c>
      <c r="CE24" s="63" t="str">
        <f t="shared" si="27"/>
        <v/>
      </c>
      <c r="CF24" s="63" t="str">
        <f t="shared" si="27"/>
        <v/>
      </c>
      <c r="CG24" s="63" t="str">
        <f t="shared" si="27"/>
        <v/>
      </c>
      <c r="CH24" s="63" t="str">
        <f t="shared" si="27"/>
        <v/>
      </c>
      <c r="CI24" s="63" t="str">
        <f t="shared" si="27"/>
        <v/>
      </c>
      <c r="CJ24" s="63" t="str">
        <f t="shared" si="27"/>
        <v/>
      </c>
      <c r="CK24" s="63" t="str">
        <f t="shared" si="27"/>
        <v/>
      </c>
      <c r="CL24" s="63" t="str">
        <f t="shared" si="27"/>
        <v/>
      </c>
      <c r="CM24" s="63" t="str">
        <f t="shared" si="27"/>
        <v/>
      </c>
      <c r="CN24" s="63" t="str">
        <f t="shared" si="27"/>
        <v/>
      </c>
      <c r="CO24" s="63" t="str">
        <f t="shared" si="27"/>
        <v/>
      </c>
      <c r="CP24" s="63" t="str">
        <f t="shared" si="27"/>
        <v/>
      </c>
      <c r="CQ24" s="63" t="str">
        <f t="shared" si="27"/>
        <v/>
      </c>
      <c r="CR24" s="63" t="str">
        <f t="shared" si="27"/>
        <v/>
      </c>
      <c r="CS24" s="63" t="str">
        <f t="shared" si="27"/>
        <v/>
      </c>
      <c r="CT24" s="63" t="str">
        <f t="shared" si="27"/>
        <v/>
      </c>
      <c r="CU24" s="63" t="str">
        <f t="shared" si="27"/>
        <v/>
      </c>
      <c r="CV24" s="63" t="str">
        <f t="shared" si="27"/>
        <v/>
      </c>
      <c r="CW24" s="63" t="str">
        <f t="shared" si="27"/>
        <v/>
      </c>
      <c r="CX24" s="63" t="str">
        <f t="shared" si="27"/>
        <v/>
      </c>
      <c r="CY24" s="63" t="str">
        <f t="shared" si="27"/>
        <v/>
      </c>
      <c r="CZ24" s="63" t="str">
        <f t="shared" si="27"/>
        <v/>
      </c>
    </row>
    <row r="25" ht="15.75" customHeight="1">
      <c r="A25" s="53"/>
      <c r="B25" s="53"/>
      <c r="C25" s="55"/>
      <c r="D25" s="55"/>
      <c r="E25" s="53"/>
      <c r="F25" s="53"/>
      <c r="G25" s="53"/>
      <c r="H25" s="53"/>
      <c r="I25" s="53"/>
      <c r="J25" s="56"/>
      <c r="K25" s="57" t="str">
        <f t="shared" si="6"/>
        <v/>
      </c>
      <c r="L25" s="57" t="str">
        <f t="shared" si="7"/>
        <v/>
      </c>
      <c r="M25" s="57" t="str">
        <f>IF(OR($B25&lt;&gt;"Vorgang",N($H25)=0,NOT(ISNUMBER($L25)),ISNUMBER($P25)),"",WORKDAY($L25,$H25,Freie_Tage))</f>
        <v/>
      </c>
      <c r="N25" s="56"/>
      <c r="O25" s="56"/>
      <c r="P25" s="56"/>
      <c r="Q25" s="58"/>
      <c r="R25" s="59" t="str">
        <f>IF(AND(ISNUMBER($N25),ISNUMBER($L25)),IF($L25&gt;$N25,NETWORKDAYS($N25,$L25,Freie_Tage)-1,IF($L25&lt;$N25,1-NETWORKDAYS($L25,$N25,Freie_Tage),0)),"")</f>
        <v/>
      </c>
      <c r="S25" s="60" t="str">
        <f t="shared" si="8"/>
        <v/>
      </c>
      <c r="T25" s="61" t="str">
        <f t="shared" si="9"/>
        <v/>
      </c>
      <c r="U25" s="62">
        <f t="shared" si="10"/>
        <v>11</v>
      </c>
      <c r="V25" s="62" t="str">
        <f t="array" ref="V25">IF(OR($C25="",$B25="Abschnitt"),"",IF(ISNUMBER($O25),$O25,IF(AND($E25="",NOT(ISNUMBER($J25))),WORKDAY(IF(ISNUMBER($C$5),$C$5,TODAY())-1,1,Freie_Tage),MAX(IF($E25="",0,IFERROR(WORKDAY(INDEX($X$7:$X24,MATCH($E25,$A$7:$A24,0)),IF($B25="Meilenstein",0,1)+N($F25),Freie_Tage),WORKDAY(IF(ISNUMBER($C$5),$C$5,TODAY())-1,1,Freie_Tage))),IF(ISNUMBER($J25),WORKDAY($J25-1,1,Freie_Tage),0)))))</f>
        <v/>
      </c>
      <c r="W25" s="62" t="str">
        <f>IF(V25="","",IF(ISNUMBER($P25),$P25,IF($B25="Meilenstein",V25,WORKDAY(V25,MAX(N($G25),1)-1,Freie_Tage))))</f>
        <v/>
      </c>
      <c r="X25" s="62" t="str">
        <f>IF(V25="","",MAX(WORKDAY(IF($B25="Meilenstein",V25,WORKDAY(V25,MAX(N($G25),1)-1,Freie_Tage)),N($H25),Freie_Tage),IF(ISNUMBER($P25),$P25,0)))</f>
        <v/>
      </c>
      <c r="Y25" s="62">
        <f t="shared" si="11"/>
        <v>0</v>
      </c>
      <c r="Z25" s="62">
        <f>IF(NOT(ISNUMBER($K25)),0,IF(Y25&gt;=1,1,IF(TODAY()&lt;$K25,2,IF(OR(TODAY()&gt;$L25,N($R25)&gt;0),5,IF(Y25&lt;MIN(1,(NETWORKDAYS($K25,TODAY(),Freie_Tage)-1)/MAX(1,NETWORKDAYS($K25,$L25,Freie_Tage)))-0.15,4,3)))))</f>
        <v>0</v>
      </c>
      <c r="AA25" s="63" t="str">
        <f t="shared" ref="AA25:CZ25" si="28">IF(AND($B25="Meilenstein",ISNUMBER($K25)),IF(AND(AA$1&lt;=$K25,AB$1&gt;$K25),"◆",""),"")</f>
        <v/>
      </c>
      <c r="AB25" s="63" t="str">
        <f t="shared" si="28"/>
        <v/>
      </c>
      <c r="AC25" s="63" t="str">
        <f t="shared" si="28"/>
        <v/>
      </c>
      <c r="AD25" s="63" t="str">
        <f t="shared" si="28"/>
        <v/>
      </c>
      <c r="AE25" s="63" t="str">
        <f t="shared" si="28"/>
        <v/>
      </c>
      <c r="AF25" s="63" t="str">
        <f t="shared" si="28"/>
        <v/>
      </c>
      <c r="AG25" s="63" t="str">
        <f t="shared" si="28"/>
        <v/>
      </c>
      <c r="AH25" s="63" t="str">
        <f t="shared" si="28"/>
        <v/>
      </c>
      <c r="AI25" s="63" t="str">
        <f t="shared" si="28"/>
        <v/>
      </c>
      <c r="AJ25" s="63" t="str">
        <f t="shared" si="28"/>
        <v/>
      </c>
      <c r="AK25" s="63" t="str">
        <f t="shared" si="28"/>
        <v/>
      </c>
      <c r="AL25" s="63" t="str">
        <f t="shared" si="28"/>
        <v/>
      </c>
      <c r="AM25" s="63" t="str">
        <f t="shared" si="28"/>
        <v/>
      </c>
      <c r="AN25" s="63" t="str">
        <f t="shared" si="28"/>
        <v/>
      </c>
      <c r="AO25" s="63" t="str">
        <f t="shared" si="28"/>
        <v/>
      </c>
      <c r="AP25" s="63" t="str">
        <f t="shared" si="28"/>
        <v/>
      </c>
      <c r="AQ25" s="63" t="str">
        <f t="shared" si="28"/>
        <v/>
      </c>
      <c r="AR25" s="63" t="str">
        <f t="shared" si="28"/>
        <v/>
      </c>
      <c r="AS25" s="63" t="str">
        <f t="shared" si="28"/>
        <v/>
      </c>
      <c r="AT25" s="63" t="str">
        <f t="shared" si="28"/>
        <v/>
      </c>
      <c r="AU25" s="63" t="str">
        <f t="shared" si="28"/>
        <v/>
      </c>
      <c r="AV25" s="63" t="str">
        <f t="shared" si="28"/>
        <v/>
      </c>
      <c r="AW25" s="63" t="str">
        <f t="shared" si="28"/>
        <v/>
      </c>
      <c r="AX25" s="63" t="str">
        <f t="shared" si="28"/>
        <v/>
      </c>
      <c r="AY25" s="63" t="str">
        <f t="shared" si="28"/>
        <v/>
      </c>
      <c r="AZ25" s="63" t="str">
        <f t="shared" si="28"/>
        <v/>
      </c>
      <c r="BA25" s="63" t="str">
        <f t="shared" si="28"/>
        <v/>
      </c>
      <c r="BB25" s="63" t="str">
        <f t="shared" si="28"/>
        <v/>
      </c>
      <c r="BC25" s="63" t="str">
        <f t="shared" si="28"/>
        <v/>
      </c>
      <c r="BD25" s="63" t="str">
        <f t="shared" si="28"/>
        <v/>
      </c>
      <c r="BE25" s="63" t="str">
        <f t="shared" si="28"/>
        <v/>
      </c>
      <c r="BF25" s="63" t="str">
        <f t="shared" si="28"/>
        <v/>
      </c>
      <c r="BG25" s="63" t="str">
        <f t="shared" si="28"/>
        <v/>
      </c>
      <c r="BH25" s="63" t="str">
        <f t="shared" si="28"/>
        <v/>
      </c>
      <c r="BI25" s="63" t="str">
        <f t="shared" si="28"/>
        <v/>
      </c>
      <c r="BJ25" s="63" t="str">
        <f t="shared" si="28"/>
        <v/>
      </c>
      <c r="BK25" s="63" t="str">
        <f t="shared" si="28"/>
        <v/>
      </c>
      <c r="BL25" s="63" t="str">
        <f t="shared" si="28"/>
        <v/>
      </c>
      <c r="BM25" s="63" t="str">
        <f t="shared" si="28"/>
        <v/>
      </c>
      <c r="BN25" s="63" t="str">
        <f t="shared" si="28"/>
        <v/>
      </c>
      <c r="BO25" s="63" t="str">
        <f t="shared" si="28"/>
        <v/>
      </c>
      <c r="BP25" s="63" t="str">
        <f t="shared" si="28"/>
        <v/>
      </c>
      <c r="BQ25" s="63" t="str">
        <f t="shared" si="28"/>
        <v/>
      </c>
      <c r="BR25" s="63" t="str">
        <f t="shared" si="28"/>
        <v/>
      </c>
      <c r="BS25" s="63" t="str">
        <f t="shared" si="28"/>
        <v/>
      </c>
      <c r="BT25" s="63" t="str">
        <f t="shared" si="28"/>
        <v/>
      </c>
      <c r="BU25" s="63" t="str">
        <f t="shared" si="28"/>
        <v/>
      </c>
      <c r="BV25" s="63" t="str">
        <f t="shared" si="28"/>
        <v/>
      </c>
      <c r="BW25" s="63" t="str">
        <f t="shared" si="28"/>
        <v/>
      </c>
      <c r="BX25" s="63" t="str">
        <f t="shared" si="28"/>
        <v/>
      </c>
      <c r="BY25" s="63" t="str">
        <f t="shared" si="28"/>
        <v/>
      </c>
      <c r="BZ25" s="63" t="str">
        <f t="shared" si="28"/>
        <v/>
      </c>
      <c r="CA25" s="63" t="str">
        <f t="shared" si="28"/>
        <v/>
      </c>
      <c r="CB25" s="63" t="str">
        <f t="shared" si="28"/>
        <v/>
      </c>
      <c r="CC25" s="63" t="str">
        <f t="shared" si="28"/>
        <v/>
      </c>
      <c r="CD25" s="63" t="str">
        <f t="shared" si="28"/>
        <v/>
      </c>
      <c r="CE25" s="63" t="str">
        <f t="shared" si="28"/>
        <v/>
      </c>
      <c r="CF25" s="63" t="str">
        <f t="shared" si="28"/>
        <v/>
      </c>
      <c r="CG25" s="63" t="str">
        <f t="shared" si="28"/>
        <v/>
      </c>
      <c r="CH25" s="63" t="str">
        <f t="shared" si="28"/>
        <v/>
      </c>
      <c r="CI25" s="63" t="str">
        <f t="shared" si="28"/>
        <v/>
      </c>
      <c r="CJ25" s="63" t="str">
        <f t="shared" si="28"/>
        <v/>
      </c>
      <c r="CK25" s="63" t="str">
        <f t="shared" si="28"/>
        <v/>
      </c>
      <c r="CL25" s="63" t="str">
        <f t="shared" si="28"/>
        <v/>
      </c>
      <c r="CM25" s="63" t="str">
        <f t="shared" si="28"/>
        <v/>
      </c>
      <c r="CN25" s="63" t="str">
        <f t="shared" si="28"/>
        <v/>
      </c>
      <c r="CO25" s="63" t="str">
        <f t="shared" si="28"/>
        <v/>
      </c>
      <c r="CP25" s="63" t="str">
        <f t="shared" si="28"/>
        <v/>
      </c>
      <c r="CQ25" s="63" t="str">
        <f t="shared" si="28"/>
        <v/>
      </c>
      <c r="CR25" s="63" t="str">
        <f t="shared" si="28"/>
        <v/>
      </c>
      <c r="CS25" s="63" t="str">
        <f t="shared" si="28"/>
        <v/>
      </c>
      <c r="CT25" s="63" t="str">
        <f t="shared" si="28"/>
        <v/>
      </c>
      <c r="CU25" s="63" t="str">
        <f t="shared" si="28"/>
        <v/>
      </c>
      <c r="CV25" s="63" t="str">
        <f t="shared" si="28"/>
        <v/>
      </c>
      <c r="CW25" s="63" t="str">
        <f t="shared" si="28"/>
        <v/>
      </c>
      <c r="CX25" s="63" t="str">
        <f t="shared" si="28"/>
        <v/>
      </c>
      <c r="CY25" s="63" t="str">
        <f t="shared" si="28"/>
        <v/>
      </c>
      <c r="CZ25" s="63" t="str">
        <f t="shared" si="28"/>
        <v/>
      </c>
    </row>
    <row r="26" ht="15.75" customHeight="1">
      <c r="A26" s="53"/>
      <c r="B26" s="53"/>
      <c r="C26" s="55"/>
      <c r="D26" s="55"/>
      <c r="E26" s="53"/>
      <c r="F26" s="53"/>
      <c r="G26" s="53"/>
      <c r="H26" s="53"/>
      <c r="I26" s="53"/>
      <c r="J26" s="56"/>
      <c r="K26" s="57" t="str">
        <f t="shared" si="6"/>
        <v/>
      </c>
      <c r="L26" s="57" t="str">
        <f t="shared" si="7"/>
        <v/>
      </c>
      <c r="M26" s="57" t="str">
        <f>IF(OR($B26&lt;&gt;"Vorgang",N($H26)=0,NOT(ISNUMBER($L26)),ISNUMBER($P26)),"",WORKDAY($L26,$H26,Freie_Tage))</f>
        <v/>
      </c>
      <c r="N26" s="56"/>
      <c r="O26" s="56"/>
      <c r="P26" s="56"/>
      <c r="Q26" s="58"/>
      <c r="R26" s="59" t="str">
        <f>IF(AND(ISNUMBER($N26),ISNUMBER($L26)),IF($L26&gt;$N26,NETWORKDAYS($N26,$L26,Freie_Tage)-1,IF($L26&lt;$N26,1-NETWORKDAYS($L26,$N26,Freie_Tage),0)),"")</f>
        <v/>
      </c>
      <c r="S26" s="60" t="str">
        <f t="shared" si="8"/>
        <v/>
      </c>
      <c r="T26" s="61" t="str">
        <f t="shared" si="9"/>
        <v/>
      </c>
      <c r="U26" s="62">
        <f t="shared" si="10"/>
        <v>11</v>
      </c>
      <c r="V26" s="62" t="str">
        <f t="array" ref="V26">IF(OR($C26="",$B26="Abschnitt"),"",IF(ISNUMBER($O26),$O26,IF(AND($E26="",NOT(ISNUMBER($J26))),WORKDAY(IF(ISNUMBER($C$5),$C$5,TODAY())-1,1,Freie_Tage),MAX(IF($E26="",0,IFERROR(WORKDAY(INDEX($X$7:$X25,MATCH($E26,$A$7:$A25,0)),IF($B26="Meilenstein",0,1)+N($F26),Freie_Tage),WORKDAY(IF(ISNUMBER($C$5),$C$5,TODAY())-1,1,Freie_Tage))),IF(ISNUMBER($J26),WORKDAY($J26-1,1,Freie_Tage),0)))))</f>
        <v/>
      </c>
      <c r="W26" s="62" t="str">
        <f>IF(V26="","",IF(ISNUMBER($P26),$P26,IF($B26="Meilenstein",V26,WORKDAY(V26,MAX(N($G26),1)-1,Freie_Tage))))</f>
        <v/>
      </c>
      <c r="X26" s="62" t="str">
        <f>IF(V26="","",MAX(WORKDAY(IF($B26="Meilenstein",V26,WORKDAY(V26,MAX(N($G26),1)-1,Freie_Tage)),N($H26),Freie_Tage),IF(ISNUMBER($P26),$P26,0)))</f>
        <v/>
      </c>
      <c r="Y26" s="62">
        <f t="shared" si="11"/>
        <v>0</v>
      </c>
      <c r="Z26" s="62">
        <f>IF(NOT(ISNUMBER($K26)),0,IF(Y26&gt;=1,1,IF(TODAY()&lt;$K26,2,IF(OR(TODAY()&gt;$L26,N($R26)&gt;0),5,IF(Y26&lt;MIN(1,(NETWORKDAYS($K26,TODAY(),Freie_Tage)-1)/MAX(1,NETWORKDAYS($K26,$L26,Freie_Tage)))-0.15,4,3)))))</f>
        <v>0</v>
      </c>
      <c r="AA26" s="63" t="str">
        <f t="shared" ref="AA26:CZ26" si="29">IF(AND($B26="Meilenstein",ISNUMBER($K26)),IF(AND(AA$1&lt;=$K26,AB$1&gt;$K26),"◆",""),"")</f>
        <v/>
      </c>
      <c r="AB26" s="63" t="str">
        <f t="shared" si="29"/>
        <v/>
      </c>
      <c r="AC26" s="63" t="str">
        <f t="shared" si="29"/>
        <v/>
      </c>
      <c r="AD26" s="63" t="str">
        <f t="shared" si="29"/>
        <v/>
      </c>
      <c r="AE26" s="63" t="str">
        <f t="shared" si="29"/>
        <v/>
      </c>
      <c r="AF26" s="63" t="str">
        <f t="shared" si="29"/>
        <v/>
      </c>
      <c r="AG26" s="63" t="str">
        <f t="shared" si="29"/>
        <v/>
      </c>
      <c r="AH26" s="63" t="str">
        <f t="shared" si="29"/>
        <v/>
      </c>
      <c r="AI26" s="63" t="str">
        <f t="shared" si="29"/>
        <v/>
      </c>
      <c r="AJ26" s="63" t="str">
        <f t="shared" si="29"/>
        <v/>
      </c>
      <c r="AK26" s="63" t="str">
        <f t="shared" si="29"/>
        <v/>
      </c>
      <c r="AL26" s="63" t="str">
        <f t="shared" si="29"/>
        <v/>
      </c>
      <c r="AM26" s="63" t="str">
        <f t="shared" si="29"/>
        <v/>
      </c>
      <c r="AN26" s="63" t="str">
        <f t="shared" si="29"/>
        <v/>
      </c>
      <c r="AO26" s="63" t="str">
        <f t="shared" si="29"/>
        <v/>
      </c>
      <c r="AP26" s="63" t="str">
        <f t="shared" si="29"/>
        <v/>
      </c>
      <c r="AQ26" s="63" t="str">
        <f t="shared" si="29"/>
        <v/>
      </c>
      <c r="AR26" s="63" t="str">
        <f t="shared" si="29"/>
        <v/>
      </c>
      <c r="AS26" s="63" t="str">
        <f t="shared" si="29"/>
        <v/>
      </c>
      <c r="AT26" s="63" t="str">
        <f t="shared" si="29"/>
        <v/>
      </c>
      <c r="AU26" s="63" t="str">
        <f t="shared" si="29"/>
        <v/>
      </c>
      <c r="AV26" s="63" t="str">
        <f t="shared" si="29"/>
        <v/>
      </c>
      <c r="AW26" s="63" t="str">
        <f t="shared" si="29"/>
        <v/>
      </c>
      <c r="AX26" s="63" t="str">
        <f t="shared" si="29"/>
        <v/>
      </c>
      <c r="AY26" s="63" t="str">
        <f t="shared" si="29"/>
        <v/>
      </c>
      <c r="AZ26" s="63" t="str">
        <f t="shared" si="29"/>
        <v/>
      </c>
      <c r="BA26" s="63" t="str">
        <f t="shared" si="29"/>
        <v/>
      </c>
      <c r="BB26" s="63" t="str">
        <f t="shared" si="29"/>
        <v/>
      </c>
      <c r="BC26" s="63" t="str">
        <f t="shared" si="29"/>
        <v/>
      </c>
      <c r="BD26" s="63" t="str">
        <f t="shared" si="29"/>
        <v/>
      </c>
      <c r="BE26" s="63" t="str">
        <f t="shared" si="29"/>
        <v/>
      </c>
      <c r="BF26" s="63" t="str">
        <f t="shared" si="29"/>
        <v/>
      </c>
      <c r="BG26" s="63" t="str">
        <f t="shared" si="29"/>
        <v/>
      </c>
      <c r="BH26" s="63" t="str">
        <f t="shared" si="29"/>
        <v/>
      </c>
      <c r="BI26" s="63" t="str">
        <f t="shared" si="29"/>
        <v/>
      </c>
      <c r="BJ26" s="63" t="str">
        <f t="shared" si="29"/>
        <v/>
      </c>
      <c r="BK26" s="63" t="str">
        <f t="shared" si="29"/>
        <v/>
      </c>
      <c r="BL26" s="63" t="str">
        <f t="shared" si="29"/>
        <v/>
      </c>
      <c r="BM26" s="63" t="str">
        <f t="shared" si="29"/>
        <v/>
      </c>
      <c r="BN26" s="63" t="str">
        <f t="shared" si="29"/>
        <v/>
      </c>
      <c r="BO26" s="63" t="str">
        <f t="shared" si="29"/>
        <v/>
      </c>
      <c r="BP26" s="63" t="str">
        <f t="shared" si="29"/>
        <v/>
      </c>
      <c r="BQ26" s="63" t="str">
        <f t="shared" si="29"/>
        <v/>
      </c>
      <c r="BR26" s="63" t="str">
        <f t="shared" si="29"/>
        <v/>
      </c>
      <c r="BS26" s="63" t="str">
        <f t="shared" si="29"/>
        <v/>
      </c>
      <c r="BT26" s="63" t="str">
        <f t="shared" si="29"/>
        <v/>
      </c>
      <c r="BU26" s="63" t="str">
        <f t="shared" si="29"/>
        <v/>
      </c>
      <c r="BV26" s="63" t="str">
        <f t="shared" si="29"/>
        <v/>
      </c>
      <c r="BW26" s="63" t="str">
        <f t="shared" si="29"/>
        <v/>
      </c>
      <c r="BX26" s="63" t="str">
        <f t="shared" si="29"/>
        <v/>
      </c>
      <c r="BY26" s="63" t="str">
        <f t="shared" si="29"/>
        <v/>
      </c>
      <c r="BZ26" s="63" t="str">
        <f t="shared" si="29"/>
        <v/>
      </c>
      <c r="CA26" s="63" t="str">
        <f t="shared" si="29"/>
        <v/>
      </c>
      <c r="CB26" s="63" t="str">
        <f t="shared" si="29"/>
        <v/>
      </c>
      <c r="CC26" s="63" t="str">
        <f t="shared" si="29"/>
        <v/>
      </c>
      <c r="CD26" s="63" t="str">
        <f t="shared" si="29"/>
        <v/>
      </c>
      <c r="CE26" s="63" t="str">
        <f t="shared" si="29"/>
        <v/>
      </c>
      <c r="CF26" s="63" t="str">
        <f t="shared" si="29"/>
        <v/>
      </c>
      <c r="CG26" s="63" t="str">
        <f t="shared" si="29"/>
        <v/>
      </c>
      <c r="CH26" s="63" t="str">
        <f t="shared" si="29"/>
        <v/>
      </c>
      <c r="CI26" s="63" t="str">
        <f t="shared" si="29"/>
        <v/>
      </c>
      <c r="CJ26" s="63" t="str">
        <f t="shared" si="29"/>
        <v/>
      </c>
      <c r="CK26" s="63" t="str">
        <f t="shared" si="29"/>
        <v/>
      </c>
      <c r="CL26" s="63" t="str">
        <f t="shared" si="29"/>
        <v/>
      </c>
      <c r="CM26" s="63" t="str">
        <f t="shared" si="29"/>
        <v/>
      </c>
      <c r="CN26" s="63" t="str">
        <f t="shared" si="29"/>
        <v/>
      </c>
      <c r="CO26" s="63" t="str">
        <f t="shared" si="29"/>
        <v/>
      </c>
      <c r="CP26" s="63" t="str">
        <f t="shared" si="29"/>
        <v/>
      </c>
      <c r="CQ26" s="63" t="str">
        <f t="shared" si="29"/>
        <v/>
      </c>
      <c r="CR26" s="63" t="str">
        <f t="shared" si="29"/>
        <v/>
      </c>
      <c r="CS26" s="63" t="str">
        <f t="shared" si="29"/>
        <v/>
      </c>
      <c r="CT26" s="63" t="str">
        <f t="shared" si="29"/>
        <v/>
      </c>
      <c r="CU26" s="63" t="str">
        <f t="shared" si="29"/>
        <v/>
      </c>
      <c r="CV26" s="63" t="str">
        <f t="shared" si="29"/>
        <v/>
      </c>
      <c r="CW26" s="63" t="str">
        <f t="shared" si="29"/>
        <v/>
      </c>
      <c r="CX26" s="63" t="str">
        <f t="shared" si="29"/>
        <v/>
      </c>
      <c r="CY26" s="63" t="str">
        <f t="shared" si="29"/>
        <v/>
      </c>
      <c r="CZ26" s="63" t="str">
        <f t="shared" si="29"/>
        <v/>
      </c>
    </row>
    <row r="27" ht="15.75" customHeight="1">
      <c r="A27" s="53"/>
      <c r="B27" s="53"/>
      <c r="C27" s="55"/>
      <c r="D27" s="55"/>
      <c r="E27" s="53"/>
      <c r="F27" s="53"/>
      <c r="G27" s="53"/>
      <c r="H27" s="53"/>
      <c r="I27" s="53"/>
      <c r="J27" s="56"/>
      <c r="K27" s="57" t="str">
        <f t="shared" si="6"/>
        <v/>
      </c>
      <c r="L27" s="57" t="str">
        <f t="shared" si="7"/>
        <v/>
      </c>
      <c r="M27" s="57" t="str">
        <f>IF(OR($B27&lt;&gt;"Vorgang",N($H27)=0,NOT(ISNUMBER($L27)),ISNUMBER($P27)),"",WORKDAY($L27,$H27,Freie_Tage))</f>
        <v/>
      </c>
      <c r="N27" s="56"/>
      <c r="O27" s="56"/>
      <c r="P27" s="56"/>
      <c r="Q27" s="58"/>
      <c r="R27" s="59" t="str">
        <f>IF(AND(ISNUMBER($N27),ISNUMBER($L27)),IF($L27&gt;$N27,NETWORKDAYS($N27,$L27,Freie_Tage)-1,IF($L27&lt;$N27,1-NETWORKDAYS($L27,$N27,Freie_Tage),0)),"")</f>
        <v/>
      </c>
      <c r="S27" s="60" t="str">
        <f t="shared" si="8"/>
        <v/>
      </c>
      <c r="T27" s="61" t="str">
        <f t="shared" si="9"/>
        <v/>
      </c>
      <c r="U27" s="62">
        <f t="shared" si="10"/>
        <v>11</v>
      </c>
      <c r="V27" s="62" t="str">
        <f t="array" ref="V27">IF(OR($C27="",$B27="Abschnitt"),"",IF(ISNUMBER($O27),$O27,IF(AND($E27="",NOT(ISNUMBER($J27))),WORKDAY(IF(ISNUMBER($C$5),$C$5,TODAY())-1,1,Freie_Tage),MAX(IF($E27="",0,IFERROR(WORKDAY(INDEX($X$7:$X26,MATCH($E27,$A$7:$A26,0)),IF($B27="Meilenstein",0,1)+N($F27),Freie_Tage),WORKDAY(IF(ISNUMBER($C$5),$C$5,TODAY())-1,1,Freie_Tage))),IF(ISNUMBER($J27),WORKDAY($J27-1,1,Freie_Tage),0)))))</f>
        <v/>
      </c>
      <c r="W27" s="62" t="str">
        <f>IF(V27="","",IF(ISNUMBER($P27),$P27,IF($B27="Meilenstein",V27,WORKDAY(V27,MAX(N($G27),1)-1,Freie_Tage))))</f>
        <v/>
      </c>
      <c r="X27" s="62" t="str">
        <f>IF(V27="","",MAX(WORKDAY(IF($B27="Meilenstein",V27,WORKDAY(V27,MAX(N($G27),1)-1,Freie_Tage)),N($H27),Freie_Tage),IF(ISNUMBER($P27),$P27,0)))</f>
        <v/>
      </c>
      <c r="Y27" s="62">
        <f t="shared" si="11"/>
        <v>0</v>
      </c>
      <c r="Z27" s="62">
        <f>IF(NOT(ISNUMBER($K27)),0,IF(Y27&gt;=1,1,IF(TODAY()&lt;$K27,2,IF(OR(TODAY()&gt;$L27,N($R27)&gt;0),5,IF(Y27&lt;MIN(1,(NETWORKDAYS($K27,TODAY(),Freie_Tage)-1)/MAX(1,NETWORKDAYS($K27,$L27,Freie_Tage)))-0.15,4,3)))))</f>
        <v>0</v>
      </c>
      <c r="AA27" s="63" t="str">
        <f t="shared" ref="AA27:CZ27" si="30">IF(AND($B27="Meilenstein",ISNUMBER($K27)),IF(AND(AA$1&lt;=$K27,AB$1&gt;$K27),"◆",""),"")</f>
        <v/>
      </c>
      <c r="AB27" s="63" t="str">
        <f t="shared" si="30"/>
        <v/>
      </c>
      <c r="AC27" s="63" t="str">
        <f t="shared" si="30"/>
        <v/>
      </c>
      <c r="AD27" s="63" t="str">
        <f t="shared" si="30"/>
        <v/>
      </c>
      <c r="AE27" s="63" t="str">
        <f t="shared" si="30"/>
        <v/>
      </c>
      <c r="AF27" s="63" t="str">
        <f t="shared" si="30"/>
        <v/>
      </c>
      <c r="AG27" s="63" t="str">
        <f t="shared" si="30"/>
        <v/>
      </c>
      <c r="AH27" s="63" t="str">
        <f t="shared" si="30"/>
        <v/>
      </c>
      <c r="AI27" s="63" t="str">
        <f t="shared" si="30"/>
        <v/>
      </c>
      <c r="AJ27" s="63" t="str">
        <f t="shared" si="30"/>
        <v/>
      </c>
      <c r="AK27" s="63" t="str">
        <f t="shared" si="30"/>
        <v/>
      </c>
      <c r="AL27" s="63" t="str">
        <f t="shared" si="30"/>
        <v/>
      </c>
      <c r="AM27" s="63" t="str">
        <f t="shared" si="30"/>
        <v/>
      </c>
      <c r="AN27" s="63" t="str">
        <f t="shared" si="30"/>
        <v/>
      </c>
      <c r="AO27" s="63" t="str">
        <f t="shared" si="30"/>
        <v/>
      </c>
      <c r="AP27" s="63" t="str">
        <f t="shared" si="30"/>
        <v/>
      </c>
      <c r="AQ27" s="63" t="str">
        <f t="shared" si="30"/>
        <v/>
      </c>
      <c r="AR27" s="63" t="str">
        <f t="shared" si="30"/>
        <v/>
      </c>
      <c r="AS27" s="63" t="str">
        <f t="shared" si="30"/>
        <v/>
      </c>
      <c r="AT27" s="63" t="str">
        <f t="shared" si="30"/>
        <v/>
      </c>
      <c r="AU27" s="63" t="str">
        <f t="shared" si="30"/>
        <v/>
      </c>
      <c r="AV27" s="63" t="str">
        <f t="shared" si="30"/>
        <v/>
      </c>
      <c r="AW27" s="63" t="str">
        <f t="shared" si="30"/>
        <v/>
      </c>
      <c r="AX27" s="63" t="str">
        <f t="shared" si="30"/>
        <v/>
      </c>
      <c r="AY27" s="63" t="str">
        <f t="shared" si="30"/>
        <v/>
      </c>
      <c r="AZ27" s="63" t="str">
        <f t="shared" si="30"/>
        <v/>
      </c>
      <c r="BA27" s="63" t="str">
        <f t="shared" si="30"/>
        <v/>
      </c>
      <c r="BB27" s="63" t="str">
        <f t="shared" si="30"/>
        <v/>
      </c>
      <c r="BC27" s="63" t="str">
        <f t="shared" si="30"/>
        <v/>
      </c>
      <c r="BD27" s="63" t="str">
        <f t="shared" si="30"/>
        <v/>
      </c>
      <c r="BE27" s="63" t="str">
        <f t="shared" si="30"/>
        <v/>
      </c>
      <c r="BF27" s="63" t="str">
        <f t="shared" si="30"/>
        <v/>
      </c>
      <c r="BG27" s="63" t="str">
        <f t="shared" si="30"/>
        <v/>
      </c>
      <c r="BH27" s="63" t="str">
        <f t="shared" si="30"/>
        <v/>
      </c>
      <c r="BI27" s="63" t="str">
        <f t="shared" si="30"/>
        <v/>
      </c>
      <c r="BJ27" s="63" t="str">
        <f t="shared" si="30"/>
        <v/>
      </c>
      <c r="BK27" s="63" t="str">
        <f t="shared" si="30"/>
        <v/>
      </c>
      <c r="BL27" s="63" t="str">
        <f t="shared" si="30"/>
        <v/>
      </c>
      <c r="BM27" s="63" t="str">
        <f t="shared" si="30"/>
        <v/>
      </c>
      <c r="BN27" s="63" t="str">
        <f t="shared" si="30"/>
        <v/>
      </c>
      <c r="BO27" s="63" t="str">
        <f t="shared" si="30"/>
        <v/>
      </c>
      <c r="BP27" s="63" t="str">
        <f t="shared" si="30"/>
        <v/>
      </c>
      <c r="BQ27" s="63" t="str">
        <f t="shared" si="30"/>
        <v/>
      </c>
      <c r="BR27" s="63" t="str">
        <f t="shared" si="30"/>
        <v/>
      </c>
      <c r="BS27" s="63" t="str">
        <f t="shared" si="30"/>
        <v/>
      </c>
      <c r="BT27" s="63" t="str">
        <f t="shared" si="30"/>
        <v/>
      </c>
      <c r="BU27" s="63" t="str">
        <f t="shared" si="30"/>
        <v/>
      </c>
      <c r="BV27" s="63" t="str">
        <f t="shared" si="30"/>
        <v/>
      </c>
      <c r="BW27" s="63" t="str">
        <f t="shared" si="30"/>
        <v/>
      </c>
      <c r="BX27" s="63" t="str">
        <f t="shared" si="30"/>
        <v/>
      </c>
      <c r="BY27" s="63" t="str">
        <f t="shared" si="30"/>
        <v/>
      </c>
      <c r="BZ27" s="63" t="str">
        <f t="shared" si="30"/>
        <v/>
      </c>
      <c r="CA27" s="63" t="str">
        <f t="shared" si="30"/>
        <v/>
      </c>
      <c r="CB27" s="63" t="str">
        <f t="shared" si="30"/>
        <v/>
      </c>
      <c r="CC27" s="63" t="str">
        <f t="shared" si="30"/>
        <v/>
      </c>
      <c r="CD27" s="63" t="str">
        <f t="shared" si="30"/>
        <v/>
      </c>
      <c r="CE27" s="63" t="str">
        <f t="shared" si="30"/>
        <v/>
      </c>
      <c r="CF27" s="63" t="str">
        <f t="shared" si="30"/>
        <v/>
      </c>
      <c r="CG27" s="63" t="str">
        <f t="shared" si="30"/>
        <v/>
      </c>
      <c r="CH27" s="63" t="str">
        <f t="shared" si="30"/>
        <v/>
      </c>
      <c r="CI27" s="63" t="str">
        <f t="shared" si="30"/>
        <v/>
      </c>
      <c r="CJ27" s="63" t="str">
        <f t="shared" si="30"/>
        <v/>
      </c>
      <c r="CK27" s="63" t="str">
        <f t="shared" si="30"/>
        <v/>
      </c>
      <c r="CL27" s="63" t="str">
        <f t="shared" si="30"/>
        <v/>
      </c>
      <c r="CM27" s="63" t="str">
        <f t="shared" si="30"/>
        <v/>
      </c>
      <c r="CN27" s="63" t="str">
        <f t="shared" si="30"/>
        <v/>
      </c>
      <c r="CO27" s="63" t="str">
        <f t="shared" si="30"/>
        <v/>
      </c>
      <c r="CP27" s="63" t="str">
        <f t="shared" si="30"/>
        <v/>
      </c>
      <c r="CQ27" s="63" t="str">
        <f t="shared" si="30"/>
        <v/>
      </c>
      <c r="CR27" s="63" t="str">
        <f t="shared" si="30"/>
        <v/>
      </c>
      <c r="CS27" s="63" t="str">
        <f t="shared" si="30"/>
        <v/>
      </c>
      <c r="CT27" s="63" t="str">
        <f t="shared" si="30"/>
        <v/>
      </c>
      <c r="CU27" s="63" t="str">
        <f t="shared" si="30"/>
        <v/>
      </c>
      <c r="CV27" s="63" t="str">
        <f t="shared" si="30"/>
        <v/>
      </c>
      <c r="CW27" s="63" t="str">
        <f t="shared" si="30"/>
        <v/>
      </c>
      <c r="CX27" s="63" t="str">
        <f t="shared" si="30"/>
        <v/>
      </c>
      <c r="CY27" s="63" t="str">
        <f t="shared" si="30"/>
        <v/>
      </c>
      <c r="CZ27" s="63" t="str">
        <f t="shared" si="30"/>
        <v/>
      </c>
    </row>
    <row r="28" ht="15.75" customHeight="1">
      <c r="A28" s="53"/>
      <c r="B28" s="53"/>
      <c r="C28" s="55"/>
      <c r="D28" s="55"/>
      <c r="E28" s="53"/>
      <c r="F28" s="53"/>
      <c r="G28" s="53"/>
      <c r="H28" s="53"/>
      <c r="I28" s="53"/>
      <c r="J28" s="56"/>
      <c r="K28" s="57" t="str">
        <f t="shared" si="6"/>
        <v/>
      </c>
      <c r="L28" s="57" t="str">
        <f t="shared" si="7"/>
        <v/>
      </c>
      <c r="M28" s="57" t="str">
        <f>IF(OR($B28&lt;&gt;"Vorgang",N($H28)=0,NOT(ISNUMBER($L28)),ISNUMBER($P28)),"",WORKDAY($L28,$H28,Freie_Tage))</f>
        <v/>
      </c>
      <c r="N28" s="56"/>
      <c r="O28" s="56"/>
      <c r="P28" s="56"/>
      <c r="Q28" s="58"/>
      <c r="R28" s="59" t="str">
        <f>IF(AND(ISNUMBER($N28),ISNUMBER($L28)),IF($L28&gt;$N28,NETWORKDAYS($N28,$L28,Freie_Tage)-1,IF($L28&lt;$N28,1-NETWORKDAYS($L28,$N28,Freie_Tage),0)),"")</f>
        <v/>
      </c>
      <c r="S28" s="60" t="str">
        <f t="shared" si="8"/>
        <v/>
      </c>
      <c r="T28" s="61" t="str">
        <f t="shared" si="9"/>
        <v/>
      </c>
      <c r="U28" s="62">
        <f t="shared" si="10"/>
        <v>11</v>
      </c>
      <c r="V28" s="62" t="str">
        <f t="array" ref="V28">IF(OR($C28="",$B28="Abschnitt"),"",IF(ISNUMBER($O28),$O28,IF(AND($E28="",NOT(ISNUMBER($J28))),WORKDAY(IF(ISNUMBER($C$5),$C$5,TODAY())-1,1,Freie_Tage),MAX(IF($E28="",0,IFERROR(WORKDAY(INDEX($X$7:$X27,MATCH($E28,$A$7:$A27,0)),IF($B28="Meilenstein",0,1)+N($F28),Freie_Tage),WORKDAY(IF(ISNUMBER($C$5),$C$5,TODAY())-1,1,Freie_Tage))),IF(ISNUMBER($J28),WORKDAY($J28-1,1,Freie_Tage),0)))))</f>
        <v/>
      </c>
      <c r="W28" s="62" t="str">
        <f>IF(V28="","",IF(ISNUMBER($P28),$P28,IF($B28="Meilenstein",V28,WORKDAY(V28,MAX(N($G28),1)-1,Freie_Tage))))</f>
        <v/>
      </c>
      <c r="X28" s="62" t="str">
        <f>IF(V28="","",MAX(WORKDAY(IF($B28="Meilenstein",V28,WORKDAY(V28,MAX(N($G28),1)-1,Freie_Tage)),N($H28),Freie_Tage),IF(ISNUMBER($P28),$P28,0)))</f>
        <v/>
      </c>
      <c r="Y28" s="62">
        <f t="shared" si="11"/>
        <v>0</v>
      </c>
      <c r="Z28" s="62">
        <f>IF(NOT(ISNUMBER($K28)),0,IF(Y28&gt;=1,1,IF(TODAY()&lt;$K28,2,IF(OR(TODAY()&gt;$L28,N($R28)&gt;0),5,IF(Y28&lt;MIN(1,(NETWORKDAYS($K28,TODAY(),Freie_Tage)-1)/MAX(1,NETWORKDAYS($K28,$L28,Freie_Tage)))-0.15,4,3)))))</f>
        <v>0</v>
      </c>
      <c r="AA28" s="63" t="str">
        <f t="shared" ref="AA28:CZ28" si="31">IF(AND($B28="Meilenstein",ISNUMBER($K28)),IF(AND(AA$1&lt;=$K28,AB$1&gt;$K28),"◆",""),"")</f>
        <v/>
      </c>
      <c r="AB28" s="63" t="str">
        <f t="shared" si="31"/>
        <v/>
      </c>
      <c r="AC28" s="63" t="str">
        <f t="shared" si="31"/>
        <v/>
      </c>
      <c r="AD28" s="63" t="str">
        <f t="shared" si="31"/>
        <v/>
      </c>
      <c r="AE28" s="63" t="str">
        <f t="shared" si="31"/>
        <v/>
      </c>
      <c r="AF28" s="63" t="str">
        <f t="shared" si="31"/>
        <v/>
      </c>
      <c r="AG28" s="63" t="str">
        <f t="shared" si="31"/>
        <v/>
      </c>
      <c r="AH28" s="63" t="str">
        <f t="shared" si="31"/>
        <v/>
      </c>
      <c r="AI28" s="63" t="str">
        <f t="shared" si="31"/>
        <v/>
      </c>
      <c r="AJ28" s="63" t="str">
        <f t="shared" si="31"/>
        <v/>
      </c>
      <c r="AK28" s="63" t="str">
        <f t="shared" si="31"/>
        <v/>
      </c>
      <c r="AL28" s="63" t="str">
        <f t="shared" si="31"/>
        <v/>
      </c>
      <c r="AM28" s="63" t="str">
        <f t="shared" si="31"/>
        <v/>
      </c>
      <c r="AN28" s="63" t="str">
        <f t="shared" si="31"/>
        <v/>
      </c>
      <c r="AO28" s="63" t="str">
        <f t="shared" si="31"/>
        <v/>
      </c>
      <c r="AP28" s="63" t="str">
        <f t="shared" si="31"/>
        <v/>
      </c>
      <c r="AQ28" s="63" t="str">
        <f t="shared" si="31"/>
        <v/>
      </c>
      <c r="AR28" s="63" t="str">
        <f t="shared" si="31"/>
        <v/>
      </c>
      <c r="AS28" s="63" t="str">
        <f t="shared" si="31"/>
        <v/>
      </c>
      <c r="AT28" s="63" t="str">
        <f t="shared" si="31"/>
        <v/>
      </c>
      <c r="AU28" s="63" t="str">
        <f t="shared" si="31"/>
        <v/>
      </c>
      <c r="AV28" s="63" t="str">
        <f t="shared" si="31"/>
        <v/>
      </c>
      <c r="AW28" s="63" t="str">
        <f t="shared" si="31"/>
        <v/>
      </c>
      <c r="AX28" s="63" t="str">
        <f t="shared" si="31"/>
        <v/>
      </c>
      <c r="AY28" s="63" t="str">
        <f t="shared" si="31"/>
        <v/>
      </c>
      <c r="AZ28" s="63" t="str">
        <f t="shared" si="31"/>
        <v/>
      </c>
      <c r="BA28" s="63" t="str">
        <f t="shared" si="31"/>
        <v/>
      </c>
      <c r="BB28" s="63" t="str">
        <f t="shared" si="31"/>
        <v/>
      </c>
      <c r="BC28" s="63" t="str">
        <f t="shared" si="31"/>
        <v/>
      </c>
      <c r="BD28" s="63" t="str">
        <f t="shared" si="31"/>
        <v/>
      </c>
      <c r="BE28" s="63" t="str">
        <f t="shared" si="31"/>
        <v/>
      </c>
      <c r="BF28" s="63" t="str">
        <f t="shared" si="31"/>
        <v/>
      </c>
      <c r="BG28" s="63" t="str">
        <f t="shared" si="31"/>
        <v/>
      </c>
      <c r="BH28" s="63" t="str">
        <f t="shared" si="31"/>
        <v/>
      </c>
      <c r="BI28" s="63" t="str">
        <f t="shared" si="31"/>
        <v/>
      </c>
      <c r="BJ28" s="63" t="str">
        <f t="shared" si="31"/>
        <v/>
      </c>
      <c r="BK28" s="63" t="str">
        <f t="shared" si="31"/>
        <v/>
      </c>
      <c r="BL28" s="63" t="str">
        <f t="shared" si="31"/>
        <v/>
      </c>
      <c r="BM28" s="63" t="str">
        <f t="shared" si="31"/>
        <v/>
      </c>
      <c r="BN28" s="63" t="str">
        <f t="shared" si="31"/>
        <v/>
      </c>
      <c r="BO28" s="63" t="str">
        <f t="shared" si="31"/>
        <v/>
      </c>
      <c r="BP28" s="63" t="str">
        <f t="shared" si="31"/>
        <v/>
      </c>
      <c r="BQ28" s="63" t="str">
        <f t="shared" si="31"/>
        <v/>
      </c>
      <c r="BR28" s="63" t="str">
        <f t="shared" si="31"/>
        <v/>
      </c>
      <c r="BS28" s="63" t="str">
        <f t="shared" si="31"/>
        <v/>
      </c>
      <c r="BT28" s="63" t="str">
        <f t="shared" si="31"/>
        <v/>
      </c>
      <c r="BU28" s="63" t="str">
        <f t="shared" si="31"/>
        <v/>
      </c>
      <c r="BV28" s="63" t="str">
        <f t="shared" si="31"/>
        <v/>
      </c>
      <c r="BW28" s="63" t="str">
        <f t="shared" si="31"/>
        <v/>
      </c>
      <c r="BX28" s="63" t="str">
        <f t="shared" si="31"/>
        <v/>
      </c>
      <c r="BY28" s="63" t="str">
        <f t="shared" si="31"/>
        <v/>
      </c>
      <c r="BZ28" s="63" t="str">
        <f t="shared" si="31"/>
        <v/>
      </c>
      <c r="CA28" s="63" t="str">
        <f t="shared" si="31"/>
        <v/>
      </c>
      <c r="CB28" s="63" t="str">
        <f t="shared" si="31"/>
        <v/>
      </c>
      <c r="CC28" s="63" t="str">
        <f t="shared" si="31"/>
        <v/>
      </c>
      <c r="CD28" s="63" t="str">
        <f t="shared" si="31"/>
        <v/>
      </c>
      <c r="CE28" s="63" t="str">
        <f t="shared" si="31"/>
        <v/>
      </c>
      <c r="CF28" s="63" t="str">
        <f t="shared" si="31"/>
        <v/>
      </c>
      <c r="CG28" s="63" t="str">
        <f t="shared" si="31"/>
        <v/>
      </c>
      <c r="CH28" s="63" t="str">
        <f t="shared" si="31"/>
        <v/>
      </c>
      <c r="CI28" s="63" t="str">
        <f t="shared" si="31"/>
        <v/>
      </c>
      <c r="CJ28" s="63" t="str">
        <f t="shared" si="31"/>
        <v/>
      </c>
      <c r="CK28" s="63" t="str">
        <f t="shared" si="31"/>
        <v/>
      </c>
      <c r="CL28" s="63" t="str">
        <f t="shared" si="31"/>
        <v/>
      </c>
      <c r="CM28" s="63" t="str">
        <f t="shared" si="31"/>
        <v/>
      </c>
      <c r="CN28" s="63" t="str">
        <f t="shared" si="31"/>
        <v/>
      </c>
      <c r="CO28" s="63" t="str">
        <f t="shared" si="31"/>
        <v/>
      </c>
      <c r="CP28" s="63" t="str">
        <f t="shared" si="31"/>
        <v/>
      </c>
      <c r="CQ28" s="63" t="str">
        <f t="shared" si="31"/>
        <v/>
      </c>
      <c r="CR28" s="63" t="str">
        <f t="shared" si="31"/>
        <v/>
      </c>
      <c r="CS28" s="63" t="str">
        <f t="shared" si="31"/>
        <v/>
      </c>
      <c r="CT28" s="63" t="str">
        <f t="shared" si="31"/>
        <v/>
      </c>
      <c r="CU28" s="63" t="str">
        <f t="shared" si="31"/>
        <v/>
      </c>
      <c r="CV28" s="63" t="str">
        <f t="shared" si="31"/>
        <v/>
      </c>
      <c r="CW28" s="63" t="str">
        <f t="shared" si="31"/>
        <v/>
      </c>
      <c r="CX28" s="63" t="str">
        <f t="shared" si="31"/>
        <v/>
      </c>
      <c r="CY28" s="63" t="str">
        <f t="shared" si="31"/>
        <v/>
      </c>
      <c r="CZ28" s="63" t="str">
        <f t="shared" si="31"/>
        <v/>
      </c>
    </row>
    <row r="29" ht="15.75" customHeight="1">
      <c r="A29" s="53"/>
      <c r="B29" s="53"/>
      <c r="C29" s="55"/>
      <c r="D29" s="55"/>
      <c r="E29" s="53"/>
      <c r="F29" s="53"/>
      <c r="G29" s="53"/>
      <c r="H29" s="53"/>
      <c r="I29" s="53"/>
      <c r="J29" s="56"/>
      <c r="K29" s="57" t="str">
        <f t="shared" si="6"/>
        <v/>
      </c>
      <c r="L29" s="57" t="str">
        <f t="shared" si="7"/>
        <v/>
      </c>
      <c r="M29" s="57" t="str">
        <f>IF(OR($B29&lt;&gt;"Vorgang",N($H29)=0,NOT(ISNUMBER($L29)),ISNUMBER($P29)),"",WORKDAY($L29,$H29,Freie_Tage))</f>
        <v/>
      </c>
      <c r="N29" s="56"/>
      <c r="O29" s="56"/>
      <c r="P29" s="56"/>
      <c r="Q29" s="58"/>
      <c r="R29" s="59" t="str">
        <f>IF(AND(ISNUMBER($N29),ISNUMBER($L29)),IF($L29&gt;$N29,NETWORKDAYS($N29,$L29,Freie_Tage)-1,IF($L29&lt;$N29,1-NETWORKDAYS($L29,$N29,Freie_Tage),0)),"")</f>
        <v/>
      </c>
      <c r="S29" s="60" t="str">
        <f t="shared" si="8"/>
        <v/>
      </c>
      <c r="T29" s="61" t="str">
        <f t="shared" si="9"/>
        <v/>
      </c>
      <c r="U29" s="62">
        <f t="shared" si="10"/>
        <v>11</v>
      </c>
      <c r="V29" s="62" t="str">
        <f t="array" ref="V29">IF(OR($C29="",$B29="Abschnitt"),"",IF(ISNUMBER($O29),$O29,IF(AND($E29="",NOT(ISNUMBER($J29))),WORKDAY(IF(ISNUMBER($C$5),$C$5,TODAY())-1,1,Freie_Tage),MAX(IF($E29="",0,IFERROR(WORKDAY(INDEX($X$7:$X28,MATCH($E29,$A$7:$A28,0)),IF($B29="Meilenstein",0,1)+N($F29),Freie_Tage),WORKDAY(IF(ISNUMBER($C$5),$C$5,TODAY())-1,1,Freie_Tage))),IF(ISNUMBER($J29),WORKDAY($J29-1,1,Freie_Tage),0)))))</f>
        <v/>
      </c>
      <c r="W29" s="62" t="str">
        <f>IF(V29="","",IF(ISNUMBER($P29),$P29,IF($B29="Meilenstein",V29,WORKDAY(V29,MAX(N($G29),1)-1,Freie_Tage))))</f>
        <v/>
      </c>
      <c r="X29" s="62" t="str">
        <f>IF(V29="","",MAX(WORKDAY(IF($B29="Meilenstein",V29,WORKDAY(V29,MAX(N($G29),1)-1,Freie_Tage)),N($H29),Freie_Tage),IF(ISNUMBER($P29),$P29,0)))</f>
        <v/>
      </c>
      <c r="Y29" s="62">
        <f t="shared" si="11"/>
        <v>0</v>
      </c>
      <c r="Z29" s="62">
        <f>IF(NOT(ISNUMBER($K29)),0,IF(Y29&gt;=1,1,IF(TODAY()&lt;$K29,2,IF(OR(TODAY()&gt;$L29,N($R29)&gt;0),5,IF(Y29&lt;MIN(1,(NETWORKDAYS($K29,TODAY(),Freie_Tage)-1)/MAX(1,NETWORKDAYS($K29,$L29,Freie_Tage)))-0.15,4,3)))))</f>
        <v>0</v>
      </c>
      <c r="AA29" s="63" t="str">
        <f t="shared" ref="AA29:CZ29" si="32">IF(AND($B29="Meilenstein",ISNUMBER($K29)),IF(AND(AA$1&lt;=$K29,AB$1&gt;$K29),"◆",""),"")</f>
        <v/>
      </c>
      <c r="AB29" s="63" t="str">
        <f t="shared" si="32"/>
        <v/>
      </c>
      <c r="AC29" s="63" t="str">
        <f t="shared" si="32"/>
        <v/>
      </c>
      <c r="AD29" s="63" t="str">
        <f t="shared" si="32"/>
        <v/>
      </c>
      <c r="AE29" s="63" t="str">
        <f t="shared" si="32"/>
        <v/>
      </c>
      <c r="AF29" s="63" t="str">
        <f t="shared" si="32"/>
        <v/>
      </c>
      <c r="AG29" s="63" t="str">
        <f t="shared" si="32"/>
        <v/>
      </c>
      <c r="AH29" s="63" t="str">
        <f t="shared" si="32"/>
        <v/>
      </c>
      <c r="AI29" s="63" t="str">
        <f t="shared" si="32"/>
        <v/>
      </c>
      <c r="AJ29" s="63" t="str">
        <f t="shared" si="32"/>
        <v/>
      </c>
      <c r="AK29" s="63" t="str">
        <f t="shared" si="32"/>
        <v/>
      </c>
      <c r="AL29" s="63" t="str">
        <f t="shared" si="32"/>
        <v/>
      </c>
      <c r="AM29" s="63" t="str">
        <f t="shared" si="32"/>
        <v/>
      </c>
      <c r="AN29" s="63" t="str">
        <f t="shared" si="32"/>
        <v/>
      </c>
      <c r="AO29" s="63" t="str">
        <f t="shared" si="32"/>
        <v/>
      </c>
      <c r="AP29" s="63" t="str">
        <f t="shared" si="32"/>
        <v/>
      </c>
      <c r="AQ29" s="63" t="str">
        <f t="shared" si="32"/>
        <v/>
      </c>
      <c r="AR29" s="63" t="str">
        <f t="shared" si="32"/>
        <v/>
      </c>
      <c r="AS29" s="63" t="str">
        <f t="shared" si="32"/>
        <v/>
      </c>
      <c r="AT29" s="63" t="str">
        <f t="shared" si="32"/>
        <v/>
      </c>
      <c r="AU29" s="63" t="str">
        <f t="shared" si="32"/>
        <v/>
      </c>
      <c r="AV29" s="63" t="str">
        <f t="shared" si="32"/>
        <v/>
      </c>
      <c r="AW29" s="63" t="str">
        <f t="shared" si="32"/>
        <v/>
      </c>
      <c r="AX29" s="63" t="str">
        <f t="shared" si="32"/>
        <v/>
      </c>
      <c r="AY29" s="63" t="str">
        <f t="shared" si="32"/>
        <v/>
      </c>
      <c r="AZ29" s="63" t="str">
        <f t="shared" si="32"/>
        <v/>
      </c>
      <c r="BA29" s="63" t="str">
        <f t="shared" si="32"/>
        <v/>
      </c>
      <c r="BB29" s="63" t="str">
        <f t="shared" si="32"/>
        <v/>
      </c>
      <c r="BC29" s="63" t="str">
        <f t="shared" si="32"/>
        <v/>
      </c>
      <c r="BD29" s="63" t="str">
        <f t="shared" si="32"/>
        <v/>
      </c>
      <c r="BE29" s="63" t="str">
        <f t="shared" si="32"/>
        <v/>
      </c>
      <c r="BF29" s="63" t="str">
        <f t="shared" si="32"/>
        <v/>
      </c>
      <c r="BG29" s="63" t="str">
        <f t="shared" si="32"/>
        <v/>
      </c>
      <c r="BH29" s="63" t="str">
        <f t="shared" si="32"/>
        <v/>
      </c>
      <c r="BI29" s="63" t="str">
        <f t="shared" si="32"/>
        <v/>
      </c>
      <c r="BJ29" s="63" t="str">
        <f t="shared" si="32"/>
        <v/>
      </c>
      <c r="BK29" s="63" t="str">
        <f t="shared" si="32"/>
        <v/>
      </c>
      <c r="BL29" s="63" t="str">
        <f t="shared" si="32"/>
        <v/>
      </c>
      <c r="BM29" s="63" t="str">
        <f t="shared" si="32"/>
        <v/>
      </c>
      <c r="BN29" s="63" t="str">
        <f t="shared" si="32"/>
        <v/>
      </c>
      <c r="BO29" s="63" t="str">
        <f t="shared" si="32"/>
        <v/>
      </c>
      <c r="BP29" s="63" t="str">
        <f t="shared" si="32"/>
        <v/>
      </c>
      <c r="BQ29" s="63" t="str">
        <f t="shared" si="32"/>
        <v/>
      </c>
      <c r="BR29" s="63" t="str">
        <f t="shared" si="32"/>
        <v/>
      </c>
      <c r="BS29" s="63" t="str">
        <f t="shared" si="32"/>
        <v/>
      </c>
      <c r="BT29" s="63" t="str">
        <f t="shared" si="32"/>
        <v/>
      </c>
      <c r="BU29" s="63" t="str">
        <f t="shared" si="32"/>
        <v/>
      </c>
      <c r="BV29" s="63" t="str">
        <f t="shared" si="32"/>
        <v/>
      </c>
      <c r="BW29" s="63" t="str">
        <f t="shared" si="32"/>
        <v/>
      </c>
      <c r="BX29" s="63" t="str">
        <f t="shared" si="32"/>
        <v/>
      </c>
      <c r="BY29" s="63" t="str">
        <f t="shared" si="32"/>
        <v/>
      </c>
      <c r="BZ29" s="63" t="str">
        <f t="shared" si="32"/>
        <v/>
      </c>
      <c r="CA29" s="63" t="str">
        <f t="shared" si="32"/>
        <v/>
      </c>
      <c r="CB29" s="63" t="str">
        <f t="shared" si="32"/>
        <v/>
      </c>
      <c r="CC29" s="63" t="str">
        <f t="shared" si="32"/>
        <v/>
      </c>
      <c r="CD29" s="63" t="str">
        <f t="shared" si="32"/>
        <v/>
      </c>
      <c r="CE29" s="63" t="str">
        <f t="shared" si="32"/>
        <v/>
      </c>
      <c r="CF29" s="63" t="str">
        <f t="shared" si="32"/>
        <v/>
      </c>
      <c r="CG29" s="63" t="str">
        <f t="shared" si="32"/>
        <v/>
      </c>
      <c r="CH29" s="63" t="str">
        <f t="shared" si="32"/>
        <v/>
      </c>
      <c r="CI29" s="63" t="str">
        <f t="shared" si="32"/>
        <v/>
      </c>
      <c r="CJ29" s="63" t="str">
        <f t="shared" si="32"/>
        <v/>
      </c>
      <c r="CK29" s="63" t="str">
        <f t="shared" si="32"/>
        <v/>
      </c>
      <c r="CL29" s="63" t="str">
        <f t="shared" si="32"/>
        <v/>
      </c>
      <c r="CM29" s="63" t="str">
        <f t="shared" si="32"/>
        <v/>
      </c>
      <c r="CN29" s="63" t="str">
        <f t="shared" si="32"/>
        <v/>
      </c>
      <c r="CO29" s="63" t="str">
        <f t="shared" si="32"/>
        <v/>
      </c>
      <c r="CP29" s="63" t="str">
        <f t="shared" si="32"/>
        <v/>
      </c>
      <c r="CQ29" s="63" t="str">
        <f t="shared" si="32"/>
        <v/>
      </c>
      <c r="CR29" s="63" t="str">
        <f t="shared" si="32"/>
        <v/>
      </c>
      <c r="CS29" s="63" t="str">
        <f t="shared" si="32"/>
        <v/>
      </c>
      <c r="CT29" s="63" t="str">
        <f t="shared" si="32"/>
        <v/>
      </c>
      <c r="CU29" s="63" t="str">
        <f t="shared" si="32"/>
        <v/>
      </c>
      <c r="CV29" s="63" t="str">
        <f t="shared" si="32"/>
        <v/>
      </c>
      <c r="CW29" s="63" t="str">
        <f t="shared" si="32"/>
        <v/>
      </c>
      <c r="CX29" s="63" t="str">
        <f t="shared" si="32"/>
        <v/>
      </c>
      <c r="CY29" s="63" t="str">
        <f t="shared" si="32"/>
        <v/>
      </c>
      <c r="CZ29" s="63" t="str">
        <f t="shared" si="32"/>
        <v/>
      </c>
    </row>
    <row r="30" ht="15.75" customHeight="1">
      <c r="A30" s="53"/>
      <c r="B30" s="53"/>
      <c r="C30" s="55"/>
      <c r="D30" s="55"/>
      <c r="E30" s="53"/>
      <c r="F30" s="53"/>
      <c r="G30" s="53"/>
      <c r="H30" s="53"/>
      <c r="I30" s="53"/>
      <c r="J30" s="56"/>
      <c r="K30" s="57" t="str">
        <f t="shared" si="6"/>
        <v/>
      </c>
      <c r="L30" s="57" t="str">
        <f t="shared" si="7"/>
        <v/>
      </c>
      <c r="M30" s="57" t="str">
        <f>IF(OR($B30&lt;&gt;"Vorgang",N($H30)=0,NOT(ISNUMBER($L30)),ISNUMBER($P30)),"",WORKDAY($L30,$H30,Freie_Tage))</f>
        <v/>
      </c>
      <c r="N30" s="56"/>
      <c r="O30" s="56"/>
      <c r="P30" s="56"/>
      <c r="Q30" s="58"/>
      <c r="R30" s="59" t="str">
        <f>IF(AND(ISNUMBER($N30),ISNUMBER($L30)),IF($L30&gt;$N30,NETWORKDAYS($N30,$L30,Freie_Tage)-1,IF($L30&lt;$N30,1-NETWORKDAYS($L30,$N30,Freie_Tage),0)),"")</f>
        <v/>
      </c>
      <c r="S30" s="60" t="str">
        <f t="shared" si="8"/>
        <v/>
      </c>
      <c r="T30" s="61" t="str">
        <f t="shared" si="9"/>
        <v/>
      </c>
      <c r="U30" s="62">
        <f t="shared" si="10"/>
        <v>11</v>
      </c>
      <c r="V30" s="62" t="str">
        <f t="array" ref="V30">IF(OR($C30="",$B30="Abschnitt"),"",IF(ISNUMBER($O30),$O30,IF(AND($E30="",NOT(ISNUMBER($J30))),WORKDAY(IF(ISNUMBER($C$5),$C$5,TODAY())-1,1,Freie_Tage),MAX(IF($E30="",0,IFERROR(WORKDAY(INDEX($X$7:$X29,MATCH($E30,$A$7:$A29,0)),IF($B30="Meilenstein",0,1)+N($F30),Freie_Tage),WORKDAY(IF(ISNUMBER($C$5),$C$5,TODAY())-1,1,Freie_Tage))),IF(ISNUMBER($J30),WORKDAY($J30-1,1,Freie_Tage),0)))))</f>
        <v/>
      </c>
      <c r="W30" s="62" t="str">
        <f>IF(V30="","",IF(ISNUMBER($P30),$P30,IF($B30="Meilenstein",V30,WORKDAY(V30,MAX(N($G30),1)-1,Freie_Tage))))</f>
        <v/>
      </c>
      <c r="X30" s="62" t="str">
        <f>IF(V30="","",MAX(WORKDAY(IF($B30="Meilenstein",V30,WORKDAY(V30,MAX(N($G30),1)-1,Freie_Tage)),N($H30),Freie_Tage),IF(ISNUMBER($P30),$P30,0)))</f>
        <v/>
      </c>
      <c r="Y30" s="62">
        <f t="shared" si="11"/>
        <v>0</v>
      </c>
      <c r="Z30" s="62">
        <f>IF(NOT(ISNUMBER($K30)),0,IF(Y30&gt;=1,1,IF(TODAY()&lt;$K30,2,IF(OR(TODAY()&gt;$L30,N($R30)&gt;0),5,IF(Y30&lt;MIN(1,(NETWORKDAYS($K30,TODAY(),Freie_Tage)-1)/MAX(1,NETWORKDAYS($K30,$L30,Freie_Tage)))-0.15,4,3)))))</f>
        <v>0</v>
      </c>
      <c r="AA30" s="63" t="str">
        <f t="shared" ref="AA30:CZ30" si="33">IF(AND($B30="Meilenstein",ISNUMBER($K30)),IF(AND(AA$1&lt;=$K30,AB$1&gt;$K30),"◆",""),"")</f>
        <v/>
      </c>
      <c r="AB30" s="63" t="str">
        <f t="shared" si="33"/>
        <v/>
      </c>
      <c r="AC30" s="63" t="str">
        <f t="shared" si="33"/>
        <v/>
      </c>
      <c r="AD30" s="63" t="str">
        <f t="shared" si="33"/>
        <v/>
      </c>
      <c r="AE30" s="63" t="str">
        <f t="shared" si="33"/>
        <v/>
      </c>
      <c r="AF30" s="63" t="str">
        <f t="shared" si="33"/>
        <v/>
      </c>
      <c r="AG30" s="63" t="str">
        <f t="shared" si="33"/>
        <v/>
      </c>
      <c r="AH30" s="63" t="str">
        <f t="shared" si="33"/>
        <v/>
      </c>
      <c r="AI30" s="63" t="str">
        <f t="shared" si="33"/>
        <v/>
      </c>
      <c r="AJ30" s="63" t="str">
        <f t="shared" si="33"/>
        <v/>
      </c>
      <c r="AK30" s="63" t="str">
        <f t="shared" si="33"/>
        <v/>
      </c>
      <c r="AL30" s="63" t="str">
        <f t="shared" si="33"/>
        <v/>
      </c>
      <c r="AM30" s="63" t="str">
        <f t="shared" si="33"/>
        <v/>
      </c>
      <c r="AN30" s="63" t="str">
        <f t="shared" si="33"/>
        <v/>
      </c>
      <c r="AO30" s="63" t="str">
        <f t="shared" si="33"/>
        <v/>
      </c>
      <c r="AP30" s="63" t="str">
        <f t="shared" si="33"/>
        <v/>
      </c>
      <c r="AQ30" s="63" t="str">
        <f t="shared" si="33"/>
        <v/>
      </c>
      <c r="AR30" s="63" t="str">
        <f t="shared" si="33"/>
        <v/>
      </c>
      <c r="AS30" s="63" t="str">
        <f t="shared" si="33"/>
        <v/>
      </c>
      <c r="AT30" s="63" t="str">
        <f t="shared" si="33"/>
        <v/>
      </c>
      <c r="AU30" s="63" t="str">
        <f t="shared" si="33"/>
        <v/>
      </c>
      <c r="AV30" s="63" t="str">
        <f t="shared" si="33"/>
        <v/>
      </c>
      <c r="AW30" s="63" t="str">
        <f t="shared" si="33"/>
        <v/>
      </c>
      <c r="AX30" s="63" t="str">
        <f t="shared" si="33"/>
        <v/>
      </c>
      <c r="AY30" s="63" t="str">
        <f t="shared" si="33"/>
        <v/>
      </c>
      <c r="AZ30" s="63" t="str">
        <f t="shared" si="33"/>
        <v/>
      </c>
      <c r="BA30" s="63" t="str">
        <f t="shared" si="33"/>
        <v/>
      </c>
      <c r="BB30" s="63" t="str">
        <f t="shared" si="33"/>
        <v/>
      </c>
      <c r="BC30" s="63" t="str">
        <f t="shared" si="33"/>
        <v/>
      </c>
      <c r="BD30" s="63" t="str">
        <f t="shared" si="33"/>
        <v/>
      </c>
      <c r="BE30" s="63" t="str">
        <f t="shared" si="33"/>
        <v/>
      </c>
      <c r="BF30" s="63" t="str">
        <f t="shared" si="33"/>
        <v/>
      </c>
      <c r="BG30" s="63" t="str">
        <f t="shared" si="33"/>
        <v/>
      </c>
      <c r="BH30" s="63" t="str">
        <f t="shared" si="33"/>
        <v/>
      </c>
      <c r="BI30" s="63" t="str">
        <f t="shared" si="33"/>
        <v/>
      </c>
      <c r="BJ30" s="63" t="str">
        <f t="shared" si="33"/>
        <v/>
      </c>
      <c r="BK30" s="63" t="str">
        <f t="shared" si="33"/>
        <v/>
      </c>
      <c r="BL30" s="63" t="str">
        <f t="shared" si="33"/>
        <v/>
      </c>
      <c r="BM30" s="63" t="str">
        <f t="shared" si="33"/>
        <v/>
      </c>
      <c r="BN30" s="63" t="str">
        <f t="shared" si="33"/>
        <v/>
      </c>
      <c r="BO30" s="63" t="str">
        <f t="shared" si="33"/>
        <v/>
      </c>
      <c r="BP30" s="63" t="str">
        <f t="shared" si="33"/>
        <v/>
      </c>
      <c r="BQ30" s="63" t="str">
        <f t="shared" si="33"/>
        <v/>
      </c>
      <c r="BR30" s="63" t="str">
        <f t="shared" si="33"/>
        <v/>
      </c>
      <c r="BS30" s="63" t="str">
        <f t="shared" si="33"/>
        <v/>
      </c>
      <c r="BT30" s="63" t="str">
        <f t="shared" si="33"/>
        <v/>
      </c>
      <c r="BU30" s="63" t="str">
        <f t="shared" si="33"/>
        <v/>
      </c>
      <c r="BV30" s="63" t="str">
        <f t="shared" si="33"/>
        <v/>
      </c>
      <c r="BW30" s="63" t="str">
        <f t="shared" si="33"/>
        <v/>
      </c>
      <c r="BX30" s="63" t="str">
        <f t="shared" si="33"/>
        <v/>
      </c>
      <c r="BY30" s="63" t="str">
        <f t="shared" si="33"/>
        <v/>
      </c>
      <c r="BZ30" s="63" t="str">
        <f t="shared" si="33"/>
        <v/>
      </c>
      <c r="CA30" s="63" t="str">
        <f t="shared" si="33"/>
        <v/>
      </c>
      <c r="CB30" s="63" t="str">
        <f t="shared" si="33"/>
        <v/>
      </c>
      <c r="CC30" s="63" t="str">
        <f t="shared" si="33"/>
        <v/>
      </c>
      <c r="CD30" s="63" t="str">
        <f t="shared" si="33"/>
        <v/>
      </c>
      <c r="CE30" s="63" t="str">
        <f t="shared" si="33"/>
        <v/>
      </c>
      <c r="CF30" s="63" t="str">
        <f t="shared" si="33"/>
        <v/>
      </c>
      <c r="CG30" s="63" t="str">
        <f t="shared" si="33"/>
        <v/>
      </c>
      <c r="CH30" s="63" t="str">
        <f t="shared" si="33"/>
        <v/>
      </c>
      <c r="CI30" s="63" t="str">
        <f t="shared" si="33"/>
        <v/>
      </c>
      <c r="CJ30" s="63" t="str">
        <f t="shared" si="33"/>
        <v/>
      </c>
      <c r="CK30" s="63" t="str">
        <f t="shared" si="33"/>
        <v/>
      </c>
      <c r="CL30" s="63" t="str">
        <f t="shared" si="33"/>
        <v/>
      </c>
      <c r="CM30" s="63" t="str">
        <f t="shared" si="33"/>
        <v/>
      </c>
      <c r="CN30" s="63" t="str">
        <f t="shared" si="33"/>
        <v/>
      </c>
      <c r="CO30" s="63" t="str">
        <f t="shared" si="33"/>
        <v/>
      </c>
      <c r="CP30" s="63" t="str">
        <f t="shared" si="33"/>
        <v/>
      </c>
      <c r="CQ30" s="63" t="str">
        <f t="shared" si="33"/>
        <v/>
      </c>
      <c r="CR30" s="63" t="str">
        <f t="shared" si="33"/>
        <v/>
      </c>
      <c r="CS30" s="63" t="str">
        <f t="shared" si="33"/>
        <v/>
      </c>
      <c r="CT30" s="63" t="str">
        <f t="shared" si="33"/>
        <v/>
      </c>
      <c r="CU30" s="63" t="str">
        <f t="shared" si="33"/>
        <v/>
      </c>
      <c r="CV30" s="63" t="str">
        <f t="shared" si="33"/>
        <v/>
      </c>
      <c r="CW30" s="63" t="str">
        <f t="shared" si="33"/>
        <v/>
      </c>
      <c r="CX30" s="63" t="str">
        <f t="shared" si="33"/>
        <v/>
      </c>
      <c r="CY30" s="63" t="str">
        <f t="shared" si="33"/>
        <v/>
      </c>
      <c r="CZ30" s="63" t="str">
        <f t="shared" si="33"/>
        <v/>
      </c>
    </row>
    <row r="31" ht="15.75" customHeight="1">
      <c r="A31" s="53"/>
      <c r="B31" s="53"/>
      <c r="C31" s="55"/>
      <c r="D31" s="55"/>
      <c r="E31" s="53"/>
      <c r="F31" s="53"/>
      <c r="G31" s="53"/>
      <c r="H31" s="53"/>
      <c r="I31" s="53"/>
      <c r="J31" s="56"/>
      <c r="K31" s="57" t="str">
        <f t="shared" si="6"/>
        <v/>
      </c>
      <c r="L31" s="57" t="str">
        <f t="shared" si="7"/>
        <v/>
      </c>
      <c r="M31" s="57" t="str">
        <f>IF(OR($B31&lt;&gt;"Vorgang",N($H31)=0,NOT(ISNUMBER($L31)),ISNUMBER($P31)),"",WORKDAY($L31,$H31,Freie_Tage))</f>
        <v/>
      </c>
      <c r="N31" s="56"/>
      <c r="O31" s="56"/>
      <c r="P31" s="56"/>
      <c r="Q31" s="58"/>
      <c r="R31" s="59" t="str">
        <f>IF(AND(ISNUMBER($N31),ISNUMBER($L31)),IF($L31&gt;$N31,NETWORKDAYS($N31,$L31,Freie_Tage)-1,IF($L31&lt;$N31,1-NETWORKDAYS($L31,$N31,Freie_Tage),0)),"")</f>
        <v/>
      </c>
      <c r="S31" s="60" t="str">
        <f t="shared" si="8"/>
        <v/>
      </c>
      <c r="T31" s="61" t="str">
        <f t="shared" si="9"/>
        <v/>
      </c>
      <c r="U31" s="62">
        <f t="shared" si="10"/>
        <v>11</v>
      </c>
      <c r="V31" s="62" t="str">
        <f t="array" ref="V31">IF(OR($C31="",$B31="Abschnitt"),"",IF(ISNUMBER($O31),$O31,IF(AND($E31="",NOT(ISNUMBER($J31))),WORKDAY(IF(ISNUMBER($C$5),$C$5,TODAY())-1,1,Freie_Tage),MAX(IF($E31="",0,IFERROR(WORKDAY(INDEX($X$7:$X30,MATCH($E31,$A$7:$A30,0)),IF($B31="Meilenstein",0,1)+N($F31),Freie_Tage),WORKDAY(IF(ISNUMBER($C$5),$C$5,TODAY())-1,1,Freie_Tage))),IF(ISNUMBER($J31),WORKDAY($J31-1,1,Freie_Tage),0)))))</f>
        <v/>
      </c>
      <c r="W31" s="62" t="str">
        <f>IF(V31="","",IF(ISNUMBER($P31),$P31,IF($B31="Meilenstein",V31,WORKDAY(V31,MAX(N($G31),1)-1,Freie_Tage))))</f>
        <v/>
      </c>
      <c r="X31" s="62" t="str">
        <f>IF(V31="","",MAX(WORKDAY(IF($B31="Meilenstein",V31,WORKDAY(V31,MAX(N($G31),1)-1,Freie_Tage)),N($H31),Freie_Tage),IF(ISNUMBER($P31),$P31,0)))</f>
        <v/>
      </c>
      <c r="Y31" s="62">
        <f t="shared" si="11"/>
        <v>0</v>
      </c>
      <c r="Z31" s="62">
        <f>IF(NOT(ISNUMBER($K31)),0,IF(Y31&gt;=1,1,IF(TODAY()&lt;$K31,2,IF(OR(TODAY()&gt;$L31,N($R31)&gt;0),5,IF(Y31&lt;MIN(1,(NETWORKDAYS($K31,TODAY(),Freie_Tage)-1)/MAX(1,NETWORKDAYS($K31,$L31,Freie_Tage)))-0.15,4,3)))))</f>
        <v>0</v>
      </c>
      <c r="AA31" s="63" t="str">
        <f t="shared" ref="AA31:CZ31" si="34">IF(AND($B31="Meilenstein",ISNUMBER($K31)),IF(AND(AA$1&lt;=$K31,AB$1&gt;$K31),"◆",""),"")</f>
        <v/>
      </c>
      <c r="AB31" s="63" t="str">
        <f t="shared" si="34"/>
        <v/>
      </c>
      <c r="AC31" s="63" t="str">
        <f t="shared" si="34"/>
        <v/>
      </c>
      <c r="AD31" s="63" t="str">
        <f t="shared" si="34"/>
        <v/>
      </c>
      <c r="AE31" s="63" t="str">
        <f t="shared" si="34"/>
        <v/>
      </c>
      <c r="AF31" s="63" t="str">
        <f t="shared" si="34"/>
        <v/>
      </c>
      <c r="AG31" s="63" t="str">
        <f t="shared" si="34"/>
        <v/>
      </c>
      <c r="AH31" s="63" t="str">
        <f t="shared" si="34"/>
        <v/>
      </c>
      <c r="AI31" s="63" t="str">
        <f t="shared" si="34"/>
        <v/>
      </c>
      <c r="AJ31" s="63" t="str">
        <f t="shared" si="34"/>
        <v/>
      </c>
      <c r="AK31" s="63" t="str">
        <f t="shared" si="34"/>
        <v/>
      </c>
      <c r="AL31" s="63" t="str">
        <f t="shared" si="34"/>
        <v/>
      </c>
      <c r="AM31" s="63" t="str">
        <f t="shared" si="34"/>
        <v/>
      </c>
      <c r="AN31" s="63" t="str">
        <f t="shared" si="34"/>
        <v/>
      </c>
      <c r="AO31" s="63" t="str">
        <f t="shared" si="34"/>
        <v/>
      </c>
      <c r="AP31" s="63" t="str">
        <f t="shared" si="34"/>
        <v/>
      </c>
      <c r="AQ31" s="63" t="str">
        <f t="shared" si="34"/>
        <v/>
      </c>
      <c r="AR31" s="63" t="str">
        <f t="shared" si="34"/>
        <v/>
      </c>
      <c r="AS31" s="63" t="str">
        <f t="shared" si="34"/>
        <v/>
      </c>
      <c r="AT31" s="63" t="str">
        <f t="shared" si="34"/>
        <v/>
      </c>
      <c r="AU31" s="63" t="str">
        <f t="shared" si="34"/>
        <v/>
      </c>
      <c r="AV31" s="63" t="str">
        <f t="shared" si="34"/>
        <v/>
      </c>
      <c r="AW31" s="63" t="str">
        <f t="shared" si="34"/>
        <v/>
      </c>
      <c r="AX31" s="63" t="str">
        <f t="shared" si="34"/>
        <v/>
      </c>
      <c r="AY31" s="63" t="str">
        <f t="shared" si="34"/>
        <v/>
      </c>
      <c r="AZ31" s="63" t="str">
        <f t="shared" si="34"/>
        <v/>
      </c>
      <c r="BA31" s="63" t="str">
        <f t="shared" si="34"/>
        <v/>
      </c>
      <c r="BB31" s="63" t="str">
        <f t="shared" si="34"/>
        <v/>
      </c>
      <c r="BC31" s="63" t="str">
        <f t="shared" si="34"/>
        <v/>
      </c>
      <c r="BD31" s="63" t="str">
        <f t="shared" si="34"/>
        <v/>
      </c>
      <c r="BE31" s="63" t="str">
        <f t="shared" si="34"/>
        <v/>
      </c>
      <c r="BF31" s="63" t="str">
        <f t="shared" si="34"/>
        <v/>
      </c>
      <c r="BG31" s="63" t="str">
        <f t="shared" si="34"/>
        <v/>
      </c>
      <c r="BH31" s="63" t="str">
        <f t="shared" si="34"/>
        <v/>
      </c>
      <c r="BI31" s="63" t="str">
        <f t="shared" si="34"/>
        <v/>
      </c>
      <c r="BJ31" s="63" t="str">
        <f t="shared" si="34"/>
        <v/>
      </c>
      <c r="BK31" s="63" t="str">
        <f t="shared" si="34"/>
        <v/>
      </c>
      <c r="BL31" s="63" t="str">
        <f t="shared" si="34"/>
        <v/>
      </c>
      <c r="BM31" s="63" t="str">
        <f t="shared" si="34"/>
        <v/>
      </c>
      <c r="BN31" s="63" t="str">
        <f t="shared" si="34"/>
        <v/>
      </c>
      <c r="BO31" s="63" t="str">
        <f t="shared" si="34"/>
        <v/>
      </c>
      <c r="BP31" s="63" t="str">
        <f t="shared" si="34"/>
        <v/>
      </c>
      <c r="BQ31" s="63" t="str">
        <f t="shared" si="34"/>
        <v/>
      </c>
      <c r="BR31" s="63" t="str">
        <f t="shared" si="34"/>
        <v/>
      </c>
      <c r="BS31" s="63" t="str">
        <f t="shared" si="34"/>
        <v/>
      </c>
      <c r="BT31" s="63" t="str">
        <f t="shared" si="34"/>
        <v/>
      </c>
      <c r="BU31" s="63" t="str">
        <f t="shared" si="34"/>
        <v/>
      </c>
      <c r="BV31" s="63" t="str">
        <f t="shared" si="34"/>
        <v/>
      </c>
      <c r="BW31" s="63" t="str">
        <f t="shared" si="34"/>
        <v/>
      </c>
      <c r="BX31" s="63" t="str">
        <f t="shared" si="34"/>
        <v/>
      </c>
      <c r="BY31" s="63" t="str">
        <f t="shared" si="34"/>
        <v/>
      </c>
      <c r="BZ31" s="63" t="str">
        <f t="shared" si="34"/>
        <v/>
      </c>
      <c r="CA31" s="63" t="str">
        <f t="shared" si="34"/>
        <v/>
      </c>
      <c r="CB31" s="63" t="str">
        <f t="shared" si="34"/>
        <v/>
      </c>
      <c r="CC31" s="63" t="str">
        <f t="shared" si="34"/>
        <v/>
      </c>
      <c r="CD31" s="63" t="str">
        <f t="shared" si="34"/>
        <v/>
      </c>
      <c r="CE31" s="63" t="str">
        <f t="shared" si="34"/>
        <v/>
      </c>
      <c r="CF31" s="63" t="str">
        <f t="shared" si="34"/>
        <v/>
      </c>
      <c r="CG31" s="63" t="str">
        <f t="shared" si="34"/>
        <v/>
      </c>
      <c r="CH31" s="63" t="str">
        <f t="shared" si="34"/>
        <v/>
      </c>
      <c r="CI31" s="63" t="str">
        <f t="shared" si="34"/>
        <v/>
      </c>
      <c r="CJ31" s="63" t="str">
        <f t="shared" si="34"/>
        <v/>
      </c>
      <c r="CK31" s="63" t="str">
        <f t="shared" si="34"/>
        <v/>
      </c>
      <c r="CL31" s="63" t="str">
        <f t="shared" si="34"/>
        <v/>
      </c>
      <c r="CM31" s="63" t="str">
        <f t="shared" si="34"/>
        <v/>
      </c>
      <c r="CN31" s="63" t="str">
        <f t="shared" si="34"/>
        <v/>
      </c>
      <c r="CO31" s="63" t="str">
        <f t="shared" si="34"/>
        <v/>
      </c>
      <c r="CP31" s="63" t="str">
        <f t="shared" si="34"/>
        <v/>
      </c>
      <c r="CQ31" s="63" t="str">
        <f t="shared" si="34"/>
        <v/>
      </c>
      <c r="CR31" s="63" t="str">
        <f t="shared" si="34"/>
        <v/>
      </c>
      <c r="CS31" s="63" t="str">
        <f t="shared" si="34"/>
        <v/>
      </c>
      <c r="CT31" s="63" t="str">
        <f t="shared" si="34"/>
        <v/>
      </c>
      <c r="CU31" s="63" t="str">
        <f t="shared" si="34"/>
        <v/>
      </c>
      <c r="CV31" s="63" t="str">
        <f t="shared" si="34"/>
        <v/>
      </c>
      <c r="CW31" s="63" t="str">
        <f t="shared" si="34"/>
        <v/>
      </c>
      <c r="CX31" s="63" t="str">
        <f t="shared" si="34"/>
        <v/>
      </c>
      <c r="CY31" s="63" t="str">
        <f t="shared" si="34"/>
        <v/>
      </c>
      <c r="CZ31" s="63" t="str">
        <f t="shared" si="34"/>
        <v/>
      </c>
    </row>
    <row r="32" ht="15.75" customHeight="1">
      <c r="A32" s="53"/>
      <c r="B32" s="53"/>
      <c r="C32" s="55"/>
      <c r="D32" s="55"/>
      <c r="E32" s="53"/>
      <c r="F32" s="53"/>
      <c r="G32" s="53"/>
      <c r="H32" s="53"/>
      <c r="I32" s="53"/>
      <c r="J32" s="56"/>
      <c r="K32" s="57" t="str">
        <f t="shared" si="6"/>
        <v/>
      </c>
      <c r="L32" s="57" t="str">
        <f t="shared" si="7"/>
        <v/>
      </c>
      <c r="M32" s="57" t="str">
        <f>IF(OR($B32&lt;&gt;"Vorgang",N($H32)=0,NOT(ISNUMBER($L32)),ISNUMBER($P32)),"",WORKDAY($L32,$H32,Freie_Tage))</f>
        <v/>
      </c>
      <c r="N32" s="56"/>
      <c r="O32" s="56"/>
      <c r="P32" s="56"/>
      <c r="Q32" s="58"/>
      <c r="R32" s="59" t="str">
        <f>IF(AND(ISNUMBER($N32),ISNUMBER($L32)),IF($L32&gt;$N32,NETWORKDAYS($N32,$L32,Freie_Tage)-1,IF($L32&lt;$N32,1-NETWORKDAYS($L32,$N32,Freie_Tage),0)),"")</f>
        <v/>
      </c>
      <c r="S32" s="60" t="str">
        <f t="shared" si="8"/>
        <v/>
      </c>
      <c r="T32" s="61" t="str">
        <f t="shared" si="9"/>
        <v/>
      </c>
      <c r="U32" s="62">
        <f t="shared" si="10"/>
        <v>11</v>
      </c>
      <c r="V32" s="62" t="str">
        <f t="array" ref="V32">IF(OR($C32="",$B32="Abschnitt"),"",IF(ISNUMBER($O32),$O32,IF(AND($E32="",NOT(ISNUMBER($J32))),WORKDAY(IF(ISNUMBER($C$5),$C$5,TODAY())-1,1,Freie_Tage),MAX(IF($E32="",0,IFERROR(WORKDAY(INDEX($X$7:$X31,MATCH($E32,$A$7:$A31,0)),IF($B32="Meilenstein",0,1)+N($F32),Freie_Tage),WORKDAY(IF(ISNUMBER($C$5),$C$5,TODAY())-1,1,Freie_Tage))),IF(ISNUMBER($J32),WORKDAY($J32-1,1,Freie_Tage),0)))))</f>
        <v/>
      </c>
      <c r="W32" s="62" t="str">
        <f>IF(V32="","",IF(ISNUMBER($P32),$P32,IF($B32="Meilenstein",V32,WORKDAY(V32,MAX(N($G32),1)-1,Freie_Tage))))</f>
        <v/>
      </c>
      <c r="X32" s="62" t="str">
        <f>IF(V32="","",MAX(WORKDAY(IF($B32="Meilenstein",V32,WORKDAY(V32,MAX(N($G32),1)-1,Freie_Tage)),N($H32),Freie_Tage),IF(ISNUMBER($P32),$P32,0)))</f>
        <v/>
      </c>
      <c r="Y32" s="62">
        <f t="shared" si="11"/>
        <v>0</v>
      </c>
      <c r="Z32" s="62">
        <f>IF(NOT(ISNUMBER($K32)),0,IF(Y32&gt;=1,1,IF(TODAY()&lt;$K32,2,IF(OR(TODAY()&gt;$L32,N($R32)&gt;0),5,IF(Y32&lt;MIN(1,(NETWORKDAYS($K32,TODAY(),Freie_Tage)-1)/MAX(1,NETWORKDAYS($K32,$L32,Freie_Tage)))-0.15,4,3)))))</f>
        <v>0</v>
      </c>
      <c r="AA32" s="63" t="str">
        <f t="shared" ref="AA32:CZ32" si="35">IF(AND($B32="Meilenstein",ISNUMBER($K32)),IF(AND(AA$1&lt;=$K32,AB$1&gt;$K32),"◆",""),"")</f>
        <v/>
      </c>
      <c r="AB32" s="63" t="str">
        <f t="shared" si="35"/>
        <v/>
      </c>
      <c r="AC32" s="63" t="str">
        <f t="shared" si="35"/>
        <v/>
      </c>
      <c r="AD32" s="63" t="str">
        <f t="shared" si="35"/>
        <v/>
      </c>
      <c r="AE32" s="63" t="str">
        <f t="shared" si="35"/>
        <v/>
      </c>
      <c r="AF32" s="63" t="str">
        <f t="shared" si="35"/>
        <v/>
      </c>
      <c r="AG32" s="63" t="str">
        <f t="shared" si="35"/>
        <v/>
      </c>
      <c r="AH32" s="63" t="str">
        <f t="shared" si="35"/>
        <v/>
      </c>
      <c r="AI32" s="63" t="str">
        <f t="shared" si="35"/>
        <v/>
      </c>
      <c r="AJ32" s="63" t="str">
        <f t="shared" si="35"/>
        <v/>
      </c>
      <c r="AK32" s="63" t="str">
        <f t="shared" si="35"/>
        <v/>
      </c>
      <c r="AL32" s="63" t="str">
        <f t="shared" si="35"/>
        <v/>
      </c>
      <c r="AM32" s="63" t="str">
        <f t="shared" si="35"/>
        <v/>
      </c>
      <c r="AN32" s="63" t="str">
        <f t="shared" si="35"/>
        <v/>
      </c>
      <c r="AO32" s="63" t="str">
        <f t="shared" si="35"/>
        <v/>
      </c>
      <c r="AP32" s="63" t="str">
        <f t="shared" si="35"/>
        <v/>
      </c>
      <c r="AQ32" s="63" t="str">
        <f t="shared" si="35"/>
        <v/>
      </c>
      <c r="AR32" s="63" t="str">
        <f t="shared" si="35"/>
        <v/>
      </c>
      <c r="AS32" s="63" t="str">
        <f t="shared" si="35"/>
        <v/>
      </c>
      <c r="AT32" s="63" t="str">
        <f t="shared" si="35"/>
        <v/>
      </c>
      <c r="AU32" s="63" t="str">
        <f t="shared" si="35"/>
        <v/>
      </c>
      <c r="AV32" s="63" t="str">
        <f t="shared" si="35"/>
        <v/>
      </c>
      <c r="AW32" s="63" t="str">
        <f t="shared" si="35"/>
        <v/>
      </c>
      <c r="AX32" s="63" t="str">
        <f t="shared" si="35"/>
        <v/>
      </c>
      <c r="AY32" s="63" t="str">
        <f t="shared" si="35"/>
        <v/>
      </c>
      <c r="AZ32" s="63" t="str">
        <f t="shared" si="35"/>
        <v/>
      </c>
      <c r="BA32" s="63" t="str">
        <f t="shared" si="35"/>
        <v/>
      </c>
      <c r="BB32" s="63" t="str">
        <f t="shared" si="35"/>
        <v/>
      </c>
      <c r="BC32" s="63" t="str">
        <f t="shared" si="35"/>
        <v/>
      </c>
      <c r="BD32" s="63" t="str">
        <f t="shared" si="35"/>
        <v/>
      </c>
      <c r="BE32" s="63" t="str">
        <f t="shared" si="35"/>
        <v/>
      </c>
      <c r="BF32" s="63" t="str">
        <f t="shared" si="35"/>
        <v/>
      </c>
      <c r="BG32" s="63" t="str">
        <f t="shared" si="35"/>
        <v/>
      </c>
      <c r="BH32" s="63" t="str">
        <f t="shared" si="35"/>
        <v/>
      </c>
      <c r="BI32" s="63" t="str">
        <f t="shared" si="35"/>
        <v/>
      </c>
      <c r="BJ32" s="63" t="str">
        <f t="shared" si="35"/>
        <v/>
      </c>
      <c r="BK32" s="63" t="str">
        <f t="shared" si="35"/>
        <v/>
      </c>
      <c r="BL32" s="63" t="str">
        <f t="shared" si="35"/>
        <v/>
      </c>
      <c r="BM32" s="63" t="str">
        <f t="shared" si="35"/>
        <v/>
      </c>
      <c r="BN32" s="63" t="str">
        <f t="shared" si="35"/>
        <v/>
      </c>
      <c r="BO32" s="63" t="str">
        <f t="shared" si="35"/>
        <v/>
      </c>
      <c r="BP32" s="63" t="str">
        <f t="shared" si="35"/>
        <v/>
      </c>
      <c r="BQ32" s="63" t="str">
        <f t="shared" si="35"/>
        <v/>
      </c>
      <c r="BR32" s="63" t="str">
        <f t="shared" si="35"/>
        <v/>
      </c>
      <c r="BS32" s="63" t="str">
        <f t="shared" si="35"/>
        <v/>
      </c>
      <c r="BT32" s="63" t="str">
        <f t="shared" si="35"/>
        <v/>
      </c>
      <c r="BU32" s="63" t="str">
        <f t="shared" si="35"/>
        <v/>
      </c>
      <c r="BV32" s="63" t="str">
        <f t="shared" si="35"/>
        <v/>
      </c>
      <c r="BW32" s="63" t="str">
        <f t="shared" si="35"/>
        <v/>
      </c>
      <c r="BX32" s="63" t="str">
        <f t="shared" si="35"/>
        <v/>
      </c>
      <c r="BY32" s="63" t="str">
        <f t="shared" si="35"/>
        <v/>
      </c>
      <c r="BZ32" s="63" t="str">
        <f t="shared" si="35"/>
        <v/>
      </c>
      <c r="CA32" s="63" t="str">
        <f t="shared" si="35"/>
        <v/>
      </c>
      <c r="CB32" s="63" t="str">
        <f t="shared" si="35"/>
        <v/>
      </c>
      <c r="CC32" s="63" t="str">
        <f t="shared" si="35"/>
        <v/>
      </c>
      <c r="CD32" s="63" t="str">
        <f t="shared" si="35"/>
        <v/>
      </c>
      <c r="CE32" s="63" t="str">
        <f t="shared" si="35"/>
        <v/>
      </c>
      <c r="CF32" s="63" t="str">
        <f t="shared" si="35"/>
        <v/>
      </c>
      <c r="CG32" s="63" t="str">
        <f t="shared" si="35"/>
        <v/>
      </c>
      <c r="CH32" s="63" t="str">
        <f t="shared" si="35"/>
        <v/>
      </c>
      <c r="CI32" s="63" t="str">
        <f t="shared" si="35"/>
        <v/>
      </c>
      <c r="CJ32" s="63" t="str">
        <f t="shared" si="35"/>
        <v/>
      </c>
      <c r="CK32" s="63" t="str">
        <f t="shared" si="35"/>
        <v/>
      </c>
      <c r="CL32" s="63" t="str">
        <f t="shared" si="35"/>
        <v/>
      </c>
      <c r="CM32" s="63" t="str">
        <f t="shared" si="35"/>
        <v/>
      </c>
      <c r="CN32" s="63" t="str">
        <f t="shared" si="35"/>
        <v/>
      </c>
      <c r="CO32" s="63" t="str">
        <f t="shared" si="35"/>
        <v/>
      </c>
      <c r="CP32" s="63" t="str">
        <f t="shared" si="35"/>
        <v/>
      </c>
      <c r="CQ32" s="63" t="str">
        <f t="shared" si="35"/>
        <v/>
      </c>
      <c r="CR32" s="63" t="str">
        <f t="shared" si="35"/>
        <v/>
      </c>
      <c r="CS32" s="63" t="str">
        <f t="shared" si="35"/>
        <v/>
      </c>
      <c r="CT32" s="63" t="str">
        <f t="shared" si="35"/>
        <v/>
      </c>
      <c r="CU32" s="63" t="str">
        <f t="shared" si="35"/>
        <v/>
      </c>
      <c r="CV32" s="63" t="str">
        <f t="shared" si="35"/>
        <v/>
      </c>
      <c r="CW32" s="63" t="str">
        <f t="shared" si="35"/>
        <v/>
      </c>
      <c r="CX32" s="63" t="str">
        <f t="shared" si="35"/>
        <v/>
      </c>
      <c r="CY32" s="63" t="str">
        <f t="shared" si="35"/>
        <v/>
      </c>
      <c r="CZ32" s="63" t="str">
        <f t="shared" si="35"/>
        <v/>
      </c>
    </row>
    <row r="33" ht="15.75" customHeight="1">
      <c r="A33" s="53"/>
      <c r="B33" s="53"/>
      <c r="C33" s="55"/>
      <c r="D33" s="55"/>
      <c r="E33" s="53"/>
      <c r="F33" s="53"/>
      <c r="G33" s="53"/>
      <c r="H33" s="53"/>
      <c r="I33" s="53"/>
      <c r="J33" s="56"/>
      <c r="K33" s="57" t="str">
        <f t="shared" si="6"/>
        <v/>
      </c>
      <c r="L33" s="57" t="str">
        <f t="shared" si="7"/>
        <v/>
      </c>
      <c r="M33" s="57" t="str">
        <f>IF(OR($B33&lt;&gt;"Vorgang",N($H33)=0,NOT(ISNUMBER($L33)),ISNUMBER($P33)),"",WORKDAY($L33,$H33,Freie_Tage))</f>
        <v/>
      </c>
      <c r="N33" s="56"/>
      <c r="O33" s="56"/>
      <c r="P33" s="56"/>
      <c r="Q33" s="58"/>
      <c r="R33" s="59" t="str">
        <f>IF(AND(ISNUMBER($N33),ISNUMBER($L33)),IF($L33&gt;$N33,NETWORKDAYS($N33,$L33,Freie_Tage)-1,IF($L33&lt;$N33,1-NETWORKDAYS($L33,$N33,Freie_Tage),0)),"")</f>
        <v/>
      </c>
      <c r="S33" s="60" t="str">
        <f t="shared" si="8"/>
        <v/>
      </c>
      <c r="T33" s="61" t="str">
        <f t="shared" si="9"/>
        <v/>
      </c>
      <c r="U33" s="62">
        <f t="shared" si="10"/>
        <v>11</v>
      </c>
      <c r="V33" s="62" t="str">
        <f t="array" ref="V33">IF(OR($C33="",$B33="Abschnitt"),"",IF(ISNUMBER($O33),$O33,IF(AND($E33="",NOT(ISNUMBER($J33))),WORKDAY(IF(ISNUMBER($C$5),$C$5,TODAY())-1,1,Freie_Tage),MAX(IF($E33="",0,IFERROR(WORKDAY(INDEX($X$7:$X32,MATCH($E33,$A$7:$A32,0)),IF($B33="Meilenstein",0,1)+N($F33),Freie_Tage),WORKDAY(IF(ISNUMBER($C$5),$C$5,TODAY())-1,1,Freie_Tage))),IF(ISNUMBER($J33),WORKDAY($J33-1,1,Freie_Tage),0)))))</f>
        <v/>
      </c>
      <c r="W33" s="62" t="str">
        <f>IF(V33="","",IF(ISNUMBER($P33),$P33,IF($B33="Meilenstein",V33,WORKDAY(V33,MAX(N($G33),1)-1,Freie_Tage))))</f>
        <v/>
      </c>
      <c r="X33" s="62" t="str">
        <f>IF(V33="","",MAX(WORKDAY(IF($B33="Meilenstein",V33,WORKDAY(V33,MAX(N($G33),1)-1,Freie_Tage)),N($H33),Freie_Tage),IF(ISNUMBER($P33),$P33,0)))</f>
        <v/>
      </c>
      <c r="Y33" s="62">
        <f t="shared" si="11"/>
        <v>0</v>
      </c>
      <c r="Z33" s="62">
        <f>IF(NOT(ISNUMBER($K33)),0,IF(Y33&gt;=1,1,IF(TODAY()&lt;$K33,2,IF(OR(TODAY()&gt;$L33,N($R33)&gt;0),5,IF(Y33&lt;MIN(1,(NETWORKDAYS($K33,TODAY(),Freie_Tage)-1)/MAX(1,NETWORKDAYS($K33,$L33,Freie_Tage)))-0.15,4,3)))))</f>
        <v>0</v>
      </c>
      <c r="AA33" s="63" t="str">
        <f t="shared" ref="AA33:CZ33" si="36">IF(AND($B33="Meilenstein",ISNUMBER($K33)),IF(AND(AA$1&lt;=$K33,AB$1&gt;$K33),"◆",""),"")</f>
        <v/>
      </c>
      <c r="AB33" s="63" t="str">
        <f t="shared" si="36"/>
        <v/>
      </c>
      <c r="AC33" s="63" t="str">
        <f t="shared" si="36"/>
        <v/>
      </c>
      <c r="AD33" s="63" t="str">
        <f t="shared" si="36"/>
        <v/>
      </c>
      <c r="AE33" s="63" t="str">
        <f t="shared" si="36"/>
        <v/>
      </c>
      <c r="AF33" s="63" t="str">
        <f t="shared" si="36"/>
        <v/>
      </c>
      <c r="AG33" s="63" t="str">
        <f t="shared" si="36"/>
        <v/>
      </c>
      <c r="AH33" s="63" t="str">
        <f t="shared" si="36"/>
        <v/>
      </c>
      <c r="AI33" s="63" t="str">
        <f t="shared" si="36"/>
        <v/>
      </c>
      <c r="AJ33" s="63" t="str">
        <f t="shared" si="36"/>
        <v/>
      </c>
      <c r="AK33" s="63" t="str">
        <f t="shared" si="36"/>
        <v/>
      </c>
      <c r="AL33" s="63" t="str">
        <f t="shared" si="36"/>
        <v/>
      </c>
      <c r="AM33" s="63" t="str">
        <f t="shared" si="36"/>
        <v/>
      </c>
      <c r="AN33" s="63" t="str">
        <f t="shared" si="36"/>
        <v/>
      </c>
      <c r="AO33" s="63" t="str">
        <f t="shared" si="36"/>
        <v/>
      </c>
      <c r="AP33" s="63" t="str">
        <f t="shared" si="36"/>
        <v/>
      </c>
      <c r="AQ33" s="63" t="str">
        <f t="shared" si="36"/>
        <v/>
      </c>
      <c r="AR33" s="63" t="str">
        <f t="shared" si="36"/>
        <v/>
      </c>
      <c r="AS33" s="63" t="str">
        <f t="shared" si="36"/>
        <v/>
      </c>
      <c r="AT33" s="63" t="str">
        <f t="shared" si="36"/>
        <v/>
      </c>
      <c r="AU33" s="63" t="str">
        <f t="shared" si="36"/>
        <v/>
      </c>
      <c r="AV33" s="63" t="str">
        <f t="shared" si="36"/>
        <v/>
      </c>
      <c r="AW33" s="63" t="str">
        <f t="shared" si="36"/>
        <v/>
      </c>
      <c r="AX33" s="63" t="str">
        <f t="shared" si="36"/>
        <v/>
      </c>
      <c r="AY33" s="63" t="str">
        <f t="shared" si="36"/>
        <v/>
      </c>
      <c r="AZ33" s="63" t="str">
        <f t="shared" si="36"/>
        <v/>
      </c>
      <c r="BA33" s="63" t="str">
        <f t="shared" si="36"/>
        <v/>
      </c>
      <c r="BB33" s="63" t="str">
        <f t="shared" si="36"/>
        <v/>
      </c>
      <c r="BC33" s="63" t="str">
        <f t="shared" si="36"/>
        <v/>
      </c>
      <c r="BD33" s="63" t="str">
        <f t="shared" si="36"/>
        <v/>
      </c>
      <c r="BE33" s="63" t="str">
        <f t="shared" si="36"/>
        <v/>
      </c>
      <c r="BF33" s="63" t="str">
        <f t="shared" si="36"/>
        <v/>
      </c>
      <c r="BG33" s="63" t="str">
        <f t="shared" si="36"/>
        <v/>
      </c>
      <c r="BH33" s="63" t="str">
        <f t="shared" si="36"/>
        <v/>
      </c>
      <c r="BI33" s="63" t="str">
        <f t="shared" si="36"/>
        <v/>
      </c>
      <c r="BJ33" s="63" t="str">
        <f t="shared" si="36"/>
        <v/>
      </c>
      <c r="BK33" s="63" t="str">
        <f t="shared" si="36"/>
        <v/>
      </c>
      <c r="BL33" s="63" t="str">
        <f t="shared" si="36"/>
        <v/>
      </c>
      <c r="BM33" s="63" t="str">
        <f t="shared" si="36"/>
        <v/>
      </c>
      <c r="BN33" s="63" t="str">
        <f t="shared" si="36"/>
        <v/>
      </c>
      <c r="BO33" s="63" t="str">
        <f t="shared" si="36"/>
        <v/>
      </c>
      <c r="BP33" s="63" t="str">
        <f t="shared" si="36"/>
        <v/>
      </c>
      <c r="BQ33" s="63" t="str">
        <f t="shared" si="36"/>
        <v/>
      </c>
      <c r="BR33" s="63" t="str">
        <f t="shared" si="36"/>
        <v/>
      </c>
      <c r="BS33" s="63" t="str">
        <f t="shared" si="36"/>
        <v/>
      </c>
      <c r="BT33" s="63" t="str">
        <f t="shared" si="36"/>
        <v/>
      </c>
      <c r="BU33" s="63" t="str">
        <f t="shared" si="36"/>
        <v/>
      </c>
      <c r="BV33" s="63" t="str">
        <f t="shared" si="36"/>
        <v/>
      </c>
      <c r="BW33" s="63" t="str">
        <f t="shared" si="36"/>
        <v/>
      </c>
      <c r="BX33" s="63" t="str">
        <f t="shared" si="36"/>
        <v/>
      </c>
      <c r="BY33" s="63" t="str">
        <f t="shared" si="36"/>
        <v/>
      </c>
      <c r="BZ33" s="63" t="str">
        <f t="shared" si="36"/>
        <v/>
      </c>
      <c r="CA33" s="63" t="str">
        <f t="shared" si="36"/>
        <v/>
      </c>
      <c r="CB33" s="63" t="str">
        <f t="shared" si="36"/>
        <v/>
      </c>
      <c r="CC33" s="63" t="str">
        <f t="shared" si="36"/>
        <v/>
      </c>
      <c r="CD33" s="63" t="str">
        <f t="shared" si="36"/>
        <v/>
      </c>
      <c r="CE33" s="63" t="str">
        <f t="shared" si="36"/>
        <v/>
      </c>
      <c r="CF33" s="63" t="str">
        <f t="shared" si="36"/>
        <v/>
      </c>
      <c r="CG33" s="63" t="str">
        <f t="shared" si="36"/>
        <v/>
      </c>
      <c r="CH33" s="63" t="str">
        <f t="shared" si="36"/>
        <v/>
      </c>
      <c r="CI33" s="63" t="str">
        <f t="shared" si="36"/>
        <v/>
      </c>
      <c r="CJ33" s="63" t="str">
        <f t="shared" si="36"/>
        <v/>
      </c>
      <c r="CK33" s="63" t="str">
        <f t="shared" si="36"/>
        <v/>
      </c>
      <c r="CL33" s="63" t="str">
        <f t="shared" si="36"/>
        <v/>
      </c>
      <c r="CM33" s="63" t="str">
        <f t="shared" si="36"/>
        <v/>
      </c>
      <c r="CN33" s="63" t="str">
        <f t="shared" si="36"/>
        <v/>
      </c>
      <c r="CO33" s="63" t="str">
        <f t="shared" si="36"/>
        <v/>
      </c>
      <c r="CP33" s="63" t="str">
        <f t="shared" si="36"/>
        <v/>
      </c>
      <c r="CQ33" s="63" t="str">
        <f t="shared" si="36"/>
        <v/>
      </c>
      <c r="CR33" s="63" t="str">
        <f t="shared" si="36"/>
        <v/>
      </c>
      <c r="CS33" s="63" t="str">
        <f t="shared" si="36"/>
        <v/>
      </c>
      <c r="CT33" s="63" t="str">
        <f t="shared" si="36"/>
        <v/>
      </c>
      <c r="CU33" s="63" t="str">
        <f t="shared" si="36"/>
        <v/>
      </c>
      <c r="CV33" s="63" t="str">
        <f t="shared" si="36"/>
        <v/>
      </c>
      <c r="CW33" s="63" t="str">
        <f t="shared" si="36"/>
        <v/>
      </c>
      <c r="CX33" s="63" t="str">
        <f t="shared" si="36"/>
        <v/>
      </c>
      <c r="CY33" s="63" t="str">
        <f t="shared" si="36"/>
        <v/>
      </c>
      <c r="CZ33" s="63" t="str">
        <f t="shared" si="36"/>
        <v/>
      </c>
    </row>
    <row r="34" ht="15.75" customHeight="1">
      <c r="A34" s="53"/>
      <c r="B34" s="53"/>
      <c r="C34" s="55"/>
      <c r="D34" s="55"/>
      <c r="E34" s="53"/>
      <c r="F34" s="53"/>
      <c r="G34" s="53"/>
      <c r="H34" s="53"/>
      <c r="I34" s="53"/>
      <c r="J34" s="56"/>
      <c r="K34" s="57" t="str">
        <f t="shared" si="6"/>
        <v/>
      </c>
      <c r="L34" s="57" t="str">
        <f t="shared" si="7"/>
        <v/>
      </c>
      <c r="M34" s="57" t="str">
        <f>IF(OR($B34&lt;&gt;"Vorgang",N($H34)=0,NOT(ISNUMBER($L34)),ISNUMBER($P34)),"",WORKDAY($L34,$H34,Freie_Tage))</f>
        <v/>
      </c>
      <c r="N34" s="56"/>
      <c r="O34" s="56"/>
      <c r="P34" s="56"/>
      <c r="Q34" s="58"/>
      <c r="R34" s="59" t="str">
        <f>IF(AND(ISNUMBER($N34),ISNUMBER($L34)),IF($L34&gt;$N34,NETWORKDAYS($N34,$L34,Freie_Tage)-1,IF($L34&lt;$N34,1-NETWORKDAYS($L34,$N34,Freie_Tage),0)),"")</f>
        <v/>
      </c>
      <c r="S34" s="60" t="str">
        <f t="shared" si="8"/>
        <v/>
      </c>
      <c r="T34" s="61" t="str">
        <f t="shared" si="9"/>
        <v/>
      </c>
      <c r="U34" s="62">
        <f t="shared" si="10"/>
        <v>11</v>
      </c>
      <c r="V34" s="62" t="str">
        <f t="array" ref="V34">IF(OR($C34="",$B34="Abschnitt"),"",IF(ISNUMBER($O34),$O34,IF(AND($E34="",NOT(ISNUMBER($J34))),WORKDAY(IF(ISNUMBER($C$5),$C$5,TODAY())-1,1,Freie_Tage),MAX(IF($E34="",0,IFERROR(WORKDAY(INDEX($X$7:$X33,MATCH($E34,$A$7:$A33,0)),IF($B34="Meilenstein",0,1)+N($F34),Freie_Tage),WORKDAY(IF(ISNUMBER($C$5),$C$5,TODAY())-1,1,Freie_Tage))),IF(ISNUMBER($J34),WORKDAY($J34-1,1,Freie_Tage),0)))))</f>
        <v/>
      </c>
      <c r="W34" s="62" t="str">
        <f>IF(V34="","",IF(ISNUMBER($P34),$P34,IF($B34="Meilenstein",V34,WORKDAY(V34,MAX(N($G34),1)-1,Freie_Tage))))</f>
        <v/>
      </c>
      <c r="X34" s="62" t="str">
        <f>IF(V34="","",MAX(WORKDAY(IF($B34="Meilenstein",V34,WORKDAY(V34,MAX(N($G34),1)-1,Freie_Tage)),N($H34),Freie_Tage),IF(ISNUMBER($P34),$P34,0)))</f>
        <v/>
      </c>
      <c r="Y34" s="62">
        <f t="shared" si="11"/>
        <v>0</v>
      </c>
      <c r="Z34" s="62">
        <f>IF(NOT(ISNUMBER($K34)),0,IF(Y34&gt;=1,1,IF(TODAY()&lt;$K34,2,IF(OR(TODAY()&gt;$L34,N($R34)&gt;0),5,IF(Y34&lt;MIN(1,(NETWORKDAYS($K34,TODAY(),Freie_Tage)-1)/MAX(1,NETWORKDAYS($K34,$L34,Freie_Tage)))-0.15,4,3)))))</f>
        <v>0</v>
      </c>
      <c r="AA34" s="63" t="str">
        <f t="shared" ref="AA34:CZ34" si="37">IF(AND($B34="Meilenstein",ISNUMBER($K34)),IF(AND(AA$1&lt;=$K34,AB$1&gt;$K34),"◆",""),"")</f>
        <v/>
      </c>
      <c r="AB34" s="63" t="str">
        <f t="shared" si="37"/>
        <v/>
      </c>
      <c r="AC34" s="63" t="str">
        <f t="shared" si="37"/>
        <v/>
      </c>
      <c r="AD34" s="63" t="str">
        <f t="shared" si="37"/>
        <v/>
      </c>
      <c r="AE34" s="63" t="str">
        <f t="shared" si="37"/>
        <v/>
      </c>
      <c r="AF34" s="63" t="str">
        <f t="shared" si="37"/>
        <v/>
      </c>
      <c r="AG34" s="63" t="str">
        <f t="shared" si="37"/>
        <v/>
      </c>
      <c r="AH34" s="63" t="str">
        <f t="shared" si="37"/>
        <v/>
      </c>
      <c r="AI34" s="63" t="str">
        <f t="shared" si="37"/>
        <v/>
      </c>
      <c r="AJ34" s="63" t="str">
        <f t="shared" si="37"/>
        <v/>
      </c>
      <c r="AK34" s="63" t="str">
        <f t="shared" si="37"/>
        <v/>
      </c>
      <c r="AL34" s="63" t="str">
        <f t="shared" si="37"/>
        <v/>
      </c>
      <c r="AM34" s="63" t="str">
        <f t="shared" si="37"/>
        <v/>
      </c>
      <c r="AN34" s="63" t="str">
        <f t="shared" si="37"/>
        <v/>
      </c>
      <c r="AO34" s="63" t="str">
        <f t="shared" si="37"/>
        <v/>
      </c>
      <c r="AP34" s="63" t="str">
        <f t="shared" si="37"/>
        <v/>
      </c>
      <c r="AQ34" s="63" t="str">
        <f t="shared" si="37"/>
        <v/>
      </c>
      <c r="AR34" s="63" t="str">
        <f t="shared" si="37"/>
        <v/>
      </c>
      <c r="AS34" s="63" t="str">
        <f t="shared" si="37"/>
        <v/>
      </c>
      <c r="AT34" s="63" t="str">
        <f t="shared" si="37"/>
        <v/>
      </c>
      <c r="AU34" s="63" t="str">
        <f t="shared" si="37"/>
        <v/>
      </c>
      <c r="AV34" s="63" t="str">
        <f t="shared" si="37"/>
        <v/>
      </c>
      <c r="AW34" s="63" t="str">
        <f t="shared" si="37"/>
        <v/>
      </c>
      <c r="AX34" s="63" t="str">
        <f t="shared" si="37"/>
        <v/>
      </c>
      <c r="AY34" s="63" t="str">
        <f t="shared" si="37"/>
        <v/>
      </c>
      <c r="AZ34" s="63" t="str">
        <f t="shared" si="37"/>
        <v/>
      </c>
      <c r="BA34" s="63" t="str">
        <f t="shared" si="37"/>
        <v/>
      </c>
      <c r="BB34" s="63" t="str">
        <f t="shared" si="37"/>
        <v/>
      </c>
      <c r="BC34" s="63" t="str">
        <f t="shared" si="37"/>
        <v/>
      </c>
      <c r="BD34" s="63" t="str">
        <f t="shared" si="37"/>
        <v/>
      </c>
      <c r="BE34" s="63" t="str">
        <f t="shared" si="37"/>
        <v/>
      </c>
      <c r="BF34" s="63" t="str">
        <f t="shared" si="37"/>
        <v/>
      </c>
      <c r="BG34" s="63" t="str">
        <f t="shared" si="37"/>
        <v/>
      </c>
      <c r="BH34" s="63" t="str">
        <f t="shared" si="37"/>
        <v/>
      </c>
      <c r="BI34" s="63" t="str">
        <f t="shared" si="37"/>
        <v/>
      </c>
      <c r="BJ34" s="63" t="str">
        <f t="shared" si="37"/>
        <v/>
      </c>
      <c r="BK34" s="63" t="str">
        <f t="shared" si="37"/>
        <v/>
      </c>
      <c r="BL34" s="63" t="str">
        <f t="shared" si="37"/>
        <v/>
      </c>
      <c r="BM34" s="63" t="str">
        <f t="shared" si="37"/>
        <v/>
      </c>
      <c r="BN34" s="63" t="str">
        <f t="shared" si="37"/>
        <v/>
      </c>
      <c r="BO34" s="63" t="str">
        <f t="shared" si="37"/>
        <v/>
      </c>
      <c r="BP34" s="63" t="str">
        <f t="shared" si="37"/>
        <v/>
      </c>
      <c r="BQ34" s="63" t="str">
        <f t="shared" si="37"/>
        <v/>
      </c>
      <c r="BR34" s="63" t="str">
        <f t="shared" si="37"/>
        <v/>
      </c>
      <c r="BS34" s="63" t="str">
        <f t="shared" si="37"/>
        <v/>
      </c>
      <c r="BT34" s="63" t="str">
        <f t="shared" si="37"/>
        <v/>
      </c>
      <c r="BU34" s="63" t="str">
        <f t="shared" si="37"/>
        <v/>
      </c>
      <c r="BV34" s="63" t="str">
        <f t="shared" si="37"/>
        <v/>
      </c>
      <c r="BW34" s="63" t="str">
        <f t="shared" si="37"/>
        <v/>
      </c>
      <c r="BX34" s="63" t="str">
        <f t="shared" si="37"/>
        <v/>
      </c>
      <c r="BY34" s="63" t="str">
        <f t="shared" si="37"/>
        <v/>
      </c>
      <c r="BZ34" s="63" t="str">
        <f t="shared" si="37"/>
        <v/>
      </c>
      <c r="CA34" s="63" t="str">
        <f t="shared" si="37"/>
        <v/>
      </c>
      <c r="CB34" s="63" t="str">
        <f t="shared" si="37"/>
        <v/>
      </c>
      <c r="CC34" s="63" t="str">
        <f t="shared" si="37"/>
        <v/>
      </c>
      <c r="CD34" s="63" t="str">
        <f t="shared" si="37"/>
        <v/>
      </c>
      <c r="CE34" s="63" t="str">
        <f t="shared" si="37"/>
        <v/>
      </c>
      <c r="CF34" s="63" t="str">
        <f t="shared" si="37"/>
        <v/>
      </c>
      <c r="CG34" s="63" t="str">
        <f t="shared" si="37"/>
        <v/>
      </c>
      <c r="CH34" s="63" t="str">
        <f t="shared" si="37"/>
        <v/>
      </c>
      <c r="CI34" s="63" t="str">
        <f t="shared" si="37"/>
        <v/>
      </c>
      <c r="CJ34" s="63" t="str">
        <f t="shared" si="37"/>
        <v/>
      </c>
      <c r="CK34" s="63" t="str">
        <f t="shared" si="37"/>
        <v/>
      </c>
      <c r="CL34" s="63" t="str">
        <f t="shared" si="37"/>
        <v/>
      </c>
      <c r="CM34" s="63" t="str">
        <f t="shared" si="37"/>
        <v/>
      </c>
      <c r="CN34" s="63" t="str">
        <f t="shared" si="37"/>
        <v/>
      </c>
      <c r="CO34" s="63" t="str">
        <f t="shared" si="37"/>
        <v/>
      </c>
      <c r="CP34" s="63" t="str">
        <f t="shared" si="37"/>
        <v/>
      </c>
      <c r="CQ34" s="63" t="str">
        <f t="shared" si="37"/>
        <v/>
      </c>
      <c r="CR34" s="63" t="str">
        <f t="shared" si="37"/>
        <v/>
      </c>
      <c r="CS34" s="63" t="str">
        <f t="shared" si="37"/>
        <v/>
      </c>
      <c r="CT34" s="63" t="str">
        <f t="shared" si="37"/>
        <v/>
      </c>
      <c r="CU34" s="63" t="str">
        <f t="shared" si="37"/>
        <v/>
      </c>
      <c r="CV34" s="63" t="str">
        <f t="shared" si="37"/>
        <v/>
      </c>
      <c r="CW34" s="63" t="str">
        <f t="shared" si="37"/>
        <v/>
      </c>
      <c r="CX34" s="63" t="str">
        <f t="shared" si="37"/>
        <v/>
      </c>
      <c r="CY34" s="63" t="str">
        <f t="shared" si="37"/>
        <v/>
      </c>
      <c r="CZ34" s="63" t="str">
        <f t="shared" si="37"/>
        <v/>
      </c>
    </row>
    <row r="35" ht="15.75" customHeight="1">
      <c r="A35" s="53"/>
      <c r="B35" s="53"/>
      <c r="C35" s="55"/>
      <c r="D35" s="55"/>
      <c r="E35" s="53"/>
      <c r="F35" s="53"/>
      <c r="G35" s="53"/>
      <c r="H35" s="53"/>
      <c r="I35" s="53"/>
      <c r="J35" s="56"/>
      <c r="K35" s="57" t="str">
        <f t="shared" si="6"/>
        <v/>
      </c>
      <c r="L35" s="57" t="str">
        <f t="shared" si="7"/>
        <v/>
      </c>
      <c r="M35" s="57" t="str">
        <f>IF(OR($B35&lt;&gt;"Vorgang",N($H35)=0,NOT(ISNUMBER($L35)),ISNUMBER($P35)),"",WORKDAY($L35,$H35,Freie_Tage))</f>
        <v/>
      </c>
      <c r="N35" s="56"/>
      <c r="O35" s="56"/>
      <c r="P35" s="56"/>
      <c r="Q35" s="58"/>
      <c r="R35" s="59" t="str">
        <f>IF(AND(ISNUMBER($N35),ISNUMBER($L35)),IF($L35&gt;$N35,NETWORKDAYS($N35,$L35,Freie_Tage)-1,IF($L35&lt;$N35,1-NETWORKDAYS($L35,$N35,Freie_Tage),0)),"")</f>
        <v/>
      </c>
      <c r="S35" s="60" t="str">
        <f t="shared" si="8"/>
        <v/>
      </c>
      <c r="T35" s="61" t="str">
        <f t="shared" si="9"/>
        <v/>
      </c>
      <c r="U35" s="62">
        <f t="shared" si="10"/>
        <v>11</v>
      </c>
      <c r="V35" s="62" t="str">
        <f t="array" ref="V35">IF(OR($C35="",$B35="Abschnitt"),"",IF(ISNUMBER($O35),$O35,IF(AND($E35="",NOT(ISNUMBER($J35))),WORKDAY(IF(ISNUMBER($C$5),$C$5,TODAY())-1,1,Freie_Tage),MAX(IF($E35="",0,IFERROR(WORKDAY(INDEX($X$7:$X34,MATCH($E35,$A$7:$A34,0)),IF($B35="Meilenstein",0,1)+N($F35),Freie_Tage),WORKDAY(IF(ISNUMBER($C$5),$C$5,TODAY())-1,1,Freie_Tage))),IF(ISNUMBER($J35),WORKDAY($J35-1,1,Freie_Tage),0)))))</f>
        <v/>
      </c>
      <c r="W35" s="62" t="str">
        <f>IF(V35="","",IF(ISNUMBER($P35),$P35,IF($B35="Meilenstein",V35,WORKDAY(V35,MAX(N($G35),1)-1,Freie_Tage))))</f>
        <v/>
      </c>
      <c r="X35" s="62" t="str">
        <f>IF(V35="","",MAX(WORKDAY(IF($B35="Meilenstein",V35,WORKDAY(V35,MAX(N($G35),1)-1,Freie_Tage)),N($H35),Freie_Tage),IF(ISNUMBER($P35),$P35,0)))</f>
        <v/>
      </c>
      <c r="Y35" s="62">
        <f t="shared" si="11"/>
        <v>0</v>
      </c>
      <c r="Z35" s="62">
        <f>IF(NOT(ISNUMBER($K35)),0,IF(Y35&gt;=1,1,IF(TODAY()&lt;$K35,2,IF(OR(TODAY()&gt;$L35,N($R35)&gt;0),5,IF(Y35&lt;MIN(1,(NETWORKDAYS($K35,TODAY(),Freie_Tage)-1)/MAX(1,NETWORKDAYS($K35,$L35,Freie_Tage)))-0.15,4,3)))))</f>
        <v>0</v>
      </c>
      <c r="AA35" s="63" t="str">
        <f t="shared" ref="AA35:CZ35" si="38">IF(AND($B35="Meilenstein",ISNUMBER($K35)),IF(AND(AA$1&lt;=$K35,AB$1&gt;$K35),"◆",""),"")</f>
        <v/>
      </c>
      <c r="AB35" s="63" t="str">
        <f t="shared" si="38"/>
        <v/>
      </c>
      <c r="AC35" s="63" t="str">
        <f t="shared" si="38"/>
        <v/>
      </c>
      <c r="AD35" s="63" t="str">
        <f t="shared" si="38"/>
        <v/>
      </c>
      <c r="AE35" s="63" t="str">
        <f t="shared" si="38"/>
        <v/>
      </c>
      <c r="AF35" s="63" t="str">
        <f t="shared" si="38"/>
        <v/>
      </c>
      <c r="AG35" s="63" t="str">
        <f t="shared" si="38"/>
        <v/>
      </c>
      <c r="AH35" s="63" t="str">
        <f t="shared" si="38"/>
        <v/>
      </c>
      <c r="AI35" s="63" t="str">
        <f t="shared" si="38"/>
        <v/>
      </c>
      <c r="AJ35" s="63" t="str">
        <f t="shared" si="38"/>
        <v/>
      </c>
      <c r="AK35" s="63" t="str">
        <f t="shared" si="38"/>
        <v/>
      </c>
      <c r="AL35" s="63" t="str">
        <f t="shared" si="38"/>
        <v/>
      </c>
      <c r="AM35" s="63" t="str">
        <f t="shared" si="38"/>
        <v/>
      </c>
      <c r="AN35" s="63" t="str">
        <f t="shared" si="38"/>
        <v/>
      </c>
      <c r="AO35" s="63" t="str">
        <f t="shared" si="38"/>
        <v/>
      </c>
      <c r="AP35" s="63" t="str">
        <f t="shared" si="38"/>
        <v/>
      </c>
      <c r="AQ35" s="63" t="str">
        <f t="shared" si="38"/>
        <v/>
      </c>
      <c r="AR35" s="63" t="str">
        <f t="shared" si="38"/>
        <v/>
      </c>
      <c r="AS35" s="63" t="str">
        <f t="shared" si="38"/>
        <v/>
      </c>
      <c r="AT35" s="63" t="str">
        <f t="shared" si="38"/>
        <v/>
      </c>
      <c r="AU35" s="63" t="str">
        <f t="shared" si="38"/>
        <v/>
      </c>
      <c r="AV35" s="63" t="str">
        <f t="shared" si="38"/>
        <v/>
      </c>
      <c r="AW35" s="63" t="str">
        <f t="shared" si="38"/>
        <v/>
      </c>
      <c r="AX35" s="63" t="str">
        <f t="shared" si="38"/>
        <v/>
      </c>
      <c r="AY35" s="63" t="str">
        <f t="shared" si="38"/>
        <v/>
      </c>
      <c r="AZ35" s="63" t="str">
        <f t="shared" si="38"/>
        <v/>
      </c>
      <c r="BA35" s="63" t="str">
        <f t="shared" si="38"/>
        <v/>
      </c>
      <c r="BB35" s="63" t="str">
        <f t="shared" si="38"/>
        <v/>
      </c>
      <c r="BC35" s="63" t="str">
        <f t="shared" si="38"/>
        <v/>
      </c>
      <c r="BD35" s="63" t="str">
        <f t="shared" si="38"/>
        <v/>
      </c>
      <c r="BE35" s="63" t="str">
        <f t="shared" si="38"/>
        <v/>
      </c>
      <c r="BF35" s="63" t="str">
        <f t="shared" si="38"/>
        <v/>
      </c>
      <c r="BG35" s="63" t="str">
        <f t="shared" si="38"/>
        <v/>
      </c>
      <c r="BH35" s="63" t="str">
        <f t="shared" si="38"/>
        <v/>
      </c>
      <c r="BI35" s="63" t="str">
        <f t="shared" si="38"/>
        <v/>
      </c>
      <c r="BJ35" s="63" t="str">
        <f t="shared" si="38"/>
        <v/>
      </c>
      <c r="BK35" s="63" t="str">
        <f t="shared" si="38"/>
        <v/>
      </c>
      <c r="BL35" s="63" t="str">
        <f t="shared" si="38"/>
        <v/>
      </c>
      <c r="BM35" s="63" t="str">
        <f t="shared" si="38"/>
        <v/>
      </c>
      <c r="BN35" s="63" t="str">
        <f t="shared" si="38"/>
        <v/>
      </c>
      <c r="BO35" s="63" t="str">
        <f t="shared" si="38"/>
        <v/>
      </c>
      <c r="BP35" s="63" t="str">
        <f t="shared" si="38"/>
        <v/>
      </c>
      <c r="BQ35" s="63" t="str">
        <f t="shared" si="38"/>
        <v/>
      </c>
      <c r="BR35" s="63" t="str">
        <f t="shared" si="38"/>
        <v/>
      </c>
      <c r="BS35" s="63" t="str">
        <f t="shared" si="38"/>
        <v/>
      </c>
      <c r="BT35" s="63" t="str">
        <f t="shared" si="38"/>
        <v/>
      </c>
      <c r="BU35" s="63" t="str">
        <f t="shared" si="38"/>
        <v/>
      </c>
      <c r="BV35" s="63" t="str">
        <f t="shared" si="38"/>
        <v/>
      </c>
      <c r="BW35" s="63" t="str">
        <f t="shared" si="38"/>
        <v/>
      </c>
      <c r="BX35" s="63" t="str">
        <f t="shared" si="38"/>
        <v/>
      </c>
      <c r="BY35" s="63" t="str">
        <f t="shared" si="38"/>
        <v/>
      </c>
      <c r="BZ35" s="63" t="str">
        <f t="shared" si="38"/>
        <v/>
      </c>
      <c r="CA35" s="63" t="str">
        <f t="shared" si="38"/>
        <v/>
      </c>
      <c r="CB35" s="63" t="str">
        <f t="shared" si="38"/>
        <v/>
      </c>
      <c r="CC35" s="63" t="str">
        <f t="shared" si="38"/>
        <v/>
      </c>
      <c r="CD35" s="63" t="str">
        <f t="shared" si="38"/>
        <v/>
      </c>
      <c r="CE35" s="63" t="str">
        <f t="shared" si="38"/>
        <v/>
      </c>
      <c r="CF35" s="63" t="str">
        <f t="shared" si="38"/>
        <v/>
      </c>
      <c r="CG35" s="63" t="str">
        <f t="shared" si="38"/>
        <v/>
      </c>
      <c r="CH35" s="63" t="str">
        <f t="shared" si="38"/>
        <v/>
      </c>
      <c r="CI35" s="63" t="str">
        <f t="shared" si="38"/>
        <v/>
      </c>
      <c r="CJ35" s="63" t="str">
        <f t="shared" si="38"/>
        <v/>
      </c>
      <c r="CK35" s="63" t="str">
        <f t="shared" si="38"/>
        <v/>
      </c>
      <c r="CL35" s="63" t="str">
        <f t="shared" si="38"/>
        <v/>
      </c>
      <c r="CM35" s="63" t="str">
        <f t="shared" si="38"/>
        <v/>
      </c>
      <c r="CN35" s="63" t="str">
        <f t="shared" si="38"/>
        <v/>
      </c>
      <c r="CO35" s="63" t="str">
        <f t="shared" si="38"/>
        <v/>
      </c>
      <c r="CP35" s="63" t="str">
        <f t="shared" si="38"/>
        <v/>
      </c>
      <c r="CQ35" s="63" t="str">
        <f t="shared" si="38"/>
        <v/>
      </c>
      <c r="CR35" s="63" t="str">
        <f t="shared" si="38"/>
        <v/>
      </c>
      <c r="CS35" s="63" t="str">
        <f t="shared" si="38"/>
        <v/>
      </c>
      <c r="CT35" s="63" t="str">
        <f t="shared" si="38"/>
        <v/>
      </c>
      <c r="CU35" s="63" t="str">
        <f t="shared" si="38"/>
        <v/>
      </c>
      <c r="CV35" s="63" t="str">
        <f t="shared" si="38"/>
        <v/>
      </c>
      <c r="CW35" s="63" t="str">
        <f t="shared" si="38"/>
        <v/>
      </c>
      <c r="CX35" s="63" t="str">
        <f t="shared" si="38"/>
        <v/>
      </c>
      <c r="CY35" s="63" t="str">
        <f t="shared" si="38"/>
        <v/>
      </c>
      <c r="CZ35" s="63" t="str">
        <f t="shared" si="38"/>
        <v/>
      </c>
    </row>
    <row r="36" ht="15.75" customHeight="1">
      <c r="A36" s="53"/>
      <c r="B36" s="53"/>
      <c r="C36" s="55"/>
      <c r="D36" s="55"/>
      <c r="E36" s="53"/>
      <c r="F36" s="53"/>
      <c r="G36" s="53"/>
      <c r="H36" s="53"/>
      <c r="I36" s="53"/>
      <c r="J36" s="56"/>
      <c r="K36" s="57" t="str">
        <f t="shared" si="6"/>
        <v/>
      </c>
      <c r="L36" s="57" t="str">
        <f t="shared" si="7"/>
        <v/>
      </c>
      <c r="M36" s="57" t="str">
        <f>IF(OR($B36&lt;&gt;"Vorgang",N($H36)=0,NOT(ISNUMBER($L36)),ISNUMBER($P36)),"",WORKDAY($L36,$H36,Freie_Tage))</f>
        <v/>
      </c>
      <c r="N36" s="56"/>
      <c r="O36" s="56"/>
      <c r="P36" s="56"/>
      <c r="Q36" s="58"/>
      <c r="R36" s="59" t="str">
        <f>IF(AND(ISNUMBER($N36),ISNUMBER($L36)),IF($L36&gt;$N36,NETWORKDAYS($N36,$L36,Freie_Tage)-1,IF($L36&lt;$N36,1-NETWORKDAYS($L36,$N36,Freie_Tage),0)),"")</f>
        <v/>
      </c>
      <c r="S36" s="60" t="str">
        <f t="shared" si="8"/>
        <v/>
      </c>
      <c r="T36" s="61" t="str">
        <f t="shared" si="9"/>
        <v/>
      </c>
      <c r="U36" s="62">
        <f t="shared" si="10"/>
        <v>11</v>
      </c>
      <c r="V36" s="62" t="str">
        <f t="array" ref="V36">IF(OR($C36="",$B36="Abschnitt"),"",IF(ISNUMBER($O36),$O36,IF(AND($E36="",NOT(ISNUMBER($J36))),WORKDAY(IF(ISNUMBER($C$5),$C$5,TODAY())-1,1,Freie_Tage),MAX(IF($E36="",0,IFERROR(WORKDAY(INDEX($X$7:$X35,MATCH($E36,$A$7:$A35,0)),IF($B36="Meilenstein",0,1)+N($F36),Freie_Tage),WORKDAY(IF(ISNUMBER($C$5),$C$5,TODAY())-1,1,Freie_Tage))),IF(ISNUMBER($J36),WORKDAY($J36-1,1,Freie_Tage),0)))))</f>
        <v/>
      </c>
      <c r="W36" s="62" t="str">
        <f>IF(V36="","",IF(ISNUMBER($P36),$P36,IF($B36="Meilenstein",V36,WORKDAY(V36,MAX(N($G36),1)-1,Freie_Tage))))</f>
        <v/>
      </c>
      <c r="X36" s="62" t="str">
        <f>IF(V36="","",MAX(WORKDAY(IF($B36="Meilenstein",V36,WORKDAY(V36,MAX(N($G36),1)-1,Freie_Tage)),N($H36),Freie_Tage),IF(ISNUMBER($P36),$P36,0)))</f>
        <v/>
      </c>
      <c r="Y36" s="62">
        <f t="shared" si="11"/>
        <v>0</v>
      </c>
      <c r="Z36" s="62">
        <f>IF(NOT(ISNUMBER($K36)),0,IF(Y36&gt;=1,1,IF(TODAY()&lt;$K36,2,IF(OR(TODAY()&gt;$L36,N($R36)&gt;0),5,IF(Y36&lt;MIN(1,(NETWORKDAYS($K36,TODAY(),Freie_Tage)-1)/MAX(1,NETWORKDAYS($K36,$L36,Freie_Tage)))-0.15,4,3)))))</f>
        <v>0</v>
      </c>
      <c r="AA36" s="63" t="str">
        <f t="shared" ref="AA36:CZ36" si="39">IF(AND($B36="Meilenstein",ISNUMBER($K36)),IF(AND(AA$1&lt;=$K36,AB$1&gt;$K36),"◆",""),"")</f>
        <v/>
      </c>
      <c r="AB36" s="63" t="str">
        <f t="shared" si="39"/>
        <v/>
      </c>
      <c r="AC36" s="63" t="str">
        <f t="shared" si="39"/>
        <v/>
      </c>
      <c r="AD36" s="63" t="str">
        <f t="shared" si="39"/>
        <v/>
      </c>
      <c r="AE36" s="63" t="str">
        <f t="shared" si="39"/>
        <v/>
      </c>
      <c r="AF36" s="63" t="str">
        <f t="shared" si="39"/>
        <v/>
      </c>
      <c r="AG36" s="63" t="str">
        <f t="shared" si="39"/>
        <v/>
      </c>
      <c r="AH36" s="63" t="str">
        <f t="shared" si="39"/>
        <v/>
      </c>
      <c r="AI36" s="63" t="str">
        <f t="shared" si="39"/>
        <v/>
      </c>
      <c r="AJ36" s="63" t="str">
        <f t="shared" si="39"/>
        <v/>
      </c>
      <c r="AK36" s="63" t="str">
        <f t="shared" si="39"/>
        <v/>
      </c>
      <c r="AL36" s="63" t="str">
        <f t="shared" si="39"/>
        <v/>
      </c>
      <c r="AM36" s="63" t="str">
        <f t="shared" si="39"/>
        <v/>
      </c>
      <c r="AN36" s="63" t="str">
        <f t="shared" si="39"/>
        <v/>
      </c>
      <c r="AO36" s="63" t="str">
        <f t="shared" si="39"/>
        <v/>
      </c>
      <c r="AP36" s="63" t="str">
        <f t="shared" si="39"/>
        <v/>
      </c>
      <c r="AQ36" s="63" t="str">
        <f t="shared" si="39"/>
        <v/>
      </c>
      <c r="AR36" s="63" t="str">
        <f t="shared" si="39"/>
        <v/>
      </c>
      <c r="AS36" s="63" t="str">
        <f t="shared" si="39"/>
        <v/>
      </c>
      <c r="AT36" s="63" t="str">
        <f t="shared" si="39"/>
        <v/>
      </c>
      <c r="AU36" s="63" t="str">
        <f t="shared" si="39"/>
        <v/>
      </c>
      <c r="AV36" s="63" t="str">
        <f t="shared" si="39"/>
        <v/>
      </c>
      <c r="AW36" s="63" t="str">
        <f t="shared" si="39"/>
        <v/>
      </c>
      <c r="AX36" s="63" t="str">
        <f t="shared" si="39"/>
        <v/>
      </c>
      <c r="AY36" s="63" t="str">
        <f t="shared" si="39"/>
        <v/>
      </c>
      <c r="AZ36" s="63" t="str">
        <f t="shared" si="39"/>
        <v/>
      </c>
      <c r="BA36" s="63" t="str">
        <f t="shared" si="39"/>
        <v/>
      </c>
      <c r="BB36" s="63" t="str">
        <f t="shared" si="39"/>
        <v/>
      </c>
      <c r="BC36" s="63" t="str">
        <f t="shared" si="39"/>
        <v/>
      </c>
      <c r="BD36" s="63" t="str">
        <f t="shared" si="39"/>
        <v/>
      </c>
      <c r="BE36" s="63" t="str">
        <f t="shared" si="39"/>
        <v/>
      </c>
      <c r="BF36" s="63" t="str">
        <f t="shared" si="39"/>
        <v/>
      </c>
      <c r="BG36" s="63" t="str">
        <f t="shared" si="39"/>
        <v/>
      </c>
      <c r="BH36" s="63" t="str">
        <f t="shared" si="39"/>
        <v/>
      </c>
      <c r="BI36" s="63" t="str">
        <f t="shared" si="39"/>
        <v/>
      </c>
      <c r="BJ36" s="63" t="str">
        <f t="shared" si="39"/>
        <v/>
      </c>
      <c r="BK36" s="63" t="str">
        <f t="shared" si="39"/>
        <v/>
      </c>
      <c r="BL36" s="63" t="str">
        <f t="shared" si="39"/>
        <v/>
      </c>
      <c r="BM36" s="63" t="str">
        <f t="shared" si="39"/>
        <v/>
      </c>
      <c r="BN36" s="63" t="str">
        <f t="shared" si="39"/>
        <v/>
      </c>
      <c r="BO36" s="63" t="str">
        <f t="shared" si="39"/>
        <v/>
      </c>
      <c r="BP36" s="63" t="str">
        <f t="shared" si="39"/>
        <v/>
      </c>
      <c r="BQ36" s="63" t="str">
        <f t="shared" si="39"/>
        <v/>
      </c>
      <c r="BR36" s="63" t="str">
        <f t="shared" si="39"/>
        <v/>
      </c>
      <c r="BS36" s="63" t="str">
        <f t="shared" si="39"/>
        <v/>
      </c>
      <c r="BT36" s="63" t="str">
        <f t="shared" si="39"/>
        <v/>
      </c>
      <c r="BU36" s="63" t="str">
        <f t="shared" si="39"/>
        <v/>
      </c>
      <c r="BV36" s="63" t="str">
        <f t="shared" si="39"/>
        <v/>
      </c>
      <c r="BW36" s="63" t="str">
        <f t="shared" si="39"/>
        <v/>
      </c>
      <c r="BX36" s="63" t="str">
        <f t="shared" si="39"/>
        <v/>
      </c>
      <c r="BY36" s="63" t="str">
        <f t="shared" si="39"/>
        <v/>
      </c>
      <c r="BZ36" s="63" t="str">
        <f t="shared" si="39"/>
        <v/>
      </c>
      <c r="CA36" s="63" t="str">
        <f t="shared" si="39"/>
        <v/>
      </c>
      <c r="CB36" s="63" t="str">
        <f t="shared" si="39"/>
        <v/>
      </c>
      <c r="CC36" s="63" t="str">
        <f t="shared" si="39"/>
        <v/>
      </c>
      <c r="CD36" s="63" t="str">
        <f t="shared" si="39"/>
        <v/>
      </c>
      <c r="CE36" s="63" t="str">
        <f t="shared" si="39"/>
        <v/>
      </c>
      <c r="CF36" s="63" t="str">
        <f t="shared" si="39"/>
        <v/>
      </c>
      <c r="CG36" s="63" t="str">
        <f t="shared" si="39"/>
        <v/>
      </c>
      <c r="CH36" s="63" t="str">
        <f t="shared" si="39"/>
        <v/>
      </c>
      <c r="CI36" s="63" t="str">
        <f t="shared" si="39"/>
        <v/>
      </c>
      <c r="CJ36" s="63" t="str">
        <f t="shared" si="39"/>
        <v/>
      </c>
      <c r="CK36" s="63" t="str">
        <f t="shared" si="39"/>
        <v/>
      </c>
      <c r="CL36" s="63" t="str">
        <f t="shared" si="39"/>
        <v/>
      </c>
      <c r="CM36" s="63" t="str">
        <f t="shared" si="39"/>
        <v/>
      </c>
      <c r="CN36" s="63" t="str">
        <f t="shared" si="39"/>
        <v/>
      </c>
      <c r="CO36" s="63" t="str">
        <f t="shared" si="39"/>
        <v/>
      </c>
      <c r="CP36" s="63" t="str">
        <f t="shared" si="39"/>
        <v/>
      </c>
      <c r="CQ36" s="63" t="str">
        <f t="shared" si="39"/>
        <v/>
      </c>
      <c r="CR36" s="63" t="str">
        <f t="shared" si="39"/>
        <v/>
      </c>
      <c r="CS36" s="63" t="str">
        <f t="shared" si="39"/>
        <v/>
      </c>
      <c r="CT36" s="63" t="str">
        <f t="shared" si="39"/>
        <v/>
      </c>
      <c r="CU36" s="63" t="str">
        <f t="shared" si="39"/>
        <v/>
      </c>
      <c r="CV36" s="63" t="str">
        <f t="shared" si="39"/>
        <v/>
      </c>
      <c r="CW36" s="63" t="str">
        <f t="shared" si="39"/>
        <v/>
      </c>
      <c r="CX36" s="63" t="str">
        <f t="shared" si="39"/>
        <v/>
      </c>
      <c r="CY36" s="63" t="str">
        <f t="shared" si="39"/>
        <v/>
      </c>
      <c r="CZ36" s="63" t="str">
        <f t="shared" si="39"/>
        <v/>
      </c>
    </row>
    <row r="37" ht="15.75" customHeight="1">
      <c r="A37" s="53"/>
      <c r="B37" s="53"/>
      <c r="C37" s="55"/>
      <c r="D37" s="55"/>
      <c r="E37" s="53"/>
      <c r="F37" s="53"/>
      <c r="G37" s="53"/>
      <c r="H37" s="53"/>
      <c r="I37" s="53"/>
      <c r="J37" s="56"/>
      <c r="K37" s="57" t="str">
        <f t="shared" si="6"/>
        <v/>
      </c>
      <c r="L37" s="57" t="str">
        <f t="shared" si="7"/>
        <v/>
      </c>
      <c r="M37" s="57" t="str">
        <f>IF(OR($B37&lt;&gt;"Vorgang",N($H37)=0,NOT(ISNUMBER($L37)),ISNUMBER($P37)),"",WORKDAY($L37,$H37,Freie_Tage))</f>
        <v/>
      </c>
      <c r="N37" s="56"/>
      <c r="O37" s="56"/>
      <c r="P37" s="56"/>
      <c r="Q37" s="58"/>
      <c r="R37" s="59" t="str">
        <f>IF(AND(ISNUMBER($N37),ISNUMBER($L37)),IF($L37&gt;$N37,NETWORKDAYS($N37,$L37,Freie_Tage)-1,IF($L37&lt;$N37,1-NETWORKDAYS($L37,$N37,Freie_Tage),0)),"")</f>
        <v/>
      </c>
      <c r="S37" s="60" t="str">
        <f t="shared" si="8"/>
        <v/>
      </c>
      <c r="T37" s="61" t="str">
        <f t="shared" si="9"/>
        <v/>
      </c>
      <c r="U37" s="62">
        <f t="shared" si="10"/>
        <v>11</v>
      </c>
      <c r="V37" s="62" t="str">
        <f t="array" ref="V37">IF(OR($C37="",$B37="Abschnitt"),"",IF(ISNUMBER($O37),$O37,IF(AND($E37="",NOT(ISNUMBER($J37))),WORKDAY(IF(ISNUMBER($C$5),$C$5,TODAY())-1,1,Freie_Tage),MAX(IF($E37="",0,IFERROR(WORKDAY(INDEX($X$7:$X36,MATCH($E37,$A$7:$A36,0)),IF($B37="Meilenstein",0,1)+N($F37),Freie_Tage),WORKDAY(IF(ISNUMBER($C$5),$C$5,TODAY())-1,1,Freie_Tage))),IF(ISNUMBER($J37),WORKDAY($J37-1,1,Freie_Tage),0)))))</f>
        <v/>
      </c>
      <c r="W37" s="62" t="str">
        <f>IF(V37="","",IF(ISNUMBER($P37),$P37,IF($B37="Meilenstein",V37,WORKDAY(V37,MAX(N($G37),1)-1,Freie_Tage))))</f>
        <v/>
      </c>
      <c r="X37" s="62" t="str">
        <f>IF(V37="","",MAX(WORKDAY(IF($B37="Meilenstein",V37,WORKDAY(V37,MAX(N($G37),1)-1,Freie_Tage)),N($H37),Freie_Tage),IF(ISNUMBER($P37),$P37,0)))</f>
        <v/>
      </c>
      <c r="Y37" s="62">
        <f t="shared" si="11"/>
        <v>0</v>
      </c>
      <c r="Z37" s="62">
        <f>IF(NOT(ISNUMBER($K37)),0,IF(Y37&gt;=1,1,IF(TODAY()&lt;$K37,2,IF(OR(TODAY()&gt;$L37,N($R37)&gt;0),5,IF(Y37&lt;MIN(1,(NETWORKDAYS($K37,TODAY(),Freie_Tage)-1)/MAX(1,NETWORKDAYS($K37,$L37,Freie_Tage)))-0.15,4,3)))))</f>
        <v>0</v>
      </c>
      <c r="AA37" s="63" t="str">
        <f t="shared" ref="AA37:CZ37" si="40">IF(AND($B37="Meilenstein",ISNUMBER($K37)),IF(AND(AA$1&lt;=$K37,AB$1&gt;$K37),"◆",""),"")</f>
        <v/>
      </c>
      <c r="AB37" s="63" t="str">
        <f t="shared" si="40"/>
        <v/>
      </c>
      <c r="AC37" s="63" t="str">
        <f t="shared" si="40"/>
        <v/>
      </c>
      <c r="AD37" s="63" t="str">
        <f t="shared" si="40"/>
        <v/>
      </c>
      <c r="AE37" s="63" t="str">
        <f t="shared" si="40"/>
        <v/>
      </c>
      <c r="AF37" s="63" t="str">
        <f t="shared" si="40"/>
        <v/>
      </c>
      <c r="AG37" s="63" t="str">
        <f t="shared" si="40"/>
        <v/>
      </c>
      <c r="AH37" s="63" t="str">
        <f t="shared" si="40"/>
        <v/>
      </c>
      <c r="AI37" s="63" t="str">
        <f t="shared" si="40"/>
        <v/>
      </c>
      <c r="AJ37" s="63" t="str">
        <f t="shared" si="40"/>
        <v/>
      </c>
      <c r="AK37" s="63" t="str">
        <f t="shared" si="40"/>
        <v/>
      </c>
      <c r="AL37" s="63" t="str">
        <f t="shared" si="40"/>
        <v/>
      </c>
      <c r="AM37" s="63" t="str">
        <f t="shared" si="40"/>
        <v/>
      </c>
      <c r="AN37" s="63" t="str">
        <f t="shared" si="40"/>
        <v/>
      </c>
      <c r="AO37" s="63" t="str">
        <f t="shared" si="40"/>
        <v/>
      </c>
      <c r="AP37" s="63" t="str">
        <f t="shared" si="40"/>
        <v/>
      </c>
      <c r="AQ37" s="63" t="str">
        <f t="shared" si="40"/>
        <v/>
      </c>
      <c r="AR37" s="63" t="str">
        <f t="shared" si="40"/>
        <v/>
      </c>
      <c r="AS37" s="63" t="str">
        <f t="shared" si="40"/>
        <v/>
      </c>
      <c r="AT37" s="63" t="str">
        <f t="shared" si="40"/>
        <v/>
      </c>
      <c r="AU37" s="63" t="str">
        <f t="shared" si="40"/>
        <v/>
      </c>
      <c r="AV37" s="63" t="str">
        <f t="shared" si="40"/>
        <v/>
      </c>
      <c r="AW37" s="63" t="str">
        <f t="shared" si="40"/>
        <v/>
      </c>
      <c r="AX37" s="63" t="str">
        <f t="shared" si="40"/>
        <v/>
      </c>
      <c r="AY37" s="63" t="str">
        <f t="shared" si="40"/>
        <v/>
      </c>
      <c r="AZ37" s="63" t="str">
        <f t="shared" si="40"/>
        <v/>
      </c>
      <c r="BA37" s="63" t="str">
        <f t="shared" si="40"/>
        <v/>
      </c>
      <c r="BB37" s="63" t="str">
        <f t="shared" si="40"/>
        <v/>
      </c>
      <c r="BC37" s="63" t="str">
        <f t="shared" si="40"/>
        <v/>
      </c>
      <c r="BD37" s="63" t="str">
        <f t="shared" si="40"/>
        <v/>
      </c>
      <c r="BE37" s="63" t="str">
        <f t="shared" si="40"/>
        <v/>
      </c>
      <c r="BF37" s="63" t="str">
        <f t="shared" si="40"/>
        <v/>
      </c>
      <c r="BG37" s="63" t="str">
        <f t="shared" si="40"/>
        <v/>
      </c>
      <c r="BH37" s="63" t="str">
        <f t="shared" si="40"/>
        <v/>
      </c>
      <c r="BI37" s="63" t="str">
        <f t="shared" si="40"/>
        <v/>
      </c>
      <c r="BJ37" s="63" t="str">
        <f t="shared" si="40"/>
        <v/>
      </c>
      <c r="BK37" s="63" t="str">
        <f t="shared" si="40"/>
        <v/>
      </c>
      <c r="BL37" s="63" t="str">
        <f t="shared" si="40"/>
        <v/>
      </c>
      <c r="BM37" s="63" t="str">
        <f t="shared" si="40"/>
        <v/>
      </c>
      <c r="BN37" s="63" t="str">
        <f t="shared" si="40"/>
        <v/>
      </c>
      <c r="BO37" s="63" t="str">
        <f t="shared" si="40"/>
        <v/>
      </c>
      <c r="BP37" s="63" t="str">
        <f t="shared" si="40"/>
        <v/>
      </c>
      <c r="BQ37" s="63" t="str">
        <f t="shared" si="40"/>
        <v/>
      </c>
      <c r="BR37" s="63" t="str">
        <f t="shared" si="40"/>
        <v/>
      </c>
      <c r="BS37" s="63" t="str">
        <f t="shared" si="40"/>
        <v/>
      </c>
      <c r="BT37" s="63" t="str">
        <f t="shared" si="40"/>
        <v/>
      </c>
      <c r="BU37" s="63" t="str">
        <f t="shared" si="40"/>
        <v/>
      </c>
      <c r="BV37" s="63" t="str">
        <f t="shared" si="40"/>
        <v/>
      </c>
      <c r="BW37" s="63" t="str">
        <f t="shared" si="40"/>
        <v/>
      </c>
      <c r="BX37" s="63" t="str">
        <f t="shared" si="40"/>
        <v/>
      </c>
      <c r="BY37" s="63" t="str">
        <f t="shared" si="40"/>
        <v/>
      </c>
      <c r="BZ37" s="63" t="str">
        <f t="shared" si="40"/>
        <v/>
      </c>
      <c r="CA37" s="63" t="str">
        <f t="shared" si="40"/>
        <v/>
      </c>
      <c r="CB37" s="63" t="str">
        <f t="shared" si="40"/>
        <v/>
      </c>
      <c r="CC37" s="63" t="str">
        <f t="shared" si="40"/>
        <v/>
      </c>
      <c r="CD37" s="63" t="str">
        <f t="shared" si="40"/>
        <v/>
      </c>
      <c r="CE37" s="63" t="str">
        <f t="shared" si="40"/>
        <v/>
      </c>
      <c r="CF37" s="63" t="str">
        <f t="shared" si="40"/>
        <v/>
      </c>
      <c r="CG37" s="63" t="str">
        <f t="shared" si="40"/>
        <v/>
      </c>
      <c r="CH37" s="63" t="str">
        <f t="shared" si="40"/>
        <v/>
      </c>
      <c r="CI37" s="63" t="str">
        <f t="shared" si="40"/>
        <v/>
      </c>
      <c r="CJ37" s="63" t="str">
        <f t="shared" si="40"/>
        <v/>
      </c>
      <c r="CK37" s="63" t="str">
        <f t="shared" si="40"/>
        <v/>
      </c>
      <c r="CL37" s="63" t="str">
        <f t="shared" si="40"/>
        <v/>
      </c>
      <c r="CM37" s="63" t="str">
        <f t="shared" si="40"/>
        <v/>
      </c>
      <c r="CN37" s="63" t="str">
        <f t="shared" si="40"/>
        <v/>
      </c>
      <c r="CO37" s="63" t="str">
        <f t="shared" si="40"/>
        <v/>
      </c>
      <c r="CP37" s="63" t="str">
        <f t="shared" si="40"/>
        <v/>
      </c>
      <c r="CQ37" s="63" t="str">
        <f t="shared" si="40"/>
        <v/>
      </c>
      <c r="CR37" s="63" t="str">
        <f t="shared" si="40"/>
        <v/>
      </c>
      <c r="CS37" s="63" t="str">
        <f t="shared" si="40"/>
        <v/>
      </c>
      <c r="CT37" s="63" t="str">
        <f t="shared" si="40"/>
        <v/>
      </c>
      <c r="CU37" s="63" t="str">
        <f t="shared" si="40"/>
        <v/>
      </c>
      <c r="CV37" s="63" t="str">
        <f t="shared" si="40"/>
        <v/>
      </c>
      <c r="CW37" s="63" t="str">
        <f t="shared" si="40"/>
        <v/>
      </c>
      <c r="CX37" s="63" t="str">
        <f t="shared" si="40"/>
        <v/>
      </c>
      <c r="CY37" s="63" t="str">
        <f t="shared" si="40"/>
        <v/>
      </c>
      <c r="CZ37" s="63" t="str">
        <f t="shared" si="40"/>
        <v/>
      </c>
    </row>
    <row r="38" ht="15.75" customHeight="1">
      <c r="A38" s="53"/>
      <c r="B38" s="53"/>
      <c r="C38" s="55"/>
      <c r="D38" s="55"/>
      <c r="E38" s="53"/>
      <c r="F38" s="53"/>
      <c r="G38" s="53"/>
      <c r="H38" s="53"/>
      <c r="I38" s="53"/>
      <c r="J38" s="56"/>
      <c r="K38" s="57" t="str">
        <f t="shared" si="6"/>
        <v/>
      </c>
      <c r="L38" s="57" t="str">
        <f t="shared" si="7"/>
        <v/>
      </c>
      <c r="M38" s="57" t="str">
        <f>IF(OR($B38&lt;&gt;"Vorgang",N($H38)=0,NOT(ISNUMBER($L38)),ISNUMBER($P38)),"",WORKDAY($L38,$H38,Freie_Tage))</f>
        <v/>
      </c>
      <c r="N38" s="56"/>
      <c r="O38" s="56"/>
      <c r="P38" s="56"/>
      <c r="Q38" s="58"/>
      <c r="R38" s="59" t="str">
        <f>IF(AND(ISNUMBER($N38),ISNUMBER($L38)),IF($L38&gt;$N38,NETWORKDAYS($N38,$L38,Freie_Tage)-1,IF($L38&lt;$N38,1-NETWORKDAYS($L38,$N38,Freie_Tage),0)),"")</f>
        <v/>
      </c>
      <c r="S38" s="60" t="str">
        <f t="shared" si="8"/>
        <v/>
      </c>
      <c r="T38" s="61" t="str">
        <f t="shared" si="9"/>
        <v/>
      </c>
      <c r="U38" s="62">
        <f t="shared" si="10"/>
        <v>11</v>
      </c>
      <c r="V38" s="62" t="str">
        <f t="array" ref="V38">IF(OR($C38="",$B38="Abschnitt"),"",IF(ISNUMBER($O38),$O38,IF(AND($E38="",NOT(ISNUMBER($J38))),WORKDAY(IF(ISNUMBER($C$5),$C$5,TODAY())-1,1,Freie_Tage),MAX(IF($E38="",0,IFERROR(WORKDAY(INDEX($X$7:$X37,MATCH($E38,$A$7:$A37,0)),IF($B38="Meilenstein",0,1)+N($F38),Freie_Tage),WORKDAY(IF(ISNUMBER($C$5),$C$5,TODAY())-1,1,Freie_Tage))),IF(ISNUMBER($J38),WORKDAY($J38-1,1,Freie_Tage),0)))))</f>
        <v/>
      </c>
      <c r="W38" s="62" t="str">
        <f>IF(V38="","",IF(ISNUMBER($P38),$P38,IF($B38="Meilenstein",V38,WORKDAY(V38,MAX(N($G38),1)-1,Freie_Tage))))</f>
        <v/>
      </c>
      <c r="X38" s="62" t="str">
        <f>IF(V38="","",MAX(WORKDAY(IF($B38="Meilenstein",V38,WORKDAY(V38,MAX(N($G38),1)-1,Freie_Tage)),N($H38),Freie_Tage),IF(ISNUMBER($P38),$P38,0)))</f>
        <v/>
      </c>
      <c r="Y38" s="62">
        <f t="shared" si="11"/>
        <v>0</v>
      </c>
      <c r="Z38" s="62">
        <f>IF(NOT(ISNUMBER($K38)),0,IF(Y38&gt;=1,1,IF(TODAY()&lt;$K38,2,IF(OR(TODAY()&gt;$L38,N($R38)&gt;0),5,IF(Y38&lt;MIN(1,(NETWORKDAYS($K38,TODAY(),Freie_Tage)-1)/MAX(1,NETWORKDAYS($K38,$L38,Freie_Tage)))-0.15,4,3)))))</f>
        <v>0</v>
      </c>
      <c r="AA38" s="63" t="str">
        <f t="shared" ref="AA38:CZ38" si="41">IF(AND($B38="Meilenstein",ISNUMBER($K38)),IF(AND(AA$1&lt;=$K38,AB$1&gt;$K38),"◆",""),"")</f>
        <v/>
      </c>
      <c r="AB38" s="63" t="str">
        <f t="shared" si="41"/>
        <v/>
      </c>
      <c r="AC38" s="63" t="str">
        <f t="shared" si="41"/>
        <v/>
      </c>
      <c r="AD38" s="63" t="str">
        <f t="shared" si="41"/>
        <v/>
      </c>
      <c r="AE38" s="63" t="str">
        <f t="shared" si="41"/>
        <v/>
      </c>
      <c r="AF38" s="63" t="str">
        <f t="shared" si="41"/>
        <v/>
      </c>
      <c r="AG38" s="63" t="str">
        <f t="shared" si="41"/>
        <v/>
      </c>
      <c r="AH38" s="63" t="str">
        <f t="shared" si="41"/>
        <v/>
      </c>
      <c r="AI38" s="63" t="str">
        <f t="shared" si="41"/>
        <v/>
      </c>
      <c r="AJ38" s="63" t="str">
        <f t="shared" si="41"/>
        <v/>
      </c>
      <c r="AK38" s="63" t="str">
        <f t="shared" si="41"/>
        <v/>
      </c>
      <c r="AL38" s="63" t="str">
        <f t="shared" si="41"/>
        <v/>
      </c>
      <c r="AM38" s="63" t="str">
        <f t="shared" si="41"/>
        <v/>
      </c>
      <c r="AN38" s="63" t="str">
        <f t="shared" si="41"/>
        <v/>
      </c>
      <c r="AO38" s="63" t="str">
        <f t="shared" si="41"/>
        <v/>
      </c>
      <c r="AP38" s="63" t="str">
        <f t="shared" si="41"/>
        <v/>
      </c>
      <c r="AQ38" s="63" t="str">
        <f t="shared" si="41"/>
        <v/>
      </c>
      <c r="AR38" s="63" t="str">
        <f t="shared" si="41"/>
        <v/>
      </c>
      <c r="AS38" s="63" t="str">
        <f t="shared" si="41"/>
        <v/>
      </c>
      <c r="AT38" s="63" t="str">
        <f t="shared" si="41"/>
        <v/>
      </c>
      <c r="AU38" s="63" t="str">
        <f t="shared" si="41"/>
        <v/>
      </c>
      <c r="AV38" s="63" t="str">
        <f t="shared" si="41"/>
        <v/>
      </c>
      <c r="AW38" s="63" t="str">
        <f t="shared" si="41"/>
        <v/>
      </c>
      <c r="AX38" s="63" t="str">
        <f t="shared" si="41"/>
        <v/>
      </c>
      <c r="AY38" s="63" t="str">
        <f t="shared" si="41"/>
        <v/>
      </c>
      <c r="AZ38" s="63" t="str">
        <f t="shared" si="41"/>
        <v/>
      </c>
      <c r="BA38" s="63" t="str">
        <f t="shared" si="41"/>
        <v/>
      </c>
      <c r="BB38" s="63" t="str">
        <f t="shared" si="41"/>
        <v/>
      </c>
      <c r="BC38" s="63" t="str">
        <f t="shared" si="41"/>
        <v/>
      </c>
      <c r="BD38" s="63" t="str">
        <f t="shared" si="41"/>
        <v/>
      </c>
      <c r="BE38" s="63" t="str">
        <f t="shared" si="41"/>
        <v/>
      </c>
      <c r="BF38" s="63" t="str">
        <f t="shared" si="41"/>
        <v/>
      </c>
      <c r="BG38" s="63" t="str">
        <f t="shared" si="41"/>
        <v/>
      </c>
      <c r="BH38" s="63" t="str">
        <f t="shared" si="41"/>
        <v/>
      </c>
      <c r="BI38" s="63" t="str">
        <f t="shared" si="41"/>
        <v/>
      </c>
      <c r="BJ38" s="63" t="str">
        <f t="shared" si="41"/>
        <v/>
      </c>
      <c r="BK38" s="63" t="str">
        <f t="shared" si="41"/>
        <v/>
      </c>
      <c r="BL38" s="63" t="str">
        <f t="shared" si="41"/>
        <v/>
      </c>
      <c r="BM38" s="63" t="str">
        <f t="shared" si="41"/>
        <v/>
      </c>
      <c r="BN38" s="63" t="str">
        <f t="shared" si="41"/>
        <v/>
      </c>
      <c r="BO38" s="63" t="str">
        <f t="shared" si="41"/>
        <v/>
      </c>
      <c r="BP38" s="63" t="str">
        <f t="shared" si="41"/>
        <v/>
      </c>
      <c r="BQ38" s="63" t="str">
        <f t="shared" si="41"/>
        <v/>
      </c>
      <c r="BR38" s="63" t="str">
        <f t="shared" si="41"/>
        <v/>
      </c>
      <c r="BS38" s="63" t="str">
        <f t="shared" si="41"/>
        <v/>
      </c>
      <c r="BT38" s="63" t="str">
        <f t="shared" si="41"/>
        <v/>
      </c>
      <c r="BU38" s="63" t="str">
        <f t="shared" si="41"/>
        <v/>
      </c>
      <c r="BV38" s="63" t="str">
        <f t="shared" si="41"/>
        <v/>
      </c>
      <c r="BW38" s="63" t="str">
        <f t="shared" si="41"/>
        <v/>
      </c>
      <c r="BX38" s="63" t="str">
        <f t="shared" si="41"/>
        <v/>
      </c>
      <c r="BY38" s="63" t="str">
        <f t="shared" si="41"/>
        <v/>
      </c>
      <c r="BZ38" s="63" t="str">
        <f t="shared" si="41"/>
        <v/>
      </c>
      <c r="CA38" s="63" t="str">
        <f t="shared" si="41"/>
        <v/>
      </c>
      <c r="CB38" s="63" t="str">
        <f t="shared" si="41"/>
        <v/>
      </c>
      <c r="CC38" s="63" t="str">
        <f t="shared" si="41"/>
        <v/>
      </c>
      <c r="CD38" s="63" t="str">
        <f t="shared" si="41"/>
        <v/>
      </c>
      <c r="CE38" s="63" t="str">
        <f t="shared" si="41"/>
        <v/>
      </c>
      <c r="CF38" s="63" t="str">
        <f t="shared" si="41"/>
        <v/>
      </c>
      <c r="CG38" s="63" t="str">
        <f t="shared" si="41"/>
        <v/>
      </c>
      <c r="CH38" s="63" t="str">
        <f t="shared" si="41"/>
        <v/>
      </c>
      <c r="CI38" s="63" t="str">
        <f t="shared" si="41"/>
        <v/>
      </c>
      <c r="CJ38" s="63" t="str">
        <f t="shared" si="41"/>
        <v/>
      </c>
      <c r="CK38" s="63" t="str">
        <f t="shared" si="41"/>
        <v/>
      </c>
      <c r="CL38" s="63" t="str">
        <f t="shared" si="41"/>
        <v/>
      </c>
      <c r="CM38" s="63" t="str">
        <f t="shared" si="41"/>
        <v/>
      </c>
      <c r="CN38" s="63" t="str">
        <f t="shared" si="41"/>
        <v/>
      </c>
      <c r="CO38" s="63" t="str">
        <f t="shared" si="41"/>
        <v/>
      </c>
      <c r="CP38" s="63" t="str">
        <f t="shared" si="41"/>
        <v/>
      </c>
      <c r="CQ38" s="63" t="str">
        <f t="shared" si="41"/>
        <v/>
      </c>
      <c r="CR38" s="63" t="str">
        <f t="shared" si="41"/>
        <v/>
      </c>
      <c r="CS38" s="63" t="str">
        <f t="shared" si="41"/>
        <v/>
      </c>
      <c r="CT38" s="63" t="str">
        <f t="shared" si="41"/>
        <v/>
      </c>
      <c r="CU38" s="63" t="str">
        <f t="shared" si="41"/>
        <v/>
      </c>
      <c r="CV38" s="63" t="str">
        <f t="shared" si="41"/>
        <v/>
      </c>
      <c r="CW38" s="63" t="str">
        <f t="shared" si="41"/>
        <v/>
      </c>
      <c r="CX38" s="63" t="str">
        <f t="shared" si="41"/>
        <v/>
      </c>
      <c r="CY38" s="63" t="str">
        <f t="shared" si="41"/>
        <v/>
      </c>
      <c r="CZ38" s="63" t="str">
        <f t="shared" si="41"/>
        <v/>
      </c>
    </row>
    <row r="39" ht="15.75" customHeight="1">
      <c r="A39" s="53"/>
      <c r="B39" s="53"/>
      <c r="C39" s="55"/>
      <c r="D39" s="55"/>
      <c r="E39" s="53"/>
      <c r="F39" s="53"/>
      <c r="G39" s="53"/>
      <c r="H39" s="53"/>
      <c r="I39" s="53"/>
      <c r="J39" s="56"/>
      <c r="K39" s="57" t="str">
        <f t="shared" si="6"/>
        <v/>
      </c>
      <c r="L39" s="57" t="str">
        <f t="shared" si="7"/>
        <v/>
      </c>
      <c r="M39" s="57" t="str">
        <f>IF(OR($B39&lt;&gt;"Vorgang",N($H39)=0,NOT(ISNUMBER($L39)),ISNUMBER($P39)),"",WORKDAY($L39,$H39,Freie_Tage))</f>
        <v/>
      </c>
      <c r="N39" s="56"/>
      <c r="O39" s="56"/>
      <c r="P39" s="56"/>
      <c r="Q39" s="58"/>
      <c r="R39" s="59" t="str">
        <f>IF(AND(ISNUMBER($N39),ISNUMBER($L39)),IF($L39&gt;$N39,NETWORKDAYS($N39,$L39,Freie_Tage)-1,IF($L39&lt;$N39,1-NETWORKDAYS($L39,$N39,Freie_Tage),0)),"")</f>
        <v/>
      </c>
      <c r="S39" s="60" t="str">
        <f t="shared" si="8"/>
        <v/>
      </c>
      <c r="T39" s="61" t="str">
        <f t="shared" si="9"/>
        <v/>
      </c>
      <c r="U39" s="62">
        <f t="shared" si="10"/>
        <v>11</v>
      </c>
      <c r="V39" s="62" t="str">
        <f t="array" ref="V39">IF(OR($C39="",$B39="Abschnitt"),"",IF(ISNUMBER($O39),$O39,IF(AND($E39="",NOT(ISNUMBER($J39))),WORKDAY(IF(ISNUMBER($C$5),$C$5,TODAY())-1,1,Freie_Tage),MAX(IF($E39="",0,IFERROR(WORKDAY(INDEX($X$7:$X38,MATCH($E39,$A$7:$A38,0)),IF($B39="Meilenstein",0,1)+N($F39),Freie_Tage),WORKDAY(IF(ISNUMBER($C$5),$C$5,TODAY())-1,1,Freie_Tage))),IF(ISNUMBER($J39),WORKDAY($J39-1,1,Freie_Tage),0)))))</f>
        <v/>
      </c>
      <c r="W39" s="62" t="str">
        <f>IF(V39="","",IF(ISNUMBER($P39),$P39,IF($B39="Meilenstein",V39,WORKDAY(V39,MAX(N($G39),1)-1,Freie_Tage))))</f>
        <v/>
      </c>
      <c r="X39" s="62" t="str">
        <f>IF(V39="","",MAX(WORKDAY(IF($B39="Meilenstein",V39,WORKDAY(V39,MAX(N($G39),1)-1,Freie_Tage)),N($H39),Freie_Tage),IF(ISNUMBER($P39),$P39,0)))</f>
        <v/>
      </c>
      <c r="Y39" s="62">
        <f t="shared" si="11"/>
        <v>0</v>
      </c>
      <c r="Z39" s="62">
        <f>IF(NOT(ISNUMBER($K39)),0,IF(Y39&gt;=1,1,IF(TODAY()&lt;$K39,2,IF(OR(TODAY()&gt;$L39,N($R39)&gt;0),5,IF(Y39&lt;MIN(1,(NETWORKDAYS($K39,TODAY(),Freie_Tage)-1)/MAX(1,NETWORKDAYS($K39,$L39,Freie_Tage)))-0.15,4,3)))))</f>
        <v>0</v>
      </c>
      <c r="AA39" s="63" t="str">
        <f t="shared" ref="AA39:CZ39" si="42">IF(AND($B39="Meilenstein",ISNUMBER($K39)),IF(AND(AA$1&lt;=$K39,AB$1&gt;$K39),"◆",""),"")</f>
        <v/>
      </c>
      <c r="AB39" s="63" t="str">
        <f t="shared" si="42"/>
        <v/>
      </c>
      <c r="AC39" s="63" t="str">
        <f t="shared" si="42"/>
        <v/>
      </c>
      <c r="AD39" s="63" t="str">
        <f t="shared" si="42"/>
        <v/>
      </c>
      <c r="AE39" s="63" t="str">
        <f t="shared" si="42"/>
        <v/>
      </c>
      <c r="AF39" s="63" t="str">
        <f t="shared" si="42"/>
        <v/>
      </c>
      <c r="AG39" s="63" t="str">
        <f t="shared" si="42"/>
        <v/>
      </c>
      <c r="AH39" s="63" t="str">
        <f t="shared" si="42"/>
        <v/>
      </c>
      <c r="AI39" s="63" t="str">
        <f t="shared" si="42"/>
        <v/>
      </c>
      <c r="AJ39" s="63" t="str">
        <f t="shared" si="42"/>
        <v/>
      </c>
      <c r="AK39" s="63" t="str">
        <f t="shared" si="42"/>
        <v/>
      </c>
      <c r="AL39" s="63" t="str">
        <f t="shared" si="42"/>
        <v/>
      </c>
      <c r="AM39" s="63" t="str">
        <f t="shared" si="42"/>
        <v/>
      </c>
      <c r="AN39" s="63" t="str">
        <f t="shared" si="42"/>
        <v/>
      </c>
      <c r="AO39" s="63" t="str">
        <f t="shared" si="42"/>
        <v/>
      </c>
      <c r="AP39" s="63" t="str">
        <f t="shared" si="42"/>
        <v/>
      </c>
      <c r="AQ39" s="63" t="str">
        <f t="shared" si="42"/>
        <v/>
      </c>
      <c r="AR39" s="63" t="str">
        <f t="shared" si="42"/>
        <v/>
      </c>
      <c r="AS39" s="63" t="str">
        <f t="shared" si="42"/>
        <v/>
      </c>
      <c r="AT39" s="63" t="str">
        <f t="shared" si="42"/>
        <v/>
      </c>
      <c r="AU39" s="63" t="str">
        <f t="shared" si="42"/>
        <v/>
      </c>
      <c r="AV39" s="63" t="str">
        <f t="shared" si="42"/>
        <v/>
      </c>
      <c r="AW39" s="63" t="str">
        <f t="shared" si="42"/>
        <v/>
      </c>
      <c r="AX39" s="63" t="str">
        <f t="shared" si="42"/>
        <v/>
      </c>
      <c r="AY39" s="63" t="str">
        <f t="shared" si="42"/>
        <v/>
      </c>
      <c r="AZ39" s="63" t="str">
        <f t="shared" si="42"/>
        <v/>
      </c>
      <c r="BA39" s="63" t="str">
        <f t="shared" si="42"/>
        <v/>
      </c>
      <c r="BB39" s="63" t="str">
        <f t="shared" si="42"/>
        <v/>
      </c>
      <c r="BC39" s="63" t="str">
        <f t="shared" si="42"/>
        <v/>
      </c>
      <c r="BD39" s="63" t="str">
        <f t="shared" si="42"/>
        <v/>
      </c>
      <c r="BE39" s="63" t="str">
        <f t="shared" si="42"/>
        <v/>
      </c>
      <c r="BF39" s="63" t="str">
        <f t="shared" si="42"/>
        <v/>
      </c>
      <c r="BG39" s="63" t="str">
        <f t="shared" si="42"/>
        <v/>
      </c>
      <c r="BH39" s="63" t="str">
        <f t="shared" si="42"/>
        <v/>
      </c>
      <c r="BI39" s="63" t="str">
        <f t="shared" si="42"/>
        <v/>
      </c>
      <c r="BJ39" s="63" t="str">
        <f t="shared" si="42"/>
        <v/>
      </c>
      <c r="BK39" s="63" t="str">
        <f t="shared" si="42"/>
        <v/>
      </c>
      <c r="BL39" s="63" t="str">
        <f t="shared" si="42"/>
        <v/>
      </c>
      <c r="BM39" s="63" t="str">
        <f t="shared" si="42"/>
        <v/>
      </c>
      <c r="BN39" s="63" t="str">
        <f t="shared" si="42"/>
        <v/>
      </c>
      <c r="BO39" s="63" t="str">
        <f t="shared" si="42"/>
        <v/>
      </c>
      <c r="BP39" s="63" t="str">
        <f t="shared" si="42"/>
        <v/>
      </c>
      <c r="BQ39" s="63" t="str">
        <f t="shared" si="42"/>
        <v/>
      </c>
      <c r="BR39" s="63" t="str">
        <f t="shared" si="42"/>
        <v/>
      </c>
      <c r="BS39" s="63" t="str">
        <f t="shared" si="42"/>
        <v/>
      </c>
      <c r="BT39" s="63" t="str">
        <f t="shared" si="42"/>
        <v/>
      </c>
      <c r="BU39" s="63" t="str">
        <f t="shared" si="42"/>
        <v/>
      </c>
      <c r="BV39" s="63" t="str">
        <f t="shared" si="42"/>
        <v/>
      </c>
      <c r="BW39" s="63" t="str">
        <f t="shared" si="42"/>
        <v/>
      </c>
      <c r="BX39" s="63" t="str">
        <f t="shared" si="42"/>
        <v/>
      </c>
      <c r="BY39" s="63" t="str">
        <f t="shared" si="42"/>
        <v/>
      </c>
      <c r="BZ39" s="63" t="str">
        <f t="shared" si="42"/>
        <v/>
      </c>
      <c r="CA39" s="63" t="str">
        <f t="shared" si="42"/>
        <v/>
      </c>
      <c r="CB39" s="63" t="str">
        <f t="shared" si="42"/>
        <v/>
      </c>
      <c r="CC39" s="63" t="str">
        <f t="shared" si="42"/>
        <v/>
      </c>
      <c r="CD39" s="63" t="str">
        <f t="shared" si="42"/>
        <v/>
      </c>
      <c r="CE39" s="63" t="str">
        <f t="shared" si="42"/>
        <v/>
      </c>
      <c r="CF39" s="63" t="str">
        <f t="shared" si="42"/>
        <v/>
      </c>
      <c r="CG39" s="63" t="str">
        <f t="shared" si="42"/>
        <v/>
      </c>
      <c r="CH39" s="63" t="str">
        <f t="shared" si="42"/>
        <v/>
      </c>
      <c r="CI39" s="63" t="str">
        <f t="shared" si="42"/>
        <v/>
      </c>
      <c r="CJ39" s="63" t="str">
        <f t="shared" si="42"/>
        <v/>
      </c>
      <c r="CK39" s="63" t="str">
        <f t="shared" si="42"/>
        <v/>
      </c>
      <c r="CL39" s="63" t="str">
        <f t="shared" si="42"/>
        <v/>
      </c>
      <c r="CM39" s="63" t="str">
        <f t="shared" si="42"/>
        <v/>
      </c>
      <c r="CN39" s="63" t="str">
        <f t="shared" si="42"/>
        <v/>
      </c>
      <c r="CO39" s="63" t="str">
        <f t="shared" si="42"/>
        <v/>
      </c>
      <c r="CP39" s="63" t="str">
        <f t="shared" si="42"/>
        <v/>
      </c>
      <c r="CQ39" s="63" t="str">
        <f t="shared" si="42"/>
        <v/>
      </c>
      <c r="CR39" s="63" t="str">
        <f t="shared" si="42"/>
        <v/>
      </c>
      <c r="CS39" s="63" t="str">
        <f t="shared" si="42"/>
        <v/>
      </c>
      <c r="CT39" s="63" t="str">
        <f t="shared" si="42"/>
        <v/>
      </c>
      <c r="CU39" s="63" t="str">
        <f t="shared" si="42"/>
        <v/>
      </c>
      <c r="CV39" s="63" t="str">
        <f t="shared" si="42"/>
        <v/>
      </c>
      <c r="CW39" s="63" t="str">
        <f t="shared" si="42"/>
        <v/>
      </c>
      <c r="CX39" s="63" t="str">
        <f t="shared" si="42"/>
        <v/>
      </c>
      <c r="CY39" s="63" t="str">
        <f t="shared" si="42"/>
        <v/>
      </c>
      <c r="CZ39" s="63" t="str">
        <f t="shared" si="42"/>
        <v/>
      </c>
    </row>
    <row r="40" ht="15.75" customHeight="1">
      <c r="A40" s="53"/>
      <c r="B40" s="53"/>
      <c r="C40" s="55"/>
      <c r="D40" s="55"/>
      <c r="E40" s="53"/>
      <c r="F40" s="53"/>
      <c r="G40" s="53"/>
      <c r="H40" s="53"/>
      <c r="I40" s="53"/>
      <c r="J40" s="56"/>
      <c r="K40" s="57" t="str">
        <f t="shared" si="6"/>
        <v/>
      </c>
      <c r="L40" s="57" t="str">
        <f t="shared" si="7"/>
        <v/>
      </c>
      <c r="M40" s="57" t="str">
        <f>IF(OR($B40&lt;&gt;"Vorgang",N($H40)=0,NOT(ISNUMBER($L40)),ISNUMBER($P40)),"",WORKDAY($L40,$H40,Freie_Tage))</f>
        <v/>
      </c>
      <c r="N40" s="56"/>
      <c r="O40" s="56"/>
      <c r="P40" s="56"/>
      <c r="Q40" s="58"/>
      <c r="R40" s="59" t="str">
        <f>IF(AND(ISNUMBER($N40),ISNUMBER($L40)),IF($L40&gt;$N40,NETWORKDAYS($N40,$L40,Freie_Tage)-1,IF($L40&lt;$N40,1-NETWORKDAYS($L40,$N40,Freie_Tage),0)),"")</f>
        <v/>
      </c>
      <c r="S40" s="60" t="str">
        <f t="shared" si="8"/>
        <v/>
      </c>
      <c r="T40" s="61" t="str">
        <f t="shared" si="9"/>
        <v/>
      </c>
      <c r="U40" s="62">
        <f t="shared" si="10"/>
        <v>11</v>
      </c>
      <c r="V40" s="62" t="str">
        <f t="array" ref="V40">IF(OR($C40="",$B40="Abschnitt"),"",IF(ISNUMBER($O40),$O40,IF(AND($E40="",NOT(ISNUMBER($J40))),WORKDAY(IF(ISNUMBER($C$5),$C$5,TODAY())-1,1,Freie_Tage),MAX(IF($E40="",0,IFERROR(WORKDAY(INDEX($X$7:$X39,MATCH($E40,$A$7:$A39,0)),IF($B40="Meilenstein",0,1)+N($F40),Freie_Tage),WORKDAY(IF(ISNUMBER($C$5),$C$5,TODAY())-1,1,Freie_Tage))),IF(ISNUMBER($J40),WORKDAY($J40-1,1,Freie_Tage),0)))))</f>
        <v/>
      </c>
      <c r="W40" s="62" t="str">
        <f>IF(V40="","",IF(ISNUMBER($P40),$P40,IF($B40="Meilenstein",V40,WORKDAY(V40,MAX(N($G40),1)-1,Freie_Tage))))</f>
        <v/>
      </c>
      <c r="X40" s="62" t="str">
        <f>IF(V40="","",MAX(WORKDAY(IF($B40="Meilenstein",V40,WORKDAY(V40,MAX(N($G40),1)-1,Freie_Tage)),N($H40),Freie_Tage),IF(ISNUMBER($P40),$P40,0)))</f>
        <v/>
      </c>
      <c r="Y40" s="62">
        <f t="shared" si="11"/>
        <v>0</v>
      </c>
      <c r="Z40" s="62">
        <f>IF(NOT(ISNUMBER($K40)),0,IF(Y40&gt;=1,1,IF(TODAY()&lt;$K40,2,IF(OR(TODAY()&gt;$L40,N($R40)&gt;0),5,IF(Y40&lt;MIN(1,(NETWORKDAYS($K40,TODAY(),Freie_Tage)-1)/MAX(1,NETWORKDAYS($K40,$L40,Freie_Tage)))-0.15,4,3)))))</f>
        <v>0</v>
      </c>
      <c r="AA40" s="63" t="str">
        <f t="shared" ref="AA40:CZ40" si="43">IF(AND($B40="Meilenstein",ISNUMBER($K40)),IF(AND(AA$1&lt;=$K40,AB$1&gt;$K40),"◆",""),"")</f>
        <v/>
      </c>
      <c r="AB40" s="63" t="str">
        <f t="shared" si="43"/>
        <v/>
      </c>
      <c r="AC40" s="63" t="str">
        <f t="shared" si="43"/>
        <v/>
      </c>
      <c r="AD40" s="63" t="str">
        <f t="shared" si="43"/>
        <v/>
      </c>
      <c r="AE40" s="63" t="str">
        <f t="shared" si="43"/>
        <v/>
      </c>
      <c r="AF40" s="63" t="str">
        <f t="shared" si="43"/>
        <v/>
      </c>
      <c r="AG40" s="63" t="str">
        <f t="shared" si="43"/>
        <v/>
      </c>
      <c r="AH40" s="63" t="str">
        <f t="shared" si="43"/>
        <v/>
      </c>
      <c r="AI40" s="63" t="str">
        <f t="shared" si="43"/>
        <v/>
      </c>
      <c r="AJ40" s="63" t="str">
        <f t="shared" si="43"/>
        <v/>
      </c>
      <c r="AK40" s="63" t="str">
        <f t="shared" si="43"/>
        <v/>
      </c>
      <c r="AL40" s="63" t="str">
        <f t="shared" si="43"/>
        <v/>
      </c>
      <c r="AM40" s="63" t="str">
        <f t="shared" si="43"/>
        <v/>
      </c>
      <c r="AN40" s="63" t="str">
        <f t="shared" si="43"/>
        <v/>
      </c>
      <c r="AO40" s="63" t="str">
        <f t="shared" si="43"/>
        <v/>
      </c>
      <c r="AP40" s="63" t="str">
        <f t="shared" si="43"/>
        <v/>
      </c>
      <c r="AQ40" s="63" t="str">
        <f t="shared" si="43"/>
        <v/>
      </c>
      <c r="AR40" s="63" t="str">
        <f t="shared" si="43"/>
        <v/>
      </c>
      <c r="AS40" s="63" t="str">
        <f t="shared" si="43"/>
        <v/>
      </c>
      <c r="AT40" s="63" t="str">
        <f t="shared" si="43"/>
        <v/>
      </c>
      <c r="AU40" s="63" t="str">
        <f t="shared" si="43"/>
        <v/>
      </c>
      <c r="AV40" s="63" t="str">
        <f t="shared" si="43"/>
        <v/>
      </c>
      <c r="AW40" s="63" t="str">
        <f t="shared" si="43"/>
        <v/>
      </c>
      <c r="AX40" s="63" t="str">
        <f t="shared" si="43"/>
        <v/>
      </c>
      <c r="AY40" s="63" t="str">
        <f t="shared" si="43"/>
        <v/>
      </c>
      <c r="AZ40" s="63" t="str">
        <f t="shared" si="43"/>
        <v/>
      </c>
      <c r="BA40" s="63" t="str">
        <f t="shared" si="43"/>
        <v/>
      </c>
      <c r="BB40" s="63" t="str">
        <f t="shared" si="43"/>
        <v/>
      </c>
      <c r="BC40" s="63" t="str">
        <f t="shared" si="43"/>
        <v/>
      </c>
      <c r="BD40" s="63" t="str">
        <f t="shared" si="43"/>
        <v/>
      </c>
      <c r="BE40" s="63" t="str">
        <f t="shared" si="43"/>
        <v/>
      </c>
      <c r="BF40" s="63" t="str">
        <f t="shared" si="43"/>
        <v/>
      </c>
      <c r="BG40" s="63" t="str">
        <f t="shared" si="43"/>
        <v/>
      </c>
      <c r="BH40" s="63" t="str">
        <f t="shared" si="43"/>
        <v/>
      </c>
      <c r="BI40" s="63" t="str">
        <f t="shared" si="43"/>
        <v/>
      </c>
      <c r="BJ40" s="63" t="str">
        <f t="shared" si="43"/>
        <v/>
      </c>
      <c r="BK40" s="63" t="str">
        <f t="shared" si="43"/>
        <v/>
      </c>
      <c r="BL40" s="63" t="str">
        <f t="shared" si="43"/>
        <v/>
      </c>
      <c r="BM40" s="63" t="str">
        <f t="shared" si="43"/>
        <v/>
      </c>
      <c r="BN40" s="63" t="str">
        <f t="shared" si="43"/>
        <v/>
      </c>
      <c r="BO40" s="63" t="str">
        <f t="shared" si="43"/>
        <v/>
      </c>
      <c r="BP40" s="63" t="str">
        <f t="shared" si="43"/>
        <v/>
      </c>
      <c r="BQ40" s="63" t="str">
        <f t="shared" si="43"/>
        <v/>
      </c>
      <c r="BR40" s="63" t="str">
        <f t="shared" si="43"/>
        <v/>
      </c>
      <c r="BS40" s="63" t="str">
        <f t="shared" si="43"/>
        <v/>
      </c>
      <c r="BT40" s="63" t="str">
        <f t="shared" si="43"/>
        <v/>
      </c>
      <c r="BU40" s="63" t="str">
        <f t="shared" si="43"/>
        <v/>
      </c>
      <c r="BV40" s="63" t="str">
        <f t="shared" si="43"/>
        <v/>
      </c>
      <c r="BW40" s="63" t="str">
        <f t="shared" si="43"/>
        <v/>
      </c>
      <c r="BX40" s="63" t="str">
        <f t="shared" si="43"/>
        <v/>
      </c>
      <c r="BY40" s="63" t="str">
        <f t="shared" si="43"/>
        <v/>
      </c>
      <c r="BZ40" s="63" t="str">
        <f t="shared" si="43"/>
        <v/>
      </c>
      <c r="CA40" s="63" t="str">
        <f t="shared" si="43"/>
        <v/>
      </c>
      <c r="CB40" s="63" t="str">
        <f t="shared" si="43"/>
        <v/>
      </c>
      <c r="CC40" s="63" t="str">
        <f t="shared" si="43"/>
        <v/>
      </c>
      <c r="CD40" s="63" t="str">
        <f t="shared" si="43"/>
        <v/>
      </c>
      <c r="CE40" s="63" t="str">
        <f t="shared" si="43"/>
        <v/>
      </c>
      <c r="CF40" s="63" t="str">
        <f t="shared" si="43"/>
        <v/>
      </c>
      <c r="CG40" s="63" t="str">
        <f t="shared" si="43"/>
        <v/>
      </c>
      <c r="CH40" s="63" t="str">
        <f t="shared" si="43"/>
        <v/>
      </c>
      <c r="CI40" s="63" t="str">
        <f t="shared" si="43"/>
        <v/>
      </c>
      <c r="CJ40" s="63" t="str">
        <f t="shared" si="43"/>
        <v/>
      </c>
      <c r="CK40" s="63" t="str">
        <f t="shared" si="43"/>
        <v/>
      </c>
      <c r="CL40" s="63" t="str">
        <f t="shared" si="43"/>
        <v/>
      </c>
      <c r="CM40" s="63" t="str">
        <f t="shared" si="43"/>
        <v/>
      </c>
      <c r="CN40" s="63" t="str">
        <f t="shared" si="43"/>
        <v/>
      </c>
      <c r="CO40" s="63" t="str">
        <f t="shared" si="43"/>
        <v/>
      </c>
      <c r="CP40" s="63" t="str">
        <f t="shared" si="43"/>
        <v/>
      </c>
      <c r="CQ40" s="63" t="str">
        <f t="shared" si="43"/>
        <v/>
      </c>
      <c r="CR40" s="63" t="str">
        <f t="shared" si="43"/>
        <v/>
      </c>
      <c r="CS40" s="63" t="str">
        <f t="shared" si="43"/>
        <v/>
      </c>
      <c r="CT40" s="63" t="str">
        <f t="shared" si="43"/>
        <v/>
      </c>
      <c r="CU40" s="63" t="str">
        <f t="shared" si="43"/>
        <v/>
      </c>
      <c r="CV40" s="63" t="str">
        <f t="shared" si="43"/>
        <v/>
      </c>
      <c r="CW40" s="63" t="str">
        <f t="shared" si="43"/>
        <v/>
      </c>
      <c r="CX40" s="63" t="str">
        <f t="shared" si="43"/>
        <v/>
      </c>
      <c r="CY40" s="63" t="str">
        <f t="shared" si="43"/>
        <v/>
      </c>
      <c r="CZ40" s="63" t="str">
        <f t="shared" si="43"/>
        <v/>
      </c>
    </row>
    <row r="41" ht="15.75" customHeight="1">
      <c r="A41" s="53"/>
      <c r="B41" s="53"/>
      <c r="C41" s="55"/>
      <c r="D41" s="55"/>
      <c r="E41" s="53"/>
      <c r="F41" s="53"/>
      <c r="G41" s="53"/>
      <c r="H41" s="53"/>
      <c r="I41" s="53"/>
      <c r="J41" s="56"/>
      <c r="K41" s="57" t="str">
        <f t="shared" si="6"/>
        <v/>
      </c>
      <c r="L41" s="57" t="str">
        <f t="shared" si="7"/>
        <v/>
      </c>
      <c r="M41" s="57" t="str">
        <f>IF(OR($B41&lt;&gt;"Vorgang",N($H41)=0,NOT(ISNUMBER($L41)),ISNUMBER($P41)),"",WORKDAY($L41,$H41,Freie_Tage))</f>
        <v/>
      </c>
      <c r="N41" s="56"/>
      <c r="O41" s="56"/>
      <c r="P41" s="56"/>
      <c r="Q41" s="58"/>
      <c r="R41" s="59" t="str">
        <f>IF(AND(ISNUMBER($N41),ISNUMBER($L41)),IF($L41&gt;$N41,NETWORKDAYS($N41,$L41,Freie_Tage)-1,IF($L41&lt;$N41,1-NETWORKDAYS($L41,$N41,Freie_Tage),0)),"")</f>
        <v/>
      </c>
      <c r="S41" s="60" t="str">
        <f t="shared" si="8"/>
        <v/>
      </c>
      <c r="T41" s="61" t="str">
        <f t="shared" si="9"/>
        <v/>
      </c>
      <c r="U41" s="62">
        <f t="shared" si="10"/>
        <v>11</v>
      </c>
      <c r="V41" s="62" t="str">
        <f t="array" ref="V41">IF(OR($C41="",$B41="Abschnitt"),"",IF(ISNUMBER($O41),$O41,IF(AND($E41="",NOT(ISNUMBER($J41))),WORKDAY(IF(ISNUMBER($C$5),$C$5,TODAY())-1,1,Freie_Tage),MAX(IF($E41="",0,IFERROR(WORKDAY(INDEX($X$7:$X40,MATCH($E41,$A$7:$A40,0)),IF($B41="Meilenstein",0,1)+N($F41),Freie_Tage),WORKDAY(IF(ISNUMBER($C$5),$C$5,TODAY())-1,1,Freie_Tage))),IF(ISNUMBER($J41),WORKDAY($J41-1,1,Freie_Tage),0)))))</f>
        <v/>
      </c>
      <c r="W41" s="62" t="str">
        <f>IF(V41="","",IF(ISNUMBER($P41),$P41,IF($B41="Meilenstein",V41,WORKDAY(V41,MAX(N($G41),1)-1,Freie_Tage))))</f>
        <v/>
      </c>
      <c r="X41" s="62" t="str">
        <f>IF(V41="","",MAX(WORKDAY(IF($B41="Meilenstein",V41,WORKDAY(V41,MAX(N($G41),1)-1,Freie_Tage)),N($H41),Freie_Tage),IF(ISNUMBER($P41),$P41,0)))</f>
        <v/>
      </c>
      <c r="Y41" s="62">
        <f t="shared" si="11"/>
        <v>0</v>
      </c>
      <c r="Z41" s="62">
        <f>IF(NOT(ISNUMBER($K41)),0,IF(Y41&gt;=1,1,IF(TODAY()&lt;$K41,2,IF(OR(TODAY()&gt;$L41,N($R41)&gt;0),5,IF(Y41&lt;MIN(1,(NETWORKDAYS($K41,TODAY(),Freie_Tage)-1)/MAX(1,NETWORKDAYS($K41,$L41,Freie_Tage)))-0.15,4,3)))))</f>
        <v>0</v>
      </c>
      <c r="AA41" s="63" t="str">
        <f t="shared" ref="AA41:CZ41" si="44">IF(AND($B41="Meilenstein",ISNUMBER($K41)),IF(AND(AA$1&lt;=$K41,AB$1&gt;$K41),"◆",""),"")</f>
        <v/>
      </c>
      <c r="AB41" s="63" t="str">
        <f t="shared" si="44"/>
        <v/>
      </c>
      <c r="AC41" s="63" t="str">
        <f t="shared" si="44"/>
        <v/>
      </c>
      <c r="AD41" s="63" t="str">
        <f t="shared" si="44"/>
        <v/>
      </c>
      <c r="AE41" s="63" t="str">
        <f t="shared" si="44"/>
        <v/>
      </c>
      <c r="AF41" s="63" t="str">
        <f t="shared" si="44"/>
        <v/>
      </c>
      <c r="AG41" s="63" t="str">
        <f t="shared" si="44"/>
        <v/>
      </c>
      <c r="AH41" s="63" t="str">
        <f t="shared" si="44"/>
        <v/>
      </c>
      <c r="AI41" s="63" t="str">
        <f t="shared" si="44"/>
        <v/>
      </c>
      <c r="AJ41" s="63" t="str">
        <f t="shared" si="44"/>
        <v/>
      </c>
      <c r="AK41" s="63" t="str">
        <f t="shared" si="44"/>
        <v/>
      </c>
      <c r="AL41" s="63" t="str">
        <f t="shared" si="44"/>
        <v/>
      </c>
      <c r="AM41" s="63" t="str">
        <f t="shared" si="44"/>
        <v/>
      </c>
      <c r="AN41" s="63" t="str">
        <f t="shared" si="44"/>
        <v/>
      </c>
      <c r="AO41" s="63" t="str">
        <f t="shared" si="44"/>
        <v/>
      </c>
      <c r="AP41" s="63" t="str">
        <f t="shared" si="44"/>
        <v/>
      </c>
      <c r="AQ41" s="63" t="str">
        <f t="shared" si="44"/>
        <v/>
      </c>
      <c r="AR41" s="63" t="str">
        <f t="shared" si="44"/>
        <v/>
      </c>
      <c r="AS41" s="63" t="str">
        <f t="shared" si="44"/>
        <v/>
      </c>
      <c r="AT41" s="63" t="str">
        <f t="shared" si="44"/>
        <v/>
      </c>
      <c r="AU41" s="63" t="str">
        <f t="shared" si="44"/>
        <v/>
      </c>
      <c r="AV41" s="63" t="str">
        <f t="shared" si="44"/>
        <v/>
      </c>
      <c r="AW41" s="63" t="str">
        <f t="shared" si="44"/>
        <v/>
      </c>
      <c r="AX41" s="63" t="str">
        <f t="shared" si="44"/>
        <v/>
      </c>
      <c r="AY41" s="63" t="str">
        <f t="shared" si="44"/>
        <v/>
      </c>
      <c r="AZ41" s="63" t="str">
        <f t="shared" si="44"/>
        <v/>
      </c>
      <c r="BA41" s="63" t="str">
        <f t="shared" si="44"/>
        <v/>
      </c>
      <c r="BB41" s="63" t="str">
        <f t="shared" si="44"/>
        <v/>
      </c>
      <c r="BC41" s="63" t="str">
        <f t="shared" si="44"/>
        <v/>
      </c>
      <c r="BD41" s="63" t="str">
        <f t="shared" si="44"/>
        <v/>
      </c>
      <c r="BE41" s="63" t="str">
        <f t="shared" si="44"/>
        <v/>
      </c>
      <c r="BF41" s="63" t="str">
        <f t="shared" si="44"/>
        <v/>
      </c>
      <c r="BG41" s="63" t="str">
        <f t="shared" si="44"/>
        <v/>
      </c>
      <c r="BH41" s="63" t="str">
        <f t="shared" si="44"/>
        <v/>
      </c>
      <c r="BI41" s="63" t="str">
        <f t="shared" si="44"/>
        <v/>
      </c>
      <c r="BJ41" s="63" t="str">
        <f t="shared" si="44"/>
        <v/>
      </c>
      <c r="BK41" s="63" t="str">
        <f t="shared" si="44"/>
        <v/>
      </c>
      <c r="BL41" s="63" t="str">
        <f t="shared" si="44"/>
        <v/>
      </c>
      <c r="BM41" s="63" t="str">
        <f t="shared" si="44"/>
        <v/>
      </c>
      <c r="BN41" s="63" t="str">
        <f t="shared" si="44"/>
        <v/>
      </c>
      <c r="BO41" s="63" t="str">
        <f t="shared" si="44"/>
        <v/>
      </c>
      <c r="BP41" s="63" t="str">
        <f t="shared" si="44"/>
        <v/>
      </c>
      <c r="BQ41" s="63" t="str">
        <f t="shared" si="44"/>
        <v/>
      </c>
      <c r="BR41" s="63" t="str">
        <f t="shared" si="44"/>
        <v/>
      </c>
      <c r="BS41" s="63" t="str">
        <f t="shared" si="44"/>
        <v/>
      </c>
      <c r="BT41" s="63" t="str">
        <f t="shared" si="44"/>
        <v/>
      </c>
      <c r="BU41" s="63" t="str">
        <f t="shared" si="44"/>
        <v/>
      </c>
      <c r="BV41" s="63" t="str">
        <f t="shared" si="44"/>
        <v/>
      </c>
      <c r="BW41" s="63" t="str">
        <f t="shared" si="44"/>
        <v/>
      </c>
      <c r="BX41" s="63" t="str">
        <f t="shared" si="44"/>
        <v/>
      </c>
      <c r="BY41" s="63" t="str">
        <f t="shared" si="44"/>
        <v/>
      </c>
      <c r="BZ41" s="63" t="str">
        <f t="shared" si="44"/>
        <v/>
      </c>
      <c r="CA41" s="63" t="str">
        <f t="shared" si="44"/>
        <v/>
      </c>
      <c r="CB41" s="63" t="str">
        <f t="shared" si="44"/>
        <v/>
      </c>
      <c r="CC41" s="63" t="str">
        <f t="shared" si="44"/>
        <v/>
      </c>
      <c r="CD41" s="63" t="str">
        <f t="shared" si="44"/>
        <v/>
      </c>
      <c r="CE41" s="63" t="str">
        <f t="shared" si="44"/>
        <v/>
      </c>
      <c r="CF41" s="63" t="str">
        <f t="shared" si="44"/>
        <v/>
      </c>
      <c r="CG41" s="63" t="str">
        <f t="shared" si="44"/>
        <v/>
      </c>
      <c r="CH41" s="63" t="str">
        <f t="shared" si="44"/>
        <v/>
      </c>
      <c r="CI41" s="63" t="str">
        <f t="shared" si="44"/>
        <v/>
      </c>
      <c r="CJ41" s="63" t="str">
        <f t="shared" si="44"/>
        <v/>
      </c>
      <c r="CK41" s="63" t="str">
        <f t="shared" si="44"/>
        <v/>
      </c>
      <c r="CL41" s="63" t="str">
        <f t="shared" si="44"/>
        <v/>
      </c>
      <c r="CM41" s="63" t="str">
        <f t="shared" si="44"/>
        <v/>
      </c>
      <c r="CN41" s="63" t="str">
        <f t="shared" si="44"/>
        <v/>
      </c>
      <c r="CO41" s="63" t="str">
        <f t="shared" si="44"/>
        <v/>
      </c>
      <c r="CP41" s="63" t="str">
        <f t="shared" si="44"/>
        <v/>
      </c>
      <c r="CQ41" s="63" t="str">
        <f t="shared" si="44"/>
        <v/>
      </c>
      <c r="CR41" s="63" t="str">
        <f t="shared" si="44"/>
        <v/>
      </c>
      <c r="CS41" s="63" t="str">
        <f t="shared" si="44"/>
        <v/>
      </c>
      <c r="CT41" s="63" t="str">
        <f t="shared" si="44"/>
        <v/>
      </c>
      <c r="CU41" s="63" t="str">
        <f t="shared" si="44"/>
        <v/>
      </c>
      <c r="CV41" s="63" t="str">
        <f t="shared" si="44"/>
        <v/>
      </c>
      <c r="CW41" s="63" t="str">
        <f t="shared" si="44"/>
        <v/>
      </c>
      <c r="CX41" s="63" t="str">
        <f t="shared" si="44"/>
        <v/>
      </c>
      <c r="CY41" s="63" t="str">
        <f t="shared" si="44"/>
        <v/>
      </c>
      <c r="CZ41" s="63" t="str">
        <f t="shared" si="44"/>
        <v/>
      </c>
    </row>
    <row r="42" ht="15.75" customHeight="1">
      <c r="A42" s="53"/>
      <c r="B42" s="53"/>
      <c r="C42" s="55"/>
      <c r="D42" s="55"/>
      <c r="E42" s="53"/>
      <c r="F42" s="53"/>
      <c r="G42" s="53"/>
      <c r="H42" s="53"/>
      <c r="I42" s="53"/>
      <c r="J42" s="56"/>
      <c r="K42" s="57" t="str">
        <f t="shared" si="6"/>
        <v/>
      </c>
      <c r="L42" s="57" t="str">
        <f t="shared" si="7"/>
        <v/>
      </c>
      <c r="M42" s="57" t="str">
        <f>IF(OR($B42&lt;&gt;"Vorgang",N($H42)=0,NOT(ISNUMBER($L42)),ISNUMBER($P42)),"",WORKDAY($L42,$H42,Freie_Tage))</f>
        <v/>
      </c>
      <c r="N42" s="56"/>
      <c r="O42" s="56"/>
      <c r="P42" s="56"/>
      <c r="Q42" s="58"/>
      <c r="R42" s="59" t="str">
        <f>IF(AND(ISNUMBER($N42),ISNUMBER($L42)),IF($L42&gt;$N42,NETWORKDAYS($N42,$L42,Freie_Tage)-1,IF($L42&lt;$N42,1-NETWORKDAYS($L42,$N42,Freie_Tage),0)),"")</f>
        <v/>
      </c>
      <c r="S42" s="60" t="str">
        <f t="shared" si="8"/>
        <v/>
      </c>
      <c r="T42" s="61" t="str">
        <f t="shared" si="9"/>
        <v/>
      </c>
      <c r="U42" s="62">
        <f t="shared" si="10"/>
        <v>11</v>
      </c>
      <c r="V42" s="62" t="str">
        <f t="array" ref="V42">IF(OR($C42="",$B42="Abschnitt"),"",IF(ISNUMBER($O42),$O42,IF(AND($E42="",NOT(ISNUMBER($J42))),WORKDAY(IF(ISNUMBER($C$5),$C$5,TODAY())-1,1,Freie_Tage),MAX(IF($E42="",0,IFERROR(WORKDAY(INDEX($X$7:$X41,MATCH($E42,$A$7:$A41,0)),IF($B42="Meilenstein",0,1)+N($F42),Freie_Tage),WORKDAY(IF(ISNUMBER($C$5),$C$5,TODAY())-1,1,Freie_Tage))),IF(ISNUMBER($J42),WORKDAY($J42-1,1,Freie_Tage),0)))))</f>
        <v/>
      </c>
      <c r="W42" s="62" t="str">
        <f>IF(V42="","",IF(ISNUMBER($P42),$P42,IF($B42="Meilenstein",V42,WORKDAY(V42,MAX(N($G42),1)-1,Freie_Tage))))</f>
        <v/>
      </c>
      <c r="X42" s="62" t="str">
        <f>IF(V42="","",MAX(WORKDAY(IF($B42="Meilenstein",V42,WORKDAY(V42,MAX(N($G42),1)-1,Freie_Tage)),N($H42),Freie_Tage),IF(ISNUMBER($P42),$P42,0)))</f>
        <v/>
      </c>
      <c r="Y42" s="62">
        <f t="shared" si="11"/>
        <v>0</v>
      </c>
      <c r="Z42" s="62">
        <f>IF(NOT(ISNUMBER($K42)),0,IF(Y42&gt;=1,1,IF(TODAY()&lt;$K42,2,IF(OR(TODAY()&gt;$L42,N($R42)&gt;0),5,IF(Y42&lt;MIN(1,(NETWORKDAYS($K42,TODAY(),Freie_Tage)-1)/MAX(1,NETWORKDAYS($K42,$L42,Freie_Tage)))-0.15,4,3)))))</f>
        <v>0</v>
      </c>
      <c r="AA42" s="63" t="str">
        <f t="shared" ref="AA42:CZ42" si="45">IF(AND($B42="Meilenstein",ISNUMBER($K42)),IF(AND(AA$1&lt;=$K42,AB$1&gt;$K42),"◆",""),"")</f>
        <v/>
      </c>
      <c r="AB42" s="63" t="str">
        <f t="shared" si="45"/>
        <v/>
      </c>
      <c r="AC42" s="63" t="str">
        <f t="shared" si="45"/>
        <v/>
      </c>
      <c r="AD42" s="63" t="str">
        <f t="shared" si="45"/>
        <v/>
      </c>
      <c r="AE42" s="63" t="str">
        <f t="shared" si="45"/>
        <v/>
      </c>
      <c r="AF42" s="63" t="str">
        <f t="shared" si="45"/>
        <v/>
      </c>
      <c r="AG42" s="63" t="str">
        <f t="shared" si="45"/>
        <v/>
      </c>
      <c r="AH42" s="63" t="str">
        <f t="shared" si="45"/>
        <v/>
      </c>
      <c r="AI42" s="63" t="str">
        <f t="shared" si="45"/>
        <v/>
      </c>
      <c r="AJ42" s="63" t="str">
        <f t="shared" si="45"/>
        <v/>
      </c>
      <c r="AK42" s="63" t="str">
        <f t="shared" si="45"/>
        <v/>
      </c>
      <c r="AL42" s="63" t="str">
        <f t="shared" si="45"/>
        <v/>
      </c>
      <c r="AM42" s="63" t="str">
        <f t="shared" si="45"/>
        <v/>
      </c>
      <c r="AN42" s="63" t="str">
        <f t="shared" si="45"/>
        <v/>
      </c>
      <c r="AO42" s="63" t="str">
        <f t="shared" si="45"/>
        <v/>
      </c>
      <c r="AP42" s="63" t="str">
        <f t="shared" si="45"/>
        <v/>
      </c>
      <c r="AQ42" s="63" t="str">
        <f t="shared" si="45"/>
        <v/>
      </c>
      <c r="AR42" s="63" t="str">
        <f t="shared" si="45"/>
        <v/>
      </c>
      <c r="AS42" s="63" t="str">
        <f t="shared" si="45"/>
        <v/>
      </c>
      <c r="AT42" s="63" t="str">
        <f t="shared" si="45"/>
        <v/>
      </c>
      <c r="AU42" s="63" t="str">
        <f t="shared" si="45"/>
        <v/>
      </c>
      <c r="AV42" s="63" t="str">
        <f t="shared" si="45"/>
        <v/>
      </c>
      <c r="AW42" s="63" t="str">
        <f t="shared" si="45"/>
        <v/>
      </c>
      <c r="AX42" s="63" t="str">
        <f t="shared" si="45"/>
        <v/>
      </c>
      <c r="AY42" s="63" t="str">
        <f t="shared" si="45"/>
        <v/>
      </c>
      <c r="AZ42" s="63" t="str">
        <f t="shared" si="45"/>
        <v/>
      </c>
      <c r="BA42" s="63" t="str">
        <f t="shared" si="45"/>
        <v/>
      </c>
      <c r="BB42" s="63" t="str">
        <f t="shared" si="45"/>
        <v/>
      </c>
      <c r="BC42" s="63" t="str">
        <f t="shared" si="45"/>
        <v/>
      </c>
      <c r="BD42" s="63" t="str">
        <f t="shared" si="45"/>
        <v/>
      </c>
      <c r="BE42" s="63" t="str">
        <f t="shared" si="45"/>
        <v/>
      </c>
      <c r="BF42" s="63" t="str">
        <f t="shared" si="45"/>
        <v/>
      </c>
      <c r="BG42" s="63" t="str">
        <f t="shared" si="45"/>
        <v/>
      </c>
      <c r="BH42" s="63" t="str">
        <f t="shared" si="45"/>
        <v/>
      </c>
      <c r="BI42" s="63" t="str">
        <f t="shared" si="45"/>
        <v/>
      </c>
      <c r="BJ42" s="63" t="str">
        <f t="shared" si="45"/>
        <v/>
      </c>
      <c r="BK42" s="63" t="str">
        <f t="shared" si="45"/>
        <v/>
      </c>
      <c r="BL42" s="63" t="str">
        <f t="shared" si="45"/>
        <v/>
      </c>
      <c r="BM42" s="63" t="str">
        <f t="shared" si="45"/>
        <v/>
      </c>
      <c r="BN42" s="63" t="str">
        <f t="shared" si="45"/>
        <v/>
      </c>
      <c r="BO42" s="63" t="str">
        <f t="shared" si="45"/>
        <v/>
      </c>
      <c r="BP42" s="63" t="str">
        <f t="shared" si="45"/>
        <v/>
      </c>
      <c r="BQ42" s="63" t="str">
        <f t="shared" si="45"/>
        <v/>
      </c>
      <c r="BR42" s="63" t="str">
        <f t="shared" si="45"/>
        <v/>
      </c>
      <c r="BS42" s="63" t="str">
        <f t="shared" si="45"/>
        <v/>
      </c>
      <c r="BT42" s="63" t="str">
        <f t="shared" si="45"/>
        <v/>
      </c>
      <c r="BU42" s="63" t="str">
        <f t="shared" si="45"/>
        <v/>
      </c>
      <c r="BV42" s="63" t="str">
        <f t="shared" si="45"/>
        <v/>
      </c>
      <c r="BW42" s="63" t="str">
        <f t="shared" si="45"/>
        <v/>
      </c>
      <c r="BX42" s="63" t="str">
        <f t="shared" si="45"/>
        <v/>
      </c>
      <c r="BY42" s="63" t="str">
        <f t="shared" si="45"/>
        <v/>
      </c>
      <c r="BZ42" s="63" t="str">
        <f t="shared" si="45"/>
        <v/>
      </c>
      <c r="CA42" s="63" t="str">
        <f t="shared" si="45"/>
        <v/>
      </c>
      <c r="CB42" s="63" t="str">
        <f t="shared" si="45"/>
        <v/>
      </c>
      <c r="CC42" s="63" t="str">
        <f t="shared" si="45"/>
        <v/>
      </c>
      <c r="CD42" s="63" t="str">
        <f t="shared" si="45"/>
        <v/>
      </c>
      <c r="CE42" s="63" t="str">
        <f t="shared" si="45"/>
        <v/>
      </c>
      <c r="CF42" s="63" t="str">
        <f t="shared" si="45"/>
        <v/>
      </c>
      <c r="CG42" s="63" t="str">
        <f t="shared" si="45"/>
        <v/>
      </c>
      <c r="CH42" s="63" t="str">
        <f t="shared" si="45"/>
        <v/>
      </c>
      <c r="CI42" s="63" t="str">
        <f t="shared" si="45"/>
        <v/>
      </c>
      <c r="CJ42" s="63" t="str">
        <f t="shared" si="45"/>
        <v/>
      </c>
      <c r="CK42" s="63" t="str">
        <f t="shared" si="45"/>
        <v/>
      </c>
      <c r="CL42" s="63" t="str">
        <f t="shared" si="45"/>
        <v/>
      </c>
      <c r="CM42" s="63" t="str">
        <f t="shared" si="45"/>
        <v/>
      </c>
      <c r="CN42" s="63" t="str">
        <f t="shared" si="45"/>
        <v/>
      </c>
      <c r="CO42" s="63" t="str">
        <f t="shared" si="45"/>
        <v/>
      </c>
      <c r="CP42" s="63" t="str">
        <f t="shared" si="45"/>
        <v/>
      </c>
      <c r="CQ42" s="63" t="str">
        <f t="shared" si="45"/>
        <v/>
      </c>
      <c r="CR42" s="63" t="str">
        <f t="shared" si="45"/>
        <v/>
      </c>
      <c r="CS42" s="63" t="str">
        <f t="shared" si="45"/>
        <v/>
      </c>
      <c r="CT42" s="63" t="str">
        <f t="shared" si="45"/>
        <v/>
      </c>
      <c r="CU42" s="63" t="str">
        <f t="shared" si="45"/>
        <v/>
      </c>
      <c r="CV42" s="63" t="str">
        <f t="shared" si="45"/>
        <v/>
      </c>
      <c r="CW42" s="63" t="str">
        <f t="shared" si="45"/>
        <v/>
      </c>
      <c r="CX42" s="63" t="str">
        <f t="shared" si="45"/>
        <v/>
      </c>
      <c r="CY42" s="63" t="str">
        <f t="shared" si="45"/>
        <v/>
      </c>
      <c r="CZ42" s="63" t="str">
        <f t="shared" si="45"/>
        <v/>
      </c>
    </row>
    <row r="43" ht="15.75" customHeight="1">
      <c r="A43" s="53"/>
      <c r="B43" s="53"/>
      <c r="C43" s="55"/>
      <c r="D43" s="55"/>
      <c r="E43" s="53"/>
      <c r="F43" s="53"/>
      <c r="G43" s="53"/>
      <c r="H43" s="53"/>
      <c r="I43" s="53"/>
      <c r="J43" s="56"/>
      <c r="K43" s="57" t="str">
        <f t="shared" si="6"/>
        <v/>
      </c>
      <c r="L43" s="57" t="str">
        <f t="shared" si="7"/>
        <v/>
      </c>
      <c r="M43" s="57" t="str">
        <f>IF(OR($B43&lt;&gt;"Vorgang",N($H43)=0,NOT(ISNUMBER($L43)),ISNUMBER($P43)),"",WORKDAY($L43,$H43,Freie_Tage))</f>
        <v/>
      </c>
      <c r="N43" s="56"/>
      <c r="O43" s="56"/>
      <c r="P43" s="56"/>
      <c r="Q43" s="58"/>
      <c r="R43" s="59" t="str">
        <f>IF(AND(ISNUMBER($N43),ISNUMBER($L43)),IF($L43&gt;$N43,NETWORKDAYS($N43,$L43,Freie_Tage)-1,IF($L43&lt;$N43,1-NETWORKDAYS($L43,$N43,Freie_Tage),0)),"")</f>
        <v/>
      </c>
      <c r="S43" s="60" t="str">
        <f t="shared" si="8"/>
        <v/>
      </c>
      <c r="T43" s="61" t="str">
        <f t="shared" si="9"/>
        <v/>
      </c>
      <c r="U43" s="62">
        <f t="shared" si="10"/>
        <v>11</v>
      </c>
      <c r="V43" s="62" t="str">
        <f t="array" ref="V43">IF(OR($C43="",$B43="Abschnitt"),"",IF(ISNUMBER($O43),$O43,IF(AND($E43="",NOT(ISNUMBER($J43))),WORKDAY(IF(ISNUMBER($C$5),$C$5,TODAY())-1,1,Freie_Tage),MAX(IF($E43="",0,IFERROR(WORKDAY(INDEX($X$7:$X42,MATCH($E43,$A$7:$A42,0)),IF($B43="Meilenstein",0,1)+N($F43),Freie_Tage),WORKDAY(IF(ISNUMBER($C$5),$C$5,TODAY())-1,1,Freie_Tage))),IF(ISNUMBER($J43),WORKDAY($J43-1,1,Freie_Tage),0)))))</f>
        <v/>
      </c>
      <c r="W43" s="62" t="str">
        <f>IF(V43="","",IF(ISNUMBER($P43),$P43,IF($B43="Meilenstein",V43,WORKDAY(V43,MAX(N($G43),1)-1,Freie_Tage))))</f>
        <v/>
      </c>
      <c r="X43" s="62" t="str">
        <f>IF(V43="","",MAX(WORKDAY(IF($B43="Meilenstein",V43,WORKDAY(V43,MAX(N($G43),1)-1,Freie_Tage)),N($H43),Freie_Tage),IF(ISNUMBER($P43),$P43,0)))</f>
        <v/>
      </c>
      <c r="Y43" s="62">
        <f t="shared" si="11"/>
        <v>0</v>
      </c>
      <c r="Z43" s="62">
        <f>IF(NOT(ISNUMBER($K43)),0,IF(Y43&gt;=1,1,IF(TODAY()&lt;$K43,2,IF(OR(TODAY()&gt;$L43,N($R43)&gt;0),5,IF(Y43&lt;MIN(1,(NETWORKDAYS($K43,TODAY(),Freie_Tage)-1)/MAX(1,NETWORKDAYS($K43,$L43,Freie_Tage)))-0.15,4,3)))))</f>
        <v>0</v>
      </c>
      <c r="AA43" s="63" t="str">
        <f t="shared" ref="AA43:CZ43" si="46">IF(AND($B43="Meilenstein",ISNUMBER($K43)),IF(AND(AA$1&lt;=$K43,AB$1&gt;$K43),"◆",""),"")</f>
        <v/>
      </c>
      <c r="AB43" s="63" t="str">
        <f t="shared" si="46"/>
        <v/>
      </c>
      <c r="AC43" s="63" t="str">
        <f t="shared" si="46"/>
        <v/>
      </c>
      <c r="AD43" s="63" t="str">
        <f t="shared" si="46"/>
        <v/>
      </c>
      <c r="AE43" s="63" t="str">
        <f t="shared" si="46"/>
        <v/>
      </c>
      <c r="AF43" s="63" t="str">
        <f t="shared" si="46"/>
        <v/>
      </c>
      <c r="AG43" s="63" t="str">
        <f t="shared" si="46"/>
        <v/>
      </c>
      <c r="AH43" s="63" t="str">
        <f t="shared" si="46"/>
        <v/>
      </c>
      <c r="AI43" s="63" t="str">
        <f t="shared" si="46"/>
        <v/>
      </c>
      <c r="AJ43" s="63" t="str">
        <f t="shared" si="46"/>
        <v/>
      </c>
      <c r="AK43" s="63" t="str">
        <f t="shared" si="46"/>
        <v/>
      </c>
      <c r="AL43" s="63" t="str">
        <f t="shared" si="46"/>
        <v/>
      </c>
      <c r="AM43" s="63" t="str">
        <f t="shared" si="46"/>
        <v/>
      </c>
      <c r="AN43" s="63" t="str">
        <f t="shared" si="46"/>
        <v/>
      </c>
      <c r="AO43" s="63" t="str">
        <f t="shared" si="46"/>
        <v/>
      </c>
      <c r="AP43" s="63" t="str">
        <f t="shared" si="46"/>
        <v/>
      </c>
      <c r="AQ43" s="63" t="str">
        <f t="shared" si="46"/>
        <v/>
      </c>
      <c r="AR43" s="63" t="str">
        <f t="shared" si="46"/>
        <v/>
      </c>
      <c r="AS43" s="63" t="str">
        <f t="shared" si="46"/>
        <v/>
      </c>
      <c r="AT43" s="63" t="str">
        <f t="shared" si="46"/>
        <v/>
      </c>
      <c r="AU43" s="63" t="str">
        <f t="shared" si="46"/>
        <v/>
      </c>
      <c r="AV43" s="63" t="str">
        <f t="shared" si="46"/>
        <v/>
      </c>
      <c r="AW43" s="63" t="str">
        <f t="shared" si="46"/>
        <v/>
      </c>
      <c r="AX43" s="63" t="str">
        <f t="shared" si="46"/>
        <v/>
      </c>
      <c r="AY43" s="63" t="str">
        <f t="shared" si="46"/>
        <v/>
      </c>
      <c r="AZ43" s="63" t="str">
        <f t="shared" si="46"/>
        <v/>
      </c>
      <c r="BA43" s="63" t="str">
        <f t="shared" si="46"/>
        <v/>
      </c>
      <c r="BB43" s="63" t="str">
        <f t="shared" si="46"/>
        <v/>
      </c>
      <c r="BC43" s="63" t="str">
        <f t="shared" si="46"/>
        <v/>
      </c>
      <c r="BD43" s="63" t="str">
        <f t="shared" si="46"/>
        <v/>
      </c>
      <c r="BE43" s="63" t="str">
        <f t="shared" si="46"/>
        <v/>
      </c>
      <c r="BF43" s="63" t="str">
        <f t="shared" si="46"/>
        <v/>
      </c>
      <c r="BG43" s="63" t="str">
        <f t="shared" si="46"/>
        <v/>
      </c>
      <c r="BH43" s="63" t="str">
        <f t="shared" si="46"/>
        <v/>
      </c>
      <c r="BI43" s="63" t="str">
        <f t="shared" si="46"/>
        <v/>
      </c>
      <c r="BJ43" s="63" t="str">
        <f t="shared" si="46"/>
        <v/>
      </c>
      <c r="BK43" s="63" t="str">
        <f t="shared" si="46"/>
        <v/>
      </c>
      <c r="BL43" s="63" t="str">
        <f t="shared" si="46"/>
        <v/>
      </c>
      <c r="BM43" s="63" t="str">
        <f t="shared" si="46"/>
        <v/>
      </c>
      <c r="BN43" s="63" t="str">
        <f t="shared" si="46"/>
        <v/>
      </c>
      <c r="BO43" s="63" t="str">
        <f t="shared" si="46"/>
        <v/>
      </c>
      <c r="BP43" s="63" t="str">
        <f t="shared" si="46"/>
        <v/>
      </c>
      <c r="BQ43" s="63" t="str">
        <f t="shared" si="46"/>
        <v/>
      </c>
      <c r="BR43" s="63" t="str">
        <f t="shared" si="46"/>
        <v/>
      </c>
      <c r="BS43" s="63" t="str">
        <f t="shared" si="46"/>
        <v/>
      </c>
      <c r="BT43" s="63" t="str">
        <f t="shared" si="46"/>
        <v/>
      </c>
      <c r="BU43" s="63" t="str">
        <f t="shared" si="46"/>
        <v/>
      </c>
      <c r="BV43" s="63" t="str">
        <f t="shared" si="46"/>
        <v/>
      </c>
      <c r="BW43" s="63" t="str">
        <f t="shared" si="46"/>
        <v/>
      </c>
      <c r="BX43" s="63" t="str">
        <f t="shared" si="46"/>
        <v/>
      </c>
      <c r="BY43" s="63" t="str">
        <f t="shared" si="46"/>
        <v/>
      </c>
      <c r="BZ43" s="63" t="str">
        <f t="shared" si="46"/>
        <v/>
      </c>
      <c r="CA43" s="63" t="str">
        <f t="shared" si="46"/>
        <v/>
      </c>
      <c r="CB43" s="63" t="str">
        <f t="shared" si="46"/>
        <v/>
      </c>
      <c r="CC43" s="63" t="str">
        <f t="shared" si="46"/>
        <v/>
      </c>
      <c r="CD43" s="63" t="str">
        <f t="shared" si="46"/>
        <v/>
      </c>
      <c r="CE43" s="63" t="str">
        <f t="shared" si="46"/>
        <v/>
      </c>
      <c r="CF43" s="63" t="str">
        <f t="shared" si="46"/>
        <v/>
      </c>
      <c r="CG43" s="63" t="str">
        <f t="shared" si="46"/>
        <v/>
      </c>
      <c r="CH43" s="63" t="str">
        <f t="shared" si="46"/>
        <v/>
      </c>
      <c r="CI43" s="63" t="str">
        <f t="shared" si="46"/>
        <v/>
      </c>
      <c r="CJ43" s="63" t="str">
        <f t="shared" si="46"/>
        <v/>
      </c>
      <c r="CK43" s="63" t="str">
        <f t="shared" si="46"/>
        <v/>
      </c>
      <c r="CL43" s="63" t="str">
        <f t="shared" si="46"/>
        <v/>
      </c>
      <c r="CM43" s="63" t="str">
        <f t="shared" si="46"/>
        <v/>
      </c>
      <c r="CN43" s="63" t="str">
        <f t="shared" si="46"/>
        <v/>
      </c>
      <c r="CO43" s="63" t="str">
        <f t="shared" si="46"/>
        <v/>
      </c>
      <c r="CP43" s="63" t="str">
        <f t="shared" si="46"/>
        <v/>
      </c>
      <c r="CQ43" s="63" t="str">
        <f t="shared" si="46"/>
        <v/>
      </c>
      <c r="CR43" s="63" t="str">
        <f t="shared" si="46"/>
        <v/>
      </c>
      <c r="CS43" s="63" t="str">
        <f t="shared" si="46"/>
        <v/>
      </c>
      <c r="CT43" s="63" t="str">
        <f t="shared" si="46"/>
        <v/>
      </c>
      <c r="CU43" s="63" t="str">
        <f t="shared" si="46"/>
        <v/>
      </c>
      <c r="CV43" s="63" t="str">
        <f t="shared" si="46"/>
        <v/>
      </c>
      <c r="CW43" s="63" t="str">
        <f t="shared" si="46"/>
        <v/>
      </c>
      <c r="CX43" s="63" t="str">
        <f t="shared" si="46"/>
        <v/>
      </c>
      <c r="CY43" s="63" t="str">
        <f t="shared" si="46"/>
        <v/>
      </c>
      <c r="CZ43" s="63" t="str">
        <f t="shared" si="46"/>
        <v/>
      </c>
    </row>
    <row r="44" ht="15.75" customHeight="1">
      <c r="A44" s="53"/>
      <c r="B44" s="53"/>
      <c r="C44" s="55"/>
      <c r="D44" s="55"/>
      <c r="E44" s="53"/>
      <c r="F44" s="53"/>
      <c r="G44" s="53"/>
      <c r="H44" s="53"/>
      <c r="I44" s="53"/>
      <c r="J44" s="56"/>
      <c r="K44" s="57" t="str">
        <f t="shared" si="6"/>
        <v/>
      </c>
      <c r="L44" s="57" t="str">
        <f t="shared" si="7"/>
        <v/>
      </c>
      <c r="M44" s="57" t="str">
        <f>IF(OR($B44&lt;&gt;"Vorgang",N($H44)=0,NOT(ISNUMBER($L44)),ISNUMBER($P44)),"",WORKDAY($L44,$H44,Freie_Tage))</f>
        <v/>
      </c>
      <c r="N44" s="56"/>
      <c r="O44" s="56"/>
      <c r="P44" s="56"/>
      <c r="Q44" s="58"/>
      <c r="R44" s="59" t="str">
        <f>IF(AND(ISNUMBER($N44),ISNUMBER($L44)),IF($L44&gt;$N44,NETWORKDAYS($N44,$L44,Freie_Tage)-1,IF($L44&lt;$N44,1-NETWORKDAYS($L44,$N44,Freie_Tage),0)),"")</f>
        <v/>
      </c>
      <c r="S44" s="60" t="str">
        <f t="shared" si="8"/>
        <v/>
      </c>
      <c r="T44" s="61" t="str">
        <f t="shared" si="9"/>
        <v/>
      </c>
      <c r="U44" s="62">
        <f t="shared" si="10"/>
        <v>11</v>
      </c>
      <c r="V44" s="62" t="str">
        <f t="array" ref="V44">IF(OR($C44="",$B44="Abschnitt"),"",IF(ISNUMBER($O44),$O44,IF(AND($E44="",NOT(ISNUMBER($J44))),WORKDAY(IF(ISNUMBER($C$5),$C$5,TODAY())-1,1,Freie_Tage),MAX(IF($E44="",0,IFERROR(WORKDAY(INDEX($X$7:$X43,MATCH($E44,$A$7:$A43,0)),IF($B44="Meilenstein",0,1)+N($F44),Freie_Tage),WORKDAY(IF(ISNUMBER($C$5),$C$5,TODAY())-1,1,Freie_Tage))),IF(ISNUMBER($J44),WORKDAY($J44-1,1,Freie_Tage),0)))))</f>
        <v/>
      </c>
      <c r="W44" s="62" t="str">
        <f>IF(V44="","",IF(ISNUMBER($P44),$P44,IF($B44="Meilenstein",V44,WORKDAY(V44,MAX(N($G44),1)-1,Freie_Tage))))</f>
        <v/>
      </c>
      <c r="X44" s="62" t="str">
        <f>IF(V44="","",MAX(WORKDAY(IF($B44="Meilenstein",V44,WORKDAY(V44,MAX(N($G44),1)-1,Freie_Tage)),N($H44),Freie_Tage),IF(ISNUMBER($P44),$P44,0)))</f>
        <v/>
      </c>
      <c r="Y44" s="62">
        <f t="shared" si="11"/>
        <v>0</v>
      </c>
      <c r="Z44" s="62">
        <f>IF(NOT(ISNUMBER($K44)),0,IF(Y44&gt;=1,1,IF(TODAY()&lt;$K44,2,IF(OR(TODAY()&gt;$L44,N($R44)&gt;0),5,IF(Y44&lt;MIN(1,(NETWORKDAYS($K44,TODAY(),Freie_Tage)-1)/MAX(1,NETWORKDAYS($K44,$L44,Freie_Tage)))-0.15,4,3)))))</f>
        <v>0</v>
      </c>
      <c r="AA44" s="63" t="str">
        <f t="shared" ref="AA44:CZ44" si="47">IF(AND($B44="Meilenstein",ISNUMBER($K44)),IF(AND(AA$1&lt;=$K44,AB$1&gt;$K44),"◆",""),"")</f>
        <v/>
      </c>
      <c r="AB44" s="63" t="str">
        <f t="shared" si="47"/>
        <v/>
      </c>
      <c r="AC44" s="63" t="str">
        <f t="shared" si="47"/>
        <v/>
      </c>
      <c r="AD44" s="63" t="str">
        <f t="shared" si="47"/>
        <v/>
      </c>
      <c r="AE44" s="63" t="str">
        <f t="shared" si="47"/>
        <v/>
      </c>
      <c r="AF44" s="63" t="str">
        <f t="shared" si="47"/>
        <v/>
      </c>
      <c r="AG44" s="63" t="str">
        <f t="shared" si="47"/>
        <v/>
      </c>
      <c r="AH44" s="63" t="str">
        <f t="shared" si="47"/>
        <v/>
      </c>
      <c r="AI44" s="63" t="str">
        <f t="shared" si="47"/>
        <v/>
      </c>
      <c r="AJ44" s="63" t="str">
        <f t="shared" si="47"/>
        <v/>
      </c>
      <c r="AK44" s="63" t="str">
        <f t="shared" si="47"/>
        <v/>
      </c>
      <c r="AL44" s="63" t="str">
        <f t="shared" si="47"/>
        <v/>
      </c>
      <c r="AM44" s="63" t="str">
        <f t="shared" si="47"/>
        <v/>
      </c>
      <c r="AN44" s="63" t="str">
        <f t="shared" si="47"/>
        <v/>
      </c>
      <c r="AO44" s="63" t="str">
        <f t="shared" si="47"/>
        <v/>
      </c>
      <c r="AP44" s="63" t="str">
        <f t="shared" si="47"/>
        <v/>
      </c>
      <c r="AQ44" s="63" t="str">
        <f t="shared" si="47"/>
        <v/>
      </c>
      <c r="AR44" s="63" t="str">
        <f t="shared" si="47"/>
        <v/>
      </c>
      <c r="AS44" s="63" t="str">
        <f t="shared" si="47"/>
        <v/>
      </c>
      <c r="AT44" s="63" t="str">
        <f t="shared" si="47"/>
        <v/>
      </c>
      <c r="AU44" s="63" t="str">
        <f t="shared" si="47"/>
        <v/>
      </c>
      <c r="AV44" s="63" t="str">
        <f t="shared" si="47"/>
        <v/>
      </c>
      <c r="AW44" s="63" t="str">
        <f t="shared" si="47"/>
        <v/>
      </c>
      <c r="AX44" s="63" t="str">
        <f t="shared" si="47"/>
        <v/>
      </c>
      <c r="AY44" s="63" t="str">
        <f t="shared" si="47"/>
        <v/>
      </c>
      <c r="AZ44" s="63" t="str">
        <f t="shared" si="47"/>
        <v/>
      </c>
      <c r="BA44" s="63" t="str">
        <f t="shared" si="47"/>
        <v/>
      </c>
      <c r="BB44" s="63" t="str">
        <f t="shared" si="47"/>
        <v/>
      </c>
      <c r="BC44" s="63" t="str">
        <f t="shared" si="47"/>
        <v/>
      </c>
      <c r="BD44" s="63" t="str">
        <f t="shared" si="47"/>
        <v/>
      </c>
      <c r="BE44" s="63" t="str">
        <f t="shared" si="47"/>
        <v/>
      </c>
      <c r="BF44" s="63" t="str">
        <f t="shared" si="47"/>
        <v/>
      </c>
      <c r="BG44" s="63" t="str">
        <f t="shared" si="47"/>
        <v/>
      </c>
      <c r="BH44" s="63" t="str">
        <f t="shared" si="47"/>
        <v/>
      </c>
      <c r="BI44" s="63" t="str">
        <f t="shared" si="47"/>
        <v/>
      </c>
      <c r="BJ44" s="63" t="str">
        <f t="shared" si="47"/>
        <v/>
      </c>
      <c r="BK44" s="63" t="str">
        <f t="shared" si="47"/>
        <v/>
      </c>
      <c r="BL44" s="63" t="str">
        <f t="shared" si="47"/>
        <v/>
      </c>
      <c r="BM44" s="63" t="str">
        <f t="shared" si="47"/>
        <v/>
      </c>
      <c r="BN44" s="63" t="str">
        <f t="shared" si="47"/>
        <v/>
      </c>
      <c r="BO44" s="63" t="str">
        <f t="shared" si="47"/>
        <v/>
      </c>
      <c r="BP44" s="63" t="str">
        <f t="shared" si="47"/>
        <v/>
      </c>
      <c r="BQ44" s="63" t="str">
        <f t="shared" si="47"/>
        <v/>
      </c>
      <c r="BR44" s="63" t="str">
        <f t="shared" si="47"/>
        <v/>
      </c>
      <c r="BS44" s="63" t="str">
        <f t="shared" si="47"/>
        <v/>
      </c>
      <c r="BT44" s="63" t="str">
        <f t="shared" si="47"/>
        <v/>
      </c>
      <c r="BU44" s="63" t="str">
        <f t="shared" si="47"/>
        <v/>
      </c>
      <c r="BV44" s="63" t="str">
        <f t="shared" si="47"/>
        <v/>
      </c>
      <c r="BW44" s="63" t="str">
        <f t="shared" si="47"/>
        <v/>
      </c>
      <c r="BX44" s="63" t="str">
        <f t="shared" si="47"/>
        <v/>
      </c>
      <c r="BY44" s="63" t="str">
        <f t="shared" si="47"/>
        <v/>
      </c>
      <c r="BZ44" s="63" t="str">
        <f t="shared" si="47"/>
        <v/>
      </c>
      <c r="CA44" s="63" t="str">
        <f t="shared" si="47"/>
        <v/>
      </c>
      <c r="CB44" s="63" t="str">
        <f t="shared" si="47"/>
        <v/>
      </c>
      <c r="CC44" s="63" t="str">
        <f t="shared" si="47"/>
        <v/>
      </c>
      <c r="CD44" s="63" t="str">
        <f t="shared" si="47"/>
        <v/>
      </c>
      <c r="CE44" s="63" t="str">
        <f t="shared" si="47"/>
        <v/>
      </c>
      <c r="CF44" s="63" t="str">
        <f t="shared" si="47"/>
        <v/>
      </c>
      <c r="CG44" s="63" t="str">
        <f t="shared" si="47"/>
        <v/>
      </c>
      <c r="CH44" s="63" t="str">
        <f t="shared" si="47"/>
        <v/>
      </c>
      <c r="CI44" s="63" t="str">
        <f t="shared" si="47"/>
        <v/>
      </c>
      <c r="CJ44" s="63" t="str">
        <f t="shared" si="47"/>
        <v/>
      </c>
      <c r="CK44" s="63" t="str">
        <f t="shared" si="47"/>
        <v/>
      </c>
      <c r="CL44" s="63" t="str">
        <f t="shared" si="47"/>
        <v/>
      </c>
      <c r="CM44" s="63" t="str">
        <f t="shared" si="47"/>
        <v/>
      </c>
      <c r="CN44" s="63" t="str">
        <f t="shared" si="47"/>
        <v/>
      </c>
      <c r="CO44" s="63" t="str">
        <f t="shared" si="47"/>
        <v/>
      </c>
      <c r="CP44" s="63" t="str">
        <f t="shared" si="47"/>
        <v/>
      </c>
      <c r="CQ44" s="63" t="str">
        <f t="shared" si="47"/>
        <v/>
      </c>
      <c r="CR44" s="63" t="str">
        <f t="shared" si="47"/>
        <v/>
      </c>
      <c r="CS44" s="63" t="str">
        <f t="shared" si="47"/>
        <v/>
      </c>
      <c r="CT44" s="63" t="str">
        <f t="shared" si="47"/>
        <v/>
      </c>
      <c r="CU44" s="63" t="str">
        <f t="shared" si="47"/>
        <v/>
      </c>
      <c r="CV44" s="63" t="str">
        <f t="shared" si="47"/>
        <v/>
      </c>
      <c r="CW44" s="63" t="str">
        <f t="shared" si="47"/>
        <v/>
      </c>
      <c r="CX44" s="63" t="str">
        <f t="shared" si="47"/>
        <v/>
      </c>
      <c r="CY44" s="63" t="str">
        <f t="shared" si="47"/>
        <v/>
      </c>
      <c r="CZ44" s="63" t="str">
        <f t="shared" si="47"/>
        <v/>
      </c>
    </row>
    <row r="45" ht="15.75" customHeight="1">
      <c r="A45" s="53"/>
      <c r="B45" s="53"/>
      <c r="C45" s="55"/>
      <c r="D45" s="55"/>
      <c r="E45" s="53"/>
      <c r="F45" s="53"/>
      <c r="G45" s="53"/>
      <c r="H45" s="53"/>
      <c r="I45" s="53"/>
      <c r="J45" s="56"/>
      <c r="K45" s="57" t="str">
        <f t="shared" si="6"/>
        <v/>
      </c>
      <c r="L45" s="57" t="str">
        <f t="shared" si="7"/>
        <v/>
      </c>
      <c r="M45" s="57" t="str">
        <f>IF(OR($B45&lt;&gt;"Vorgang",N($H45)=0,NOT(ISNUMBER($L45)),ISNUMBER($P45)),"",WORKDAY($L45,$H45,Freie_Tage))</f>
        <v/>
      </c>
      <c r="N45" s="56"/>
      <c r="O45" s="56"/>
      <c r="P45" s="56"/>
      <c r="Q45" s="58"/>
      <c r="R45" s="59" t="str">
        <f>IF(AND(ISNUMBER($N45),ISNUMBER($L45)),IF($L45&gt;$N45,NETWORKDAYS($N45,$L45,Freie_Tage)-1,IF($L45&lt;$N45,1-NETWORKDAYS($L45,$N45,Freie_Tage),0)),"")</f>
        <v/>
      </c>
      <c r="S45" s="60" t="str">
        <f t="shared" si="8"/>
        <v/>
      </c>
      <c r="T45" s="61" t="str">
        <f t="shared" si="9"/>
        <v/>
      </c>
      <c r="U45" s="62">
        <f t="shared" si="10"/>
        <v>11</v>
      </c>
      <c r="V45" s="62" t="str">
        <f t="array" ref="V45">IF(OR($C45="",$B45="Abschnitt"),"",IF(ISNUMBER($O45),$O45,IF(AND($E45="",NOT(ISNUMBER($J45))),WORKDAY(IF(ISNUMBER($C$5),$C$5,TODAY())-1,1,Freie_Tage),MAX(IF($E45="",0,IFERROR(WORKDAY(INDEX($X$7:$X44,MATCH($E45,$A$7:$A44,0)),IF($B45="Meilenstein",0,1)+N($F45),Freie_Tage),WORKDAY(IF(ISNUMBER($C$5),$C$5,TODAY())-1,1,Freie_Tage))),IF(ISNUMBER($J45),WORKDAY($J45-1,1,Freie_Tage),0)))))</f>
        <v/>
      </c>
      <c r="W45" s="62" t="str">
        <f>IF(V45="","",IF(ISNUMBER($P45),$P45,IF($B45="Meilenstein",V45,WORKDAY(V45,MAX(N($G45),1)-1,Freie_Tage))))</f>
        <v/>
      </c>
      <c r="X45" s="62" t="str">
        <f>IF(V45="","",MAX(WORKDAY(IF($B45="Meilenstein",V45,WORKDAY(V45,MAX(N($G45),1)-1,Freie_Tage)),N($H45),Freie_Tage),IF(ISNUMBER($P45),$P45,0)))</f>
        <v/>
      </c>
      <c r="Y45" s="62">
        <f t="shared" si="11"/>
        <v>0</v>
      </c>
      <c r="Z45" s="62">
        <f>IF(NOT(ISNUMBER($K45)),0,IF(Y45&gt;=1,1,IF(TODAY()&lt;$K45,2,IF(OR(TODAY()&gt;$L45,N($R45)&gt;0),5,IF(Y45&lt;MIN(1,(NETWORKDAYS($K45,TODAY(),Freie_Tage)-1)/MAX(1,NETWORKDAYS($K45,$L45,Freie_Tage)))-0.15,4,3)))))</f>
        <v>0</v>
      </c>
      <c r="AA45" s="63" t="str">
        <f t="shared" ref="AA45:CZ45" si="48">IF(AND($B45="Meilenstein",ISNUMBER($K45)),IF(AND(AA$1&lt;=$K45,AB$1&gt;$K45),"◆",""),"")</f>
        <v/>
      </c>
      <c r="AB45" s="63" t="str">
        <f t="shared" si="48"/>
        <v/>
      </c>
      <c r="AC45" s="63" t="str">
        <f t="shared" si="48"/>
        <v/>
      </c>
      <c r="AD45" s="63" t="str">
        <f t="shared" si="48"/>
        <v/>
      </c>
      <c r="AE45" s="63" t="str">
        <f t="shared" si="48"/>
        <v/>
      </c>
      <c r="AF45" s="63" t="str">
        <f t="shared" si="48"/>
        <v/>
      </c>
      <c r="AG45" s="63" t="str">
        <f t="shared" si="48"/>
        <v/>
      </c>
      <c r="AH45" s="63" t="str">
        <f t="shared" si="48"/>
        <v/>
      </c>
      <c r="AI45" s="63" t="str">
        <f t="shared" si="48"/>
        <v/>
      </c>
      <c r="AJ45" s="63" t="str">
        <f t="shared" si="48"/>
        <v/>
      </c>
      <c r="AK45" s="63" t="str">
        <f t="shared" si="48"/>
        <v/>
      </c>
      <c r="AL45" s="63" t="str">
        <f t="shared" si="48"/>
        <v/>
      </c>
      <c r="AM45" s="63" t="str">
        <f t="shared" si="48"/>
        <v/>
      </c>
      <c r="AN45" s="63" t="str">
        <f t="shared" si="48"/>
        <v/>
      </c>
      <c r="AO45" s="63" t="str">
        <f t="shared" si="48"/>
        <v/>
      </c>
      <c r="AP45" s="63" t="str">
        <f t="shared" si="48"/>
        <v/>
      </c>
      <c r="AQ45" s="63" t="str">
        <f t="shared" si="48"/>
        <v/>
      </c>
      <c r="AR45" s="63" t="str">
        <f t="shared" si="48"/>
        <v/>
      </c>
      <c r="AS45" s="63" t="str">
        <f t="shared" si="48"/>
        <v/>
      </c>
      <c r="AT45" s="63" t="str">
        <f t="shared" si="48"/>
        <v/>
      </c>
      <c r="AU45" s="63" t="str">
        <f t="shared" si="48"/>
        <v/>
      </c>
      <c r="AV45" s="63" t="str">
        <f t="shared" si="48"/>
        <v/>
      </c>
      <c r="AW45" s="63" t="str">
        <f t="shared" si="48"/>
        <v/>
      </c>
      <c r="AX45" s="63" t="str">
        <f t="shared" si="48"/>
        <v/>
      </c>
      <c r="AY45" s="63" t="str">
        <f t="shared" si="48"/>
        <v/>
      </c>
      <c r="AZ45" s="63" t="str">
        <f t="shared" si="48"/>
        <v/>
      </c>
      <c r="BA45" s="63" t="str">
        <f t="shared" si="48"/>
        <v/>
      </c>
      <c r="BB45" s="63" t="str">
        <f t="shared" si="48"/>
        <v/>
      </c>
      <c r="BC45" s="63" t="str">
        <f t="shared" si="48"/>
        <v/>
      </c>
      <c r="BD45" s="63" t="str">
        <f t="shared" si="48"/>
        <v/>
      </c>
      <c r="BE45" s="63" t="str">
        <f t="shared" si="48"/>
        <v/>
      </c>
      <c r="BF45" s="63" t="str">
        <f t="shared" si="48"/>
        <v/>
      </c>
      <c r="BG45" s="63" t="str">
        <f t="shared" si="48"/>
        <v/>
      </c>
      <c r="BH45" s="63" t="str">
        <f t="shared" si="48"/>
        <v/>
      </c>
      <c r="BI45" s="63" t="str">
        <f t="shared" si="48"/>
        <v/>
      </c>
      <c r="BJ45" s="63" t="str">
        <f t="shared" si="48"/>
        <v/>
      </c>
      <c r="BK45" s="63" t="str">
        <f t="shared" si="48"/>
        <v/>
      </c>
      <c r="BL45" s="63" t="str">
        <f t="shared" si="48"/>
        <v/>
      </c>
      <c r="BM45" s="63" t="str">
        <f t="shared" si="48"/>
        <v/>
      </c>
      <c r="BN45" s="63" t="str">
        <f t="shared" si="48"/>
        <v/>
      </c>
      <c r="BO45" s="63" t="str">
        <f t="shared" si="48"/>
        <v/>
      </c>
      <c r="BP45" s="63" t="str">
        <f t="shared" si="48"/>
        <v/>
      </c>
      <c r="BQ45" s="63" t="str">
        <f t="shared" si="48"/>
        <v/>
      </c>
      <c r="BR45" s="63" t="str">
        <f t="shared" si="48"/>
        <v/>
      </c>
      <c r="BS45" s="63" t="str">
        <f t="shared" si="48"/>
        <v/>
      </c>
      <c r="BT45" s="63" t="str">
        <f t="shared" si="48"/>
        <v/>
      </c>
      <c r="BU45" s="63" t="str">
        <f t="shared" si="48"/>
        <v/>
      </c>
      <c r="BV45" s="63" t="str">
        <f t="shared" si="48"/>
        <v/>
      </c>
      <c r="BW45" s="63" t="str">
        <f t="shared" si="48"/>
        <v/>
      </c>
      <c r="BX45" s="63" t="str">
        <f t="shared" si="48"/>
        <v/>
      </c>
      <c r="BY45" s="63" t="str">
        <f t="shared" si="48"/>
        <v/>
      </c>
      <c r="BZ45" s="63" t="str">
        <f t="shared" si="48"/>
        <v/>
      </c>
      <c r="CA45" s="63" t="str">
        <f t="shared" si="48"/>
        <v/>
      </c>
      <c r="CB45" s="63" t="str">
        <f t="shared" si="48"/>
        <v/>
      </c>
      <c r="CC45" s="63" t="str">
        <f t="shared" si="48"/>
        <v/>
      </c>
      <c r="CD45" s="63" t="str">
        <f t="shared" si="48"/>
        <v/>
      </c>
      <c r="CE45" s="63" t="str">
        <f t="shared" si="48"/>
        <v/>
      </c>
      <c r="CF45" s="63" t="str">
        <f t="shared" si="48"/>
        <v/>
      </c>
      <c r="CG45" s="63" t="str">
        <f t="shared" si="48"/>
        <v/>
      </c>
      <c r="CH45" s="63" t="str">
        <f t="shared" si="48"/>
        <v/>
      </c>
      <c r="CI45" s="63" t="str">
        <f t="shared" si="48"/>
        <v/>
      </c>
      <c r="CJ45" s="63" t="str">
        <f t="shared" si="48"/>
        <v/>
      </c>
      <c r="CK45" s="63" t="str">
        <f t="shared" si="48"/>
        <v/>
      </c>
      <c r="CL45" s="63" t="str">
        <f t="shared" si="48"/>
        <v/>
      </c>
      <c r="CM45" s="63" t="str">
        <f t="shared" si="48"/>
        <v/>
      </c>
      <c r="CN45" s="63" t="str">
        <f t="shared" si="48"/>
        <v/>
      </c>
      <c r="CO45" s="63" t="str">
        <f t="shared" si="48"/>
        <v/>
      </c>
      <c r="CP45" s="63" t="str">
        <f t="shared" si="48"/>
        <v/>
      </c>
      <c r="CQ45" s="63" t="str">
        <f t="shared" si="48"/>
        <v/>
      </c>
      <c r="CR45" s="63" t="str">
        <f t="shared" si="48"/>
        <v/>
      </c>
      <c r="CS45" s="63" t="str">
        <f t="shared" si="48"/>
        <v/>
      </c>
      <c r="CT45" s="63" t="str">
        <f t="shared" si="48"/>
        <v/>
      </c>
      <c r="CU45" s="63" t="str">
        <f t="shared" si="48"/>
        <v/>
      </c>
      <c r="CV45" s="63" t="str">
        <f t="shared" si="48"/>
        <v/>
      </c>
      <c r="CW45" s="63" t="str">
        <f t="shared" si="48"/>
        <v/>
      </c>
      <c r="CX45" s="63" t="str">
        <f t="shared" si="48"/>
        <v/>
      </c>
      <c r="CY45" s="63" t="str">
        <f t="shared" si="48"/>
        <v/>
      </c>
      <c r="CZ45" s="63" t="str">
        <f t="shared" si="48"/>
        <v/>
      </c>
    </row>
    <row r="46" ht="15.75" customHeight="1">
      <c r="A46" s="53"/>
      <c r="B46" s="53"/>
      <c r="C46" s="55"/>
      <c r="D46" s="55"/>
      <c r="E46" s="53"/>
      <c r="F46" s="53"/>
      <c r="G46" s="53"/>
      <c r="H46" s="53"/>
      <c r="I46" s="53"/>
      <c r="J46" s="56"/>
      <c r="K46" s="57" t="str">
        <f t="shared" si="6"/>
        <v/>
      </c>
      <c r="L46" s="57" t="str">
        <f t="shared" si="7"/>
        <v/>
      </c>
      <c r="M46" s="57" t="str">
        <f>IF(OR($B46&lt;&gt;"Vorgang",N($H46)=0,NOT(ISNUMBER($L46)),ISNUMBER($P46)),"",WORKDAY($L46,$H46,Freie_Tage))</f>
        <v/>
      </c>
      <c r="N46" s="56"/>
      <c r="O46" s="56"/>
      <c r="P46" s="56"/>
      <c r="Q46" s="58"/>
      <c r="R46" s="59" t="str">
        <f>IF(AND(ISNUMBER($N46),ISNUMBER($L46)),IF($L46&gt;$N46,NETWORKDAYS($N46,$L46,Freie_Tage)-1,IF($L46&lt;$N46,1-NETWORKDAYS($L46,$N46,Freie_Tage),0)),"")</f>
        <v/>
      </c>
      <c r="S46" s="60" t="str">
        <f t="shared" si="8"/>
        <v/>
      </c>
      <c r="T46" s="61" t="str">
        <f t="shared" si="9"/>
        <v/>
      </c>
      <c r="U46" s="62">
        <f t="shared" si="10"/>
        <v>11</v>
      </c>
      <c r="V46" s="62" t="str">
        <f t="array" ref="V46">IF(OR($C46="",$B46="Abschnitt"),"",IF(ISNUMBER($O46),$O46,IF(AND($E46="",NOT(ISNUMBER($J46))),WORKDAY(IF(ISNUMBER($C$5),$C$5,TODAY())-1,1,Freie_Tage),MAX(IF($E46="",0,IFERROR(WORKDAY(INDEX($X$7:$X45,MATCH($E46,$A$7:$A45,0)),IF($B46="Meilenstein",0,1)+N($F46),Freie_Tage),WORKDAY(IF(ISNUMBER($C$5),$C$5,TODAY())-1,1,Freie_Tage))),IF(ISNUMBER($J46),WORKDAY($J46-1,1,Freie_Tage),0)))))</f>
        <v/>
      </c>
      <c r="W46" s="62" t="str">
        <f>IF(V46="","",IF(ISNUMBER($P46),$P46,IF($B46="Meilenstein",V46,WORKDAY(V46,MAX(N($G46),1)-1,Freie_Tage))))</f>
        <v/>
      </c>
      <c r="X46" s="62" t="str">
        <f>IF(V46="","",MAX(WORKDAY(IF($B46="Meilenstein",V46,WORKDAY(V46,MAX(N($G46),1)-1,Freie_Tage)),N($H46),Freie_Tage),IF(ISNUMBER($P46),$P46,0)))</f>
        <v/>
      </c>
      <c r="Y46" s="62">
        <f t="shared" si="11"/>
        <v>0</v>
      </c>
      <c r="Z46" s="62">
        <f>IF(NOT(ISNUMBER($K46)),0,IF(Y46&gt;=1,1,IF(TODAY()&lt;$K46,2,IF(OR(TODAY()&gt;$L46,N($R46)&gt;0),5,IF(Y46&lt;MIN(1,(NETWORKDAYS($K46,TODAY(),Freie_Tage)-1)/MAX(1,NETWORKDAYS($K46,$L46,Freie_Tage)))-0.15,4,3)))))</f>
        <v>0</v>
      </c>
      <c r="AA46" s="63" t="str">
        <f t="shared" ref="AA46:CZ46" si="49">IF(AND($B46="Meilenstein",ISNUMBER($K46)),IF(AND(AA$1&lt;=$K46,AB$1&gt;$K46),"◆",""),"")</f>
        <v/>
      </c>
      <c r="AB46" s="63" t="str">
        <f t="shared" si="49"/>
        <v/>
      </c>
      <c r="AC46" s="63" t="str">
        <f t="shared" si="49"/>
        <v/>
      </c>
      <c r="AD46" s="63" t="str">
        <f t="shared" si="49"/>
        <v/>
      </c>
      <c r="AE46" s="63" t="str">
        <f t="shared" si="49"/>
        <v/>
      </c>
      <c r="AF46" s="63" t="str">
        <f t="shared" si="49"/>
        <v/>
      </c>
      <c r="AG46" s="63" t="str">
        <f t="shared" si="49"/>
        <v/>
      </c>
      <c r="AH46" s="63" t="str">
        <f t="shared" si="49"/>
        <v/>
      </c>
      <c r="AI46" s="63" t="str">
        <f t="shared" si="49"/>
        <v/>
      </c>
      <c r="AJ46" s="63" t="str">
        <f t="shared" si="49"/>
        <v/>
      </c>
      <c r="AK46" s="63" t="str">
        <f t="shared" si="49"/>
        <v/>
      </c>
      <c r="AL46" s="63" t="str">
        <f t="shared" si="49"/>
        <v/>
      </c>
      <c r="AM46" s="63" t="str">
        <f t="shared" si="49"/>
        <v/>
      </c>
      <c r="AN46" s="63" t="str">
        <f t="shared" si="49"/>
        <v/>
      </c>
      <c r="AO46" s="63" t="str">
        <f t="shared" si="49"/>
        <v/>
      </c>
      <c r="AP46" s="63" t="str">
        <f t="shared" si="49"/>
        <v/>
      </c>
      <c r="AQ46" s="63" t="str">
        <f t="shared" si="49"/>
        <v/>
      </c>
      <c r="AR46" s="63" t="str">
        <f t="shared" si="49"/>
        <v/>
      </c>
      <c r="AS46" s="63" t="str">
        <f t="shared" si="49"/>
        <v/>
      </c>
      <c r="AT46" s="63" t="str">
        <f t="shared" si="49"/>
        <v/>
      </c>
      <c r="AU46" s="63" t="str">
        <f t="shared" si="49"/>
        <v/>
      </c>
      <c r="AV46" s="63" t="str">
        <f t="shared" si="49"/>
        <v/>
      </c>
      <c r="AW46" s="63" t="str">
        <f t="shared" si="49"/>
        <v/>
      </c>
      <c r="AX46" s="63" t="str">
        <f t="shared" si="49"/>
        <v/>
      </c>
      <c r="AY46" s="63" t="str">
        <f t="shared" si="49"/>
        <v/>
      </c>
      <c r="AZ46" s="63" t="str">
        <f t="shared" si="49"/>
        <v/>
      </c>
      <c r="BA46" s="63" t="str">
        <f t="shared" si="49"/>
        <v/>
      </c>
      <c r="BB46" s="63" t="str">
        <f t="shared" si="49"/>
        <v/>
      </c>
      <c r="BC46" s="63" t="str">
        <f t="shared" si="49"/>
        <v/>
      </c>
      <c r="BD46" s="63" t="str">
        <f t="shared" si="49"/>
        <v/>
      </c>
      <c r="BE46" s="63" t="str">
        <f t="shared" si="49"/>
        <v/>
      </c>
      <c r="BF46" s="63" t="str">
        <f t="shared" si="49"/>
        <v/>
      </c>
      <c r="BG46" s="63" t="str">
        <f t="shared" si="49"/>
        <v/>
      </c>
      <c r="BH46" s="63" t="str">
        <f t="shared" si="49"/>
        <v/>
      </c>
      <c r="BI46" s="63" t="str">
        <f t="shared" si="49"/>
        <v/>
      </c>
      <c r="BJ46" s="63" t="str">
        <f t="shared" si="49"/>
        <v/>
      </c>
      <c r="BK46" s="63" t="str">
        <f t="shared" si="49"/>
        <v/>
      </c>
      <c r="BL46" s="63" t="str">
        <f t="shared" si="49"/>
        <v/>
      </c>
      <c r="BM46" s="63" t="str">
        <f t="shared" si="49"/>
        <v/>
      </c>
      <c r="BN46" s="63" t="str">
        <f t="shared" si="49"/>
        <v/>
      </c>
      <c r="BO46" s="63" t="str">
        <f t="shared" si="49"/>
        <v/>
      </c>
      <c r="BP46" s="63" t="str">
        <f t="shared" si="49"/>
        <v/>
      </c>
      <c r="BQ46" s="63" t="str">
        <f t="shared" si="49"/>
        <v/>
      </c>
      <c r="BR46" s="63" t="str">
        <f t="shared" si="49"/>
        <v/>
      </c>
      <c r="BS46" s="63" t="str">
        <f t="shared" si="49"/>
        <v/>
      </c>
      <c r="BT46" s="63" t="str">
        <f t="shared" si="49"/>
        <v/>
      </c>
      <c r="BU46" s="63" t="str">
        <f t="shared" si="49"/>
        <v/>
      </c>
      <c r="BV46" s="63" t="str">
        <f t="shared" si="49"/>
        <v/>
      </c>
      <c r="BW46" s="63" t="str">
        <f t="shared" si="49"/>
        <v/>
      </c>
      <c r="BX46" s="63" t="str">
        <f t="shared" si="49"/>
        <v/>
      </c>
      <c r="BY46" s="63" t="str">
        <f t="shared" si="49"/>
        <v/>
      </c>
      <c r="BZ46" s="63" t="str">
        <f t="shared" si="49"/>
        <v/>
      </c>
      <c r="CA46" s="63" t="str">
        <f t="shared" si="49"/>
        <v/>
      </c>
      <c r="CB46" s="63" t="str">
        <f t="shared" si="49"/>
        <v/>
      </c>
      <c r="CC46" s="63" t="str">
        <f t="shared" si="49"/>
        <v/>
      </c>
      <c r="CD46" s="63" t="str">
        <f t="shared" si="49"/>
        <v/>
      </c>
      <c r="CE46" s="63" t="str">
        <f t="shared" si="49"/>
        <v/>
      </c>
      <c r="CF46" s="63" t="str">
        <f t="shared" si="49"/>
        <v/>
      </c>
      <c r="CG46" s="63" t="str">
        <f t="shared" si="49"/>
        <v/>
      </c>
      <c r="CH46" s="63" t="str">
        <f t="shared" si="49"/>
        <v/>
      </c>
      <c r="CI46" s="63" t="str">
        <f t="shared" si="49"/>
        <v/>
      </c>
      <c r="CJ46" s="63" t="str">
        <f t="shared" si="49"/>
        <v/>
      </c>
      <c r="CK46" s="63" t="str">
        <f t="shared" si="49"/>
        <v/>
      </c>
      <c r="CL46" s="63" t="str">
        <f t="shared" si="49"/>
        <v/>
      </c>
      <c r="CM46" s="63" t="str">
        <f t="shared" si="49"/>
        <v/>
      </c>
      <c r="CN46" s="63" t="str">
        <f t="shared" si="49"/>
        <v/>
      </c>
      <c r="CO46" s="63" t="str">
        <f t="shared" si="49"/>
        <v/>
      </c>
      <c r="CP46" s="63" t="str">
        <f t="shared" si="49"/>
        <v/>
      </c>
      <c r="CQ46" s="63" t="str">
        <f t="shared" si="49"/>
        <v/>
      </c>
      <c r="CR46" s="63" t="str">
        <f t="shared" si="49"/>
        <v/>
      </c>
      <c r="CS46" s="63" t="str">
        <f t="shared" si="49"/>
        <v/>
      </c>
      <c r="CT46" s="63" t="str">
        <f t="shared" si="49"/>
        <v/>
      </c>
      <c r="CU46" s="63" t="str">
        <f t="shared" si="49"/>
        <v/>
      </c>
      <c r="CV46" s="63" t="str">
        <f t="shared" si="49"/>
        <v/>
      </c>
      <c r="CW46" s="63" t="str">
        <f t="shared" si="49"/>
        <v/>
      </c>
      <c r="CX46" s="63" t="str">
        <f t="shared" si="49"/>
        <v/>
      </c>
      <c r="CY46" s="63" t="str">
        <f t="shared" si="49"/>
        <v/>
      </c>
      <c r="CZ46" s="63" t="str">
        <f t="shared" si="49"/>
        <v/>
      </c>
    </row>
    <row r="47" ht="15.75" customHeight="1">
      <c r="A47" s="53"/>
      <c r="B47" s="53"/>
      <c r="C47" s="55"/>
      <c r="D47" s="55"/>
      <c r="E47" s="53"/>
      <c r="F47" s="53"/>
      <c r="G47" s="53"/>
      <c r="H47" s="53"/>
      <c r="I47" s="53"/>
      <c r="J47" s="56"/>
      <c r="K47" s="57" t="str">
        <f t="shared" si="6"/>
        <v/>
      </c>
      <c r="L47" s="57" t="str">
        <f t="shared" si="7"/>
        <v/>
      </c>
      <c r="M47" s="57" t="str">
        <f>IF(OR($B47&lt;&gt;"Vorgang",N($H47)=0,NOT(ISNUMBER($L47)),ISNUMBER($P47)),"",WORKDAY($L47,$H47,Freie_Tage))</f>
        <v/>
      </c>
      <c r="N47" s="56"/>
      <c r="O47" s="56"/>
      <c r="P47" s="56"/>
      <c r="Q47" s="58"/>
      <c r="R47" s="59" t="str">
        <f>IF(AND(ISNUMBER($N47),ISNUMBER($L47)),IF($L47&gt;$N47,NETWORKDAYS($N47,$L47,Freie_Tage)-1,IF($L47&lt;$N47,1-NETWORKDAYS($L47,$N47,Freie_Tage),0)),"")</f>
        <v/>
      </c>
      <c r="S47" s="60" t="str">
        <f t="shared" si="8"/>
        <v/>
      </c>
      <c r="T47" s="61" t="str">
        <f t="shared" si="9"/>
        <v/>
      </c>
      <c r="U47" s="62">
        <f t="shared" si="10"/>
        <v>11</v>
      </c>
      <c r="V47" s="62" t="str">
        <f t="array" ref="V47">IF(OR($C47="",$B47="Abschnitt"),"",IF(ISNUMBER($O47),$O47,IF(AND($E47="",NOT(ISNUMBER($J47))),WORKDAY(IF(ISNUMBER($C$5),$C$5,TODAY())-1,1,Freie_Tage),MAX(IF($E47="",0,IFERROR(WORKDAY(INDEX($X$7:$X46,MATCH($E47,$A$7:$A46,0)),IF($B47="Meilenstein",0,1)+N($F47),Freie_Tage),WORKDAY(IF(ISNUMBER($C$5),$C$5,TODAY())-1,1,Freie_Tage))),IF(ISNUMBER($J47),WORKDAY($J47-1,1,Freie_Tage),0)))))</f>
        <v/>
      </c>
      <c r="W47" s="62" t="str">
        <f>IF(V47="","",IF(ISNUMBER($P47),$P47,IF($B47="Meilenstein",V47,WORKDAY(V47,MAX(N($G47),1)-1,Freie_Tage))))</f>
        <v/>
      </c>
      <c r="X47" s="62" t="str">
        <f>IF(V47="","",MAX(WORKDAY(IF($B47="Meilenstein",V47,WORKDAY(V47,MAX(N($G47),1)-1,Freie_Tage)),N($H47),Freie_Tage),IF(ISNUMBER($P47),$P47,0)))</f>
        <v/>
      </c>
      <c r="Y47" s="62">
        <f t="shared" si="11"/>
        <v>0</v>
      </c>
      <c r="Z47" s="62">
        <f>IF(NOT(ISNUMBER($K47)),0,IF(Y47&gt;=1,1,IF(TODAY()&lt;$K47,2,IF(OR(TODAY()&gt;$L47,N($R47)&gt;0),5,IF(Y47&lt;MIN(1,(NETWORKDAYS($K47,TODAY(),Freie_Tage)-1)/MAX(1,NETWORKDAYS($K47,$L47,Freie_Tage)))-0.15,4,3)))))</f>
        <v>0</v>
      </c>
      <c r="AA47" s="63" t="str">
        <f t="shared" ref="AA47:CZ47" si="50">IF(AND($B47="Meilenstein",ISNUMBER($K47)),IF(AND(AA$1&lt;=$K47,AB$1&gt;$K47),"◆",""),"")</f>
        <v/>
      </c>
      <c r="AB47" s="63" t="str">
        <f t="shared" si="50"/>
        <v/>
      </c>
      <c r="AC47" s="63" t="str">
        <f t="shared" si="50"/>
        <v/>
      </c>
      <c r="AD47" s="63" t="str">
        <f t="shared" si="50"/>
        <v/>
      </c>
      <c r="AE47" s="63" t="str">
        <f t="shared" si="50"/>
        <v/>
      </c>
      <c r="AF47" s="63" t="str">
        <f t="shared" si="50"/>
        <v/>
      </c>
      <c r="AG47" s="63" t="str">
        <f t="shared" si="50"/>
        <v/>
      </c>
      <c r="AH47" s="63" t="str">
        <f t="shared" si="50"/>
        <v/>
      </c>
      <c r="AI47" s="63" t="str">
        <f t="shared" si="50"/>
        <v/>
      </c>
      <c r="AJ47" s="63" t="str">
        <f t="shared" si="50"/>
        <v/>
      </c>
      <c r="AK47" s="63" t="str">
        <f t="shared" si="50"/>
        <v/>
      </c>
      <c r="AL47" s="63" t="str">
        <f t="shared" si="50"/>
        <v/>
      </c>
      <c r="AM47" s="63" t="str">
        <f t="shared" si="50"/>
        <v/>
      </c>
      <c r="AN47" s="63" t="str">
        <f t="shared" si="50"/>
        <v/>
      </c>
      <c r="AO47" s="63" t="str">
        <f t="shared" si="50"/>
        <v/>
      </c>
      <c r="AP47" s="63" t="str">
        <f t="shared" si="50"/>
        <v/>
      </c>
      <c r="AQ47" s="63" t="str">
        <f t="shared" si="50"/>
        <v/>
      </c>
      <c r="AR47" s="63" t="str">
        <f t="shared" si="50"/>
        <v/>
      </c>
      <c r="AS47" s="63" t="str">
        <f t="shared" si="50"/>
        <v/>
      </c>
      <c r="AT47" s="63" t="str">
        <f t="shared" si="50"/>
        <v/>
      </c>
      <c r="AU47" s="63" t="str">
        <f t="shared" si="50"/>
        <v/>
      </c>
      <c r="AV47" s="63" t="str">
        <f t="shared" si="50"/>
        <v/>
      </c>
      <c r="AW47" s="63" t="str">
        <f t="shared" si="50"/>
        <v/>
      </c>
      <c r="AX47" s="63" t="str">
        <f t="shared" si="50"/>
        <v/>
      </c>
      <c r="AY47" s="63" t="str">
        <f t="shared" si="50"/>
        <v/>
      </c>
      <c r="AZ47" s="63" t="str">
        <f t="shared" si="50"/>
        <v/>
      </c>
      <c r="BA47" s="63" t="str">
        <f t="shared" si="50"/>
        <v/>
      </c>
      <c r="BB47" s="63" t="str">
        <f t="shared" si="50"/>
        <v/>
      </c>
      <c r="BC47" s="63" t="str">
        <f t="shared" si="50"/>
        <v/>
      </c>
      <c r="BD47" s="63" t="str">
        <f t="shared" si="50"/>
        <v/>
      </c>
      <c r="BE47" s="63" t="str">
        <f t="shared" si="50"/>
        <v/>
      </c>
      <c r="BF47" s="63" t="str">
        <f t="shared" si="50"/>
        <v/>
      </c>
      <c r="BG47" s="63" t="str">
        <f t="shared" si="50"/>
        <v/>
      </c>
      <c r="BH47" s="63" t="str">
        <f t="shared" si="50"/>
        <v/>
      </c>
      <c r="BI47" s="63" t="str">
        <f t="shared" si="50"/>
        <v/>
      </c>
      <c r="BJ47" s="63" t="str">
        <f t="shared" si="50"/>
        <v/>
      </c>
      <c r="BK47" s="63" t="str">
        <f t="shared" si="50"/>
        <v/>
      </c>
      <c r="BL47" s="63" t="str">
        <f t="shared" si="50"/>
        <v/>
      </c>
      <c r="BM47" s="63" t="str">
        <f t="shared" si="50"/>
        <v/>
      </c>
      <c r="BN47" s="63" t="str">
        <f t="shared" si="50"/>
        <v/>
      </c>
      <c r="BO47" s="63" t="str">
        <f t="shared" si="50"/>
        <v/>
      </c>
      <c r="BP47" s="63" t="str">
        <f t="shared" si="50"/>
        <v/>
      </c>
      <c r="BQ47" s="63" t="str">
        <f t="shared" si="50"/>
        <v/>
      </c>
      <c r="BR47" s="63" t="str">
        <f t="shared" si="50"/>
        <v/>
      </c>
      <c r="BS47" s="63" t="str">
        <f t="shared" si="50"/>
        <v/>
      </c>
      <c r="BT47" s="63" t="str">
        <f t="shared" si="50"/>
        <v/>
      </c>
      <c r="BU47" s="63" t="str">
        <f t="shared" si="50"/>
        <v/>
      </c>
      <c r="BV47" s="63" t="str">
        <f t="shared" si="50"/>
        <v/>
      </c>
      <c r="BW47" s="63" t="str">
        <f t="shared" si="50"/>
        <v/>
      </c>
      <c r="BX47" s="63" t="str">
        <f t="shared" si="50"/>
        <v/>
      </c>
      <c r="BY47" s="63" t="str">
        <f t="shared" si="50"/>
        <v/>
      </c>
      <c r="BZ47" s="63" t="str">
        <f t="shared" si="50"/>
        <v/>
      </c>
      <c r="CA47" s="63" t="str">
        <f t="shared" si="50"/>
        <v/>
      </c>
      <c r="CB47" s="63" t="str">
        <f t="shared" si="50"/>
        <v/>
      </c>
      <c r="CC47" s="63" t="str">
        <f t="shared" si="50"/>
        <v/>
      </c>
      <c r="CD47" s="63" t="str">
        <f t="shared" si="50"/>
        <v/>
      </c>
      <c r="CE47" s="63" t="str">
        <f t="shared" si="50"/>
        <v/>
      </c>
      <c r="CF47" s="63" t="str">
        <f t="shared" si="50"/>
        <v/>
      </c>
      <c r="CG47" s="63" t="str">
        <f t="shared" si="50"/>
        <v/>
      </c>
      <c r="CH47" s="63" t="str">
        <f t="shared" si="50"/>
        <v/>
      </c>
      <c r="CI47" s="63" t="str">
        <f t="shared" si="50"/>
        <v/>
      </c>
      <c r="CJ47" s="63" t="str">
        <f t="shared" si="50"/>
        <v/>
      </c>
      <c r="CK47" s="63" t="str">
        <f t="shared" si="50"/>
        <v/>
      </c>
      <c r="CL47" s="63" t="str">
        <f t="shared" si="50"/>
        <v/>
      </c>
      <c r="CM47" s="63" t="str">
        <f t="shared" si="50"/>
        <v/>
      </c>
      <c r="CN47" s="63" t="str">
        <f t="shared" si="50"/>
        <v/>
      </c>
      <c r="CO47" s="63" t="str">
        <f t="shared" si="50"/>
        <v/>
      </c>
      <c r="CP47" s="63" t="str">
        <f t="shared" si="50"/>
        <v/>
      </c>
      <c r="CQ47" s="63" t="str">
        <f t="shared" si="50"/>
        <v/>
      </c>
      <c r="CR47" s="63" t="str">
        <f t="shared" si="50"/>
        <v/>
      </c>
      <c r="CS47" s="63" t="str">
        <f t="shared" si="50"/>
        <v/>
      </c>
      <c r="CT47" s="63" t="str">
        <f t="shared" si="50"/>
        <v/>
      </c>
      <c r="CU47" s="63" t="str">
        <f t="shared" si="50"/>
        <v/>
      </c>
      <c r="CV47" s="63" t="str">
        <f t="shared" si="50"/>
        <v/>
      </c>
      <c r="CW47" s="63" t="str">
        <f t="shared" si="50"/>
        <v/>
      </c>
      <c r="CX47" s="63" t="str">
        <f t="shared" si="50"/>
        <v/>
      </c>
      <c r="CY47" s="63" t="str">
        <f t="shared" si="50"/>
        <v/>
      </c>
      <c r="CZ47" s="63" t="str">
        <f t="shared" si="50"/>
        <v/>
      </c>
    </row>
    <row r="48" ht="15.75" customHeight="1">
      <c r="A48" s="53"/>
      <c r="B48" s="53"/>
      <c r="C48" s="55"/>
      <c r="D48" s="55"/>
      <c r="E48" s="53"/>
      <c r="F48" s="53"/>
      <c r="G48" s="53"/>
      <c r="H48" s="53"/>
      <c r="I48" s="53"/>
      <c r="J48" s="56"/>
      <c r="K48" s="57" t="str">
        <f t="shared" si="6"/>
        <v/>
      </c>
      <c r="L48" s="57" t="str">
        <f t="shared" si="7"/>
        <v/>
      </c>
      <c r="M48" s="57" t="str">
        <f>IF(OR($B48&lt;&gt;"Vorgang",N($H48)=0,NOT(ISNUMBER($L48)),ISNUMBER($P48)),"",WORKDAY($L48,$H48,Freie_Tage))</f>
        <v/>
      </c>
      <c r="N48" s="56"/>
      <c r="O48" s="56"/>
      <c r="P48" s="56"/>
      <c r="Q48" s="58"/>
      <c r="R48" s="59" t="str">
        <f>IF(AND(ISNUMBER($N48),ISNUMBER($L48)),IF($L48&gt;$N48,NETWORKDAYS($N48,$L48,Freie_Tage)-1,IF($L48&lt;$N48,1-NETWORKDAYS($L48,$N48,Freie_Tage),0)),"")</f>
        <v/>
      </c>
      <c r="S48" s="60" t="str">
        <f t="shared" si="8"/>
        <v/>
      </c>
      <c r="T48" s="61" t="str">
        <f t="shared" si="9"/>
        <v/>
      </c>
      <c r="U48" s="62">
        <f t="shared" si="10"/>
        <v>11</v>
      </c>
      <c r="V48" s="62" t="str">
        <f t="array" ref="V48">IF(OR($C48="",$B48="Abschnitt"),"",IF(ISNUMBER($O48),$O48,IF(AND($E48="",NOT(ISNUMBER($J48))),WORKDAY(IF(ISNUMBER($C$5),$C$5,TODAY())-1,1,Freie_Tage),MAX(IF($E48="",0,IFERROR(WORKDAY(INDEX($X$7:$X47,MATCH($E48,$A$7:$A47,0)),IF($B48="Meilenstein",0,1)+N($F48),Freie_Tage),WORKDAY(IF(ISNUMBER($C$5),$C$5,TODAY())-1,1,Freie_Tage))),IF(ISNUMBER($J48),WORKDAY($J48-1,1,Freie_Tage),0)))))</f>
        <v/>
      </c>
      <c r="W48" s="62" t="str">
        <f>IF(V48="","",IF(ISNUMBER($P48),$P48,IF($B48="Meilenstein",V48,WORKDAY(V48,MAX(N($G48),1)-1,Freie_Tage))))</f>
        <v/>
      </c>
      <c r="X48" s="62" t="str">
        <f>IF(V48="","",MAX(WORKDAY(IF($B48="Meilenstein",V48,WORKDAY(V48,MAX(N($G48),1)-1,Freie_Tage)),N($H48),Freie_Tage),IF(ISNUMBER($P48),$P48,0)))</f>
        <v/>
      </c>
      <c r="Y48" s="62">
        <f t="shared" si="11"/>
        <v>0</v>
      </c>
      <c r="Z48" s="62">
        <f>IF(NOT(ISNUMBER($K48)),0,IF(Y48&gt;=1,1,IF(TODAY()&lt;$K48,2,IF(OR(TODAY()&gt;$L48,N($R48)&gt;0),5,IF(Y48&lt;MIN(1,(NETWORKDAYS($K48,TODAY(),Freie_Tage)-1)/MAX(1,NETWORKDAYS($K48,$L48,Freie_Tage)))-0.15,4,3)))))</f>
        <v>0</v>
      </c>
      <c r="AA48" s="63" t="str">
        <f t="shared" ref="AA48:CZ48" si="51">IF(AND($B48="Meilenstein",ISNUMBER($K48)),IF(AND(AA$1&lt;=$K48,AB$1&gt;$K48),"◆",""),"")</f>
        <v/>
      </c>
      <c r="AB48" s="63" t="str">
        <f t="shared" si="51"/>
        <v/>
      </c>
      <c r="AC48" s="63" t="str">
        <f t="shared" si="51"/>
        <v/>
      </c>
      <c r="AD48" s="63" t="str">
        <f t="shared" si="51"/>
        <v/>
      </c>
      <c r="AE48" s="63" t="str">
        <f t="shared" si="51"/>
        <v/>
      </c>
      <c r="AF48" s="63" t="str">
        <f t="shared" si="51"/>
        <v/>
      </c>
      <c r="AG48" s="63" t="str">
        <f t="shared" si="51"/>
        <v/>
      </c>
      <c r="AH48" s="63" t="str">
        <f t="shared" si="51"/>
        <v/>
      </c>
      <c r="AI48" s="63" t="str">
        <f t="shared" si="51"/>
        <v/>
      </c>
      <c r="AJ48" s="63" t="str">
        <f t="shared" si="51"/>
        <v/>
      </c>
      <c r="AK48" s="63" t="str">
        <f t="shared" si="51"/>
        <v/>
      </c>
      <c r="AL48" s="63" t="str">
        <f t="shared" si="51"/>
        <v/>
      </c>
      <c r="AM48" s="63" t="str">
        <f t="shared" si="51"/>
        <v/>
      </c>
      <c r="AN48" s="63" t="str">
        <f t="shared" si="51"/>
        <v/>
      </c>
      <c r="AO48" s="63" t="str">
        <f t="shared" si="51"/>
        <v/>
      </c>
      <c r="AP48" s="63" t="str">
        <f t="shared" si="51"/>
        <v/>
      </c>
      <c r="AQ48" s="63" t="str">
        <f t="shared" si="51"/>
        <v/>
      </c>
      <c r="AR48" s="63" t="str">
        <f t="shared" si="51"/>
        <v/>
      </c>
      <c r="AS48" s="63" t="str">
        <f t="shared" si="51"/>
        <v/>
      </c>
      <c r="AT48" s="63" t="str">
        <f t="shared" si="51"/>
        <v/>
      </c>
      <c r="AU48" s="63" t="str">
        <f t="shared" si="51"/>
        <v/>
      </c>
      <c r="AV48" s="63" t="str">
        <f t="shared" si="51"/>
        <v/>
      </c>
      <c r="AW48" s="63" t="str">
        <f t="shared" si="51"/>
        <v/>
      </c>
      <c r="AX48" s="63" t="str">
        <f t="shared" si="51"/>
        <v/>
      </c>
      <c r="AY48" s="63" t="str">
        <f t="shared" si="51"/>
        <v/>
      </c>
      <c r="AZ48" s="63" t="str">
        <f t="shared" si="51"/>
        <v/>
      </c>
      <c r="BA48" s="63" t="str">
        <f t="shared" si="51"/>
        <v/>
      </c>
      <c r="BB48" s="63" t="str">
        <f t="shared" si="51"/>
        <v/>
      </c>
      <c r="BC48" s="63" t="str">
        <f t="shared" si="51"/>
        <v/>
      </c>
      <c r="BD48" s="63" t="str">
        <f t="shared" si="51"/>
        <v/>
      </c>
      <c r="BE48" s="63" t="str">
        <f t="shared" si="51"/>
        <v/>
      </c>
      <c r="BF48" s="63" t="str">
        <f t="shared" si="51"/>
        <v/>
      </c>
      <c r="BG48" s="63" t="str">
        <f t="shared" si="51"/>
        <v/>
      </c>
      <c r="BH48" s="63" t="str">
        <f t="shared" si="51"/>
        <v/>
      </c>
      <c r="BI48" s="63" t="str">
        <f t="shared" si="51"/>
        <v/>
      </c>
      <c r="BJ48" s="63" t="str">
        <f t="shared" si="51"/>
        <v/>
      </c>
      <c r="BK48" s="63" t="str">
        <f t="shared" si="51"/>
        <v/>
      </c>
      <c r="BL48" s="63" t="str">
        <f t="shared" si="51"/>
        <v/>
      </c>
      <c r="BM48" s="63" t="str">
        <f t="shared" si="51"/>
        <v/>
      </c>
      <c r="BN48" s="63" t="str">
        <f t="shared" si="51"/>
        <v/>
      </c>
      <c r="BO48" s="63" t="str">
        <f t="shared" si="51"/>
        <v/>
      </c>
      <c r="BP48" s="63" t="str">
        <f t="shared" si="51"/>
        <v/>
      </c>
      <c r="BQ48" s="63" t="str">
        <f t="shared" si="51"/>
        <v/>
      </c>
      <c r="BR48" s="63" t="str">
        <f t="shared" si="51"/>
        <v/>
      </c>
      <c r="BS48" s="63" t="str">
        <f t="shared" si="51"/>
        <v/>
      </c>
      <c r="BT48" s="63" t="str">
        <f t="shared" si="51"/>
        <v/>
      </c>
      <c r="BU48" s="63" t="str">
        <f t="shared" si="51"/>
        <v/>
      </c>
      <c r="BV48" s="63" t="str">
        <f t="shared" si="51"/>
        <v/>
      </c>
      <c r="BW48" s="63" t="str">
        <f t="shared" si="51"/>
        <v/>
      </c>
      <c r="BX48" s="63" t="str">
        <f t="shared" si="51"/>
        <v/>
      </c>
      <c r="BY48" s="63" t="str">
        <f t="shared" si="51"/>
        <v/>
      </c>
      <c r="BZ48" s="63" t="str">
        <f t="shared" si="51"/>
        <v/>
      </c>
      <c r="CA48" s="63" t="str">
        <f t="shared" si="51"/>
        <v/>
      </c>
      <c r="CB48" s="63" t="str">
        <f t="shared" si="51"/>
        <v/>
      </c>
      <c r="CC48" s="63" t="str">
        <f t="shared" si="51"/>
        <v/>
      </c>
      <c r="CD48" s="63" t="str">
        <f t="shared" si="51"/>
        <v/>
      </c>
      <c r="CE48" s="63" t="str">
        <f t="shared" si="51"/>
        <v/>
      </c>
      <c r="CF48" s="63" t="str">
        <f t="shared" si="51"/>
        <v/>
      </c>
      <c r="CG48" s="63" t="str">
        <f t="shared" si="51"/>
        <v/>
      </c>
      <c r="CH48" s="63" t="str">
        <f t="shared" si="51"/>
        <v/>
      </c>
      <c r="CI48" s="63" t="str">
        <f t="shared" si="51"/>
        <v/>
      </c>
      <c r="CJ48" s="63" t="str">
        <f t="shared" si="51"/>
        <v/>
      </c>
      <c r="CK48" s="63" t="str">
        <f t="shared" si="51"/>
        <v/>
      </c>
      <c r="CL48" s="63" t="str">
        <f t="shared" si="51"/>
        <v/>
      </c>
      <c r="CM48" s="63" t="str">
        <f t="shared" si="51"/>
        <v/>
      </c>
      <c r="CN48" s="63" t="str">
        <f t="shared" si="51"/>
        <v/>
      </c>
      <c r="CO48" s="63" t="str">
        <f t="shared" si="51"/>
        <v/>
      </c>
      <c r="CP48" s="63" t="str">
        <f t="shared" si="51"/>
        <v/>
      </c>
      <c r="CQ48" s="63" t="str">
        <f t="shared" si="51"/>
        <v/>
      </c>
      <c r="CR48" s="63" t="str">
        <f t="shared" si="51"/>
        <v/>
      </c>
      <c r="CS48" s="63" t="str">
        <f t="shared" si="51"/>
        <v/>
      </c>
      <c r="CT48" s="63" t="str">
        <f t="shared" si="51"/>
        <v/>
      </c>
      <c r="CU48" s="63" t="str">
        <f t="shared" si="51"/>
        <v/>
      </c>
      <c r="CV48" s="63" t="str">
        <f t="shared" si="51"/>
        <v/>
      </c>
      <c r="CW48" s="63" t="str">
        <f t="shared" si="51"/>
        <v/>
      </c>
      <c r="CX48" s="63" t="str">
        <f t="shared" si="51"/>
        <v/>
      </c>
      <c r="CY48" s="63" t="str">
        <f t="shared" si="51"/>
        <v/>
      </c>
      <c r="CZ48" s="63" t="str">
        <f t="shared" si="51"/>
        <v/>
      </c>
    </row>
    <row r="49" ht="15.75" customHeight="1">
      <c r="A49" s="53"/>
      <c r="B49" s="53"/>
      <c r="C49" s="55"/>
      <c r="D49" s="55"/>
      <c r="E49" s="53"/>
      <c r="F49" s="53"/>
      <c r="G49" s="53"/>
      <c r="H49" s="53"/>
      <c r="I49" s="53"/>
      <c r="J49" s="56"/>
      <c r="K49" s="57" t="str">
        <f t="shared" si="6"/>
        <v/>
      </c>
      <c r="L49" s="57" t="str">
        <f t="shared" si="7"/>
        <v/>
      </c>
      <c r="M49" s="57" t="str">
        <f>IF(OR($B49&lt;&gt;"Vorgang",N($H49)=0,NOT(ISNUMBER($L49)),ISNUMBER($P49)),"",WORKDAY($L49,$H49,Freie_Tage))</f>
        <v/>
      </c>
      <c r="N49" s="56"/>
      <c r="O49" s="56"/>
      <c r="P49" s="56"/>
      <c r="Q49" s="58"/>
      <c r="R49" s="59" t="str">
        <f>IF(AND(ISNUMBER($N49),ISNUMBER($L49)),IF($L49&gt;$N49,NETWORKDAYS($N49,$L49,Freie_Tage)-1,IF($L49&lt;$N49,1-NETWORKDAYS($L49,$N49,Freie_Tage),0)),"")</f>
        <v/>
      </c>
      <c r="S49" s="60" t="str">
        <f t="shared" si="8"/>
        <v/>
      </c>
      <c r="T49" s="61" t="str">
        <f t="shared" si="9"/>
        <v/>
      </c>
      <c r="U49" s="62">
        <f t="shared" si="10"/>
        <v>11</v>
      </c>
      <c r="V49" s="62" t="str">
        <f t="array" ref="V49">IF(OR($C49="",$B49="Abschnitt"),"",IF(ISNUMBER($O49),$O49,IF(AND($E49="",NOT(ISNUMBER($J49))),WORKDAY(IF(ISNUMBER($C$5),$C$5,TODAY())-1,1,Freie_Tage),MAX(IF($E49="",0,IFERROR(WORKDAY(INDEX($X$7:$X48,MATCH($E49,$A$7:$A48,0)),IF($B49="Meilenstein",0,1)+N($F49),Freie_Tage),WORKDAY(IF(ISNUMBER($C$5),$C$5,TODAY())-1,1,Freie_Tage))),IF(ISNUMBER($J49),WORKDAY($J49-1,1,Freie_Tage),0)))))</f>
        <v/>
      </c>
      <c r="W49" s="62" t="str">
        <f>IF(V49="","",IF(ISNUMBER($P49),$P49,IF($B49="Meilenstein",V49,WORKDAY(V49,MAX(N($G49),1)-1,Freie_Tage))))</f>
        <v/>
      </c>
      <c r="X49" s="62" t="str">
        <f>IF(V49="","",MAX(WORKDAY(IF($B49="Meilenstein",V49,WORKDAY(V49,MAX(N($G49),1)-1,Freie_Tage)),N($H49),Freie_Tage),IF(ISNUMBER($P49),$P49,0)))</f>
        <v/>
      </c>
      <c r="Y49" s="62">
        <f t="shared" si="11"/>
        <v>0</v>
      </c>
      <c r="Z49" s="62">
        <f>IF(NOT(ISNUMBER($K49)),0,IF(Y49&gt;=1,1,IF(TODAY()&lt;$K49,2,IF(OR(TODAY()&gt;$L49,N($R49)&gt;0),5,IF(Y49&lt;MIN(1,(NETWORKDAYS($K49,TODAY(),Freie_Tage)-1)/MAX(1,NETWORKDAYS($K49,$L49,Freie_Tage)))-0.15,4,3)))))</f>
        <v>0</v>
      </c>
      <c r="AA49" s="63" t="str">
        <f t="shared" ref="AA49:CZ49" si="52">IF(AND($B49="Meilenstein",ISNUMBER($K49)),IF(AND(AA$1&lt;=$K49,AB$1&gt;$K49),"◆",""),"")</f>
        <v/>
      </c>
      <c r="AB49" s="63" t="str">
        <f t="shared" si="52"/>
        <v/>
      </c>
      <c r="AC49" s="63" t="str">
        <f t="shared" si="52"/>
        <v/>
      </c>
      <c r="AD49" s="63" t="str">
        <f t="shared" si="52"/>
        <v/>
      </c>
      <c r="AE49" s="63" t="str">
        <f t="shared" si="52"/>
        <v/>
      </c>
      <c r="AF49" s="63" t="str">
        <f t="shared" si="52"/>
        <v/>
      </c>
      <c r="AG49" s="63" t="str">
        <f t="shared" si="52"/>
        <v/>
      </c>
      <c r="AH49" s="63" t="str">
        <f t="shared" si="52"/>
        <v/>
      </c>
      <c r="AI49" s="63" t="str">
        <f t="shared" si="52"/>
        <v/>
      </c>
      <c r="AJ49" s="63" t="str">
        <f t="shared" si="52"/>
        <v/>
      </c>
      <c r="AK49" s="63" t="str">
        <f t="shared" si="52"/>
        <v/>
      </c>
      <c r="AL49" s="63" t="str">
        <f t="shared" si="52"/>
        <v/>
      </c>
      <c r="AM49" s="63" t="str">
        <f t="shared" si="52"/>
        <v/>
      </c>
      <c r="AN49" s="63" t="str">
        <f t="shared" si="52"/>
        <v/>
      </c>
      <c r="AO49" s="63" t="str">
        <f t="shared" si="52"/>
        <v/>
      </c>
      <c r="AP49" s="63" t="str">
        <f t="shared" si="52"/>
        <v/>
      </c>
      <c r="AQ49" s="63" t="str">
        <f t="shared" si="52"/>
        <v/>
      </c>
      <c r="AR49" s="63" t="str">
        <f t="shared" si="52"/>
        <v/>
      </c>
      <c r="AS49" s="63" t="str">
        <f t="shared" si="52"/>
        <v/>
      </c>
      <c r="AT49" s="63" t="str">
        <f t="shared" si="52"/>
        <v/>
      </c>
      <c r="AU49" s="63" t="str">
        <f t="shared" si="52"/>
        <v/>
      </c>
      <c r="AV49" s="63" t="str">
        <f t="shared" si="52"/>
        <v/>
      </c>
      <c r="AW49" s="63" t="str">
        <f t="shared" si="52"/>
        <v/>
      </c>
      <c r="AX49" s="63" t="str">
        <f t="shared" si="52"/>
        <v/>
      </c>
      <c r="AY49" s="63" t="str">
        <f t="shared" si="52"/>
        <v/>
      </c>
      <c r="AZ49" s="63" t="str">
        <f t="shared" si="52"/>
        <v/>
      </c>
      <c r="BA49" s="63" t="str">
        <f t="shared" si="52"/>
        <v/>
      </c>
      <c r="BB49" s="63" t="str">
        <f t="shared" si="52"/>
        <v/>
      </c>
      <c r="BC49" s="63" t="str">
        <f t="shared" si="52"/>
        <v/>
      </c>
      <c r="BD49" s="63" t="str">
        <f t="shared" si="52"/>
        <v/>
      </c>
      <c r="BE49" s="63" t="str">
        <f t="shared" si="52"/>
        <v/>
      </c>
      <c r="BF49" s="63" t="str">
        <f t="shared" si="52"/>
        <v/>
      </c>
      <c r="BG49" s="63" t="str">
        <f t="shared" si="52"/>
        <v/>
      </c>
      <c r="BH49" s="63" t="str">
        <f t="shared" si="52"/>
        <v/>
      </c>
      <c r="BI49" s="63" t="str">
        <f t="shared" si="52"/>
        <v/>
      </c>
      <c r="BJ49" s="63" t="str">
        <f t="shared" si="52"/>
        <v/>
      </c>
      <c r="BK49" s="63" t="str">
        <f t="shared" si="52"/>
        <v/>
      </c>
      <c r="BL49" s="63" t="str">
        <f t="shared" si="52"/>
        <v/>
      </c>
      <c r="BM49" s="63" t="str">
        <f t="shared" si="52"/>
        <v/>
      </c>
      <c r="BN49" s="63" t="str">
        <f t="shared" si="52"/>
        <v/>
      </c>
      <c r="BO49" s="63" t="str">
        <f t="shared" si="52"/>
        <v/>
      </c>
      <c r="BP49" s="63" t="str">
        <f t="shared" si="52"/>
        <v/>
      </c>
      <c r="BQ49" s="63" t="str">
        <f t="shared" si="52"/>
        <v/>
      </c>
      <c r="BR49" s="63" t="str">
        <f t="shared" si="52"/>
        <v/>
      </c>
      <c r="BS49" s="63" t="str">
        <f t="shared" si="52"/>
        <v/>
      </c>
      <c r="BT49" s="63" t="str">
        <f t="shared" si="52"/>
        <v/>
      </c>
      <c r="BU49" s="63" t="str">
        <f t="shared" si="52"/>
        <v/>
      </c>
      <c r="BV49" s="63" t="str">
        <f t="shared" si="52"/>
        <v/>
      </c>
      <c r="BW49" s="63" t="str">
        <f t="shared" si="52"/>
        <v/>
      </c>
      <c r="BX49" s="63" t="str">
        <f t="shared" si="52"/>
        <v/>
      </c>
      <c r="BY49" s="63" t="str">
        <f t="shared" si="52"/>
        <v/>
      </c>
      <c r="BZ49" s="63" t="str">
        <f t="shared" si="52"/>
        <v/>
      </c>
      <c r="CA49" s="63" t="str">
        <f t="shared" si="52"/>
        <v/>
      </c>
      <c r="CB49" s="63" t="str">
        <f t="shared" si="52"/>
        <v/>
      </c>
      <c r="CC49" s="63" t="str">
        <f t="shared" si="52"/>
        <v/>
      </c>
      <c r="CD49" s="63" t="str">
        <f t="shared" si="52"/>
        <v/>
      </c>
      <c r="CE49" s="63" t="str">
        <f t="shared" si="52"/>
        <v/>
      </c>
      <c r="CF49" s="63" t="str">
        <f t="shared" si="52"/>
        <v/>
      </c>
      <c r="CG49" s="63" t="str">
        <f t="shared" si="52"/>
        <v/>
      </c>
      <c r="CH49" s="63" t="str">
        <f t="shared" si="52"/>
        <v/>
      </c>
      <c r="CI49" s="63" t="str">
        <f t="shared" si="52"/>
        <v/>
      </c>
      <c r="CJ49" s="63" t="str">
        <f t="shared" si="52"/>
        <v/>
      </c>
      <c r="CK49" s="63" t="str">
        <f t="shared" si="52"/>
        <v/>
      </c>
      <c r="CL49" s="63" t="str">
        <f t="shared" si="52"/>
        <v/>
      </c>
      <c r="CM49" s="63" t="str">
        <f t="shared" si="52"/>
        <v/>
      </c>
      <c r="CN49" s="63" t="str">
        <f t="shared" si="52"/>
        <v/>
      </c>
      <c r="CO49" s="63" t="str">
        <f t="shared" si="52"/>
        <v/>
      </c>
      <c r="CP49" s="63" t="str">
        <f t="shared" si="52"/>
        <v/>
      </c>
      <c r="CQ49" s="63" t="str">
        <f t="shared" si="52"/>
        <v/>
      </c>
      <c r="CR49" s="63" t="str">
        <f t="shared" si="52"/>
        <v/>
      </c>
      <c r="CS49" s="63" t="str">
        <f t="shared" si="52"/>
        <v/>
      </c>
      <c r="CT49" s="63" t="str">
        <f t="shared" si="52"/>
        <v/>
      </c>
      <c r="CU49" s="63" t="str">
        <f t="shared" si="52"/>
        <v/>
      </c>
      <c r="CV49" s="63" t="str">
        <f t="shared" si="52"/>
        <v/>
      </c>
      <c r="CW49" s="63" t="str">
        <f t="shared" si="52"/>
        <v/>
      </c>
      <c r="CX49" s="63" t="str">
        <f t="shared" si="52"/>
        <v/>
      </c>
      <c r="CY49" s="63" t="str">
        <f t="shared" si="52"/>
        <v/>
      </c>
      <c r="CZ49" s="63" t="str">
        <f t="shared" si="52"/>
        <v/>
      </c>
    </row>
    <row r="50" ht="15.75" customHeight="1">
      <c r="A50" s="53"/>
      <c r="B50" s="53"/>
      <c r="C50" s="55"/>
      <c r="D50" s="55"/>
      <c r="E50" s="53"/>
      <c r="F50" s="53"/>
      <c r="G50" s="53"/>
      <c r="H50" s="53"/>
      <c r="I50" s="53"/>
      <c r="J50" s="56"/>
      <c r="K50" s="57" t="str">
        <f t="shared" si="6"/>
        <v/>
      </c>
      <c r="L50" s="57" t="str">
        <f t="shared" si="7"/>
        <v/>
      </c>
      <c r="M50" s="57" t="str">
        <f>IF(OR($B50&lt;&gt;"Vorgang",N($H50)=0,NOT(ISNUMBER($L50)),ISNUMBER($P50)),"",WORKDAY($L50,$H50,Freie_Tage))</f>
        <v/>
      </c>
      <c r="N50" s="56"/>
      <c r="O50" s="56"/>
      <c r="P50" s="56"/>
      <c r="Q50" s="58"/>
      <c r="R50" s="59" t="str">
        <f>IF(AND(ISNUMBER($N50),ISNUMBER($L50)),IF($L50&gt;$N50,NETWORKDAYS($N50,$L50,Freie_Tage)-1,IF($L50&lt;$N50,1-NETWORKDAYS($L50,$N50,Freie_Tage),0)),"")</f>
        <v/>
      </c>
      <c r="S50" s="60" t="str">
        <f t="shared" si="8"/>
        <v/>
      </c>
      <c r="T50" s="61" t="str">
        <f t="shared" si="9"/>
        <v/>
      </c>
      <c r="U50" s="62">
        <f t="shared" si="10"/>
        <v>11</v>
      </c>
      <c r="V50" s="62" t="str">
        <f t="array" ref="V50">IF(OR($C50="",$B50="Abschnitt"),"",IF(ISNUMBER($O50),$O50,IF(AND($E50="",NOT(ISNUMBER($J50))),WORKDAY(IF(ISNUMBER($C$5),$C$5,TODAY())-1,1,Freie_Tage),MAX(IF($E50="",0,IFERROR(WORKDAY(INDEX($X$7:$X49,MATCH($E50,$A$7:$A49,0)),IF($B50="Meilenstein",0,1)+N($F50),Freie_Tage),WORKDAY(IF(ISNUMBER($C$5),$C$5,TODAY())-1,1,Freie_Tage))),IF(ISNUMBER($J50),WORKDAY($J50-1,1,Freie_Tage),0)))))</f>
        <v/>
      </c>
      <c r="W50" s="62" t="str">
        <f>IF(V50="","",IF(ISNUMBER($P50),$P50,IF($B50="Meilenstein",V50,WORKDAY(V50,MAX(N($G50),1)-1,Freie_Tage))))</f>
        <v/>
      </c>
      <c r="X50" s="62" t="str">
        <f>IF(V50="","",MAX(WORKDAY(IF($B50="Meilenstein",V50,WORKDAY(V50,MAX(N($G50),1)-1,Freie_Tage)),N($H50),Freie_Tage),IF(ISNUMBER($P50),$P50,0)))</f>
        <v/>
      </c>
      <c r="Y50" s="62">
        <f t="shared" si="11"/>
        <v>0</v>
      </c>
      <c r="Z50" s="62">
        <f>IF(NOT(ISNUMBER($K50)),0,IF(Y50&gt;=1,1,IF(TODAY()&lt;$K50,2,IF(OR(TODAY()&gt;$L50,N($R50)&gt;0),5,IF(Y50&lt;MIN(1,(NETWORKDAYS($K50,TODAY(),Freie_Tage)-1)/MAX(1,NETWORKDAYS($K50,$L50,Freie_Tage)))-0.15,4,3)))))</f>
        <v>0</v>
      </c>
      <c r="AA50" s="63" t="str">
        <f t="shared" ref="AA50:CZ50" si="53">IF(AND($B50="Meilenstein",ISNUMBER($K50)),IF(AND(AA$1&lt;=$K50,AB$1&gt;$K50),"◆",""),"")</f>
        <v/>
      </c>
      <c r="AB50" s="63" t="str">
        <f t="shared" si="53"/>
        <v/>
      </c>
      <c r="AC50" s="63" t="str">
        <f t="shared" si="53"/>
        <v/>
      </c>
      <c r="AD50" s="63" t="str">
        <f t="shared" si="53"/>
        <v/>
      </c>
      <c r="AE50" s="63" t="str">
        <f t="shared" si="53"/>
        <v/>
      </c>
      <c r="AF50" s="63" t="str">
        <f t="shared" si="53"/>
        <v/>
      </c>
      <c r="AG50" s="63" t="str">
        <f t="shared" si="53"/>
        <v/>
      </c>
      <c r="AH50" s="63" t="str">
        <f t="shared" si="53"/>
        <v/>
      </c>
      <c r="AI50" s="63" t="str">
        <f t="shared" si="53"/>
        <v/>
      </c>
      <c r="AJ50" s="63" t="str">
        <f t="shared" si="53"/>
        <v/>
      </c>
      <c r="AK50" s="63" t="str">
        <f t="shared" si="53"/>
        <v/>
      </c>
      <c r="AL50" s="63" t="str">
        <f t="shared" si="53"/>
        <v/>
      </c>
      <c r="AM50" s="63" t="str">
        <f t="shared" si="53"/>
        <v/>
      </c>
      <c r="AN50" s="63" t="str">
        <f t="shared" si="53"/>
        <v/>
      </c>
      <c r="AO50" s="63" t="str">
        <f t="shared" si="53"/>
        <v/>
      </c>
      <c r="AP50" s="63" t="str">
        <f t="shared" si="53"/>
        <v/>
      </c>
      <c r="AQ50" s="63" t="str">
        <f t="shared" si="53"/>
        <v/>
      </c>
      <c r="AR50" s="63" t="str">
        <f t="shared" si="53"/>
        <v/>
      </c>
      <c r="AS50" s="63" t="str">
        <f t="shared" si="53"/>
        <v/>
      </c>
      <c r="AT50" s="63" t="str">
        <f t="shared" si="53"/>
        <v/>
      </c>
      <c r="AU50" s="63" t="str">
        <f t="shared" si="53"/>
        <v/>
      </c>
      <c r="AV50" s="63" t="str">
        <f t="shared" si="53"/>
        <v/>
      </c>
      <c r="AW50" s="63" t="str">
        <f t="shared" si="53"/>
        <v/>
      </c>
      <c r="AX50" s="63" t="str">
        <f t="shared" si="53"/>
        <v/>
      </c>
      <c r="AY50" s="63" t="str">
        <f t="shared" si="53"/>
        <v/>
      </c>
      <c r="AZ50" s="63" t="str">
        <f t="shared" si="53"/>
        <v/>
      </c>
      <c r="BA50" s="63" t="str">
        <f t="shared" si="53"/>
        <v/>
      </c>
      <c r="BB50" s="63" t="str">
        <f t="shared" si="53"/>
        <v/>
      </c>
      <c r="BC50" s="63" t="str">
        <f t="shared" si="53"/>
        <v/>
      </c>
      <c r="BD50" s="63" t="str">
        <f t="shared" si="53"/>
        <v/>
      </c>
      <c r="BE50" s="63" t="str">
        <f t="shared" si="53"/>
        <v/>
      </c>
      <c r="BF50" s="63" t="str">
        <f t="shared" si="53"/>
        <v/>
      </c>
      <c r="BG50" s="63" t="str">
        <f t="shared" si="53"/>
        <v/>
      </c>
      <c r="BH50" s="63" t="str">
        <f t="shared" si="53"/>
        <v/>
      </c>
      <c r="BI50" s="63" t="str">
        <f t="shared" si="53"/>
        <v/>
      </c>
      <c r="BJ50" s="63" t="str">
        <f t="shared" si="53"/>
        <v/>
      </c>
      <c r="BK50" s="63" t="str">
        <f t="shared" si="53"/>
        <v/>
      </c>
      <c r="BL50" s="63" t="str">
        <f t="shared" si="53"/>
        <v/>
      </c>
      <c r="BM50" s="63" t="str">
        <f t="shared" si="53"/>
        <v/>
      </c>
      <c r="BN50" s="63" t="str">
        <f t="shared" si="53"/>
        <v/>
      </c>
      <c r="BO50" s="63" t="str">
        <f t="shared" si="53"/>
        <v/>
      </c>
      <c r="BP50" s="63" t="str">
        <f t="shared" si="53"/>
        <v/>
      </c>
      <c r="BQ50" s="63" t="str">
        <f t="shared" si="53"/>
        <v/>
      </c>
      <c r="BR50" s="63" t="str">
        <f t="shared" si="53"/>
        <v/>
      </c>
      <c r="BS50" s="63" t="str">
        <f t="shared" si="53"/>
        <v/>
      </c>
      <c r="BT50" s="63" t="str">
        <f t="shared" si="53"/>
        <v/>
      </c>
      <c r="BU50" s="63" t="str">
        <f t="shared" si="53"/>
        <v/>
      </c>
      <c r="BV50" s="63" t="str">
        <f t="shared" si="53"/>
        <v/>
      </c>
      <c r="BW50" s="63" t="str">
        <f t="shared" si="53"/>
        <v/>
      </c>
      <c r="BX50" s="63" t="str">
        <f t="shared" si="53"/>
        <v/>
      </c>
      <c r="BY50" s="63" t="str">
        <f t="shared" si="53"/>
        <v/>
      </c>
      <c r="BZ50" s="63" t="str">
        <f t="shared" si="53"/>
        <v/>
      </c>
      <c r="CA50" s="63" t="str">
        <f t="shared" si="53"/>
        <v/>
      </c>
      <c r="CB50" s="63" t="str">
        <f t="shared" si="53"/>
        <v/>
      </c>
      <c r="CC50" s="63" t="str">
        <f t="shared" si="53"/>
        <v/>
      </c>
      <c r="CD50" s="63" t="str">
        <f t="shared" si="53"/>
        <v/>
      </c>
      <c r="CE50" s="63" t="str">
        <f t="shared" si="53"/>
        <v/>
      </c>
      <c r="CF50" s="63" t="str">
        <f t="shared" si="53"/>
        <v/>
      </c>
      <c r="CG50" s="63" t="str">
        <f t="shared" si="53"/>
        <v/>
      </c>
      <c r="CH50" s="63" t="str">
        <f t="shared" si="53"/>
        <v/>
      </c>
      <c r="CI50" s="63" t="str">
        <f t="shared" si="53"/>
        <v/>
      </c>
      <c r="CJ50" s="63" t="str">
        <f t="shared" si="53"/>
        <v/>
      </c>
      <c r="CK50" s="63" t="str">
        <f t="shared" si="53"/>
        <v/>
      </c>
      <c r="CL50" s="63" t="str">
        <f t="shared" si="53"/>
        <v/>
      </c>
      <c r="CM50" s="63" t="str">
        <f t="shared" si="53"/>
        <v/>
      </c>
      <c r="CN50" s="63" t="str">
        <f t="shared" si="53"/>
        <v/>
      </c>
      <c r="CO50" s="63" t="str">
        <f t="shared" si="53"/>
        <v/>
      </c>
      <c r="CP50" s="63" t="str">
        <f t="shared" si="53"/>
        <v/>
      </c>
      <c r="CQ50" s="63" t="str">
        <f t="shared" si="53"/>
        <v/>
      </c>
      <c r="CR50" s="63" t="str">
        <f t="shared" si="53"/>
        <v/>
      </c>
      <c r="CS50" s="63" t="str">
        <f t="shared" si="53"/>
        <v/>
      </c>
      <c r="CT50" s="63" t="str">
        <f t="shared" si="53"/>
        <v/>
      </c>
      <c r="CU50" s="63" t="str">
        <f t="shared" si="53"/>
        <v/>
      </c>
      <c r="CV50" s="63" t="str">
        <f t="shared" si="53"/>
        <v/>
      </c>
      <c r="CW50" s="63" t="str">
        <f t="shared" si="53"/>
        <v/>
      </c>
      <c r="CX50" s="63" t="str">
        <f t="shared" si="53"/>
        <v/>
      </c>
      <c r="CY50" s="63" t="str">
        <f t="shared" si="53"/>
        <v/>
      </c>
      <c r="CZ50" s="63" t="str">
        <f t="shared" si="53"/>
        <v/>
      </c>
    </row>
    <row r="51" ht="15.75" customHeight="1">
      <c r="A51" s="53"/>
      <c r="B51" s="53"/>
      <c r="C51" s="55"/>
      <c r="D51" s="55"/>
      <c r="E51" s="53"/>
      <c r="F51" s="53"/>
      <c r="G51" s="53"/>
      <c r="H51" s="53"/>
      <c r="I51" s="53"/>
      <c r="J51" s="56"/>
      <c r="K51" s="57" t="str">
        <f t="shared" si="6"/>
        <v/>
      </c>
      <c r="L51" s="57" t="str">
        <f t="shared" si="7"/>
        <v/>
      </c>
      <c r="M51" s="57" t="str">
        <f>IF(OR($B51&lt;&gt;"Vorgang",N($H51)=0,NOT(ISNUMBER($L51)),ISNUMBER($P51)),"",WORKDAY($L51,$H51,Freie_Tage))</f>
        <v/>
      </c>
      <c r="N51" s="56"/>
      <c r="O51" s="56"/>
      <c r="P51" s="56"/>
      <c r="Q51" s="58"/>
      <c r="R51" s="59" t="str">
        <f>IF(AND(ISNUMBER($N51),ISNUMBER($L51)),IF($L51&gt;$N51,NETWORKDAYS($N51,$L51,Freie_Tage)-1,IF($L51&lt;$N51,1-NETWORKDAYS($L51,$N51,Freie_Tage),0)),"")</f>
        <v/>
      </c>
      <c r="S51" s="60" t="str">
        <f t="shared" si="8"/>
        <v/>
      </c>
      <c r="T51" s="61" t="str">
        <f t="shared" si="9"/>
        <v/>
      </c>
      <c r="U51" s="62">
        <f t="shared" si="10"/>
        <v>11</v>
      </c>
      <c r="V51" s="62" t="str">
        <f t="array" ref="V51">IF(OR($C51="",$B51="Abschnitt"),"",IF(ISNUMBER($O51),$O51,IF(AND($E51="",NOT(ISNUMBER($J51))),WORKDAY(IF(ISNUMBER($C$5),$C$5,TODAY())-1,1,Freie_Tage),MAX(IF($E51="",0,IFERROR(WORKDAY(INDEX($X$7:$X50,MATCH($E51,$A$7:$A50,0)),IF($B51="Meilenstein",0,1)+N($F51),Freie_Tage),WORKDAY(IF(ISNUMBER($C$5),$C$5,TODAY())-1,1,Freie_Tage))),IF(ISNUMBER($J51),WORKDAY($J51-1,1,Freie_Tage),0)))))</f>
        <v/>
      </c>
      <c r="W51" s="62" t="str">
        <f>IF(V51="","",IF(ISNUMBER($P51),$P51,IF($B51="Meilenstein",V51,WORKDAY(V51,MAX(N($G51),1)-1,Freie_Tage))))</f>
        <v/>
      </c>
      <c r="X51" s="62" t="str">
        <f>IF(V51="","",MAX(WORKDAY(IF($B51="Meilenstein",V51,WORKDAY(V51,MAX(N($G51),1)-1,Freie_Tage)),N($H51),Freie_Tage),IF(ISNUMBER($P51),$P51,0)))</f>
        <v/>
      </c>
      <c r="Y51" s="62">
        <f t="shared" si="11"/>
        <v>0</v>
      </c>
      <c r="Z51" s="62">
        <f>IF(NOT(ISNUMBER($K51)),0,IF(Y51&gt;=1,1,IF(TODAY()&lt;$K51,2,IF(OR(TODAY()&gt;$L51,N($R51)&gt;0),5,IF(Y51&lt;MIN(1,(NETWORKDAYS($K51,TODAY(),Freie_Tage)-1)/MAX(1,NETWORKDAYS($K51,$L51,Freie_Tage)))-0.15,4,3)))))</f>
        <v>0</v>
      </c>
      <c r="AA51" s="63" t="str">
        <f t="shared" ref="AA51:CZ51" si="54">IF(AND($B51="Meilenstein",ISNUMBER($K51)),IF(AND(AA$1&lt;=$K51,AB$1&gt;$K51),"◆",""),"")</f>
        <v/>
      </c>
      <c r="AB51" s="63" t="str">
        <f t="shared" si="54"/>
        <v/>
      </c>
      <c r="AC51" s="63" t="str">
        <f t="shared" si="54"/>
        <v/>
      </c>
      <c r="AD51" s="63" t="str">
        <f t="shared" si="54"/>
        <v/>
      </c>
      <c r="AE51" s="63" t="str">
        <f t="shared" si="54"/>
        <v/>
      </c>
      <c r="AF51" s="63" t="str">
        <f t="shared" si="54"/>
        <v/>
      </c>
      <c r="AG51" s="63" t="str">
        <f t="shared" si="54"/>
        <v/>
      </c>
      <c r="AH51" s="63" t="str">
        <f t="shared" si="54"/>
        <v/>
      </c>
      <c r="AI51" s="63" t="str">
        <f t="shared" si="54"/>
        <v/>
      </c>
      <c r="AJ51" s="63" t="str">
        <f t="shared" si="54"/>
        <v/>
      </c>
      <c r="AK51" s="63" t="str">
        <f t="shared" si="54"/>
        <v/>
      </c>
      <c r="AL51" s="63" t="str">
        <f t="shared" si="54"/>
        <v/>
      </c>
      <c r="AM51" s="63" t="str">
        <f t="shared" si="54"/>
        <v/>
      </c>
      <c r="AN51" s="63" t="str">
        <f t="shared" si="54"/>
        <v/>
      </c>
      <c r="AO51" s="63" t="str">
        <f t="shared" si="54"/>
        <v/>
      </c>
      <c r="AP51" s="63" t="str">
        <f t="shared" si="54"/>
        <v/>
      </c>
      <c r="AQ51" s="63" t="str">
        <f t="shared" si="54"/>
        <v/>
      </c>
      <c r="AR51" s="63" t="str">
        <f t="shared" si="54"/>
        <v/>
      </c>
      <c r="AS51" s="63" t="str">
        <f t="shared" si="54"/>
        <v/>
      </c>
      <c r="AT51" s="63" t="str">
        <f t="shared" si="54"/>
        <v/>
      </c>
      <c r="AU51" s="63" t="str">
        <f t="shared" si="54"/>
        <v/>
      </c>
      <c r="AV51" s="63" t="str">
        <f t="shared" si="54"/>
        <v/>
      </c>
      <c r="AW51" s="63" t="str">
        <f t="shared" si="54"/>
        <v/>
      </c>
      <c r="AX51" s="63" t="str">
        <f t="shared" si="54"/>
        <v/>
      </c>
      <c r="AY51" s="63" t="str">
        <f t="shared" si="54"/>
        <v/>
      </c>
      <c r="AZ51" s="63" t="str">
        <f t="shared" si="54"/>
        <v/>
      </c>
      <c r="BA51" s="63" t="str">
        <f t="shared" si="54"/>
        <v/>
      </c>
      <c r="BB51" s="63" t="str">
        <f t="shared" si="54"/>
        <v/>
      </c>
      <c r="BC51" s="63" t="str">
        <f t="shared" si="54"/>
        <v/>
      </c>
      <c r="BD51" s="63" t="str">
        <f t="shared" si="54"/>
        <v/>
      </c>
      <c r="BE51" s="63" t="str">
        <f t="shared" si="54"/>
        <v/>
      </c>
      <c r="BF51" s="63" t="str">
        <f t="shared" si="54"/>
        <v/>
      </c>
      <c r="BG51" s="63" t="str">
        <f t="shared" si="54"/>
        <v/>
      </c>
      <c r="BH51" s="63" t="str">
        <f t="shared" si="54"/>
        <v/>
      </c>
      <c r="BI51" s="63" t="str">
        <f t="shared" si="54"/>
        <v/>
      </c>
      <c r="BJ51" s="63" t="str">
        <f t="shared" si="54"/>
        <v/>
      </c>
      <c r="BK51" s="63" t="str">
        <f t="shared" si="54"/>
        <v/>
      </c>
      <c r="BL51" s="63" t="str">
        <f t="shared" si="54"/>
        <v/>
      </c>
      <c r="BM51" s="63" t="str">
        <f t="shared" si="54"/>
        <v/>
      </c>
      <c r="BN51" s="63" t="str">
        <f t="shared" si="54"/>
        <v/>
      </c>
      <c r="BO51" s="63" t="str">
        <f t="shared" si="54"/>
        <v/>
      </c>
      <c r="BP51" s="63" t="str">
        <f t="shared" si="54"/>
        <v/>
      </c>
      <c r="BQ51" s="63" t="str">
        <f t="shared" si="54"/>
        <v/>
      </c>
      <c r="BR51" s="63" t="str">
        <f t="shared" si="54"/>
        <v/>
      </c>
      <c r="BS51" s="63" t="str">
        <f t="shared" si="54"/>
        <v/>
      </c>
      <c r="BT51" s="63" t="str">
        <f t="shared" si="54"/>
        <v/>
      </c>
      <c r="BU51" s="63" t="str">
        <f t="shared" si="54"/>
        <v/>
      </c>
      <c r="BV51" s="63" t="str">
        <f t="shared" si="54"/>
        <v/>
      </c>
      <c r="BW51" s="63" t="str">
        <f t="shared" si="54"/>
        <v/>
      </c>
      <c r="BX51" s="63" t="str">
        <f t="shared" si="54"/>
        <v/>
      </c>
      <c r="BY51" s="63" t="str">
        <f t="shared" si="54"/>
        <v/>
      </c>
      <c r="BZ51" s="63" t="str">
        <f t="shared" si="54"/>
        <v/>
      </c>
      <c r="CA51" s="63" t="str">
        <f t="shared" si="54"/>
        <v/>
      </c>
      <c r="CB51" s="63" t="str">
        <f t="shared" si="54"/>
        <v/>
      </c>
      <c r="CC51" s="63" t="str">
        <f t="shared" si="54"/>
        <v/>
      </c>
      <c r="CD51" s="63" t="str">
        <f t="shared" si="54"/>
        <v/>
      </c>
      <c r="CE51" s="63" t="str">
        <f t="shared" si="54"/>
        <v/>
      </c>
      <c r="CF51" s="63" t="str">
        <f t="shared" si="54"/>
        <v/>
      </c>
      <c r="CG51" s="63" t="str">
        <f t="shared" si="54"/>
        <v/>
      </c>
      <c r="CH51" s="63" t="str">
        <f t="shared" si="54"/>
        <v/>
      </c>
      <c r="CI51" s="63" t="str">
        <f t="shared" si="54"/>
        <v/>
      </c>
      <c r="CJ51" s="63" t="str">
        <f t="shared" si="54"/>
        <v/>
      </c>
      <c r="CK51" s="63" t="str">
        <f t="shared" si="54"/>
        <v/>
      </c>
      <c r="CL51" s="63" t="str">
        <f t="shared" si="54"/>
        <v/>
      </c>
      <c r="CM51" s="63" t="str">
        <f t="shared" si="54"/>
        <v/>
      </c>
      <c r="CN51" s="63" t="str">
        <f t="shared" si="54"/>
        <v/>
      </c>
      <c r="CO51" s="63" t="str">
        <f t="shared" si="54"/>
        <v/>
      </c>
      <c r="CP51" s="63" t="str">
        <f t="shared" si="54"/>
        <v/>
      </c>
      <c r="CQ51" s="63" t="str">
        <f t="shared" si="54"/>
        <v/>
      </c>
      <c r="CR51" s="63" t="str">
        <f t="shared" si="54"/>
        <v/>
      </c>
      <c r="CS51" s="63" t="str">
        <f t="shared" si="54"/>
        <v/>
      </c>
      <c r="CT51" s="63" t="str">
        <f t="shared" si="54"/>
        <v/>
      </c>
      <c r="CU51" s="63" t="str">
        <f t="shared" si="54"/>
        <v/>
      </c>
      <c r="CV51" s="63" t="str">
        <f t="shared" si="54"/>
        <v/>
      </c>
      <c r="CW51" s="63" t="str">
        <f t="shared" si="54"/>
        <v/>
      </c>
      <c r="CX51" s="63" t="str">
        <f t="shared" si="54"/>
        <v/>
      </c>
      <c r="CY51" s="63" t="str">
        <f t="shared" si="54"/>
        <v/>
      </c>
      <c r="CZ51" s="63" t="str">
        <f t="shared" si="54"/>
        <v/>
      </c>
    </row>
    <row r="52" ht="15.75" customHeight="1">
      <c r="A52" s="53"/>
      <c r="B52" s="53"/>
      <c r="C52" s="55"/>
      <c r="D52" s="55"/>
      <c r="E52" s="53"/>
      <c r="F52" s="53"/>
      <c r="G52" s="53"/>
      <c r="H52" s="53"/>
      <c r="I52" s="53"/>
      <c r="J52" s="56"/>
      <c r="K52" s="57" t="str">
        <f t="shared" si="6"/>
        <v/>
      </c>
      <c r="L52" s="57" t="str">
        <f t="shared" si="7"/>
        <v/>
      </c>
      <c r="M52" s="57" t="str">
        <f>IF(OR($B52&lt;&gt;"Vorgang",N($H52)=0,NOT(ISNUMBER($L52)),ISNUMBER($P52)),"",WORKDAY($L52,$H52,Freie_Tage))</f>
        <v/>
      </c>
      <c r="N52" s="56"/>
      <c r="O52" s="56"/>
      <c r="P52" s="56"/>
      <c r="Q52" s="58"/>
      <c r="R52" s="59" t="str">
        <f>IF(AND(ISNUMBER($N52),ISNUMBER($L52)),IF($L52&gt;$N52,NETWORKDAYS($N52,$L52,Freie_Tage)-1,IF($L52&lt;$N52,1-NETWORKDAYS($L52,$N52,Freie_Tage),0)),"")</f>
        <v/>
      </c>
      <c r="S52" s="60" t="str">
        <f t="shared" si="8"/>
        <v/>
      </c>
      <c r="T52" s="61" t="str">
        <f t="shared" si="9"/>
        <v/>
      </c>
      <c r="U52" s="62">
        <f t="shared" si="10"/>
        <v>11</v>
      </c>
      <c r="V52" s="62" t="str">
        <f t="array" ref="V52">IF(OR($C52="",$B52="Abschnitt"),"",IF(ISNUMBER($O52),$O52,IF(AND($E52="",NOT(ISNUMBER($J52))),WORKDAY(IF(ISNUMBER($C$5),$C$5,TODAY())-1,1,Freie_Tage),MAX(IF($E52="",0,IFERROR(WORKDAY(INDEX($X$7:$X51,MATCH($E52,$A$7:$A51,0)),IF($B52="Meilenstein",0,1)+N($F52),Freie_Tage),WORKDAY(IF(ISNUMBER($C$5),$C$5,TODAY())-1,1,Freie_Tage))),IF(ISNUMBER($J52),WORKDAY($J52-1,1,Freie_Tage),0)))))</f>
        <v/>
      </c>
      <c r="W52" s="62" t="str">
        <f>IF(V52="","",IF(ISNUMBER($P52),$P52,IF($B52="Meilenstein",V52,WORKDAY(V52,MAX(N($G52),1)-1,Freie_Tage))))</f>
        <v/>
      </c>
      <c r="X52" s="62" t="str">
        <f>IF(V52="","",MAX(WORKDAY(IF($B52="Meilenstein",V52,WORKDAY(V52,MAX(N($G52),1)-1,Freie_Tage)),N($H52),Freie_Tage),IF(ISNUMBER($P52),$P52,0)))</f>
        <v/>
      </c>
      <c r="Y52" s="62">
        <f t="shared" si="11"/>
        <v>0</v>
      </c>
      <c r="Z52" s="62">
        <f>IF(NOT(ISNUMBER($K52)),0,IF(Y52&gt;=1,1,IF(TODAY()&lt;$K52,2,IF(OR(TODAY()&gt;$L52,N($R52)&gt;0),5,IF(Y52&lt;MIN(1,(NETWORKDAYS($K52,TODAY(),Freie_Tage)-1)/MAX(1,NETWORKDAYS($K52,$L52,Freie_Tage)))-0.15,4,3)))))</f>
        <v>0</v>
      </c>
      <c r="AA52" s="63" t="str">
        <f t="shared" ref="AA52:CZ52" si="55">IF(AND($B52="Meilenstein",ISNUMBER($K52)),IF(AND(AA$1&lt;=$K52,AB$1&gt;$K52),"◆",""),"")</f>
        <v/>
      </c>
      <c r="AB52" s="63" t="str">
        <f t="shared" si="55"/>
        <v/>
      </c>
      <c r="AC52" s="63" t="str">
        <f t="shared" si="55"/>
        <v/>
      </c>
      <c r="AD52" s="63" t="str">
        <f t="shared" si="55"/>
        <v/>
      </c>
      <c r="AE52" s="63" t="str">
        <f t="shared" si="55"/>
        <v/>
      </c>
      <c r="AF52" s="63" t="str">
        <f t="shared" si="55"/>
        <v/>
      </c>
      <c r="AG52" s="63" t="str">
        <f t="shared" si="55"/>
        <v/>
      </c>
      <c r="AH52" s="63" t="str">
        <f t="shared" si="55"/>
        <v/>
      </c>
      <c r="AI52" s="63" t="str">
        <f t="shared" si="55"/>
        <v/>
      </c>
      <c r="AJ52" s="63" t="str">
        <f t="shared" si="55"/>
        <v/>
      </c>
      <c r="AK52" s="63" t="str">
        <f t="shared" si="55"/>
        <v/>
      </c>
      <c r="AL52" s="63" t="str">
        <f t="shared" si="55"/>
        <v/>
      </c>
      <c r="AM52" s="63" t="str">
        <f t="shared" si="55"/>
        <v/>
      </c>
      <c r="AN52" s="63" t="str">
        <f t="shared" si="55"/>
        <v/>
      </c>
      <c r="AO52" s="63" t="str">
        <f t="shared" si="55"/>
        <v/>
      </c>
      <c r="AP52" s="63" t="str">
        <f t="shared" si="55"/>
        <v/>
      </c>
      <c r="AQ52" s="63" t="str">
        <f t="shared" si="55"/>
        <v/>
      </c>
      <c r="AR52" s="63" t="str">
        <f t="shared" si="55"/>
        <v/>
      </c>
      <c r="AS52" s="63" t="str">
        <f t="shared" si="55"/>
        <v/>
      </c>
      <c r="AT52" s="63" t="str">
        <f t="shared" si="55"/>
        <v/>
      </c>
      <c r="AU52" s="63" t="str">
        <f t="shared" si="55"/>
        <v/>
      </c>
      <c r="AV52" s="63" t="str">
        <f t="shared" si="55"/>
        <v/>
      </c>
      <c r="AW52" s="63" t="str">
        <f t="shared" si="55"/>
        <v/>
      </c>
      <c r="AX52" s="63" t="str">
        <f t="shared" si="55"/>
        <v/>
      </c>
      <c r="AY52" s="63" t="str">
        <f t="shared" si="55"/>
        <v/>
      </c>
      <c r="AZ52" s="63" t="str">
        <f t="shared" si="55"/>
        <v/>
      </c>
      <c r="BA52" s="63" t="str">
        <f t="shared" si="55"/>
        <v/>
      </c>
      <c r="BB52" s="63" t="str">
        <f t="shared" si="55"/>
        <v/>
      </c>
      <c r="BC52" s="63" t="str">
        <f t="shared" si="55"/>
        <v/>
      </c>
      <c r="BD52" s="63" t="str">
        <f t="shared" si="55"/>
        <v/>
      </c>
      <c r="BE52" s="63" t="str">
        <f t="shared" si="55"/>
        <v/>
      </c>
      <c r="BF52" s="63" t="str">
        <f t="shared" si="55"/>
        <v/>
      </c>
      <c r="BG52" s="63" t="str">
        <f t="shared" si="55"/>
        <v/>
      </c>
      <c r="BH52" s="63" t="str">
        <f t="shared" si="55"/>
        <v/>
      </c>
      <c r="BI52" s="63" t="str">
        <f t="shared" si="55"/>
        <v/>
      </c>
      <c r="BJ52" s="63" t="str">
        <f t="shared" si="55"/>
        <v/>
      </c>
      <c r="BK52" s="63" t="str">
        <f t="shared" si="55"/>
        <v/>
      </c>
      <c r="BL52" s="63" t="str">
        <f t="shared" si="55"/>
        <v/>
      </c>
      <c r="BM52" s="63" t="str">
        <f t="shared" si="55"/>
        <v/>
      </c>
      <c r="BN52" s="63" t="str">
        <f t="shared" si="55"/>
        <v/>
      </c>
      <c r="BO52" s="63" t="str">
        <f t="shared" si="55"/>
        <v/>
      </c>
      <c r="BP52" s="63" t="str">
        <f t="shared" si="55"/>
        <v/>
      </c>
      <c r="BQ52" s="63" t="str">
        <f t="shared" si="55"/>
        <v/>
      </c>
      <c r="BR52" s="63" t="str">
        <f t="shared" si="55"/>
        <v/>
      </c>
      <c r="BS52" s="63" t="str">
        <f t="shared" si="55"/>
        <v/>
      </c>
      <c r="BT52" s="63" t="str">
        <f t="shared" si="55"/>
        <v/>
      </c>
      <c r="BU52" s="63" t="str">
        <f t="shared" si="55"/>
        <v/>
      </c>
      <c r="BV52" s="63" t="str">
        <f t="shared" si="55"/>
        <v/>
      </c>
      <c r="BW52" s="63" t="str">
        <f t="shared" si="55"/>
        <v/>
      </c>
      <c r="BX52" s="63" t="str">
        <f t="shared" si="55"/>
        <v/>
      </c>
      <c r="BY52" s="63" t="str">
        <f t="shared" si="55"/>
        <v/>
      </c>
      <c r="BZ52" s="63" t="str">
        <f t="shared" si="55"/>
        <v/>
      </c>
      <c r="CA52" s="63" t="str">
        <f t="shared" si="55"/>
        <v/>
      </c>
      <c r="CB52" s="63" t="str">
        <f t="shared" si="55"/>
        <v/>
      </c>
      <c r="CC52" s="63" t="str">
        <f t="shared" si="55"/>
        <v/>
      </c>
      <c r="CD52" s="63" t="str">
        <f t="shared" si="55"/>
        <v/>
      </c>
      <c r="CE52" s="63" t="str">
        <f t="shared" si="55"/>
        <v/>
      </c>
      <c r="CF52" s="63" t="str">
        <f t="shared" si="55"/>
        <v/>
      </c>
      <c r="CG52" s="63" t="str">
        <f t="shared" si="55"/>
        <v/>
      </c>
      <c r="CH52" s="63" t="str">
        <f t="shared" si="55"/>
        <v/>
      </c>
      <c r="CI52" s="63" t="str">
        <f t="shared" si="55"/>
        <v/>
      </c>
      <c r="CJ52" s="63" t="str">
        <f t="shared" si="55"/>
        <v/>
      </c>
      <c r="CK52" s="63" t="str">
        <f t="shared" si="55"/>
        <v/>
      </c>
      <c r="CL52" s="63" t="str">
        <f t="shared" si="55"/>
        <v/>
      </c>
      <c r="CM52" s="63" t="str">
        <f t="shared" si="55"/>
        <v/>
      </c>
      <c r="CN52" s="63" t="str">
        <f t="shared" si="55"/>
        <v/>
      </c>
      <c r="CO52" s="63" t="str">
        <f t="shared" si="55"/>
        <v/>
      </c>
      <c r="CP52" s="63" t="str">
        <f t="shared" si="55"/>
        <v/>
      </c>
      <c r="CQ52" s="63" t="str">
        <f t="shared" si="55"/>
        <v/>
      </c>
      <c r="CR52" s="63" t="str">
        <f t="shared" si="55"/>
        <v/>
      </c>
      <c r="CS52" s="63" t="str">
        <f t="shared" si="55"/>
        <v/>
      </c>
      <c r="CT52" s="63" t="str">
        <f t="shared" si="55"/>
        <v/>
      </c>
      <c r="CU52" s="63" t="str">
        <f t="shared" si="55"/>
        <v/>
      </c>
      <c r="CV52" s="63" t="str">
        <f t="shared" si="55"/>
        <v/>
      </c>
      <c r="CW52" s="63" t="str">
        <f t="shared" si="55"/>
        <v/>
      </c>
      <c r="CX52" s="63" t="str">
        <f t="shared" si="55"/>
        <v/>
      </c>
      <c r="CY52" s="63" t="str">
        <f t="shared" si="55"/>
        <v/>
      </c>
      <c r="CZ52" s="63" t="str">
        <f t="shared" si="55"/>
        <v/>
      </c>
    </row>
    <row r="53" ht="15.75" customHeight="1">
      <c r="A53" s="53"/>
      <c r="B53" s="53"/>
      <c r="C53" s="55"/>
      <c r="D53" s="55"/>
      <c r="E53" s="53"/>
      <c r="F53" s="53"/>
      <c r="G53" s="53"/>
      <c r="H53" s="53"/>
      <c r="I53" s="53"/>
      <c r="J53" s="56"/>
      <c r="K53" s="57" t="str">
        <f t="shared" si="6"/>
        <v/>
      </c>
      <c r="L53" s="57" t="str">
        <f t="shared" si="7"/>
        <v/>
      </c>
      <c r="M53" s="57" t="str">
        <f>IF(OR($B53&lt;&gt;"Vorgang",N($H53)=0,NOT(ISNUMBER($L53)),ISNUMBER($P53)),"",WORKDAY($L53,$H53,Freie_Tage))</f>
        <v/>
      </c>
      <c r="N53" s="56"/>
      <c r="O53" s="56"/>
      <c r="P53" s="56"/>
      <c r="Q53" s="58"/>
      <c r="R53" s="59" t="str">
        <f>IF(AND(ISNUMBER($N53),ISNUMBER($L53)),IF($L53&gt;$N53,NETWORKDAYS($N53,$L53,Freie_Tage)-1,IF($L53&lt;$N53,1-NETWORKDAYS($L53,$N53,Freie_Tage),0)),"")</f>
        <v/>
      </c>
      <c r="S53" s="60" t="str">
        <f t="shared" si="8"/>
        <v/>
      </c>
      <c r="T53" s="61" t="str">
        <f t="shared" si="9"/>
        <v/>
      </c>
      <c r="U53" s="62">
        <f t="shared" si="10"/>
        <v>11</v>
      </c>
      <c r="V53" s="62" t="str">
        <f t="array" ref="V53">IF(OR($C53="",$B53="Abschnitt"),"",IF(ISNUMBER($O53),$O53,IF(AND($E53="",NOT(ISNUMBER($J53))),WORKDAY(IF(ISNUMBER($C$5),$C$5,TODAY())-1,1,Freie_Tage),MAX(IF($E53="",0,IFERROR(WORKDAY(INDEX($X$7:$X52,MATCH($E53,$A$7:$A52,0)),IF($B53="Meilenstein",0,1)+N($F53),Freie_Tage),WORKDAY(IF(ISNUMBER($C$5),$C$5,TODAY())-1,1,Freie_Tage))),IF(ISNUMBER($J53),WORKDAY($J53-1,1,Freie_Tage),0)))))</f>
        <v/>
      </c>
      <c r="W53" s="62" t="str">
        <f>IF(V53="","",IF(ISNUMBER($P53),$P53,IF($B53="Meilenstein",V53,WORKDAY(V53,MAX(N($G53),1)-1,Freie_Tage))))</f>
        <v/>
      </c>
      <c r="X53" s="62" t="str">
        <f>IF(V53="","",MAX(WORKDAY(IF($B53="Meilenstein",V53,WORKDAY(V53,MAX(N($G53),1)-1,Freie_Tage)),N($H53),Freie_Tage),IF(ISNUMBER($P53),$P53,0)))</f>
        <v/>
      </c>
      <c r="Y53" s="62">
        <f t="shared" si="11"/>
        <v>0</v>
      </c>
      <c r="Z53" s="62">
        <f>IF(NOT(ISNUMBER($K53)),0,IF(Y53&gt;=1,1,IF(TODAY()&lt;$K53,2,IF(OR(TODAY()&gt;$L53,N($R53)&gt;0),5,IF(Y53&lt;MIN(1,(NETWORKDAYS($K53,TODAY(),Freie_Tage)-1)/MAX(1,NETWORKDAYS($K53,$L53,Freie_Tage)))-0.15,4,3)))))</f>
        <v>0</v>
      </c>
      <c r="AA53" s="63" t="str">
        <f t="shared" ref="AA53:CZ53" si="56">IF(AND($B53="Meilenstein",ISNUMBER($K53)),IF(AND(AA$1&lt;=$K53,AB$1&gt;$K53),"◆",""),"")</f>
        <v/>
      </c>
      <c r="AB53" s="63" t="str">
        <f t="shared" si="56"/>
        <v/>
      </c>
      <c r="AC53" s="63" t="str">
        <f t="shared" si="56"/>
        <v/>
      </c>
      <c r="AD53" s="63" t="str">
        <f t="shared" si="56"/>
        <v/>
      </c>
      <c r="AE53" s="63" t="str">
        <f t="shared" si="56"/>
        <v/>
      </c>
      <c r="AF53" s="63" t="str">
        <f t="shared" si="56"/>
        <v/>
      </c>
      <c r="AG53" s="63" t="str">
        <f t="shared" si="56"/>
        <v/>
      </c>
      <c r="AH53" s="63" t="str">
        <f t="shared" si="56"/>
        <v/>
      </c>
      <c r="AI53" s="63" t="str">
        <f t="shared" si="56"/>
        <v/>
      </c>
      <c r="AJ53" s="63" t="str">
        <f t="shared" si="56"/>
        <v/>
      </c>
      <c r="AK53" s="63" t="str">
        <f t="shared" si="56"/>
        <v/>
      </c>
      <c r="AL53" s="63" t="str">
        <f t="shared" si="56"/>
        <v/>
      </c>
      <c r="AM53" s="63" t="str">
        <f t="shared" si="56"/>
        <v/>
      </c>
      <c r="AN53" s="63" t="str">
        <f t="shared" si="56"/>
        <v/>
      </c>
      <c r="AO53" s="63" t="str">
        <f t="shared" si="56"/>
        <v/>
      </c>
      <c r="AP53" s="63" t="str">
        <f t="shared" si="56"/>
        <v/>
      </c>
      <c r="AQ53" s="63" t="str">
        <f t="shared" si="56"/>
        <v/>
      </c>
      <c r="AR53" s="63" t="str">
        <f t="shared" si="56"/>
        <v/>
      </c>
      <c r="AS53" s="63" t="str">
        <f t="shared" si="56"/>
        <v/>
      </c>
      <c r="AT53" s="63" t="str">
        <f t="shared" si="56"/>
        <v/>
      </c>
      <c r="AU53" s="63" t="str">
        <f t="shared" si="56"/>
        <v/>
      </c>
      <c r="AV53" s="63" t="str">
        <f t="shared" si="56"/>
        <v/>
      </c>
      <c r="AW53" s="63" t="str">
        <f t="shared" si="56"/>
        <v/>
      </c>
      <c r="AX53" s="63" t="str">
        <f t="shared" si="56"/>
        <v/>
      </c>
      <c r="AY53" s="63" t="str">
        <f t="shared" si="56"/>
        <v/>
      </c>
      <c r="AZ53" s="63" t="str">
        <f t="shared" si="56"/>
        <v/>
      </c>
      <c r="BA53" s="63" t="str">
        <f t="shared" si="56"/>
        <v/>
      </c>
      <c r="BB53" s="63" t="str">
        <f t="shared" si="56"/>
        <v/>
      </c>
      <c r="BC53" s="63" t="str">
        <f t="shared" si="56"/>
        <v/>
      </c>
      <c r="BD53" s="63" t="str">
        <f t="shared" si="56"/>
        <v/>
      </c>
      <c r="BE53" s="63" t="str">
        <f t="shared" si="56"/>
        <v/>
      </c>
      <c r="BF53" s="63" t="str">
        <f t="shared" si="56"/>
        <v/>
      </c>
      <c r="BG53" s="63" t="str">
        <f t="shared" si="56"/>
        <v/>
      </c>
      <c r="BH53" s="63" t="str">
        <f t="shared" si="56"/>
        <v/>
      </c>
      <c r="BI53" s="63" t="str">
        <f t="shared" si="56"/>
        <v/>
      </c>
      <c r="BJ53" s="63" t="str">
        <f t="shared" si="56"/>
        <v/>
      </c>
      <c r="BK53" s="63" t="str">
        <f t="shared" si="56"/>
        <v/>
      </c>
      <c r="BL53" s="63" t="str">
        <f t="shared" si="56"/>
        <v/>
      </c>
      <c r="BM53" s="63" t="str">
        <f t="shared" si="56"/>
        <v/>
      </c>
      <c r="BN53" s="63" t="str">
        <f t="shared" si="56"/>
        <v/>
      </c>
      <c r="BO53" s="63" t="str">
        <f t="shared" si="56"/>
        <v/>
      </c>
      <c r="BP53" s="63" t="str">
        <f t="shared" si="56"/>
        <v/>
      </c>
      <c r="BQ53" s="63" t="str">
        <f t="shared" si="56"/>
        <v/>
      </c>
      <c r="BR53" s="63" t="str">
        <f t="shared" si="56"/>
        <v/>
      </c>
      <c r="BS53" s="63" t="str">
        <f t="shared" si="56"/>
        <v/>
      </c>
      <c r="BT53" s="63" t="str">
        <f t="shared" si="56"/>
        <v/>
      </c>
      <c r="BU53" s="63" t="str">
        <f t="shared" si="56"/>
        <v/>
      </c>
      <c r="BV53" s="63" t="str">
        <f t="shared" si="56"/>
        <v/>
      </c>
      <c r="BW53" s="63" t="str">
        <f t="shared" si="56"/>
        <v/>
      </c>
      <c r="BX53" s="63" t="str">
        <f t="shared" si="56"/>
        <v/>
      </c>
      <c r="BY53" s="63" t="str">
        <f t="shared" si="56"/>
        <v/>
      </c>
      <c r="BZ53" s="63" t="str">
        <f t="shared" si="56"/>
        <v/>
      </c>
      <c r="CA53" s="63" t="str">
        <f t="shared" si="56"/>
        <v/>
      </c>
      <c r="CB53" s="63" t="str">
        <f t="shared" si="56"/>
        <v/>
      </c>
      <c r="CC53" s="63" t="str">
        <f t="shared" si="56"/>
        <v/>
      </c>
      <c r="CD53" s="63" t="str">
        <f t="shared" si="56"/>
        <v/>
      </c>
      <c r="CE53" s="63" t="str">
        <f t="shared" si="56"/>
        <v/>
      </c>
      <c r="CF53" s="63" t="str">
        <f t="shared" si="56"/>
        <v/>
      </c>
      <c r="CG53" s="63" t="str">
        <f t="shared" si="56"/>
        <v/>
      </c>
      <c r="CH53" s="63" t="str">
        <f t="shared" si="56"/>
        <v/>
      </c>
      <c r="CI53" s="63" t="str">
        <f t="shared" si="56"/>
        <v/>
      </c>
      <c r="CJ53" s="63" t="str">
        <f t="shared" si="56"/>
        <v/>
      </c>
      <c r="CK53" s="63" t="str">
        <f t="shared" si="56"/>
        <v/>
      </c>
      <c r="CL53" s="63" t="str">
        <f t="shared" si="56"/>
        <v/>
      </c>
      <c r="CM53" s="63" t="str">
        <f t="shared" si="56"/>
        <v/>
      </c>
      <c r="CN53" s="63" t="str">
        <f t="shared" si="56"/>
        <v/>
      </c>
      <c r="CO53" s="63" t="str">
        <f t="shared" si="56"/>
        <v/>
      </c>
      <c r="CP53" s="63" t="str">
        <f t="shared" si="56"/>
        <v/>
      </c>
      <c r="CQ53" s="63" t="str">
        <f t="shared" si="56"/>
        <v/>
      </c>
      <c r="CR53" s="63" t="str">
        <f t="shared" si="56"/>
        <v/>
      </c>
      <c r="CS53" s="63" t="str">
        <f t="shared" si="56"/>
        <v/>
      </c>
      <c r="CT53" s="63" t="str">
        <f t="shared" si="56"/>
        <v/>
      </c>
      <c r="CU53" s="63" t="str">
        <f t="shared" si="56"/>
        <v/>
      </c>
      <c r="CV53" s="63" t="str">
        <f t="shared" si="56"/>
        <v/>
      </c>
      <c r="CW53" s="63" t="str">
        <f t="shared" si="56"/>
        <v/>
      </c>
      <c r="CX53" s="63" t="str">
        <f t="shared" si="56"/>
        <v/>
      </c>
      <c r="CY53" s="63" t="str">
        <f t="shared" si="56"/>
        <v/>
      </c>
      <c r="CZ53" s="63" t="str">
        <f t="shared" si="56"/>
        <v/>
      </c>
    </row>
    <row r="54" ht="15.75" customHeight="1">
      <c r="A54" s="53"/>
      <c r="B54" s="53"/>
      <c r="C54" s="55"/>
      <c r="D54" s="55"/>
      <c r="E54" s="53"/>
      <c r="F54" s="53"/>
      <c r="G54" s="53"/>
      <c r="H54" s="53"/>
      <c r="I54" s="53"/>
      <c r="J54" s="56"/>
      <c r="K54" s="57" t="str">
        <f t="shared" si="6"/>
        <v/>
      </c>
      <c r="L54" s="57" t="str">
        <f t="shared" si="7"/>
        <v/>
      </c>
      <c r="M54" s="57" t="str">
        <f>IF(OR($B54&lt;&gt;"Vorgang",N($H54)=0,NOT(ISNUMBER($L54)),ISNUMBER($P54)),"",WORKDAY($L54,$H54,Freie_Tage))</f>
        <v/>
      </c>
      <c r="N54" s="56"/>
      <c r="O54" s="56"/>
      <c r="P54" s="56"/>
      <c r="Q54" s="58"/>
      <c r="R54" s="59" t="str">
        <f>IF(AND(ISNUMBER($N54),ISNUMBER($L54)),IF($L54&gt;$N54,NETWORKDAYS($N54,$L54,Freie_Tage)-1,IF($L54&lt;$N54,1-NETWORKDAYS($L54,$N54,Freie_Tage),0)),"")</f>
        <v/>
      </c>
      <c r="S54" s="60" t="str">
        <f t="shared" si="8"/>
        <v/>
      </c>
      <c r="T54" s="61" t="str">
        <f t="shared" si="9"/>
        <v/>
      </c>
      <c r="U54" s="62">
        <f t="shared" si="10"/>
        <v>11</v>
      </c>
      <c r="V54" s="62" t="str">
        <f t="array" ref="V54">IF(OR($C54="",$B54="Abschnitt"),"",IF(ISNUMBER($O54),$O54,IF(AND($E54="",NOT(ISNUMBER($J54))),WORKDAY(IF(ISNUMBER($C$5),$C$5,TODAY())-1,1,Freie_Tage),MAX(IF($E54="",0,IFERROR(WORKDAY(INDEX($X$7:$X53,MATCH($E54,$A$7:$A53,0)),IF($B54="Meilenstein",0,1)+N($F54),Freie_Tage),WORKDAY(IF(ISNUMBER($C$5),$C$5,TODAY())-1,1,Freie_Tage))),IF(ISNUMBER($J54),WORKDAY($J54-1,1,Freie_Tage),0)))))</f>
        <v/>
      </c>
      <c r="W54" s="62" t="str">
        <f>IF(V54="","",IF(ISNUMBER($P54),$P54,IF($B54="Meilenstein",V54,WORKDAY(V54,MAX(N($G54),1)-1,Freie_Tage))))</f>
        <v/>
      </c>
      <c r="X54" s="62" t="str">
        <f>IF(V54="","",MAX(WORKDAY(IF($B54="Meilenstein",V54,WORKDAY(V54,MAX(N($G54),1)-1,Freie_Tage)),N($H54),Freie_Tage),IF(ISNUMBER($P54),$P54,0)))</f>
        <v/>
      </c>
      <c r="Y54" s="62">
        <f t="shared" si="11"/>
        <v>0</v>
      </c>
      <c r="Z54" s="62">
        <f>IF(NOT(ISNUMBER($K54)),0,IF(Y54&gt;=1,1,IF(TODAY()&lt;$K54,2,IF(OR(TODAY()&gt;$L54,N($R54)&gt;0),5,IF(Y54&lt;MIN(1,(NETWORKDAYS($K54,TODAY(),Freie_Tage)-1)/MAX(1,NETWORKDAYS($K54,$L54,Freie_Tage)))-0.15,4,3)))))</f>
        <v>0</v>
      </c>
      <c r="AA54" s="63" t="str">
        <f t="shared" ref="AA54:CZ54" si="57">IF(AND($B54="Meilenstein",ISNUMBER($K54)),IF(AND(AA$1&lt;=$K54,AB$1&gt;$K54),"◆",""),"")</f>
        <v/>
      </c>
      <c r="AB54" s="63" t="str">
        <f t="shared" si="57"/>
        <v/>
      </c>
      <c r="AC54" s="63" t="str">
        <f t="shared" si="57"/>
        <v/>
      </c>
      <c r="AD54" s="63" t="str">
        <f t="shared" si="57"/>
        <v/>
      </c>
      <c r="AE54" s="63" t="str">
        <f t="shared" si="57"/>
        <v/>
      </c>
      <c r="AF54" s="63" t="str">
        <f t="shared" si="57"/>
        <v/>
      </c>
      <c r="AG54" s="63" t="str">
        <f t="shared" si="57"/>
        <v/>
      </c>
      <c r="AH54" s="63" t="str">
        <f t="shared" si="57"/>
        <v/>
      </c>
      <c r="AI54" s="63" t="str">
        <f t="shared" si="57"/>
        <v/>
      </c>
      <c r="AJ54" s="63" t="str">
        <f t="shared" si="57"/>
        <v/>
      </c>
      <c r="AK54" s="63" t="str">
        <f t="shared" si="57"/>
        <v/>
      </c>
      <c r="AL54" s="63" t="str">
        <f t="shared" si="57"/>
        <v/>
      </c>
      <c r="AM54" s="63" t="str">
        <f t="shared" si="57"/>
        <v/>
      </c>
      <c r="AN54" s="63" t="str">
        <f t="shared" si="57"/>
        <v/>
      </c>
      <c r="AO54" s="63" t="str">
        <f t="shared" si="57"/>
        <v/>
      </c>
      <c r="AP54" s="63" t="str">
        <f t="shared" si="57"/>
        <v/>
      </c>
      <c r="AQ54" s="63" t="str">
        <f t="shared" si="57"/>
        <v/>
      </c>
      <c r="AR54" s="63" t="str">
        <f t="shared" si="57"/>
        <v/>
      </c>
      <c r="AS54" s="63" t="str">
        <f t="shared" si="57"/>
        <v/>
      </c>
      <c r="AT54" s="63" t="str">
        <f t="shared" si="57"/>
        <v/>
      </c>
      <c r="AU54" s="63" t="str">
        <f t="shared" si="57"/>
        <v/>
      </c>
      <c r="AV54" s="63" t="str">
        <f t="shared" si="57"/>
        <v/>
      </c>
      <c r="AW54" s="63" t="str">
        <f t="shared" si="57"/>
        <v/>
      </c>
      <c r="AX54" s="63" t="str">
        <f t="shared" si="57"/>
        <v/>
      </c>
      <c r="AY54" s="63" t="str">
        <f t="shared" si="57"/>
        <v/>
      </c>
      <c r="AZ54" s="63" t="str">
        <f t="shared" si="57"/>
        <v/>
      </c>
      <c r="BA54" s="63" t="str">
        <f t="shared" si="57"/>
        <v/>
      </c>
      <c r="BB54" s="63" t="str">
        <f t="shared" si="57"/>
        <v/>
      </c>
      <c r="BC54" s="63" t="str">
        <f t="shared" si="57"/>
        <v/>
      </c>
      <c r="BD54" s="63" t="str">
        <f t="shared" si="57"/>
        <v/>
      </c>
      <c r="BE54" s="63" t="str">
        <f t="shared" si="57"/>
        <v/>
      </c>
      <c r="BF54" s="63" t="str">
        <f t="shared" si="57"/>
        <v/>
      </c>
      <c r="BG54" s="63" t="str">
        <f t="shared" si="57"/>
        <v/>
      </c>
      <c r="BH54" s="63" t="str">
        <f t="shared" si="57"/>
        <v/>
      </c>
      <c r="BI54" s="63" t="str">
        <f t="shared" si="57"/>
        <v/>
      </c>
      <c r="BJ54" s="63" t="str">
        <f t="shared" si="57"/>
        <v/>
      </c>
      <c r="BK54" s="63" t="str">
        <f t="shared" si="57"/>
        <v/>
      </c>
      <c r="BL54" s="63" t="str">
        <f t="shared" si="57"/>
        <v/>
      </c>
      <c r="BM54" s="63" t="str">
        <f t="shared" si="57"/>
        <v/>
      </c>
      <c r="BN54" s="63" t="str">
        <f t="shared" si="57"/>
        <v/>
      </c>
      <c r="BO54" s="63" t="str">
        <f t="shared" si="57"/>
        <v/>
      </c>
      <c r="BP54" s="63" t="str">
        <f t="shared" si="57"/>
        <v/>
      </c>
      <c r="BQ54" s="63" t="str">
        <f t="shared" si="57"/>
        <v/>
      </c>
      <c r="BR54" s="63" t="str">
        <f t="shared" si="57"/>
        <v/>
      </c>
      <c r="BS54" s="63" t="str">
        <f t="shared" si="57"/>
        <v/>
      </c>
      <c r="BT54" s="63" t="str">
        <f t="shared" si="57"/>
        <v/>
      </c>
      <c r="BU54" s="63" t="str">
        <f t="shared" si="57"/>
        <v/>
      </c>
      <c r="BV54" s="63" t="str">
        <f t="shared" si="57"/>
        <v/>
      </c>
      <c r="BW54" s="63" t="str">
        <f t="shared" si="57"/>
        <v/>
      </c>
      <c r="BX54" s="63" t="str">
        <f t="shared" si="57"/>
        <v/>
      </c>
      <c r="BY54" s="63" t="str">
        <f t="shared" si="57"/>
        <v/>
      </c>
      <c r="BZ54" s="63" t="str">
        <f t="shared" si="57"/>
        <v/>
      </c>
      <c r="CA54" s="63" t="str">
        <f t="shared" si="57"/>
        <v/>
      </c>
      <c r="CB54" s="63" t="str">
        <f t="shared" si="57"/>
        <v/>
      </c>
      <c r="CC54" s="63" t="str">
        <f t="shared" si="57"/>
        <v/>
      </c>
      <c r="CD54" s="63" t="str">
        <f t="shared" si="57"/>
        <v/>
      </c>
      <c r="CE54" s="63" t="str">
        <f t="shared" si="57"/>
        <v/>
      </c>
      <c r="CF54" s="63" t="str">
        <f t="shared" si="57"/>
        <v/>
      </c>
      <c r="CG54" s="63" t="str">
        <f t="shared" si="57"/>
        <v/>
      </c>
      <c r="CH54" s="63" t="str">
        <f t="shared" si="57"/>
        <v/>
      </c>
      <c r="CI54" s="63" t="str">
        <f t="shared" si="57"/>
        <v/>
      </c>
      <c r="CJ54" s="63" t="str">
        <f t="shared" si="57"/>
        <v/>
      </c>
      <c r="CK54" s="63" t="str">
        <f t="shared" si="57"/>
        <v/>
      </c>
      <c r="CL54" s="63" t="str">
        <f t="shared" si="57"/>
        <v/>
      </c>
      <c r="CM54" s="63" t="str">
        <f t="shared" si="57"/>
        <v/>
      </c>
      <c r="CN54" s="63" t="str">
        <f t="shared" si="57"/>
        <v/>
      </c>
      <c r="CO54" s="63" t="str">
        <f t="shared" si="57"/>
        <v/>
      </c>
      <c r="CP54" s="63" t="str">
        <f t="shared" si="57"/>
        <v/>
      </c>
      <c r="CQ54" s="63" t="str">
        <f t="shared" si="57"/>
        <v/>
      </c>
      <c r="CR54" s="63" t="str">
        <f t="shared" si="57"/>
        <v/>
      </c>
      <c r="CS54" s="63" t="str">
        <f t="shared" si="57"/>
        <v/>
      </c>
      <c r="CT54" s="63" t="str">
        <f t="shared" si="57"/>
        <v/>
      </c>
      <c r="CU54" s="63" t="str">
        <f t="shared" si="57"/>
        <v/>
      </c>
      <c r="CV54" s="63" t="str">
        <f t="shared" si="57"/>
        <v/>
      </c>
      <c r="CW54" s="63" t="str">
        <f t="shared" si="57"/>
        <v/>
      </c>
      <c r="CX54" s="63" t="str">
        <f t="shared" si="57"/>
        <v/>
      </c>
      <c r="CY54" s="63" t="str">
        <f t="shared" si="57"/>
        <v/>
      </c>
      <c r="CZ54" s="63" t="str">
        <f t="shared" si="57"/>
        <v/>
      </c>
    </row>
    <row r="55" ht="15.75" customHeight="1">
      <c r="A55" s="53"/>
      <c r="B55" s="53"/>
      <c r="C55" s="55"/>
      <c r="D55" s="55"/>
      <c r="E55" s="53"/>
      <c r="F55" s="53"/>
      <c r="G55" s="53"/>
      <c r="H55" s="53"/>
      <c r="I55" s="53"/>
      <c r="J55" s="56"/>
      <c r="K55" s="57" t="str">
        <f t="shared" si="6"/>
        <v/>
      </c>
      <c r="L55" s="57" t="str">
        <f t="shared" si="7"/>
        <v/>
      </c>
      <c r="M55" s="57" t="str">
        <f>IF(OR($B55&lt;&gt;"Vorgang",N($H55)=0,NOT(ISNUMBER($L55)),ISNUMBER($P55)),"",WORKDAY($L55,$H55,Freie_Tage))</f>
        <v/>
      </c>
      <c r="N55" s="56"/>
      <c r="O55" s="56"/>
      <c r="P55" s="56"/>
      <c r="Q55" s="58"/>
      <c r="R55" s="59" t="str">
        <f>IF(AND(ISNUMBER($N55),ISNUMBER($L55)),IF($L55&gt;$N55,NETWORKDAYS($N55,$L55,Freie_Tage)-1,IF($L55&lt;$N55,1-NETWORKDAYS($L55,$N55,Freie_Tage),0)),"")</f>
        <v/>
      </c>
      <c r="S55" s="60" t="str">
        <f t="shared" si="8"/>
        <v/>
      </c>
      <c r="T55" s="61" t="str">
        <f t="shared" si="9"/>
        <v/>
      </c>
      <c r="U55" s="62">
        <f t="shared" si="10"/>
        <v>11</v>
      </c>
      <c r="V55" s="62" t="str">
        <f t="array" ref="V55">IF(OR($C55="",$B55="Abschnitt"),"",IF(ISNUMBER($O55),$O55,IF(AND($E55="",NOT(ISNUMBER($J55))),WORKDAY(IF(ISNUMBER($C$5),$C$5,TODAY())-1,1,Freie_Tage),MAX(IF($E55="",0,IFERROR(WORKDAY(INDEX($X$7:$X54,MATCH($E55,$A$7:$A54,0)),IF($B55="Meilenstein",0,1)+N($F55),Freie_Tage),WORKDAY(IF(ISNUMBER($C$5),$C$5,TODAY())-1,1,Freie_Tage))),IF(ISNUMBER($J55),WORKDAY($J55-1,1,Freie_Tage),0)))))</f>
        <v/>
      </c>
      <c r="W55" s="62" t="str">
        <f>IF(V55="","",IF(ISNUMBER($P55),$P55,IF($B55="Meilenstein",V55,WORKDAY(V55,MAX(N($G55),1)-1,Freie_Tage))))</f>
        <v/>
      </c>
      <c r="X55" s="62" t="str">
        <f>IF(V55="","",MAX(WORKDAY(IF($B55="Meilenstein",V55,WORKDAY(V55,MAX(N($G55),1)-1,Freie_Tage)),N($H55),Freie_Tage),IF(ISNUMBER($P55),$P55,0)))</f>
        <v/>
      </c>
      <c r="Y55" s="62">
        <f t="shared" si="11"/>
        <v>0</v>
      </c>
      <c r="Z55" s="62">
        <f>IF(NOT(ISNUMBER($K55)),0,IF(Y55&gt;=1,1,IF(TODAY()&lt;$K55,2,IF(OR(TODAY()&gt;$L55,N($R55)&gt;0),5,IF(Y55&lt;MIN(1,(NETWORKDAYS($K55,TODAY(),Freie_Tage)-1)/MAX(1,NETWORKDAYS($K55,$L55,Freie_Tage)))-0.15,4,3)))))</f>
        <v>0</v>
      </c>
      <c r="AA55" s="63" t="str">
        <f t="shared" ref="AA55:CZ55" si="58">IF(AND($B55="Meilenstein",ISNUMBER($K55)),IF(AND(AA$1&lt;=$K55,AB$1&gt;$K55),"◆",""),"")</f>
        <v/>
      </c>
      <c r="AB55" s="63" t="str">
        <f t="shared" si="58"/>
        <v/>
      </c>
      <c r="AC55" s="63" t="str">
        <f t="shared" si="58"/>
        <v/>
      </c>
      <c r="AD55" s="63" t="str">
        <f t="shared" si="58"/>
        <v/>
      </c>
      <c r="AE55" s="63" t="str">
        <f t="shared" si="58"/>
        <v/>
      </c>
      <c r="AF55" s="63" t="str">
        <f t="shared" si="58"/>
        <v/>
      </c>
      <c r="AG55" s="63" t="str">
        <f t="shared" si="58"/>
        <v/>
      </c>
      <c r="AH55" s="63" t="str">
        <f t="shared" si="58"/>
        <v/>
      </c>
      <c r="AI55" s="63" t="str">
        <f t="shared" si="58"/>
        <v/>
      </c>
      <c r="AJ55" s="63" t="str">
        <f t="shared" si="58"/>
        <v/>
      </c>
      <c r="AK55" s="63" t="str">
        <f t="shared" si="58"/>
        <v/>
      </c>
      <c r="AL55" s="63" t="str">
        <f t="shared" si="58"/>
        <v/>
      </c>
      <c r="AM55" s="63" t="str">
        <f t="shared" si="58"/>
        <v/>
      </c>
      <c r="AN55" s="63" t="str">
        <f t="shared" si="58"/>
        <v/>
      </c>
      <c r="AO55" s="63" t="str">
        <f t="shared" si="58"/>
        <v/>
      </c>
      <c r="AP55" s="63" t="str">
        <f t="shared" si="58"/>
        <v/>
      </c>
      <c r="AQ55" s="63" t="str">
        <f t="shared" si="58"/>
        <v/>
      </c>
      <c r="AR55" s="63" t="str">
        <f t="shared" si="58"/>
        <v/>
      </c>
      <c r="AS55" s="63" t="str">
        <f t="shared" si="58"/>
        <v/>
      </c>
      <c r="AT55" s="63" t="str">
        <f t="shared" si="58"/>
        <v/>
      </c>
      <c r="AU55" s="63" t="str">
        <f t="shared" si="58"/>
        <v/>
      </c>
      <c r="AV55" s="63" t="str">
        <f t="shared" si="58"/>
        <v/>
      </c>
      <c r="AW55" s="63" t="str">
        <f t="shared" si="58"/>
        <v/>
      </c>
      <c r="AX55" s="63" t="str">
        <f t="shared" si="58"/>
        <v/>
      </c>
      <c r="AY55" s="63" t="str">
        <f t="shared" si="58"/>
        <v/>
      </c>
      <c r="AZ55" s="63" t="str">
        <f t="shared" si="58"/>
        <v/>
      </c>
      <c r="BA55" s="63" t="str">
        <f t="shared" si="58"/>
        <v/>
      </c>
      <c r="BB55" s="63" t="str">
        <f t="shared" si="58"/>
        <v/>
      </c>
      <c r="BC55" s="63" t="str">
        <f t="shared" si="58"/>
        <v/>
      </c>
      <c r="BD55" s="63" t="str">
        <f t="shared" si="58"/>
        <v/>
      </c>
      <c r="BE55" s="63" t="str">
        <f t="shared" si="58"/>
        <v/>
      </c>
      <c r="BF55" s="63" t="str">
        <f t="shared" si="58"/>
        <v/>
      </c>
      <c r="BG55" s="63" t="str">
        <f t="shared" si="58"/>
        <v/>
      </c>
      <c r="BH55" s="63" t="str">
        <f t="shared" si="58"/>
        <v/>
      </c>
      <c r="BI55" s="63" t="str">
        <f t="shared" si="58"/>
        <v/>
      </c>
      <c r="BJ55" s="63" t="str">
        <f t="shared" si="58"/>
        <v/>
      </c>
      <c r="BK55" s="63" t="str">
        <f t="shared" si="58"/>
        <v/>
      </c>
      <c r="BL55" s="63" t="str">
        <f t="shared" si="58"/>
        <v/>
      </c>
      <c r="BM55" s="63" t="str">
        <f t="shared" si="58"/>
        <v/>
      </c>
      <c r="BN55" s="63" t="str">
        <f t="shared" si="58"/>
        <v/>
      </c>
      <c r="BO55" s="63" t="str">
        <f t="shared" si="58"/>
        <v/>
      </c>
      <c r="BP55" s="63" t="str">
        <f t="shared" si="58"/>
        <v/>
      </c>
      <c r="BQ55" s="63" t="str">
        <f t="shared" si="58"/>
        <v/>
      </c>
      <c r="BR55" s="63" t="str">
        <f t="shared" si="58"/>
        <v/>
      </c>
      <c r="BS55" s="63" t="str">
        <f t="shared" si="58"/>
        <v/>
      </c>
      <c r="BT55" s="63" t="str">
        <f t="shared" si="58"/>
        <v/>
      </c>
      <c r="BU55" s="63" t="str">
        <f t="shared" si="58"/>
        <v/>
      </c>
      <c r="BV55" s="63" t="str">
        <f t="shared" si="58"/>
        <v/>
      </c>
      <c r="BW55" s="63" t="str">
        <f t="shared" si="58"/>
        <v/>
      </c>
      <c r="BX55" s="63" t="str">
        <f t="shared" si="58"/>
        <v/>
      </c>
      <c r="BY55" s="63" t="str">
        <f t="shared" si="58"/>
        <v/>
      </c>
      <c r="BZ55" s="63" t="str">
        <f t="shared" si="58"/>
        <v/>
      </c>
      <c r="CA55" s="63" t="str">
        <f t="shared" si="58"/>
        <v/>
      </c>
      <c r="CB55" s="63" t="str">
        <f t="shared" si="58"/>
        <v/>
      </c>
      <c r="CC55" s="63" t="str">
        <f t="shared" si="58"/>
        <v/>
      </c>
      <c r="CD55" s="63" t="str">
        <f t="shared" si="58"/>
        <v/>
      </c>
      <c r="CE55" s="63" t="str">
        <f t="shared" si="58"/>
        <v/>
      </c>
      <c r="CF55" s="63" t="str">
        <f t="shared" si="58"/>
        <v/>
      </c>
      <c r="CG55" s="63" t="str">
        <f t="shared" si="58"/>
        <v/>
      </c>
      <c r="CH55" s="63" t="str">
        <f t="shared" si="58"/>
        <v/>
      </c>
      <c r="CI55" s="63" t="str">
        <f t="shared" si="58"/>
        <v/>
      </c>
      <c r="CJ55" s="63" t="str">
        <f t="shared" si="58"/>
        <v/>
      </c>
      <c r="CK55" s="63" t="str">
        <f t="shared" si="58"/>
        <v/>
      </c>
      <c r="CL55" s="63" t="str">
        <f t="shared" si="58"/>
        <v/>
      </c>
      <c r="CM55" s="63" t="str">
        <f t="shared" si="58"/>
        <v/>
      </c>
      <c r="CN55" s="63" t="str">
        <f t="shared" si="58"/>
        <v/>
      </c>
      <c r="CO55" s="63" t="str">
        <f t="shared" si="58"/>
        <v/>
      </c>
      <c r="CP55" s="63" t="str">
        <f t="shared" si="58"/>
        <v/>
      </c>
      <c r="CQ55" s="63" t="str">
        <f t="shared" si="58"/>
        <v/>
      </c>
      <c r="CR55" s="63" t="str">
        <f t="shared" si="58"/>
        <v/>
      </c>
      <c r="CS55" s="63" t="str">
        <f t="shared" si="58"/>
        <v/>
      </c>
      <c r="CT55" s="63" t="str">
        <f t="shared" si="58"/>
        <v/>
      </c>
      <c r="CU55" s="63" t="str">
        <f t="shared" si="58"/>
        <v/>
      </c>
      <c r="CV55" s="63" t="str">
        <f t="shared" si="58"/>
        <v/>
      </c>
      <c r="CW55" s="63" t="str">
        <f t="shared" si="58"/>
        <v/>
      </c>
      <c r="CX55" s="63" t="str">
        <f t="shared" si="58"/>
        <v/>
      </c>
      <c r="CY55" s="63" t="str">
        <f t="shared" si="58"/>
        <v/>
      </c>
      <c r="CZ55" s="63" t="str">
        <f t="shared" si="58"/>
        <v/>
      </c>
    </row>
    <row r="56" ht="15.75" customHeight="1">
      <c r="A56" s="53"/>
      <c r="B56" s="53"/>
      <c r="C56" s="55"/>
      <c r="D56" s="55"/>
      <c r="E56" s="53"/>
      <c r="F56" s="53"/>
      <c r="G56" s="53"/>
      <c r="H56" s="53"/>
      <c r="I56" s="53"/>
      <c r="J56" s="56"/>
      <c r="K56" s="57" t="str">
        <f t="shared" si="6"/>
        <v/>
      </c>
      <c r="L56" s="57" t="str">
        <f t="shared" si="7"/>
        <v/>
      </c>
      <c r="M56" s="57" t="str">
        <f>IF(OR($B56&lt;&gt;"Vorgang",N($H56)=0,NOT(ISNUMBER($L56)),ISNUMBER($P56)),"",WORKDAY($L56,$H56,Freie_Tage))</f>
        <v/>
      </c>
      <c r="N56" s="56"/>
      <c r="O56" s="56"/>
      <c r="P56" s="56"/>
      <c r="Q56" s="58"/>
      <c r="R56" s="59" t="str">
        <f>IF(AND(ISNUMBER($N56),ISNUMBER($L56)),IF($L56&gt;$N56,NETWORKDAYS($N56,$L56,Freie_Tage)-1,IF($L56&lt;$N56,1-NETWORKDAYS($L56,$N56,Freie_Tage),0)),"")</f>
        <v/>
      </c>
      <c r="S56" s="60" t="str">
        <f t="shared" si="8"/>
        <v/>
      </c>
      <c r="T56" s="61" t="str">
        <f t="shared" si="9"/>
        <v/>
      </c>
      <c r="U56" s="62">
        <f t="shared" si="10"/>
        <v>11</v>
      </c>
      <c r="V56" s="62" t="str">
        <f t="array" ref="V56">IF(OR($C56="",$B56="Abschnitt"),"",IF(ISNUMBER($O56),$O56,IF(AND($E56="",NOT(ISNUMBER($J56))),WORKDAY(IF(ISNUMBER($C$5),$C$5,TODAY())-1,1,Freie_Tage),MAX(IF($E56="",0,IFERROR(WORKDAY(INDEX($X$7:$X55,MATCH($E56,$A$7:$A55,0)),IF($B56="Meilenstein",0,1)+N($F56),Freie_Tage),WORKDAY(IF(ISNUMBER($C$5),$C$5,TODAY())-1,1,Freie_Tage))),IF(ISNUMBER($J56),WORKDAY($J56-1,1,Freie_Tage),0)))))</f>
        <v/>
      </c>
      <c r="W56" s="62" t="str">
        <f>IF(V56="","",IF(ISNUMBER($P56),$P56,IF($B56="Meilenstein",V56,WORKDAY(V56,MAX(N($G56),1)-1,Freie_Tage))))</f>
        <v/>
      </c>
      <c r="X56" s="62" t="str">
        <f>IF(V56="","",MAX(WORKDAY(IF($B56="Meilenstein",V56,WORKDAY(V56,MAX(N($G56),1)-1,Freie_Tage)),N($H56),Freie_Tage),IF(ISNUMBER($P56),$P56,0)))</f>
        <v/>
      </c>
      <c r="Y56" s="62">
        <f t="shared" si="11"/>
        <v>0</v>
      </c>
      <c r="Z56" s="62">
        <f>IF(NOT(ISNUMBER($K56)),0,IF(Y56&gt;=1,1,IF(TODAY()&lt;$K56,2,IF(OR(TODAY()&gt;$L56,N($R56)&gt;0),5,IF(Y56&lt;MIN(1,(NETWORKDAYS($K56,TODAY(),Freie_Tage)-1)/MAX(1,NETWORKDAYS($K56,$L56,Freie_Tage)))-0.15,4,3)))))</f>
        <v>0</v>
      </c>
      <c r="AA56" s="63" t="str">
        <f t="shared" ref="AA56:CZ56" si="59">IF(AND($B56="Meilenstein",ISNUMBER($K56)),IF(AND(AA$1&lt;=$K56,AB$1&gt;$K56),"◆",""),"")</f>
        <v/>
      </c>
      <c r="AB56" s="63" t="str">
        <f t="shared" si="59"/>
        <v/>
      </c>
      <c r="AC56" s="63" t="str">
        <f t="shared" si="59"/>
        <v/>
      </c>
      <c r="AD56" s="63" t="str">
        <f t="shared" si="59"/>
        <v/>
      </c>
      <c r="AE56" s="63" t="str">
        <f t="shared" si="59"/>
        <v/>
      </c>
      <c r="AF56" s="63" t="str">
        <f t="shared" si="59"/>
        <v/>
      </c>
      <c r="AG56" s="63" t="str">
        <f t="shared" si="59"/>
        <v/>
      </c>
      <c r="AH56" s="63" t="str">
        <f t="shared" si="59"/>
        <v/>
      </c>
      <c r="AI56" s="63" t="str">
        <f t="shared" si="59"/>
        <v/>
      </c>
      <c r="AJ56" s="63" t="str">
        <f t="shared" si="59"/>
        <v/>
      </c>
      <c r="AK56" s="63" t="str">
        <f t="shared" si="59"/>
        <v/>
      </c>
      <c r="AL56" s="63" t="str">
        <f t="shared" si="59"/>
        <v/>
      </c>
      <c r="AM56" s="63" t="str">
        <f t="shared" si="59"/>
        <v/>
      </c>
      <c r="AN56" s="63" t="str">
        <f t="shared" si="59"/>
        <v/>
      </c>
      <c r="AO56" s="63" t="str">
        <f t="shared" si="59"/>
        <v/>
      </c>
      <c r="AP56" s="63" t="str">
        <f t="shared" si="59"/>
        <v/>
      </c>
      <c r="AQ56" s="63" t="str">
        <f t="shared" si="59"/>
        <v/>
      </c>
      <c r="AR56" s="63" t="str">
        <f t="shared" si="59"/>
        <v/>
      </c>
      <c r="AS56" s="63" t="str">
        <f t="shared" si="59"/>
        <v/>
      </c>
      <c r="AT56" s="63" t="str">
        <f t="shared" si="59"/>
        <v/>
      </c>
      <c r="AU56" s="63" t="str">
        <f t="shared" si="59"/>
        <v/>
      </c>
      <c r="AV56" s="63" t="str">
        <f t="shared" si="59"/>
        <v/>
      </c>
      <c r="AW56" s="63" t="str">
        <f t="shared" si="59"/>
        <v/>
      </c>
      <c r="AX56" s="63" t="str">
        <f t="shared" si="59"/>
        <v/>
      </c>
      <c r="AY56" s="63" t="str">
        <f t="shared" si="59"/>
        <v/>
      </c>
      <c r="AZ56" s="63" t="str">
        <f t="shared" si="59"/>
        <v/>
      </c>
      <c r="BA56" s="63" t="str">
        <f t="shared" si="59"/>
        <v/>
      </c>
      <c r="BB56" s="63" t="str">
        <f t="shared" si="59"/>
        <v/>
      </c>
      <c r="BC56" s="63" t="str">
        <f t="shared" si="59"/>
        <v/>
      </c>
      <c r="BD56" s="63" t="str">
        <f t="shared" si="59"/>
        <v/>
      </c>
      <c r="BE56" s="63" t="str">
        <f t="shared" si="59"/>
        <v/>
      </c>
      <c r="BF56" s="63" t="str">
        <f t="shared" si="59"/>
        <v/>
      </c>
      <c r="BG56" s="63" t="str">
        <f t="shared" si="59"/>
        <v/>
      </c>
      <c r="BH56" s="63" t="str">
        <f t="shared" si="59"/>
        <v/>
      </c>
      <c r="BI56" s="63" t="str">
        <f t="shared" si="59"/>
        <v/>
      </c>
      <c r="BJ56" s="63" t="str">
        <f t="shared" si="59"/>
        <v/>
      </c>
      <c r="BK56" s="63" t="str">
        <f t="shared" si="59"/>
        <v/>
      </c>
      <c r="BL56" s="63" t="str">
        <f t="shared" si="59"/>
        <v/>
      </c>
      <c r="BM56" s="63" t="str">
        <f t="shared" si="59"/>
        <v/>
      </c>
      <c r="BN56" s="63" t="str">
        <f t="shared" si="59"/>
        <v/>
      </c>
      <c r="BO56" s="63" t="str">
        <f t="shared" si="59"/>
        <v/>
      </c>
      <c r="BP56" s="63" t="str">
        <f t="shared" si="59"/>
        <v/>
      </c>
      <c r="BQ56" s="63" t="str">
        <f t="shared" si="59"/>
        <v/>
      </c>
      <c r="BR56" s="63" t="str">
        <f t="shared" si="59"/>
        <v/>
      </c>
      <c r="BS56" s="63" t="str">
        <f t="shared" si="59"/>
        <v/>
      </c>
      <c r="BT56" s="63" t="str">
        <f t="shared" si="59"/>
        <v/>
      </c>
      <c r="BU56" s="63" t="str">
        <f t="shared" si="59"/>
        <v/>
      </c>
      <c r="BV56" s="63" t="str">
        <f t="shared" si="59"/>
        <v/>
      </c>
      <c r="BW56" s="63" t="str">
        <f t="shared" si="59"/>
        <v/>
      </c>
      <c r="BX56" s="63" t="str">
        <f t="shared" si="59"/>
        <v/>
      </c>
      <c r="BY56" s="63" t="str">
        <f t="shared" si="59"/>
        <v/>
      </c>
      <c r="BZ56" s="63" t="str">
        <f t="shared" si="59"/>
        <v/>
      </c>
      <c r="CA56" s="63" t="str">
        <f t="shared" si="59"/>
        <v/>
      </c>
      <c r="CB56" s="63" t="str">
        <f t="shared" si="59"/>
        <v/>
      </c>
      <c r="CC56" s="63" t="str">
        <f t="shared" si="59"/>
        <v/>
      </c>
      <c r="CD56" s="63" t="str">
        <f t="shared" si="59"/>
        <v/>
      </c>
      <c r="CE56" s="63" t="str">
        <f t="shared" si="59"/>
        <v/>
      </c>
      <c r="CF56" s="63" t="str">
        <f t="shared" si="59"/>
        <v/>
      </c>
      <c r="CG56" s="63" t="str">
        <f t="shared" si="59"/>
        <v/>
      </c>
      <c r="CH56" s="63" t="str">
        <f t="shared" si="59"/>
        <v/>
      </c>
      <c r="CI56" s="63" t="str">
        <f t="shared" si="59"/>
        <v/>
      </c>
      <c r="CJ56" s="63" t="str">
        <f t="shared" si="59"/>
        <v/>
      </c>
      <c r="CK56" s="63" t="str">
        <f t="shared" si="59"/>
        <v/>
      </c>
      <c r="CL56" s="63" t="str">
        <f t="shared" si="59"/>
        <v/>
      </c>
      <c r="CM56" s="63" t="str">
        <f t="shared" si="59"/>
        <v/>
      </c>
      <c r="CN56" s="63" t="str">
        <f t="shared" si="59"/>
        <v/>
      </c>
      <c r="CO56" s="63" t="str">
        <f t="shared" si="59"/>
        <v/>
      </c>
      <c r="CP56" s="63" t="str">
        <f t="shared" si="59"/>
        <v/>
      </c>
      <c r="CQ56" s="63" t="str">
        <f t="shared" si="59"/>
        <v/>
      </c>
      <c r="CR56" s="63" t="str">
        <f t="shared" si="59"/>
        <v/>
      </c>
      <c r="CS56" s="63" t="str">
        <f t="shared" si="59"/>
        <v/>
      </c>
      <c r="CT56" s="63" t="str">
        <f t="shared" si="59"/>
        <v/>
      </c>
      <c r="CU56" s="63" t="str">
        <f t="shared" si="59"/>
        <v/>
      </c>
      <c r="CV56" s="63" t="str">
        <f t="shared" si="59"/>
        <v/>
      </c>
      <c r="CW56" s="63" t="str">
        <f t="shared" si="59"/>
        <v/>
      </c>
      <c r="CX56" s="63" t="str">
        <f t="shared" si="59"/>
        <v/>
      </c>
      <c r="CY56" s="63" t="str">
        <f t="shared" si="59"/>
        <v/>
      </c>
      <c r="CZ56" s="63" t="str">
        <f t="shared" si="59"/>
        <v/>
      </c>
    </row>
    <row r="57" ht="15.75" customHeight="1">
      <c r="A57" s="53"/>
      <c r="B57" s="53"/>
      <c r="C57" s="55"/>
      <c r="D57" s="55"/>
      <c r="E57" s="53"/>
      <c r="F57" s="53"/>
      <c r="G57" s="53"/>
      <c r="H57" s="53"/>
      <c r="I57" s="53"/>
      <c r="J57" s="56"/>
      <c r="K57" s="57" t="str">
        <f t="shared" si="6"/>
        <v/>
      </c>
      <c r="L57" s="57" t="str">
        <f t="shared" si="7"/>
        <v/>
      </c>
      <c r="M57" s="57" t="str">
        <f>IF(OR($B57&lt;&gt;"Vorgang",N($H57)=0,NOT(ISNUMBER($L57)),ISNUMBER($P57)),"",WORKDAY($L57,$H57,Freie_Tage))</f>
        <v/>
      </c>
      <c r="N57" s="56"/>
      <c r="O57" s="56"/>
      <c r="P57" s="56"/>
      <c r="Q57" s="58"/>
      <c r="R57" s="59" t="str">
        <f>IF(AND(ISNUMBER($N57),ISNUMBER($L57)),IF($L57&gt;$N57,NETWORKDAYS($N57,$L57,Freie_Tage)-1,IF($L57&lt;$N57,1-NETWORKDAYS($L57,$N57,Freie_Tage),0)),"")</f>
        <v/>
      </c>
      <c r="S57" s="60" t="str">
        <f t="shared" si="8"/>
        <v/>
      </c>
      <c r="T57" s="61" t="str">
        <f t="shared" si="9"/>
        <v/>
      </c>
      <c r="U57" s="62">
        <f t="shared" si="10"/>
        <v>11</v>
      </c>
      <c r="V57" s="62" t="str">
        <f t="array" ref="V57">IF(OR($C57="",$B57="Abschnitt"),"",IF(ISNUMBER($O57),$O57,IF(AND($E57="",NOT(ISNUMBER($J57))),WORKDAY(IF(ISNUMBER($C$5),$C$5,TODAY())-1,1,Freie_Tage),MAX(IF($E57="",0,IFERROR(WORKDAY(INDEX($X$7:$X56,MATCH($E57,$A$7:$A56,0)),IF($B57="Meilenstein",0,1)+N($F57),Freie_Tage),WORKDAY(IF(ISNUMBER($C$5),$C$5,TODAY())-1,1,Freie_Tage))),IF(ISNUMBER($J57),WORKDAY($J57-1,1,Freie_Tage),0)))))</f>
        <v/>
      </c>
      <c r="W57" s="62" t="str">
        <f>IF(V57="","",IF(ISNUMBER($P57),$P57,IF($B57="Meilenstein",V57,WORKDAY(V57,MAX(N($G57),1)-1,Freie_Tage))))</f>
        <v/>
      </c>
      <c r="X57" s="62" t="str">
        <f>IF(V57="","",MAX(WORKDAY(IF($B57="Meilenstein",V57,WORKDAY(V57,MAX(N($G57),1)-1,Freie_Tage)),N($H57),Freie_Tage),IF(ISNUMBER($P57),$P57,0)))</f>
        <v/>
      </c>
      <c r="Y57" s="62">
        <f t="shared" si="11"/>
        <v>0</v>
      </c>
      <c r="Z57" s="62">
        <f>IF(NOT(ISNUMBER($K57)),0,IF(Y57&gt;=1,1,IF(TODAY()&lt;$K57,2,IF(OR(TODAY()&gt;$L57,N($R57)&gt;0),5,IF(Y57&lt;MIN(1,(NETWORKDAYS($K57,TODAY(),Freie_Tage)-1)/MAX(1,NETWORKDAYS($K57,$L57,Freie_Tage)))-0.15,4,3)))))</f>
        <v>0</v>
      </c>
      <c r="AA57" s="63" t="str">
        <f t="shared" ref="AA57:CZ57" si="60">IF(AND($B57="Meilenstein",ISNUMBER($K57)),IF(AND(AA$1&lt;=$K57,AB$1&gt;$K57),"◆",""),"")</f>
        <v/>
      </c>
      <c r="AB57" s="63" t="str">
        <f t="shared" si="60"/>
        <v/>
      </c>
      <c r="AC57" s="63" t="str">
        <f t="shared" si="60"/>
        <v/>
      </c>
      <c r="AD57" s="63" t="str">
        <f t="shared" si="60"/>
        <v/>
      </c>
      <c r="AE57" s="63" t="str">
        <f t="shared" si="60"/>
        <v/>
      </c>
      <c r="AF57" s="63" t="str">
        <f t="shared" si="60"/>
        <v/>
      </c>
      <c r="AG57" s="63" t="str">
        <f t="shared" si="60"/>
        <v/>
      </c>
      <c r="AH57" s="63" t="str">
        <f t="shared" si="60"/>
        <v/>
      </c>
      <c r="AI57" s="63" t="str">
        <f t="shared" si="60"/>
        <v/>
      </c>
      <c r="AJ57" s="63" t="str">
        <f t="shared" si="60"/>
        <v/>
      </c>
      <c r="AK57" s="63" t="str">
        <f t="shared" si="60"/>
        <v/>
      </c>
      <c r="AL57" s="63" t="str">
        <f t="shared" si="60"/>
        <v/>
      </c>
      <c r="AM57" s="63" t="str">
        <f t="shared" si="60"/>
        <v/>
      </c>
      <c r="AN57" s="63" t="str">
        <f t="shared" si="60"/>
        <v/>
      </c>
      <c r="AO57" s="63" t="str">
        <f t="shared" si="60"/>
        <v/>
      </c>
      <c r="AP57" s="63" t="str">
        <f t="shared" si="60"/>
        <v/>
      </c>
      <c r="AQ57" s="63" t="str">
        <f t="shared" si="60"/>
        <v/>
      </c>
      <c r="AR57" s="63" t="str">
        <f t="shared" si="60"/>
        <v/>
      </c>
      <c r="AS57" s="63" t="str">
        <f t="shared" si="60"/>
        <v/>
      </c>
      <c r="AT57" s="63" t="str">
        <f t="shared" si="60"/>
        <v/>
      </c>
      <c r="AU57" s="63" t="str">
        <f t="shared" si="60"/>
        <v/>
      </c>
      <c r="AV57" s="63" t="str">
        <f t="shared" si="60"/>
        <v/>
      </c>
      <c r="AW57" s="63" t="str">
        <f t="shared" si="60"/>
        <v/>
      </c>
      <c r="AX57" s="63" t="str">
        <f t="shared" si="60"/>
        <v/>
      </c>
      <c r="AY57" s="63" t="str">
        <f t="shared" si="60"/>
        <v/>
      </c>
      <c r="AZ57" s="63" t="str">
        <f t="shared" si="60"/>
        <v/>
      </c>
      <c r="BA57" s="63" t="str">
        <f t="shared" si="60"/>
        <v/>
      </c>
      <c r="BB57" s="63" t="str">
        <f t="shared" si="60"/>
        <v/>
      </c>
      <c r="BC57" s="63" t="str">
        <f t="shared" si="60"/>
        <v/>
      </c>
      <c r="BD57" s="63" t="str">
        <f t="shared" si="60"/>
        <v/>
      </c>
      <c r="BE57" s="63" t="str">
        <f t="shared" si="60"/>
        <v/>
      </c>
      <c r="BF57" s="63" t="str">
        <f t="shared" si="60"/>
        <v/>
      </c>
      <c r="BG57" s="63" t="str">
        <f t="shared" si="60"/>
        <v/>
      </c>
      <c r="BH57" s="63" t="str">
        <f t="shared" si="60"/>
        <v/>
      </c>
      <c r="BI57" s="63" t="str">
        <f t="shared" si="60"/>
        <v/>
      </c>
      <c r="BJ57" s="63" t="str">
        <f t="shared" si="60"/>
        <v/>
      </c>
      <c r="BK57" s="63" t="str">
        <f t="shared" si="60"/>
        <v/>
      </c>
      <c r="BL57" s="63" t="str">
        <f t="shared" si="60"/>
        <v/>
      </c>
      <c r="BM57" s="63" t="str">
        <f t="shared" si="60"/>
        <v/>
      </c>
      <c r="BN57" s="63" t="str">
        <f t="shared" si="60"/>
        <v/>
      </c>
      <c r="BO57" s="63" t="str">
        <f t="shared" si="60"/>
        <v/>
      </c>
      <c r="BP57" s="63" t="str">
        <f t="shared" si="60"/>
        <v/>
      </c>
      <c r="BQ57" s="63" t="str">
        <f t="shared" si="60"/>
        <v/>
      </c>
      <c r="BR57" s="63" t="str">
        <f t="shared" si="60"/>
        <v/>
      </c>
      <c r="BS57" s="63" t="str">
        <f t="shared" si="60"/>
        <v/>
      </c>
      <c r="BT57" s="63" t="str">
        <f t="shared" si="60"/>
        <v/>
      </c>
      <c r="BU57" s="63" t="str">
        <f t="shared" si="60"/>
        <v/>
      </c>
      <c r="BV57" s="63" t="str">
        <f t="shared" si="60"/>
        <v/>
      </c>
      <c r="BW57" s="63" t="str">
        <f t="shared" si="60"/>
        <v/>
      </c>
      <c r="BX57" s="63" t="str">
        <f t="shared" si="60"/>
        <v/>
      </c>
      <c r="BY57" s="63" t="str">
        <f t="shared" si="60"/>
        <v/>
      </c>
      <c r="BZ57" s="63" t="str">
        <f t="shared" si="60"/>
        <v/>
      </c>
      <c r="CA57" s="63" t="str">
        <f t="shared" si="60"/>
        <v/>
      </c>
      <c r="CB57" s="63" t="str">
        <f t="shared" si="60"/>
        <v/>
      </c>
      <c r="CC57" s="63" t="str">
        <f t="shared" si="60"/>
        <v/>
      </c>
      <c r="CD57" s="63" t="str">
        <f t="shared" si="60"/>
        <v/>
      </c>
      <c r="CE57" s="63" t="str">
        <f t="shared" si="60"/>
        <v/>
      </c>
      <c r="CF57" s="63" t="str">
        <f t="shared" si="60"/>
        <v/>
      </c>
      <c r="CG57" s="63" t="str">
        <f t="shared" si="60"/>
        <v/>
      </c>
      <c r="CH57" s="63" t="str">
        <f t="shared" si="60"/>
        <v/>
      </c>
      <c r="CI57" s="63" t="str">
        <f t="shared" si="60"/>
        <v/>
      </c>
      <c r="CJ57" s="63" t="str">
        <f t="shared" si="60"/>
        <v/>
      </c>
      <c r="CK57" s="63" t="str">
        <f t="shared" si="60"/>
        <v/>
      </c>
      <c r="CL57" s="63" t="str">
        <f t="shared" si="60"/>
        <v/>
      </c>
      <c r="CM57" s="63" t="str">
        <f t="shared" si="60"/>
        <v/>
      </c>
      <c r="CN57" s="63" t="str">
        <f t="shared" si="60"/>
        <v/>
      </c>
      <c r="CO57" s="63" t="str">
        <f t="shared" si="60"/>
        <v/>
      </c>
      <c r="CP57" s="63" t="str">
        <f t="shared" si="60"/>
        <v/>
      </c>
      <c r="CQ57" s="63" t="str">
        <f t="shared" si="60"/>
        <v/>
      </c>
      <c r="CR57" s="63" t="str">
        <f t="shared" si="60"/>
        <v/>
      </c>
      <c r="CS57" s="63" t="str">
        <f t="shared" si="60"/>
        <v/>
      </c>
      <c r="CT57" s="63" t="str">
        <f t="shared" si="60"/>
        <v/>
      </c>
      <c r="CU57" s="63" t="str">
        <f t="shared" si="60"/>
        <v/>
      </c>
      <c r="CV57" s="63" t="str">
        <f t="shared" si="60"/>
        <v/>
      </c>
      <c r="CW57" s="63" t="str">
        <f t="shared" si="60"/>
        <v/>
      </c>
      <c r="CX57" s="63" t="str">
        <f t="shared" si="60"/>
        <v/>
      </c>
      <c r="CY57" s="63" t="str">
        <f t="shared" si="60"/>
        <v/>
      </c>
      <c r="CZ57" s="63" t="str">
        <f t="shared" si="60"/>
        <v/>
      </c>
    </row>
    <row r="58" ht="15.75" customHeight="1">
      <c r="A58" s="53"/>
      <c r="B58" s="53"/>
      <c r="C58" s="55"/>
      <c r="D58" s="55"/>
      <c r="E58" s="53"/>
      <c r="F58" s="53"/>
      <c r="G58" s="53"/>
      <c r="H58" s="53"/>
      <c r="I58" s="53"/>
      <c r="J58" s="56"/>
      <c r="K58" s="57" t="str">
        <f t="shared" si="6"/>
        <v/>
      </c>
      <c r="L58" s="57" t="str">
        <f t="shared" si="7"/>
        <v/>
      </c>
      <c r="M58" s="57" t="str">
        <f>IF(OR($B58&lt;&gt;"Vorgang",N($H58)=0,NOT(ISNUMBER($L58)),ISNUMBER($P58)),"",WORKDAY($L58,$H58,Freie_Tage))</f>
        <v/>
      </c>
      <c r="N58" s="56"/>
      <c r="O58" s="56"/>
      <c r="P58" s="56"/>
      <c r="Q58" s="58"/>
      <c r="R58" s="59" t="str">
        <f>IF(AND(ISNUMBER($N58),ISNUMBER($L58)),IF($L58&gt;$N58,NETWORKDAYS($N58,$L58,Freie_Tage)-1,IF($L58&lt;$N58,1-NETWORKDAYS($L58,$N58,Freie_Tage),0)),"")</f>
        <v/>
      </c>
      <c r="S58" s="60" t="str">
        <f t="shared" si="8"/>
        <v/>
      </c>
      <c r="T58" s="61" t="str">
        <f t="shared" si="9"/>
        <v/>
      </c>
      <c r="U58" s="62">
        <f t="shared" si="10"/>
        <v>11</v>
      </c>
      <c r="V58" s="62" t="str">
        <f t="array" ref="V58">IF(OR($C58="",$B58="Abschnitt"),"",IF(ISNUMBER($O58),$O58,IF(AND($E58="",NOT(ISNUMBER($J58))),WORKDAY(IF(ISNUMBER($C$5),$C$5,TODAY())-1,1,Freie_Tage),MAX(IF($E58="",0,IFERROR(WORKDAY(INDEX($X$7:$X57,MATCH($E58,$A$7:$A57,0)),IF($B58="Meilenstein",0,1)+N($F58),Freie_Tage),WORKDAY(IF(ISNUMBER($C$5),$C$5,TODAY())-1,1,Freie_Tage))),IF(ISNUMBER($J58),WORKDAY($J58-1,1,Freie_Tage),0)))))</f>
        <v/>
      </c>
      <c r="W58" s="62" t="str">
        <f>IF(V58="","",IF(ISNUMBER($P58),$P58,IF($B58="Meilenstein",V58,WORKDAY(V58,MAX(N($G58),1)-1,Freie_Tage))))</f>
        <v/>
      </c>
      <c r="X58" s="62" t="str">
        <f>IF(V58="","",MAX(WORKDAY(IF($B58="Meilenstein",V58,WORKDAY(V58,MAX(N($G58),1)-1,Freie_Tage)),N($H58),Freie_Tage),IF(ISNUMBER($P58),$P58,0)))</f>
        <v/>
      </c>
      <c r="Y58" s="62">
        <f t="shared" si="11"/>
        <v>0</v>
      </c>
      <c r="Z58" s="62">
        <f>IF(NOT(ISNUMBER($K58)),0,IF(Y58&gt;=1,1,IF(TODAY()&lt;$K58,2,IF(OR(TODAY()&gt;$L58,N($R58)&gt;0),5,IF(Y58&lt;MIN(1,(NETWORKDAYS($K58,TODAY(),Freie_Tage)-1)/MAX(1,NETWORKDAYS($K58,$L58,Freie_Tage)))-0.15,4,3)))))</f>
        <v>0</v>
      </c>
      <c r="AA58" s="63" t="str">
        <f t="shared" ref="AA58:CZ58" si="61">IF(AND($B58="Meilenstein",ISNUMBER($K58)),IF(AND(AA$1&lt;=$K58,AB$1&gt;$K58),"◆",""),"")</f>
        <v/>
      </c>
      <c r="AB58" s="63" t="str">
        <f t="shared" si="61"/>
        <v/>
      </c>
      <c r="AC58" s="63" t="str">
        <f t="shared" si="61"/>
        <v/>
      </c>
      <c r="AD58" s="63" t="str">
        <f t="shared" si="61"/>
        <v/>
      </c>
      <c r="AE58" s="63" t="str">
        <f t="shared" si="61"/>
        <v/>
      </c>
      <c r="AF58" s="63" t="str">
        <f t="shared" si="61"/>
        <v/>
      </c>
      <c r="AG58" s="63" t="str">
        <f t="shared" si="61"/>
        <v/>
      </c>
      <c r="AH58" s="63" t="str">
        <f t="shared" si="61"/>
        <v/>
      </c>
      <c r="AI58" s="63" t="str">
        <f t="shared" si="61"/>
        <v/>
      </c>
      <c r="AJ58" s="63" t="str">
        <f t="shared" si="61"/>
        <v/>
      </c>
      <c r="AK58" s="63" t="str">
        <f t="shared" si="61"/>
        <v/>
      </c>
      <c r="AL58" s="63" t="str">
        <f t="shared" si="61"/>
        <v/>
      </c>
      <c r="AM58" s="63" t="str">
        <f t="shared" si="61"/>
        <v/>
      </c>
      <c r="AN58" s="63" t="str">
        <f t="shared" si="61"/>
        <v/>
      </c>
      <c r="AO58" s="63" t="str">
        <f t="shared" si="61"/>
        <v/>
      </c>
      <c r="AP58" s="63" t="str">
        <f t="shared" si="61"/>
        <v/>
      </c>
      <c r="AQ58" s="63" t="str">
        <f t="shared" si="61"/>
        <v/>
      </c>
      <c r="AR58" s="63" t="str">
        <f t="shared" si="61"/>
        <v/>
      </c>
      <c r="AS58" s="63" t="str">
        <f t="shared" si="61"/>
        <v/>
      </c>
      <c r="AT58" s="63" t="str">
        <f t="shared" si="61"/>
        <v/>
      </c>
      <c r="AU58" s="63" t="str">
        <f t="shared" si="61"/>
        <v/>
      </c>
      <c r="AV58" s="63" t="str">
        <f t="shared" si="61"/>
        <v/>
      </c>
      <c r="AW58" s="63" t="str">
        <f t="shared" si="61"/>
        <v/>
      </c>
      <c r="AX58" s="63" t="str">
        <f t="shared" si="61"/>
        <v/>
      </c>
      <c r="AY58" s="63" t="str">
        <f t="shared" si="61"/>
        <v/>
      </c>
      <c r="AZ58" s="63" t="str">
        <f t="shared" si="61"/>
        <v/>
      </c>
      <c r="BA58" s="63" t="str">
        <f t="shared" si="61"/>
        <v/>
      </c>
      <c r="BB58" s="63" t="str">
        <f t="shared" si="61"/>
        <v/>
      </c>
      <c r="BC58" s="63" t="str">
        <f t="shared" si="61"/>
        <v/>
      </c>
      <c r="BD58" s="63" t="str">
        <f t="shared" si="61"/>
        <v/>
      </c>
      <c r="BE58" s="63" t="str">
        <f t="shared" si="61"/>
        <v/>
      </c>
      <c r="BF58" s="63" t="str">
        <f t="shared" si="61"/>
        <v/>
      </c>
      <c r="BG58" s="63" t="str">
        <f t="shared" si="61"/>
        <v/>
      </c>
      <c r="BH58" s="63" t="str">
        <f t="shared" si="61"/>
        <v/>
      </c>
      <c r="BI58" s="63" t="str">
        <f t="shared" si="61"/>
        <v/>
      </c>
      <c r="BJ58" s="63" t="str">
        <f t="shared" si="61"/>
        <v/>
      </c>
      <c r="BK58" s="63" t="str">
        <f t="shared" si="61"/>
        <v/>
      </c>
      <c r="BL58" s="63" t="str">
        <f t="shared" si="61"/>
        <v/>
      </c>
      <c r="BM58" s="63" t="str">
        <f t="shared" si="61"/>
        <v/>
      </c>
      <c r="BN58" s="63" t="str">
        <f t="shared" si="61"/>
        <v/>
      </c>
      <c r="BO58" s="63" t="str">
        <f t="shared" si="61"/>
        <v/>
      </c>
      <c r="BP58" s="63" t="str">
        <f t="shared" si="61"/>
        <v/>
      </c>
      <c r="BQ58" s="63" t="str">
        <f t="shared" si="61"/>
        <v/>
      </c>
      <c r="BR58" s="63" t="str">
        <f t="shared" si="61"/>
        <v/>
      </c>
      <c r="BS58" s="63" t="str">
        <f t="shared" si="61"/>
        <v/>
      </c>
      <c r="BT58" s="63" t="str">
        <f t="shared" si="61"/>
        <v/>
      </c>
      <c r="BU58" s="63" t="str">
        <f t="shared" si="61"/>
        <v/>
      </c>
      <c r="BV58" s="63" t="str">
        <f t="shared" si="61"/>
        <v/>
      </c>
      <c r="BW58" s="63" t="str">
        <f t="shared" si="61"/>
        <v/>
      </c>
      <c r="BX58" s="63" t="str">
        <f t="shared" si="61"/>
        <v/>
      </c>
      <c r="BY58" s="63" t="str">
        <f t="shared" si="61"/>
        <v/>
      </c>
      <c r="BZ58" s="63" t="str">
        <f t="shared" si="61"/>
        <v/>
      </c>
      <c r="CA58" s="63" t="str">
        <f t="shared" si="61"/>
        <v/>
      </c>
      <c r="CB58" s="63" t="str">
        <f t="shared" si="61"/>
        <v/>
      </c>
      <c r="CC58" s="63" t="str">
        <f t="shared" si="61"/>
        <v/>
      </c>
      <c r="CD58" s="63" t="str">
        <f t="shared" si="61"/>
        <v/>
      </c>
      <c r="CE58" s="63" t="str">
        <f t="shared" si="61"/>
        <v/>
      </c>
      <c r="CF58" s="63" t="str">
        <f t="shared" si="61"/>
        <v/>
      </c>
      <c r="CG58" s="63" t="str">
        <f t="shared" si="61"/>
        <v/>
      </c>
      <c r="CH58" s="63" t="str">
        <f t="shared" si="61"/>
        <v/>
      </c>
      <c r="CI58" s="63" t="str">
        <f t="shared" si="61"/>
        <v/>
      </c>
      <c r="CJ58" s="63" t="str">
        <f t="shared" si="61"/>
        <v/>
      </c>
      <c r="CK58" s="63" t="str">
        <f t="shared" si="61"/>
        <v/>
      </c>
      <c r="CL58" s="63" t="str">
        <f t="shared" si="61"/>
        <v/>
      </c>
      <c r="CM58" s="63" t="str">
        <f t="shared" si="61"/>
        <v/>
      </c>
      <c r="CN58" s="63" t="str">
        <f t="shared" si="61"/>
        <v/>
      </c>
      <c r="CO58" s="63" t="str">
        <f t="shared" si="61"/>
        <v/>
      </c>
      <c r="CP58" s="63" t="str">
        <f t="shared" si="61"/>
        <v/>
      </c>
      <c r="CQ58" s="63" t="str">
        <f t="shared" si="61"/>
        <v/>
      </c>
      <c r="CR58" s="63" t="str">
        <f t="shared" si="61"/>
        <v/>
      </c>
      <c r="CS58" s="63" t="str">
        <f t="shared" si="61"/>
        <v/>
      </c>
      <c r="CT58" s="63" t="str">
        <f t="shared" si="61"/>
        <v/>
      </c>
      <c r="CU58" s="63" t="str">
        <f t="shared" si="61"/>
        <v/>
      </c>
      <c r="CV58" s="63" t="str">
        <f t="shared" si="61"/>
        <v/>
      </c>
      <c r="CW58" s="63" t="str">
        <f t="shared" si="61"/>
        <v/>
      </c>
      <c r="CX58" s="63" t="str">
        <f t="shared" si="61"/>
        <v/>
      </c>
      <c r="CY58" s="63" t="str">
        <f t="shared" si="61"/>
        <v/>
      </c>
      <c r="CZ58" s="63" t="str">
        <f t="shared" si="61"/>
        <v/>
      </c>
    </row>
    <row r="59" ht="15.75" customHeight="1">
      <c r="A59" s="53"/>
      <c r="B59" s="53"/>
      <c r="C59" s="55"/>
      <c r="D59" s="55"/>
      <c r="E59" s="53"/>
      <c r="F59" s="53"/>
      <c r="G59" s="53"/>
      <c r="H59" s="53"/>
      <c r="I59" s="53"/>
      <c r="J59" s="56"/>
      <c r="K59" s="57" t="str">
        <f t="shared" si="6"/>
        <v/>
      </c>
      <c r="L59" s="57" t="str">
        <f t="shared" si="7"/>
        <v/>
      </c>
      <c r="M59" s="57" t="str">
        <f>IF(OR($B59&lt;&gt;"Vorgang",N($H59)=0,NOT(ISNUMBER($L59)),ISNUMBER($P59)),"",WORKDAY($L59,$H59,Freie_Tage))</f>
        <v/>
      </c>
      <c r="N59" s="56"/>
      <c r="O59" s="56"/>
      <c r="P59" s="56"/>
      <c r="Q59" s="58"/>
      <c r="R59" s="59" t="str">
        <f>IF(AND(ISNUMBER($N59),ISNUMBER($L59)),IF($L59&gt;$N59,NETWORKDAYS($N59,$L59,Freie_Tage)-1,IF($L59&lt;$N59,1-NETWORKDAYS($L59,$N59,Freie_Tage),0)),"")</f>
        <v/>
      </c>
      <c r="S59" s="60" t="str">
        <f t="shared" si="8"/>
        <v/>
      </c>
      <c r="T59" s="61" t="str">
        <f t="shared" si="9"/>
        <v/>
      </c>
      <c r="U59" s="62">
        <f t="shared" si="10"/>
        <v>11</v>
      </c>
      <c r="V59" s="62" t="str">
        <f t="array" ref="V59">IF(OR($C59="",$B59="Abschnitt"),"",IF(ISNUMBER($O59),$O59,IF(AND($E59="",NOT(ISNUMBER($J59))),WORKDAY(IF(ISNUMBER($C$5),$C$5,TODAY())-1,1,Freie_Tage),MAX(IF($E59="",0,IFERROR(WORKDAY(INDEX($X$7:$X58,MATCH($E59,$A$7:$A58,0)),IF($B59="Meilenstein",0,1)+N($F59),Freie_Tage),WORKDAY(IF(ISNUMBER($C$5),$C$5,TODAY())-1,1,Freie_Tage))),IF(ISNUMBER($J59),WORKDAY($J59-1,1,Freie_Tage),0)))))</f>
        <v/>
      </c>
      <c r="W59" s="62" t="str">
        <f>IF(V59="","",IF(ISNUMBER($P59),$P59,IF($B59="Meilenstein",V59,WORKDAY(V59,MAX(N($G59),1)-1,Freie_Tage))))</f>
        <v/>
      </c>
      <c r="X59" s="62" t="str">
        <f>IF(V59="","",MAX(WORKDAY(IF($B59="Meilenstein",V59,WORKDAY(V59,MAX(N($G59),1)-1,Freie_Tage)),N($H59),Freie_Tage),IF(ISNUMBER($P59),$P59,0)))</f>
        <v/>
      </c>
      <c r="Y59" s="62">
        <f t="shared" si="11"/>
        <v>0</v>
      </c>
      <c r="Z59" s="62">
        <f>IF(NOT(ISNUMBER($K59)),0,IF(Y59&gt;=1,1,IF(TODAY()&lt;$K59,2,IF(OR(TODAY()&gt;$L59,N($R59)&gt;0),5,IF(Y59&lt;MIN(1,(NETWORKDAYS($K59,TODAY(),Freie_Tage)-1)/MAX(1,NETWORKDAYS($K59,$L59,Freie_Tage)))-0.15,4,3)))))</f>
        <v>0</v>
      </c>
      <c r="AA59" s="63" t="str">
        <f t="shared" ref="AA59:CZ59" si="62">IF(AND($B59="Meilenstein",ISNUMBER($K59)),IF(AND(AA$1&lt;=$K59,AB$1&gt;$K59),"◆",""),"")</f>
        <v/>
      </c>
      <c r="AB59" s="63" t="str">
        <f t="shared" si="62"/>
        <v/>
      </c>
      <c r="AC59" s="63" t="str">
        <f t="shared" si="62"/>
        <v/>
      </c>
      <c r="AD59" s="63" t="str">
        <f t="shared" si="62"/>
        <v/>
      </c>
      <c r="AE59" s="63" t="str">
        <f t="shared" si="62"/>
        <v/>
      </c>
      <c r="AF59" s="63" t="str">
        <f t="shared" si="62"/>
        <v/>
      </c>
      <c r="AG59" s="63" t="str">
        <f t="shared" si="62"/>
        <v/>
      </c>
      <c r="AH59" s="63" t="str">
        <f t="shared" si="62"/>
        <v/>
      </c>
      <c r="AI59" s="63" t="str">
        <f t="shared" si="62"/>
        <v/>
      </c>
      <c r="AJ59" s="63" t="str">
        <f t="shared" si="62"/>
        <v/>
      </c>
      <c r="AK59" s="63" t="str">
        <f t="shared" si="62"/>
        <v/>
      </c>
      <c r="AL59" s="63" t="str">
        <f t="shared" si="62"/>
        <v/>
      </c>
      <c r="AM59" s="63" t="str">
        <f t="shared" si="62"/>
        <v/>
      </c>
      <c r="AN59" s="63" t="str">
        <f t="shared" si="62"/>
        <v/>
      </c>
      <c r="AO59" s="63" t="str">
        <f t="shared" si="62"/>
        <v/>
      </c>
      <c r="AP59" s="63" t="str">
        <f t="shared" si="62"/>
        <v/>
      </c>
      <c r="AQ59" s="63" t="str">
        <f t="shared" si="62"/>
        <v/>
      </c>
      <c r="AR59" s="63" t="str">
        <f t="shared" si="62"/>
        <v/>
      </c>
      <c r="AS59" s="63" t="str">
        <f t="shared" si="62"/>
        <v/>
      </c>
      <c r="AT59" s="63" t="str">
        <f t="shared" si="62"/>
        <v/>
      </c>
      <c r="AU59" s="63" t="str">
        <f t="shared" si="62"/>
        <v/>
      </c>
      <c r="AV59" s="63" t="str">
        <f t="shared" si="62"/>
        <v/>
      </c>
      <c r="AW59" s="63" t="str">
        <f t="shared" si="62"/>
        <v/>
      </c>
      <c r="AX59" s="63" t="str">
        <f t="shared" si="62"/>
        <v/>
      </c>
      <c r="AY59" s="63" t="str">
        <f t="shared" si="62"/>
        <v/>
      </c>
      <c r="AZ59" s="63" t="str">
        <f t="shared" si="62"/>
        <v/>
      </c>
      <c r="BA59" s="63" t="str">
        <f t="shared" si="62"/>
        <v/>
      </c>
      <c r="BB59" s="63" t="str">
        <f t="shared" si="62"/>
        <v/>
      </c>
      <c r="BC59" s="63" t="str">
        <f t="shared" si="62"/>
        <v/>
      </c>
      <c r="BD59" s="63" t="str">
        <f t="shared" si="62"/>
        <v/>
      </c>
      <c r="BE59" s="63" t="str">
        <f t="shared" si="62"/>
        <v/>
      </c>
      <c r="BF59" s="63" t="str">
        <f t="shared" si="62"/>
        <v/>
      </c>
      <c r="BG59" s="63" t="str">
        <f t="shared" si="62"/>
        <v/>
      </c>
      <c r="BH59" s="63" t="str">
        <f t="shared" si="62"/>
        <v/>
      </c>
      <c r="BI59" s="63" t="str">
        <f t="shared" si="62"/>
        <v/>
      </c>
      <c r="BJ59" s="63" t="str">
        <f t="shared" si="62"/>
        <v/>
      </c>
      <c r="BK59" s="63" t="str">
        <f t="shared" si="62"/>
        <v/>
      </c>
      <c r="BL59" s="63" t="str">
        <f t="shared" si="62"/>
        <v/>
      </c>
      <c r="BM59" s="63" t="str">
        <f t="shared" si="62"/>
        <v/>
      </c>
      <c r="BN59" s="63" t="str">
        <f t="shared" si="62"/>
        <v/>
      </c>
      <c r="BO59" s="63" t="str">
        <f t="shared" si="62"/>
        <v/>
      </c>
      <c r="BP59" s="63" t="str">
        <f t="shared" si="62"/>
        <v/>
      </c>
      <c r="BQ59" s="63" t="str">
        <f t="shared" si="62"/>
        <v/>
      </c>
      <c r="BR59" s="63" t="str">
        <f t="shared" si="62"/>
        <v/>
      </c>
      <c r="BS59" s="63" t="str">
        <f t="shared" si="62"/>
        <v/>
      </c>
      <c r="BT59" s="63" t="str">
        <f t="shared" si="62"/>
        <v/>
      </c>
      <c r="BU59" s="63" t="str">
        <f t="shared" si="62"/>
        <v/>
      </c>
      <c r="BV59" s="63" t="str">
        <f t="shared" si="62"/>
        <v/>
      </c>
      <c r="BW59" s="63" t="str">
        <f t="shared" si="62"/>
        <v/>
      </c>
      <c r="BX59" s="63" t="str">
        <f t="shared" si="62"/>
        <v/>
      </c>
      <c r="BY59" s="63" t="str">
        <f t="shared" si="62"/>
        <v/>
      </c>
      <c r="BZ59" s="63" t="str">
        <f t="shared" si="62"/>
        <v/>
      </c>
      <c r="CA59" s="63" t="str">
        <f t="shared" si="62"/>
        <v/>
      </c>
      <c r="CB59" s="63" t="str">
        <f t="shared" si="62"/>
        <v/>
      </c>
      <c r="CC59" s="63" t="str">
        <f t="shared" si="62"/>
        <v/>
      </c>
      <c r="CD59" s="63" t="str">
        <f t="shared" si="62"/>
        <v/>
      </c>
      <c r="CE59" s="63" t="str">
        <f t="shared" si="62"/>
        <v/>
      </c>
      <c r="CF59" s="63" t="str">
        <f t="shared" si="62"/>
        <v/>
      </c>
      <c r="CG59" s="63" t="str">
        <f t="shared" si="62"/>
        <v/>
      </c>
      <c r="CH59" s="63" t="str">
        <f t="shared" si="62"/>
        <v/>
      </c>
      <c r="CI59" s="63" t="str">
        <f t="shared" si="62"/>
        <v/>
      </c>
      <c r="CJ59" s="63" t="str">
        <f t="shared" si="62"/>
        <v/>
      </c>
      <c r="CK59" s="63" t="str">
        <f t="shared" si="62"/>
        <v/>
      </c>
      <c r="CL59" s="63" t="str">
        <f t="shared" si="62"/>
        <v/>
      </c>
      <c r="CM59" s="63" t="str">
        <f t="shared" si="62"/>
        <v/>
      </c>
      <c r="CN59" s="63" t="str">
        <f t="shared" si="62"/>
        <v/>
      </c>
      <c r="CO59" s="63" t="str">
        <f t="shared" si="62"/>
        <v/>
      </c>
      <c r="CP59" s="63" t="str">
        <f t="shared" si="62"/>
        <v/>
      </c>
      <c r="CQ59" s="63" t="str">
        <f t="shared" si="62"/>
        <v/>
      </c>
      <c r="CR59" s="63" t="str">
        <f t="shared" si="62"/>
        <v/>
      </c>
      <c r="CS59" s="63" t="str">
        <f t="shared" si="62"/>
        <v/>
      </c>
      <c r="CT59" s="63" t="str">
        <f t="shared" si="62"/>
        <v/>
      </c>
      <c r="CU59" s="63" t="str">
        <f t="shared" si="62"/>
        <v/>
      </c>
      <c r="CV59" s="63" t="str">
        <f t="shared" si="62"/>
        <v/>
      </c>
      <c r="CW59" s="63" t="str">
        <f t="shared" si="62"/>
        <v/>
      </c>
      <c r="CX59" s="63" t="str">
        <f t="shared" si="62"/>
        <v/>
      </c>
      <c r="CY59" s="63" t="str">
        <f t="shared" si="62"/>
        <v/>
      </c>
      <c r="CZ59" s="63" t="str">
        <f t="shared" si="62"/>
        <v/>
      </c>
    </row>
    <row r="60" ht="15.75" customHeight="1">
      <c r="A60" s="53"/>
      <c r="B60" s="53"/>
      <c r="C60" s="55"/>
      <c r="D60" s="55"/>
      <c r="E60" s="53"/>
      <c r="F60" s="53"/>
      <c r="G60" s="53"/>
      <c r="H60" s="53"/>
      <c r="I60" s="53"/>
      <c r="J60" s="56"/>
      <c r="K60" s="57" t="str">
        <f t="shared" si="6"/>
        <v/>
      </c>
      <c r="L60" s="57" t="str">
        <f t="shared" si="7"/>
        <v/>
      </c>
      <c r="M60" s="57" t="str">
        <f>IF(OR($B60&lt;&gt;"Vorgang",N($H60)=0,NOT(ISNUMBER($L60)),ISNUMBER($P60)),"",WORKDAY($L60,$H60,Freie_Tage))</f>
        <v/>
      </c>
      <c r="N60" s="56"/>
      <c r="O60" s="56"/>
      <c r="P60" s="56"/>
      <c r="Q60" s="58"/>
      <c r="R60" s="59" t="str">
        <f>IF(AND(ISNUMBER($N60),ISNUMBER($L60)),IF($L60&gt;$N60,NETWORKDAYS($N60,$L60,Freie_Tage)-1,IF($L60&lt;$N60,1-NETWORKDAYS($L60,$N60,Freie_Tage),0)),"")</f>
        <v/>
      </c>
      <c r="S60" s="60" t="str">
        <f t="shared" si="8"/>
        <v/>
      </c>
      <c r="T60" s="61" t="str">
        <f t="shared" si="9"/>
        <v/>
      </c>
      <c r="U60" s="62">
        <f t="shared" si="10"/>
        <v>11</v>
      </c>
      <c r="V60" s="62" t="str">
        <f t="array" ref="V60">IF(OR($C60="",$B60="Abschnitt"),"",IF(ISNUMBER($O60),$O60,IF(AND($E60="",NOT(ISNUMBER($J60))),WORKDAY(IF(ISNUMBER($C$5),$C$5,TODAY())-1,1,Freie_Tage),MAX(IF($E60="",0,IFERROR(WORKDAY(INDEX($X$7:$X59,MATCH($E60,$A$7:$A59,0)),IF($B60="Meilenstein",0,1)+N($F60),Freie_Tage),WORKDAY(IF(ISNUMBER($C$5),$C$5,TODAY())-1,1,Freie_Tage))),IF(ISNUMBER($J60),WORKDAY($J60-1,1,Freie_Tage),0)))))</f>
        <v/>
      </c>
      <c r="W60" s="62" t="str">
        <f>IF(V60="","",IF(ISNUMBER($P60),$P60,IF($B60="Meilenstein",V60,WORKDAY(V60,MAX(N($G60),1)-1,Freie_Tage))))</f>
        <v/>
      </c>
      <c r="X60" s="62" t="str">
        <f>IF(V60="","",MAX(WORKDAY(IF($B60="Meilenstein",V60,WORKDAY(V60,MAX(N($G60),1)-1,Freie_Tage)),N($H60),Freie_Tage),IF(ISNUMBER($P60),$P60,0)))</f>
        <v/>
      </c>
      <c r="Y60" s="62">
        <f t="shared" si="11"/>
        <v>0</v>
      </c>
      <c r="Z60" s="62">
        <f>IF(NOT(ISNUMBER($K60)),0,IF(Y60&gt;=1,1,IF(TODAY()&lt;$K60,2,IF(OR(TODAY()&gt;$L60,N($R60)&gt;0),5,IF(Y60&lt;MIN(1,(NETWORKDAYS($K60,TODAY(),Freie_Tage)-1)/MAX(1,NETWORKDAYS($K60,$L60,Freie_Tage)))-0.15,4,3)))))</f>
        <v>0</v>
      </c>
      <c r="AA60" s="63" t="str">
        <f t="shared" ref="AA60:CZ60" si="63">IF(AND($B60="Meilenstein",ISNUMBER($K60)),IF(AND(AA$1&lt;=$K60,AB$1&gt;$K60),"◆",""),"")</f>
        <v/>
      </c>
      <c r="AB60" s="63" t="str">
        <f t="shared" si="63"/>
        <v/>
      </c>
      <c r="AC60" s="63" t="str">
        <f t="shared" si="63"/>
        <v/>
      </c>
      <c r="AD60" s="63" t="str">
        <f t="shared" si="63"/>
        <v/>
      </c>
      <c r="AE60" s="63" t="str">
        <f t="shared" si="63"/>
        <v/>
      </c>
      <c r="AF60" s="63" t="str">
        <f t="shared" si="63"/>
        <v/>
      </c>
      <c r="AG60" s="63" t="str">
        <f t="shared" si="63"/>
        <v/>
      </c>
      <c r="AH60" s="63" t="str">
        <f t="shared" si="63"/>
        <v/>
      </c>
      <c r="AI60" s="63" t="str">
        <f t="shared" si="63"/>
        <v/>
      </c>
      <c r="AJ60" s="63" t="str">
        <f t="shared" si="63"/>
        <v/>
      </c>
      <c r="AK60" s="63" t="str">
        <f t="shared" si="63"/>
        <v/>
      </c>
      <c r="AL60" s="63" t="str">
        <f t="shared" si="63"/>
        <v/>
      </c>
      <c r="AM60" s="63" t="str">
        <f t="shared" si="63"/>
        <v/>
      </c>
      <c r="AN60" s="63" t="str">
        <f t="shared" si="63"/>
        <v/>
      </c>
      <c r="AO60" s="63" t="str">
        <f t="shared" si="63"/>
        <v/>
      </c>
      <c r="AP60" s="63" t="str">
        <f t="shared" si="63"/>
        <v/>
      </c>
      <c r="AQ60" s="63" t="str">
        <f t="shared" si="63"/>
        <v/>
      </c>
      <c r="AR60" s="63" t="str">
        <f t="shared" si="63"/>
        <v/>
      </c>
      <c r="AS60" s="63" t="str">
        <f t="shared" si="63"/>
        <v/>
      </c>
      <c r="AT60" s="63" t="str">
        <f t="shared" si="63"/>
        <v/>
      </c>
      <c r="AU60" s="63" t="str">
        <f t="shared" si="63"/>
        <v/>
      </c>
      <c r="AV60" s="63" t="str">
        <f t="shared" si="63"/>
        <v/>
      </c>
      <c r="AW60" s="63" t="str">
        <f t="shared" si="63"/>
        <v/>
      </c>
      <c r="AX60" s="63" t="str">
        <f t="shared" si="63"/>
        <v/>
      </c>
      <c r="AY60" s="63" t="str">
        <f t="shared" si="63"/>
        <v/>
      </c>
      <c r="AZ60" s="63" t="str">
        <f t="shared" si="63"/>
        <v/>
      </c>
      <c r="BA60" s="63" t="str">
        <f t="shared" si="63"/>
        <v/>
      </c>
      <c r="BB60" s="63" t="str">
        <f t="shared" si="63"/>
        <v/>
      </c>
      <c r="BC60" s="63" t="str">
        <f t="shared" si="63"/>
        <v/>
      </c>
      <c r="BD60" s="63" t="str">
        <f t="shared" si="63"/>
        <v/>
      </c>
      <c r="BE60" s="63" t="str">
        <f t="shared" si="63"/>
        <v/>
      </c>
      <c r="BF60" s="63" t="str">
        <f t="shared" si="63"/>
        <v/>
      </c>
      <c r="BG60" s="63" t="str">
        <f t="shared" si="63"/>
        <v/>
      </c>
      <c r="BH60" s="63" t="str">
        <f t="shared" si="63"/>
        <v/>
      </c>
      <c r="BI60" s="63" t="str">
        <f t="shared" si="63"/>
        <v/>
      </c>
      <c r="BJ60" s="63" t="str">
        <f t="shared" si="63"/>
        <v/>
      </c>
      <c r="BK60" s="63" t="str">
        <f t="shared" si="63"/>
        <v/>
      </c>
      <c r="BL60" s="63" t="str">
        <f t="shared" si="63"/>
        <v/>
      </c>
      <c r="BM60" s="63" t="str">
        <f t="shared" si="63"/>
        <v/>
      </c>
      <c r="BN60" s="63" t="str">
        <f t="shared" si="63"/>
        <v/>
      </c>
      <c r="BO60" s="63" t="str">
        <f t="shared" si="63"/>
        <v/>
      </c>
      <c r="BP60" s="63" t="str">
        <f t="shared" si="63"/>
        <v/>
      </c>
      <c r="BQ60" s="63" t="str">
        <f t="shared" si="63"/>
        <v/>
      </c>
      <c r="BR60" s="63" t="str">
        <f t="shared" si="63"/>
        <v/>
      </c>
      <c r="BS60" s="63" t="str">
        <f t="shared" si="63"/>
        <v/>
      </c>
      <c r="BT60" s="63" t="str">
        <f t="shared" si="63"/>
        <v/>
      </c>
      <c r="BU60" s="63" t="str">
        <f t="shared" si="63"/>
        <v/>
      </c>
      <c r="BV60" s="63" t="str">
        <f t="shared" si="63"/>
        <v/>
      </c>
      <c r="BW60" s="63" t="str">
        <f t="shared" si="63"/>
        <v/>
      </c>
      <c r="BX60" s="63" t="str">
        <f t="shared" si="63"/>
        <v/>
      </c>
      <c r="BY60" s="63" t="str">
        <f t="shared" si="63"/>
        <v/>
      </c>
      <c r="BZ60" s="63" t="str">
        <f t="shared" si="63"/>
        <v/>
      </c>
      <c r="CA60" s="63" t="str">
        <f t="shared" si="63"/>
        <v/>
      </c>
      <c r="CB60" s="63" t="str">
        <f t="shared" si="63"/>
        <v/>
      </c>
      <c r="CC60" s="63" t="str">
        <f t="shared" si="63"/>
        <v/>
      </c>
      <c r="CD60" s="63" t="str">
        <f t="shared" si="63"/>
        <v/>
      </c>
      <c r="CE60" s="63" t="str">
        <f t="shared" si="63"/>
        <v/>
      </c>
      <c r="CF60" s="63" t="str">
        <f t="shared" si="63"/>
        <v/>
      </c>
      <c r="CG60" s="63" t="str">
        <f t="shared" si="63"/>
        <v/>
      </c>
      <c r="CH60" s="63" t="str">
        <f t="shared" si="63"/>
        <v/>
      </c>
      <c r="CI60" s="63" t="str">
        <f t="shared" si="63"/>
        <v/>
      </c>
      <c r="CJ60" s="63" t="str">
        <f t="shared" si="63"/>
        <v/>
      </c>
      <c r="CK60" s="63" t="str">
        <f t="shared" si="63"/>
        <v/>
      </c>
      <c r="CL60" s="63" t="str">
        <f t="shared" si="63"/>
        <v/>
      </c>
      <c r="CM60" s="63" t="str">
        <f t="shared" si="63"/>
        <v/>
      </c>
      <c r="CN60" s="63" t="str">
        <f t="shared" si="63"/>
        <v/>
      </c>
      <c r="CO60" s="63" t="str">
        <f t="shared" si="63"/>
        <v/>
      </c>
      <c r="CP60" s="63" t="str">
        <f t="shared" si="63"/>
        <v/>
      </c>
      <c r="CQ60" s="63" t="str">
        <f t="shared" si="63"/>
        <v/>
      </c>
      <c r="CR60" s="63" t="str">
        <f t="shared" si="63"/>
        <v/>
      </c>
      <c r="CS60" s="63" t="str">
        <f t="shared" si="63"/>
        <v/>
      </c>
      <c r="CT60" s="63" t="str">
        <f t="shared" si="63"/>
        <v/>
      </c>
      <c r="CU60" s="63" t="str">
        <f t="shared" si="63"/>
        <v/>
      </c>
      <c r="CV60" s="63" t="str">
        <f t="shared" si="63"/>
        <v/>
      </c>
      <c r="CW60" s="63" t="str">
        <f t="shared" si="63"/>
        <v/>
      </c>
      <c r="CX60" s="63" t="str">
        <f t="shared" si="63"/>
        <v/>
      </c>
      <c r="CY60" s="63" t="str">
        <f t="shared" si="63"/>
        <v/>
      </c>
      <c r="CZ60" s="63" t="str">
        <f t="shared" si="63"/>
        <v/>
      </c>
    </row>
    <row r="61" ht="15.75" customHeight="1">
      <c r="A61" s="53"/>
      <c r="B61" s="53"/>
      <c r="C61" s="55"/>
      <c r="D61" s="55"/>
      <c r="E61" s="53"/>
      <c r="F61" s="53"/>
      <c r="G61" s="53"/>
      <c r="H61" s="53"/>
      <c r="I61" s="53"/>
      <c r="J61" s="56"/>
      <c r="K61" s="57" t="str">
        <f t="shared" si="6"/>
        <v/>
      </c>
      <c r="L61" s="57" t="str">
        <f t="shared" si="7"/>
        <v/>
      </c>
      <c r="M61" s="57" t="str">
        <f>IF(OR($B61&lt;&gt;"Vorgang",N($H61)=0,NOT(ISNUMBER($L61)),ISNUMBER($P61)),"",WORKDAY($L61,$H61,Freie_Tage))</f>
        <v/>
      </c>
      <c r="N61" s="56"/>
      <c r="O61" s="56"/>
      <c r="P61" s="56"/>
      <c r="Q61" s="58"/>
      <c r="R61" s="59" t="str">
        <f>IF(AND(ISNUMBER($N61),ISNUMBER($L61)),IF($L61&gt;$N61,NETWORKDAYS($N61,$L61,Freie_Tage)-1,IF($L61&lt;$N61,1-NETWORKDAYS($L61,$N61,Freie_Tage),0)),"")</f>
        <v/>
      </c>
      <c r="S61" s="60" t="str">
        <f t="shared" si="8"/>
        <v/>
      </c>
      <c r="T61" s="61" t="str">
        <f t="shared" si="9"/>
        <v/>
      </c>
      <c r="U61" s="62">
        <f t="shared" si="10"/>
        <v>11</v>
      </c>
      <c r="V61" s="62" t="str">
        <f t="array" ref="V61">IF(OR($C61="",$B61="Abschnitt"),"",IF(ISNUMBER($O61),$O61,IF(AND($E61="",NOT(ISNUMBER($J61))),WORKDAY(IF(ISNUMBER($C$5),$C$5,TODAY())-1,1,Freie_Tage),MAX(IF($E61="",0,IFERROR(WORKDAY(INDEX($X$7:$X60,MATCH($E61,$A$7:$A60,0)),IF($B61="Meilenstein",0,1)+N($F61),Freie_Tage),WORKDAY(IF(ISNUMBER($C$5),$C$5,TODAY())-1,1,Freie_Tage))),IF(ISNUMBER($J61),WORKDAY($J61-1,1,Freie_Tage),0)))))</f>
        <v/>
      </c>
      <c r="W61" s="62" t="str">
        <f>IF(V61="","",IF(ISNUMBER($P61),$P61,IF($B61="Meilenstein",V61,WORKDAY(V61,MAX(N($G61),1)-1,Freie_Tage))))</f>
        <v/>
      </c>
      <c r="X61" s="62" t="str">
        <f>IF(V61="","",MAX(WORKDAY(IF($B61="Meilenstein",V61,WORKDAY(V61,MAX(N($G61),1)-1,Freie_Tage)),N($H61),Freie_Tage),IF(ISNUMBER($P61),$P61,0)))</f>
        <v/>
      </c>
      <c r="Y61" s="62">
        <f t="shared" si="11"/>
        <v>0</v>
      </c>
      <c r="Z61" s="62">
        <f>IF(NOT(ISNUMBER($K61)),0,IF(Y61&gt;=1,1,IF(TODAY()&lt;$K61,2,IF(OR(TODAY()&gt;$L61,N($R61)&gt;0),5,IF(Y61&lt;MIN(1,(NETWORKDAYS($K61,TODAY(),Freie_Tage)-1)/MAX(1,NETWORKDAYS($K61,$L61,Freie_Tage)))-0.15,4,3)))))</f>
        <v>0</v>
      </c>
      <c r="AA61" s="63" t="str">
        <f t="shared" ref="AA61:CZ61" si="64">IF(AND($B61="Meilenstein",ISNUMBER($K61)),IF(AND(AA$1&lt;=$K61,AB$1&gt;$K61),"◆",""),"")</f>
        <v/>
      </c>
      <c r="AB61" s="63" t="str">
        <f t="shared" si="64"/>
        <v/>
      </c>
      <c r="AC61" s="63" t="str">
        <f t="shared" si="64"/>
        <v/>
      </c>
      <c r="AD61" s="63" t="str">
        <f t="shared" si="64"/>
        <v/>
      </c>
      <c r="AE61" s="63" t="str">
        <f t="shared" si="64"/>
        <v/>
      </c>
      <c r="AF61" s="63" t="str">
        <f t="shared" si="64"/>
        <v/>
      </c>
      <c r="AG61" s="63" t="str">
        <f t="shared" si="64"/>
        <v/>
      </c>
      <c r="AH61" s="63" t="str">
        <f t="shared" si="64"/>
        <v/>
      </c>
      <c r="AI61" s="63" t="str">
        <f t="shared" si="64"/>
        <v/>
      </c>
      <c r="AJ61" s="63" t="str">
        <f t="shared" si="64"/>
        <v/>
      </c>
      <c r="AK61" s="63" t="str">
        <f t="shared" si="64"/>
        <v/>
      </c>
      <c r="AL61" s="63" t="str">
        <f t="shared" si="64"/>
        <v/>
      </c>
      <c r="AM61" s="63" t="str">
        <f t="shared" si="64"/>
        <v/>
      </c>
      <c r="AN61" s="63" t="str">
        <f t="shared" si="64"/>
        <v/>
      </c>
      <c r="AO61" s="63" t="str">
        <f t="shared" si="64"/>
        <v/>
      </c>
      <c r="AP61" s="63" t="str">
        <f t="shared" si="64"/>
        <v/>
      </c>
      <c r="AQ61" s="63" t="str">
        <f t="shared" si="64"/>
        <v/>
      </c>
      <c r="AR61" s="63" t="str">
        <f t="shared" si="64"/>
        <v/>
      </c>
      <c r="AS61" s="63" t="str">
        <f t="shared" si="64"/>
        <v/>
      </c>
      <c r="AT61" s="63" t="str">
        <f t="shared" si="64"/>
        <v/>
      </c>
      <c r="AU61" s="63" t="str">
        <f t="shared" si="64"/>
        <v/>
      </c>
      <c r="AV61" s="63" t="str">
        <f t="shared" si="64"/>
        <v/>
      </c>
      <c r="AW61" s="63" t="str">
        <f t="shared" si="64"/>
        <v/>
      </c>
      <c r="AX61" s="63" t="str">
        <f t="shared" si="64"/>
        <v/>
      </c>
      <c r="AY61" s="63" t="str">
        <f t="shared" si="64"/>
        <v/>
      </c>
      <c r="AZ61" s="63" t="str">
        <f t="shared" si="64"/>
        <v/>
      </c>
      <c r="BA61" s="63" t="str">
        <f t="shared" si="64"/>
        <v/>
      </c>
      <c r="BB61" s="63" t="str">
        <f t="shared" si="64"/>
        <v/>
      </c>
      <c r="BC61" s="63" t="str">
        <f t="shared" si="64"/>
        <v/>
      </c>
      <c r="BD61" s="63" t="str">
        <f t="shared" si="64"/>
        <v/>
      </c>
      <c r="BE61" s="63" t="str">
        <f t="shared" si="64"/>
        <v/>
      </c>
      <c r="BF61" s="63" t="str">
        <f t="shared" si="64"/>
        <v/>
      </c>
      <c r="BG61" s="63" t="str">
        <f t="shared" si="64"/>
        <v/>
      </c>
      <c r="BH61" s="63" t="str">
        <f t="shared" si="64"/>
        <v/>
      </c>
      <c r="BI61" s="63" t="str">
        <f t="shared" si="64"/>
        <v/>
      </c>
      <c r="BJ61" s="63" t="str">
        <f t="shared" si="64"/>
        <v/>
      </c>
      <c r="BK61" s="63" t="str">
        <f t="shared" si="64"/>
        <v/>
      </c>
      <c r="BL61" s="63" t="str">
        <f t="shared" si="64"/>
        <v/>
      </c>
      <c r="BM61" s="63" t="str">
        <f t="shared" si="64"/>
        <v/>
      </c>
      <c r="BN61" s="63" t="str">
        <f t="shared" si="64"/>
        <v/>
      </c>
      <c r="BO61" s="63" t="str">
        <f t="shared" si="64"/>
        <v/>
      </c>
      <c r="BP61" s="63" t="str">
        <f t="shared" si="64"/>
        <v/>
      </c>
      <c r="BQ61" s="63" t="str">
        <f t="shared" si="64"/>
        <v/>
      </c>
      <c r="BR61" s="63" t="str">
        <f t="shared" si="64"/>
        <v/>
      </c>
      <c r="BS61" s="63" t="str">
        <f t="shared" si="64"/>
        <v/>
      </c>
      <c r="BT61" s="63" t="str">
        <f t="shared" si="64"/>
        <v/>
      </c>
      <c r="BU61" s="63" t="str">
        <f t="shared" si="64"/>
        <v/>
      </c>
      <c r="BV61" s="63" t="str">
        <f t="shared" si="64"/>
        <v/>
      </c>
      <c r="BW61" s="63" t="str">
        <f t="shared" si="64"/>
        <v/>
      </c>
      <c r="BX61" s="63" t="str">
        <f t="shared" si="64"/>
        <v/>
      </c>
      <c r="BY61" s="63" t="str">
        <f t="shared" si="64"/>
        <v/>
      </c>
      <c r="BZ61" s="63" t="str">
        <f t="shared" si="64"/>
        <v/>
      </c>
      <c r="CA61" s="63" t="str">
        <f t="shared" si="64"/>
        <v/>
      </c>
      <c r="CB61" s="63" t="str">
        <f t="shared" si="64"/>
        <v/>
      </c>
      <c r="CC61" s="63" t="str">
        <f t="shared" si="64"/>
        <v/>
      </c>
      <c r="CD61" s="63" t="str">
        <f t="shared" si="64"/>
        <v/>
      </c>
      <c r="CE61" s="63" t="str">
        <f t="shared" si="64"/>
        <v/>
      </c>
      <c r="CF61" s="63" t="str">
        <f t="shared" si="64"/>
        <v/>
      </c>
      <c r="CG61" s="63" t="str">
        <f t="shared" si="64"/>
        <v/>
      </c>
      <c r="CH61" s="63" t="str">
        <f t="shared" si="64"/>
        <v/>
      </c>
      <c r="CI61" s="63" t="str">
        <f t="shared" si="64"/>
        <v/>
      </c>
      <c r="CJ61" s="63" t="str">
        <f t="shared" si="64"/>
        <v/>
      </c>
      <c r="CK61" s="63" t="str">
        <f t="shared" si="64"/>
        <v/>
      </c>
      <c r="CL61" s="63" t="str">
        <f t="shared" si="64"/>
        <v/>
      </c>
      <c r="CM61" s="63" t="str">
        <f t="shared" si="64"/>
        <v/>
      </c>
      <c r="CN61" s="63" t="str">
        <f t="shared" si="64"/>
        <v/>
      </c>
      <c r="CO61" s="63" t="str">
        <f t="shared" si="64"/>
        <v/>
      </c>
      <c r="CP61" s="63" t="str">
        <f t="shared" si="64"/>
        <v/>
      </c>
      <c r="CQ61" s="63" t="str">
        <f t="shared" si="64"/>
        <v/>
      </c>
      <c r="CR61" s="63" t="str">
        <f t="shared" si="64"/>
        <v/>
      </c>
      <c r="CS61" s="63" t="str">
        <f t="shared" si="64"/>
        <v/>
      </c>
      <c r="CT61" s="63" t="str">
        <f t="shared" si="64"/>
        <v/>
      </c>
      <c r="CU61" s="63" t="str">
        <f t="shared" si="64"/>
        <v/>
      </c>
      <c r="CV61" s="63" t="str">
        <f t="shared" si="64"/>
        <v/>
      </c>
      <c r="CW61" s="63" t="str">
        <f t="shared" si="64"/>
        <v/>
      </c>
      <c r="CX61" s="63" t="str">
        <f t="shared" si="64"/>
        <v/>
      </c>
      <c r="CY61" s="63" t="str">
        <f t="shared" si="64"/>
        <v/>
      </c>
      <c r="CZ61" s="63" t="str">
        <f t="shared" si="64"/>
        <v/>
      </c>
    </row>
    <row r="62" ht="15.75" customHeight="1">
      <c r="A62" s="53"/>
      <c r="B62" s="53"/>
      <c r="C62" s="55"/>
      <c r="D62" s="55"/>
      <c r="E62" s="53"/>
      <c r="F62" s="53"/>
      <c r="G62" s="53"/>
      <c r="H62" s="53"/>
      <c r="I62" s="53"/>
      <c r="J62" s="56"/>
      <c r="K62" s="57" t="str">
        <f t="shared" si="6"/>
        <v/>
      </c>
      <c r="L62" s="57" t="str">
        <f t="shared" si="7"/>
        <v/>
      </c>
      <c r="M62" s="57" t="str">
        <f>IF(OR($B62&lt;&gt;"Vorgang",N($H62)=0,NOT(ISNUMBER($L62)),ISNUMBER($P62)),"",WORKDAY($L62,$H62,Freie_Tage))</f>
        <v/>
      </c>
      <c r="N62" s="56"/>
      <c r="O62" s="56"/>
      <c r="P62" s="56"/>
      <c r="Q62" s="58"/>
      <c r="R62" s="59" t="str">
        <f>IF(AND(ISNUMBER($N62),ISNUMBER($L62)),IF($L62&gt;$N62,NETWORKDAYS($N62,$L62,Freie_Tage)-1,IF($L62&lt;$N62,1-NETWORKDAYS($L62,$N62,Freie_Tage),0)),"")</f>
        <v/>
      </c>
      <c r="S62" s="60" t="str">
        <f t="shared" si="8"/>
        <v/>
      </c>
      <c r="T62" s="61" t="str">
        <f t="shared" si="9"/>
        <v/>
      </c>
      <c r="U62" s="62">
        <f t="shared" si="10"/>
        <v>11</v>
      </c>
      <c r="V62" s="62" t="str">
        <f t="array" ref="V62">IF(OR($C62="",$B62="Abschnitt"),"",IF(ISNUMBER($O62),$O62,IF(AND($E62="",NOT(ISNUMBER($J62))),WORKDAY(IF(ISNUMBER($C$5),$C$5,TODAY())-1,1,Freie_Tage),MAX(IF($E62="",0,IFERROR(WORKDAY(INDEX($X$7:$X61,MATCH($E62,$A$7:$A61,0)),IF($B62="Meilenstein",0,1)+N($F62),Freie_Tage),WORKDAY(IF(ISNUMBER($C$5),$C$5,TODAY())-1,1,Freie_Tage))),IF(ISNUMBER($J62),WORKDAY($J62-1,1,Freie_Tage),0)))))</f>
        <v/>
      </c>
      <c r="W62" s="62" t="str">
        <f>IF(V62="","",IF(ISNUMBER($P62),$P62,IF($B62="Meilenstein",V62,WORKDAY(V62,MAX(N($G62),1)-1,Freie_Tage))))</f>
        <v/>
      </c>
      <c r="X62" s="62" t="str">
        <f>IF(V62="","",MAX(WORKDAY(IF($B62="Meilenstein",V62,WORKDAY(V62,MAX(N($G62),1)-1,Freie_Tage)),N($H62),Freie_Tage),IF(ISNUMBER($P62),$P62,0)))</f>
        <v/>
      </c>
      <c r="Y62" s="62">
        <f t="shared" si="11"/>
        <v>0</v>
      </c>
      <c r="Z62" s="62">
        <f>IF(NOT(ISNUMBER($K62)),0,IF(Y62&gt;=1,1,IF(TODAY()&lt;$K62,2,IF(OR(TODAY()&gt;$L62,N($R62)&gt;0),5,IF(Y62&lt;MIN(1,(NETWORKDAYS($K62,TODAY(),Freie_Tage)-1)/MAX(1,NETWORKDAYS($K62,$L62,Freie_Tage)))-0.15,4,3)))))</f>
        <v>0</v>
      </c>
      <c r="AA62" s="63" t="str">
        <f t="shared" ref="AA62:CZ62" si="65">IF(AND($B62="Meilenstein",ISNUMBER($K62)),IF(AND(AA$1&lt;=$K62,AB$1&gt;$K62),"◆",""),"")</f>
        <v/>
      </c>
      <c r="AB62" s="63" t="str">
        <f t="shared" si="65"/>
        <v/>
      </c>
      <c r="AC62" s="63" t="str">
        <f t="shared" si="65"/>
        <v/>
      </c>
      <c r="AD62" s="63" t="str">
        <f t="shared" si="65"/>
        <v/>
      </c>
      <c r="AE62" s="63" t="str">
        <f t="shared" si="65"/>
        <v/>
      </c>
      <c r="AF62" s="63" t="str">
        <f t="shared" si="65"/>
        <v/>
      </c>
      <c r="AG62" s="63" t="str">
        <f t="shared" si="65"/>
        <v/>
      </c>
      <c r="AH62" s="63" t="str">
        <f t="shared" si="65"/>
        <v/>
      </c>
      <c r="AI62" s="63" t="str">
        <f t="shared" si="65"/>
        <v/>
      </c>
      <c r="AJ62" s="63" t="str">
        <f t="shared" si="65"/>
        <v/>
      </c>
      <c r="AK62" s="63" t="str">
        <f t="shared" si="65"/>
        <v/>
      </c>
      <c r="AL62" s="63" t="str">
        <f t="shared" si="65"/>
        <v/>
      </c>
      <c r="AM62" s="63" t="str">
        <f t="shared" si="65"/>
        <v/>
      </c>
      <c r="AN62" s="63" t="str">
        <f t="shared" si="65"/>
        <v/>
      </c>
      <c r="AO62" s="63" t="str">
        <f t="shared" si="65"/>
        <v/>
      </c>
      <c r="AP62" s="63" t="str">
        <f t="shared" si="65"/>
        <v/>
      </c>
      <c r="AQ62" s="63" t="str">
        <f t="shared" si="65"/>
        <v/>
      </c>
      <c r="AR62" s="63" t="str">
        <f t="shared" si="65"/>
        <v/>
      </c>
      <c r="AS62" s="63" t="str">
        <f t="shared" si="65"/>
        <v/>
      </c>
      <c r="AT62" s="63" t="str">
        <f t="shared" si="65"/>
        <v/>
      </c>
      <c r="AU62" s="63" t="str">
        <f t="shared" si="65"/>
        <v/>
      </c>
      <c r="AV62" s="63" t="str">
        <f t="shared" si="65"/>
        <v/>
      </c>
      <c r="AW62" s="63" t="str">
        <f t="shared" si="65"/>
        <v/>
      </c>
      <c r="AX62" s="63" t="str">
        <f t="shared" si="65"/>
        <v/>
      </c>
      <c r="AY62" s="63" t="str">
        <f t="shared" si="65"/>
        <v/>
      </c>
      <c r="AZ62" s="63" t="str">
        <f t="shared" si="65"/>
        <v/>
      </c>
      <c r="BA62" s="63" t="str">
        <f t="shared" si="65"/>
        <v/>
      </c>
      <c r="BB62" s="63" t="str">
        <f t="shared" si="65"/>
        <v/>
      </c>
      <c r="BC62" s="63" t="str">
        <f t="shared" si="65"/>
        <v/>
      </c>
      <c r="BD62" s="63" t="str">
        <f t="shared" si="65"/>
        <v/>
      </c>
      <c r="BE62" s="63" t="str">
        <f t="shared" si="65"/>
        <v/>
      </c>
      <c r="BF62" s="63" t="str">
        <f t="shared" si="65"/>
        <v/>
      </c>
      <c r="BG62" s="63" t="str">
        <f t="shared" si="65"/>
        <v/>
      </c>
      <c r="BH62" s="63" t="str">
        <f t="shared" si="65"/>
        <v/>
      </c>
      <c r="BI62" s="63" t="str">
        <f t="shared" si="65"/>
        <v/>
      </c>
      <c r="BJ62" s="63" t="str">
        <f t="shared" si="65"/>
        <v/>
      </c>
      <c r="BK62" s="63" t="str">
        <f t="shared" si="65"/>
        <v/>
      </c>
      <c r="BL62" s="63" t="str">
        <f t="shared" si="65"/>
        <v/>
      </c>
      <c r="BM62" s="63" t="str">
        <f t="shared" si="65"/>
        <v/>
      </c>
      <c r="BN62" s="63" t="str">
        <f t="shared" si="65"/>
        <v/>
      </c>
      <c r="BO62" s="63" t="str">
        <f t="shared" si="65"/>
        <v/>
      </c>
      <c r="BP62" s="63" t="str">
        <f t="shared" si="65"/>
        <v/>
      </c>
      <c r="BQ62" s="63" t="str">
        <f t="shared" si="65"/>
        <v/>
      </c>
      <c r="BR62" s="63" t="str">
        <f t="shared" si="65"/>
        <v/>
      </c>
      <c r="BS62" s="63" t="str">
        <f t="shared" si="65"/>
        <v/>
      </c>
      <c r="BT62" s="63" t="str">
        <f t="shared" si="65"/>
        <v/>
      </c>
      <c r="BU62" s="63" t="str">
        <f t="shared" si="65"/>
        <v/>
      </c>
      <c r="BV62" s="63" t="str">
        <f t="shared" si="65"/>
        <v/>
      </c>
      <c r="BW62" s="63" t="str">
        <f t="shared" si="65"/>
        <v/>
      </c>
      <c r="BX62" s="63" t="str">
        <f t="shared" si="65"/>
        <v/>
      </c>
      <c r="BY62" s="63" t="str">
        <f t="shared" si="65"/>
        <v/>
      </c>
      <c r="BZ62" s="63" t="str">
        <f t="shared" si="65"/>
        <v/>
      </c>
      <c r="CA62" s="63" t="str">
        <f t="shared" si="65"/>
        <v/>
      </c>
      <c r="CB62" s="63" t="str">
        <f t="shared" si="65"/>
        <v/>
      </c>
      <c r="CC62" s="63" t="str">
        <f t="shared" si="65"/>
        <v/>
      </c>
      <c r="CD62" s="63" t="str">
        <f t="shared" si="65"/>
        <v/>
      </c>
      <c r="CE62" s="63" t="str">
        <f t="shared" si="65"/>
        <v/>
      </c>
      <c r="CF62" s="63" t="str">
        <f t="shared" si="65"/>
        <v/>
      </c>
      <c r="CG62" s="63" t="str">
        <f t="shared" si="65"/>
        <v/>
      </c>
      <c r="CH62" s="63" t="str">
        <f t="shared" si="65"/>
        <v/>
      </c>
      <c r="CI62" s="63" t="str">
        <f t="shared" si="65"/>
        <v/>
      </c>
      <c r="CJ62" s="63" t="str">
        <f t="shared" si="65"/>
        <v/>
      </c>
      <c r="CK62" s="63" t="str">
        <f t="shared" si="65"/>
        <v/>
      </c>
      <c r="CL62" s="63" t="str">
        <f t="shared" si="65"/>
        <v/>
      </c>
      <c r="CM62" s="63" t="str">
        <f t="shared" si="65"/>
        <v/>
      </c>
      <c r="CN62" s="63" t="str">
        <f t="shared" si="65"/>
        <v/>
      </c>
      <c r="CO62" s="63" t="str">
        <f t="shared" si="65"/>
        <v/>
      </c>
      <c r="CP62" s="63" t="str">
        <f t="shared" si="65"/>
        <v/>
      </c>
      <c r="CQ62" s="63" t="str">
        <f t="shared" si="65"/>
        <v/>
      </c>
      <c r="CR62" s="63" t="str">
        <f t="shared" si="65"/>
        <v/>
      </c>
      <c r="CS62" s="63" t="str">
        <f t="shared" si="65"/>
        <v/>
      </c>
      <c r="CT62" s="63" t="str">
        <f t="shared" si="65"/>
        <v/>
      </c>
      <c r="CU62" s="63" t="str">
        <f t="shared" si="65"/>
        <v/>
      </c>
      <c r="CV62" s="63" t="str">
        <f t="shared" si="65"/>
        <v/>
      </c>
      <c r="CW62" s="63" t="str">
        <f t="shared" si="65"/>
        <v/>
      </c>
      <c r="CX62" s="63" t="str">
        <f t="shared" si="65"/>
        <v/>
      </c>
      <c r="CY62" s="63" t="str">
        <f t="shared" si="65"/>
        <v/>
      </c>
      <c r="CZ62" s="63" t="str">
        <f t="shared" si="65"/>
        <v/>
      </c>
    </row>
    <row r="63" ht="15.75" customHeight="1">
      <c r="A63" s="53"/>
      <c r="B63" s="53"/>
      <c r="C63" s="55"/>
      <c r="D63" s="55"/>
      <c r="E63" s="53"/>
      <c r="F63" s="53"/>
      <c r="G63" s="53"/>
      <c r="H63" s="53"/>
      <c r="I63" s="53"/>
      <c r="J63" s="56"/>
      <c r="K63" s="57" t="str">
        <f t="shared" si="6"/>
        <v/>
      </c>
      <c r="L63" s="57" t="str">
        <f t="shared" si="7"/>
        <v/>
      </c>
      <c r="M63" s="57" t="str">
        <f>IF(OR($B63&lt;&gt;"Vorgang",N($H63)=0,NOT(ISNUMBER($L63)),ISNUMBER($P63)),"",WORKDAY($L63,$H63,Freie_Tage))</f>
        <v/>
      </c>
      <c r="N63" s="56"/>
      <c r="O63" s="56"/>
      <c r="P63" s="56"/>
      <c r="Q63" s="58"/>
      <c r="R63" s="59" t="str">
        <f>IF(AND(ISNUMBER($N63),ISNUMBER($L63)),IF($L63&gt;$N63,NETWORKDAYS($N63,$L63,Freie_Tage)-1,IF($L63&lt;$N63,1-NETWORKDAYS($L63,$N63,Freie_Tage),0)),"")</f>
        <v/>
      </c>
      <c r="S63" s="60" t="str">
        <f t="shared" si="8"/>
        <v/>
      </c>
      <c r="T63" s="61" t="str">
        <f t="shared" si="9"/>
        <v/>
      </c>
      <c r="U63" s="62">
        <f t="shared" si="10"/>
        <v>11</v>
      </c>
      <c r="V63" s="62" t="str">
        <f t="array" ref="V63">IF(OR($C63="",$B63="Abschnitt"),"",IF(ISNUMBER($O63),$O63,IF(AND($E63="",NOT(ISNUMBER($J63))),WORKDAY(IF(ISNUMBER($C$5),$C$5,TODAY())-1,1,Freie_Tage),MAX(IF($E63="",0,IFERROR(WORKDAY(INDEX($X$7:$X62,MATCH($E63,$A$7:$A62,0)),IF($B63="Meilenstein",0,1)+N($F63),Freie_Tage),WORKDAY(IF(ISNUMBER($C$5),$C$5,TODAY())-1,1,Freie_Tage))),IF(ISNUMBER($J63),WORKDAY($J63-1,1,Freie_Tage),0)))))</f>
        <v/>
      </c>
      <c r="W63" s="62" t="str">
        <f>IF(V63="","",IF(ISNUMBER($P63),$P63,IF($B63="Meilenstein",V63,WORKDAY(V63,MAX(N($G63),1)-1,Freie_Tage))))</f>
        <v/>
      </c>
      <c r="X63" s="62" t="str">
        <f>IF(V63="","",MAX(WORKDAY(IF($B63="Meilenstein",V63,WORKDAY(V63,MAX(N($G63),1)-1,Freie_Tage)),N($H63),Freie_Tage),IF(ISNUMBER($P63),$P63,0)))</f>
        <v/>
      </c>
      <c r="Y63" s="62">
        <f t="shared" si="11"/>
        <v>0</v>
      </c>
      <c r="Z63" s="62">
        <f>IF(NOT(ISNUMBER($K63)),0,IF(Y63&gt;=1,1,IF(TODAY()&lt;$K63,2,IF(OR(TODAY()&gt;$L63,N($R63)&gt;0),5,IF(Y63&lt;MIN(1,(NETWORKDAYS($K63,TODAY(),Freie_Tage)-1)/MAX(1,NETWORKDAYS($K63,$L63,Freie_Tage)))-0.15,4,3)))))</f>
        <v>0</v>
      </c>
      <c r="AA63" s="63" t="str">
        <f t="shared" ref="AA63:CZ63" si="66">IF(AND($B63="Meilenstein",ISNUMBER($K63)),IF(AND(AA$1&lt;=$K63,AB$1&gt;$K63),"◆",""),"")</f>
        <v/>
      </c>
      <c r="AB63" s="63" t="str">
        <f t="shared" si="66"/>
        <v/>
      </c>
      <c r="AC63" s="63" t="str">
        <f t="shared" si="66"/>
        <v/>
      </c>
      <c r="AD63" s="63" t="str">
        <f t="shared" si="66"/>
        <v/>
      </c>
      <c r="AE63" s="63" t="str">
        <f t="shared" si="66"/>
        <v/>
      </c>
      <c r="AF63" s="63" t="str">
        <f t="shared" si="66"/>
        <v/>
      </c>
      <c r="AG63" s="63" t="str">
        <f t="shared" si="66"/>
        <v/>
      </c>
      <c r="AH63" s="63" t="str">
        <f t="shared" si="66"/>
        <v/>
      </c>
      <c r="AI63" s="63" t="str">
        <f t="shared" si="66"/>
        <v/>
      </c>
      <c r="AJ63" s="63" t="str">
        <f t="shared" si="66"/>
        <v/>
      </c>
      <c r="AK63" s="63" t="str">
        <f t="shared" si="66"/>
        <v/>
      </c>
      <c r="AL63" s="63" t="str">
        <f t="shared" si="66"/>
        <v/>
      </c>
      <c r="AM63" s="63" t="str">
        <f t="shared" si="66"/>
        <v/>
      </c>
      <c r="AN63" s="63" t="str">
        <f t="shared" si="66"/>
        <v/>
      </c>
      <c r="AO63" s="63" t="str">
        <f t="shared" si="66"/>
        <v/>
      </c>
      <c r="AP63" s="63" t="str">
        <f t="shared" si="66"/>
        <v/>
      </c>
      <c r="AQ63" s="63" t="str">
        <f t="shared" si="66"/>
        <v/>
      </c>
      <c r="AR63" s="63" t="str">
        <f t="shared" si="66"/>
        <v/>
      </c>
      <c r="AS63" s="63" t="str">
        <f t="shared" si="66"/>
        <v/>
      </c>
      <c r="AT63" s="63" t="str">
        <f t="shared" si="66"/>
        <v/>
      </c>
      <c r="AU63" s="63" t="str">
        <f t="shared" si="66"/>
        <v/>
      </c>
      <c r="AV63" s="63" t="str">
        <f t="shared" si="66"/>
        <v/>
      </c>
      <c r="AW63" s="63" t="str">
        <f t="shared" si="66"/>
        <v/>
      </c>
      <c r="AX63" s="63" t="str">
        <f t="shared" si="66"/>
        <v/>
      </c>
      <c r="AY63" s="63" t="str">
        <f t="shared" si="66"/>
        <v/>
      </c>
      <c r="AZ63" s="63" t="str">
        <f t="shared" si="66"/>
        <v/>
      </c>
      <c r="BA63" s="63" t="str">
        <f t="shared" si="66"/>
        <v/>
      </c>
      <c r="BB63" s="63" t="str">
        <f t="shared" si="66"/>
        <v/>
      </c>
      <c r="BC63" s="63" t="str">
        <f t="shared" si="66"/>
        <v/>
      </c>
      <c r="BD63" s="63" t="str">
        <f t="shared" si="66"/>
        <v/>
      </c>
      <c r="BE63" s="63" t="str">
        <f t="shared" si="66"/>
        <v/>
      </c>
      <c r="BF63" s="63" t="str">
        <f t="shared" si="66"/>
        <v/>
      </c>
      <c r="BG63" s="63" t="str">
        <f t="shared" si="66"/>
        <v/>
      </c>
      <c r="BH63" s="63" t="str">
        <f t="shared" si="66"/>
        <v/>
      </c>
      <c r="BI63" s="63" t="str">
        <f t="shared" si="66"/>
        <v/>
      </c>
      <c r="BJ63" s="63" t="str">
        <f t="shared" si="66"/>
        <v/>
      </c>
      <c r="BK63" s="63" t="str">
        <f t="shared" si="66"/>
        <v/>
      </c>
      <c r="BL63" s="63" t="str">
        <f t="shared" si="66"/>
        <v/>
      </c>
      <c r="BM63" s="63" t="str">
        <f t="shared" si="66"/>
        <v/>
      </c>
      <c r="BN63" s="63" t="str">
        <f t="shared" si="66"/>
        <v/>
      </c>
      <c r="BO63" s="63" t="str">
        <f t="shared" si="66"/>
        <v/>
      </c>
      <c r="BP63" s="63" t="str">
        <f t="shared" si="66"/>
        <v/>
      </c>
      <c r="BQ63" s="63" t="str">
        <f t="shared" si="66"/>
        <v/>
      </c>
      <c r="BR63" s="63" t="str">
        <f t="shared" si="66"/>
        <v/>
      </c>
      <c r="BS63" s="63" t="str">
        <f t="shared" si="66"/>
        <v/>
      </c>
      <c r="BT63" s="63" t="str">
        <f t="shared" si="66"/>
        <v/>
      </c>
      <c r="BU63" s="63" t="str">
        <f t="shared" si="66"/>
        <v/>
      </c>
      <c r="BV63" s="63" t="str">
        <f t="shared" si="66"/>
        <v/>
      </c>
      <c r="BW63" s="63" t="str">
        <f t="shared" si="66"/>
        <v/>
      </c>
      <c r="BX63" s="63" t="str">
        <f t="shared" si="66"/>
        <v/>
      </c>
      <c r="BY63" s="63" t="str">
        <f t="shared" si="66"/>
        <v/>
      </c>
      <c r="BZ63" s="63" t="str">
        <f t="shared" si="66"/>
        <v/>
      </c>
      <c r="CA63" s="63" t="str">
        <f t="shared" si="66"/>
        <v/>
      </c>
      <c r="CB63" s="63" t="str">
        <f t="shared" si="66"/>
        <v/>
      </c>
      <c r="CC63" s="63" t="str">
        <f t="shared" si="66"/>
        <v/>
      </c>
      <c r="CD63" s="63" t="str">
        <f t="shared" si="66"/>
        <v/>
      </c>
      <c r="CE63" s="63" t="str">
        <f t="shared" si="66"/>
        <v/>
      </c>
      <c r="CF63" s="63" t="str">
        <f t="shared" si="66"/>
        <v/>
      </c>
      <c r="CG63" s="63" t="str">
        <f t="shared" si="66"/>
        <v/>
      </c>
      <c r="CH63" s="63" t="str">
        <f t="shared" si="66"/>
        <v/>
      </c>
      <c r="CI63" s="63" t="str">
        <f t="shared" si="66"/>
        <v/>
      </c>
      <c r="CJ63" s="63" t="str">
        <f t="shared" si="66"/>
        <v/>
      </c>
      <c r="CK63" s="63" t="str">
        <f t="shared" si="66"/>
        <v/>
      </c>
      <c r="CL63" s="63" t="str">
        <f t="shared" si="66"/>
        <v/>
      </c>
      <c r="CM63" s="63" t="str">
        <f t="shared" si="66"/>
        <v/>
      </c>
      <c r="CN63" s="63" t="str">
        <f t="shared" si="66"/>
        <v/>
      </c>
      <c r="CO63" s="63" t="str">
        <f t="shared" si="66"/>
        <v/>
      </c>
      <c r="CP63" s="63" t="str">
        <f t="shared" si="66"/>
        <v/>
      </c>
      <c r="CQ63" s="63" t="str">
        <f t="shared" si="66"/>
        <v/>
      </c>
      <c r="CR63" s="63" t="str">
        <f t="shared" si="66"/>
        <v/>
      </c>
      <c r="CS63" s="63" t="str">
        <f t="shared" si="66"/>
        <v/>
      </c>
      <c r="CT63" s="63" t="str">
        <f t="shared" si="66"/>
        <v/>
      </c>
      <c r="CU63" s="63" t="str">
        <f t="shared" si="66"/>
        <v/>
      </c>
      <c r="CV63" s="63" t="str">
        <f t="shared" si="66"/>
        <v/>
      </c>
      <c r="CW63" s="63" t="str">
        <f t="shared" si="66"/>
        <v/>
      </c>
      <c r="CX63" s="63" t="str">
        <f t="shared" si="66"/>
        <v/>
      </c>
      <c r="CY63" s="63" t="str">
        <f t="shared" si="66"/>
        <v/>
      </c>
      <c r="CZ63" s="63" t="str">
        <f t="shared" si="66"/>
        <v/>
      </c>
    </row>
    <row r="64" ht="15.75" customHeight="1">
      <c r="A64" s="53"/>
      <c r="B64" s="53"/>
      <c r="C64" s="55"/>
      <c r="D64" s="55"/>
      <c r="E64" s="53"/>
      <c r="F64" s="53"/>
      <c r="G64" s="53"/>
      <c r="H64" s="53"/>
      <c r="I64" s="53"/>
      <c r="J64" s="56"/>
      <c r="K64" s="57" t="str">
        <f t="shared" si="6"/>
        <v/>
      </c>
      <c r="L64" s="57" t="str">
        <f t="shared" si="7"/>
        <v/>
      </c>
      <c r="M64" s="57" t="str">
        <f>IF(OR($B64&lt;&gt;"Vorgang",N($H64)=0,NOT(ISNUMBER($L64)),ISNUMBER($P64)),"",WORKDAY($L64,$H64,Freie_Tage))</f>
        <v/>
      </c>
      <c r="N64" s="56"/>
      <c r="O64" s="56"/>
      <c r="P64" s="56"/>
      <c r="Q64" s="58"/>
      <c r="R64" s="59" t="str">
        <f>IF(AND(ISNUMBER($N64),ISNUMBER($L64)),IF($L64&gt;$N64,NETWORKDAYS($N64,$L64,Freie_Tage)-1,IF($L64&lt;$N64,1-NETWORKDAYS($L64,$N64,Freie_Tage),0)),"")</f>
        <v/>
      </c>
      <c r="S64" s="60" t="str">
        <f t="shared" si="8"/>
        <v/>
      </c>
      <c r="T64" s="61" t="str">
        <f t="shared" si="9"/>
        <v/>
      </c>
      <c r="U64" s="62">
        <f t="shared" si="10"/>
        <v>11</v>
      </c>
      <c r="V64" s="62" t="str">
        <f t="array" ref="V64">IF(OR($C64="",$B64="Abschnitt"),"",IF(ISNUMBER($O64),$O64,IF(AND($E64="",NOT(ISNUMBER($J64))),WORKDAY(IF(ISNUMBER($C$5),$C$5,TODAY())-1,1,Freie_Tage),MAX(IF($E64="",0,IFERROR(WORKDAY(INDEX($X$7:$X63,MATCH($E64,$A$7:$A63,0)),IF($B64="Meilenstein",0,1)+N($F64),Freie_Tage),WORKDAY(IF(ISNUMBER($C$5),$C$5,TODAY())-1,1,Freie_Tage))),IF(ISNUMBER($J64),WORKDAY($J64-1,1,Freie_Tage),0)))))</f>
        <v/>
      </c>
      <c r="W64" s="62" t="str">
        <f>IF(V64="","",IF(ISNUMBER($P64),$P64,IF($B64="Meilenstein",V64,WORKDAY(V64,MAX(N($G64),1)-1,Freie_Tage))))</f>
        <v/>
      </c>
      <c r="X64" s="62" t="str">
        <f>IF(V64="","",MAX(WORKDAY(IF($B64="Meilenstein",V64,WORKDAY(V64,MAX(N($G64),1)-1,Freie_Tage)),N($H64),Freie_Tage),IF(ISNUMBER($P64),$P64,0)))</f>
        <v/>
      </c>
      <c r="Y64" s="62">
        <f t="shared" si="11"/>
        <v>0</v>
      </c>
      <c r="Z64" s="62">
        <f>IF(NOT(ISNUMBER($K64)),0,IF(Y64&gt;=1,1,IF(TODAY()&lt;$K64,2,IF(OR(TODAY()&gt;$L64,N($R64)&gt;0),5,IF(Y64&lt;MIN(1,(NETWORKDAYS($K64,TODAY(),Freie_Tage)-1)/MAX(1,NETWORKDAYS($K64,$L64,Freie_Tage)))-0.15,4,3)))))</f>
        <v>0</v>
      </c>
      <c r="AA64" s="63" t="str">
        <f t="shared" ref="AA64:CZ64" si="67">IF(AND($B64="Meilenstein",ISNUMBER($K64)),IF(AND(AA$1&lt;=$K64,AB$1&gt;$K64),"◆",""),"")</f>
        <v/>
      </c>
      <c r="AB64" s="63" t="str">
        <f t="shared" si="67"/>
        <v/>
      </c>
      <c r="AC64" s="63" t="str">
        <f t="shared" si="67"/>
        <v/>
      </c>
      <c r="AD64" s="63" t="str">
        <f t="shared" si="67"/>
        <v/>
      </c>
      <c r="AE64" s="63" t="str">
        <f t="shared" si="67"/>
        <v/>
      </c>
      <c r="AF64" s="63" t="str">
        <f t="shared" si="67"/>
        <v/>
      </c>
      <c r="AG64" s="63" t="str">
        <f t="shared" si="67"/>
        <v/>
      </c>
      <c r="AH64" s="63" t="str">
        <f t="shared" si="67"/>
        <v/>
      </c>
      <c r="AI64" s="63" t="str">
        <f t="shared" si="67"/>
        <v/>
      </c>
      <c r="AJ64" s="63" t="str">
        <f t="shared" si="67"/>
        <v/>
      </c>
      <c r="AK64" s="63" t="str">
        <f t="shared" si="67"/>
        <v/>
      </c>
      <c r="AL64" s="63" t="str">
        <f t="shared" si="67"/>
        <v/>
      </c>
      <c r="AM64" s="63" t="str">
        <f t="shared" si="67"/>
        <v/>
      </c>
      <c r="AN64" s="63" t="str">
        <f t="shared" si="67"/>
        <v/>
      </c>
      <c r="AO64" s="63" t="str">
        <f t="shared" si="67"/>
        <v/>
      </c>
      <c r="AP64" s="63" t="str">
        <f t="shared" si="67"/>
        <v/>
      </c>
      <c r="AQ64" s="63" t="str">
        <f t="shared" si="67"/>
        <v/>
      </c>
      <c r="AR64" s="63" t="str">
        <f t="shared" si="67"/>
        <v/>
      </c>
      <c r="AS64" s="63" t="str">
        <f t="shared" si="67"/>
        <v/>
      </c>
      <c r="AT64" s="63" t="str">
        <f t="shared" si="67"/>
        <v/>
      </c>
      <c r="AU64" s="63" t="str">
        <f t="shared" si="67"/>
        <v/>
      </c>
      <c r="AV64" s="63" t="str">
        <f t="shared" si="67"/>
        <v/>
      </c>
      <c r="AW64" s="63" t="str">
        <f t="shared" si="67"/>
        <v/>
      </c>
      <c r="AX64" s="63" t="str">
        <f t="shared" si="67"/>
        <v/>
      </c>
      <c r="AY64" s="63" t="str">
        <f t="shared" si="67"/>
        <v/>
      </c>
      <c r="AZ64" s="63" t="str">
        <f t="shared" si="67"/>
        <v/>
      </c>
      <c r="BA64" s="63" t="str">
        <f t="shared" si="67"/>
        <v/>
      </c>
      <c r="BB64" s="63" t="str">
        <f t="shared" si="67"/>
        <v/>
      </c>
      <c r="BC64" s="63" t="str">
        <f t="shared" si="67"/>
        <v/>
      </c>
      <c r="BD64" s="63" t="str">
        <f t="shared" si="67"/>
        <v/>
      </c>
      <c r="BE64" s="63" t="str">
        <f t="shared" si="67"/>
        <v/>
      </c>
      <c r="BF64" s="63" t="str">
        <f t="shared" si="67"/>
        <v/>
      </c>
      <c r="BG64" s="63" t="str">
        <f t="shared" si="67"/>
        <v/>
      </c>
      <c r="BH64" s="63" t="str">
        <f t="shared" si="67"/>
        <v/>
      </c>
      <c r="BI64" s="63" t="str">
        <f t="shared" si="67"/>
        <v/>
      </c>
      <c r="BJ64" s="63" t="str">
        <f t="shared" si="67"/>
        <v/>
      </c>
      <c r="BK64" s="63" t="str">
        <f t="shared" si="67"/>
        <v/>
      </c>
      <c r="BL64" s="63" t="str">
        <f t="shared" si="67"/>
        <v/>
      </c>
      <c r="BM64" s="63" t="str">
        <f t="shared" si="67"/>
        <v/>
      </c>
      <c r="BN64" s="63" t="str">
        <f t="shared" si="67"/>
        <v/>
      </c>
      <c r="BO64" s="63" t="str">
        <f t="shared" si="67"/>
        <v/>
      </c>
      <c r="BP64" s="63" t="str">
        <f t="shared" si="67"/>
        <v/>
      </c>
      <c r="BQ64" s="63" t="str">
        <f t="shared" si="67"/>
        <v/>
      </c>
      <c r="BR64" s="63" t="str">
        <f t="shared" si="67"/>
        <v/>
      </c>
      <c r="BS64" s="63" t="str">
        <f t="shared" si="67"/>
        <v/>
      </c>
      <c r="BT64" s="63" t="str">
        <f t="shared" si="67"/>
        <v/>
      </c>
      <c r="BU64" s="63" t="str">
        <f t="shared" si="67"/>
        <v/>
      </c>
      <c r="BV64" s="63" t="str">
        <f t="shared" si="67"/>
        <v/>
      </c>
      <c r="BW64" s="63" t="str">
        <f t="shared" si="67"/>
        <v/>
      </c>
      <c r="BX64" s="63" t="str">
        <f t="shared" si="67"/>
        <v/>
      </c>
      <c r="BY64" s="63" t="str">
        <f t="shared" si="67"/>
        <v/>
      </c>
      <c r="BZ64" s="63" t="str">
        <f t="shared" si="67"/>
        <v/>
      </c>
      <c r="CA64" s="63" t="str">
        <f t="shared" si="67"/>
        <v/>
      </c>
      <c r="CB64" s="63" t="str">
        <f t="shared" si="67"/>
        <v/>
      </c>
      <c r="CC64" s="63" t="str">
        <f t="shared" si="67"/>
        <v/>
      </c>
      <c r="CD64" s="63" t="str">
        <f t="shared" si="67"/>
        <v/>
      </c>
      <c r="CE64" s="63" t="str">
        <f t="shared" si="67"/>
        <v/>
      </c>
      <c r="CF64" s="63" t="str">
        <f t="shared" si="67"/>
        <v/>
      </c>
      <c r="CG64" s="63" t="str">
        <f t="shared" si="67"/>
        <v/>
      </c>
      <c r="CH64" s="63" t="str">
        <f t="shared" si="67"/>
        <v/>
      </c>
      <c r="CI64" s="63" t="str">
        <f t="shared" si="67"/>
        <v/>
      </c>
      <c r="CJ64" s="63" t="str">
        <f t="shared" si="67"/>
        <v/>
      </c>
      <c r="CK64" s="63" t="str">
        <f t="shared" si="67"/>
        <v/>
      </c>
      <c r="CL64" s="63" t="str">
        <f t="shared" si="67"/>
        <v/>
      </c>
      <c r="CM64" s="63" t="str">
        <f t="shared" si="67"/>
        <v/>
      </c>
      <c r="CN64" s="63" t="str">
        <f t="shared" si="67"/>
        <v/>
      </c>
      <c r="CO64" s="63" t="str">
        <f t="shared" si="67"/>
        <v/>
      </c>
      <c r="CP64" s="63" t="str">
        <f t="shared" si="67"/>
        <v/>
      </c>
      <c r="CQ64" s="63" t="str">
        <f t="shared" si="67"/>
        <v/>
      </c>
      <c r="CR64" s="63" t="str">
        <f t="shared" si="67"/>
        <v/>
      </c>
      <c r="CS64" s="63" t="str">
        <f t="shared" si="67"/>
        <v/>
      </c>
      <c r="CT64" s="63" t="str">
        <f t="shared" si="67"/>
        <v/>
      </c>
      <c r="CU64" s="63" t="str">
        <f t="shared" si="67"/>
        <v/>
      </c>
      <c r="CV64" s="63" t="str">
        <f t="shared" si="67"/>
        <v/>
      </c>
      <c r="CW64" s="63" t="str">
        <f t="shared" si="67"/>
        <v/>
      </c>
      <c r="CX64" s="63" t="str">
        <f t="shared" si="67"/>
        <v/>
      </c>
      <c r="CY64" s="63" t="str">
        <f t="shared" si="67"/>
        <v/>
      </c>
      <c r="CZ64" s="63" t="str">
        <f t="shared" si="67"/>
        <v/>
      </c>
    </row>
    <row r="65" ht="15.75" customHeight="1">
      <c r="A65" s="53"/>
      <c r="B65" s="53"/>
      <c r="C65" s="55"/>
      <c r="D65" s="55"/>
      <c r="E65" s="53"/>
      <c r="F65" s="53"/>
      <c r="G65" s="53"/>
      <c r="H65" s="53"/>
      <c r="I65" s="53"/>
      <c r="J65" s="56"/>
      <c r="K65" s="57" t="str">
        <f t="shared" si="6"/>
        <v/>
      </c>
      <c r="L65" s="57" t="str">
        <f t="shared" si="7"/>
        <v/>
      </c>
      <c r="M65" s="57" t="str">
        <f>IF(OR($B65&lt;&gt;"Vorgang",N($H65)=0,NOT(ISNUMBER($L65)),ISNUMBER($P65)),"",WORKDAY($L65,$H65,Freie_Tage))</f>
        <v/>
      </c>
      <c r="N65" s="56"/>
      <c r="O65" s="56"/>
      <c r="P65" s="56"/>
      <c r="Q65" s="58"/>
      <c r="R65" s="59" t="str">
        <f>IF(AND(ISNUMBER($N65),ISNUMBER($L65)),IF($L65&gt;$N65,NETWORKDAYS($N65,$L65,Freie_Tage)-1,IF($L65&lt;$N65,1-NETWORKDAYS($L65,$N65,Freie_Tage),0)),"")</f>
        <v/>
      </c>
      <c r="S65" s="60" t="str">
        <f t="shared" si="8"/>
        <v/>
      </c>
      <c r="T65" s="61" t="str">
        <f t="shared" si="9"/>
        <v/>
      </c>
      <c r="U65" s="62">
        <f t="shared" si="10"/>
        <v>11</v>
      </c>
      <c r="V65" s="62" t="str">
        <f t="array" ref="V65">IF(OR($C65="",$B65="Abschnitt"),"",IF(ISNUMBER($O65),$O65,IF(AND($E65="",NOT(ISNUMBER($J65))),WORKDAY(IF(ISNUMBER($C$5),$C$5,TODAY())-1,1,Freie_Tage),MAX(IF($E65="",0,IFERROR(WORKDAY(INDEX($X$7:$X64,MATCH($E65,$A$7:$A64,0)),IF($B65="Meilenstein",0,1)+N($F65),Freie_Tage),WORKDAY(IF(ISNUMBER($C$5),$C$5,TODAY())-1,1,Freie_Tage))),IF(ISNUMBER($J65),WORKDAY($J65-1,1,Freie_Tage),0)))))</f>
        <v/>
      </c>
      <c r="W65" s="62" t="str">
        <f>IF(V65="","",IF(ISNUMBER($P65),$P65,IF($B65="Meilenstein",V65,WORKDAY(V65,MAX(N($G65),1)-1,Freie_Tage))))</f>
        <v/>
      </c>
      <c r="X65" s="62" t="str">
        <f>IF(V65="","",MAX(WORKDAY(IF($B65="Meilenstein",V65,WORKDAY(V65,MAX(N($G65),1)-1,Freie_Tage)),N($H65),Freie_Tage),IF(ISNUMBER($P65),$P65,0)))</f>
        <v/>
      </c>
      <c r="Y65" s="62">
        <f t="shared" si="11"/>
        <v>0</v>
      </c>
      <c r="Z65" s="62">
        <f>IF(NOT(ISNUMBER($K65)),0,IF(Y65&gt;=1,1,IF(TODAY()&lt;$K65,2,IF(OR(TODAY()&gt;$L65,N($R65)&gt;0),5,IF(Y65&lt;MIN(1,(NETWORKDAYS($K65,TODAY(),Freie_Tage)-1)/MAX(1,NETWORKDAYS($K65,$L65,Freie_Tage)))-0.15,4,3)))))</f>
        <v>0</v>
      </c>
      <c r="AA65" s="63" t="str">
        <f t="shared" ref="AA65:CZ65" si="68">IF(AND($B65="Meilenstein",ISNUMBER($K65)),IF(AND(AA$1&lt;=$K65,AB$1&gt;$K65),"◆",""),"")</f>
        <v/>
      </c>
      <c r="AB65" s="63" t="str">
        <f t="shared" si="68"/>
        <v/>
      </c>
      <c r="AC65" s="63" t="str">
        <f t="shared" si="68"/>
        <v/>
      </c>
      <c r="AD65" s="63" t="str">
        <f t="shared" si="68"/>
        <v/>
      </c>
      <c r="AE65" s="63" t="str">
        <f t="shared" si="68"/>
        <v/>
      </c>
      <c r="AF65" s="63" t="str">
        <f t="shared" si="68"/>
        <v/>
      </c>
      <c r="AG65" s="63" t="str">
        <f t="shared" si="68"/>
        <v/>
      </c>
      <c r="AH65" s="63" t="str">
        <f t="shared" si="68"/>
        <v/>
      </c>
      <c r="AI65" s="63" t="str">
        <f t="shared" si="68"/>
        <v/>
      </c>
      <c r="AJ65" s="63" t="str">
        <f t="shared" si="68"/>
        <v/>
      </c>
      <c r="AK65" s="63" t="str">
        <f t="shared" si="68"/>
        <v/>
      </c>
      <c r="AL65" s="63" t="str">
        <f t="shared" si="68"/>
        <v/>
      </c>
      <c r="AM65" s="63" t="str">
        <f t="shared" si="68"/>
        <v/>
      </c>
      <c r="AN65" s="63" t="str">
        <f t="shared" si="68"/>
        <v/>
      </c>
      <c r="AO65" s="63" t="str">
        <f t="shared" si="68"/>
        <v/>
      </c>
      <c r="AP65" s="63" t="str">
        <f t="shared" si="68"/>
        <v/>
      </c>
      <c r="AQ65" s="63" t="str">
        <f t="shared" si="68"/>
        <v/>
      </c>
      <c r="AR65" s="63" t="str">
        <f t="shared" si="68"/>
        <v/>
      </c>
      <c r="AS65" s="63" t="str">
        <f t="shared" si="68"/>
        <v/>
      </c>
      <c r="AT65" s="63" t="str">
        <f t="shared" si="68"/>
        <v/>
      </c>
      <c r="AU65" s="63" t="str">
        <f t="shared" si="68"/>
        <v/>
      </c>
      <c r="AV65" s="63" t="str">
        <f t="shared" si="68"/>
        <v/>
      </c>
      <c r="AW65" s="63" t="str">
        <f t="shared" si="68"/>
        <v/>
      </c>
      <c r="AX65" s="63" t="str">
        <f t="shared" si="68"/>
        <v/>
      </c>
      <c r="AY65" s="63" t="str">
        <f t="shared" si="68"/>
        <v/>
      </c>
      <c r="AZ65" s="63" t="str">
        <f t="shared" si="68"/>
        <v/>
      </c>
      <c r="BA65" s="63" t="str">
        <f t="shared" si="68"/>
        <v/>
      </c>
      <c r="BB65" s="63" t="str">
        <f t="shared" si="68"/>
        <v/>
      </c>
      <c r="BC65" s="63" t="str">
        <f t="shared" si="68"/>
        <v/>
      </c>
      <c r="BD65" s="63" t="str">
        <f t="shared" si="68"/>
        <v/>
      </c>
      <c r="BE65" s="63" t="str">
        <f t="shared" si="68"/>
        <v/>
      </c>
      <c r="BF65" s="63" t="str">
        <f t="shared" si="68"/>
        <v/>
      </c>
      <c r="BG65" s="63" t="str">
        <f t="shared" si="68"/>
        <v/>
      </c>
      <c r="BH65" s="63" t="str">
        <f t="shared" si="68"/>
        <v/>
      </c>
      <c r="BI65" s="63" t="str">
        <f t="shared" si="68"/>
        <v/>
      </c>
      <c r="BJ65" s="63" t="str">
        <f t="shared" si="68"/>
        <v/>
      </c>
      <c r="BK65" s="63" t="str">
        <f t="shared" si="68"/>
        <v/>
      </c>
      <c r="BL65" s="63" t="str">
        <f t="shared" si="68"/>
        <v/>
      </c>
      <c r="BM65" s="63" t="str">
        <f t="shared" si="68"/>
        <v/>
      </c>
      <c r="BN65" s="63" t="str">
        <f t="shared" si="68"/>
        <v/>
      </c>
      <c r="BO65" s="63" t="str">
        <f t="shared" si="68"/>
        <v/>
      </c>
      <c r="BP65" s="63" t="str">
        <f t="shared" si="68"/>
        <v/>
      </c>
      <c r="BQ65" s="63" t="str">
        <f t="shared" si="68"/>
        <v/>
      </c>
      <c r="BR65" s="63" t="str">
        <f t="shared" si="68"/>
        <v/>
      </c>
      <c r="BS65" s="63" t="str">
        <f t="shared" si="68"/>
        <v/>
      </c>
      <c r="BT65" s="63" t="str">
        <f t="shared" si="68"/>
        <v/>
      </c>
      <c r="BU65" s="63" t="str">
        <f t="shared" si="68"/>
        <v/>
      </c>
      <c r="BV65" s="63" t="str">
        <f t="shared" si="68"/>
        <v/>
      </c>
      <c r="BW65" s="63" t="str">
        <f t="shared" si="68"/>
        <v/>
      </c>
      <c r="BX65" s="63" t="str">
        <f t="shared" si="68"/>
        <v/>
      </c>
      <c r="BY65" s="63" t="str">
        <f t="shared" si="68"/>
        <v/>
      </c>
      <c r="BZ65" s="63" t="str">
        <f t="shared" si="68"/>
        <v/>
      </c>
      <c r="CA65" s="63" t="str">
        <f t="shared" si="68"/>
        <v/>
      </c>
      <c r="CB65" s="63" t="str">
        <f t="shared" si="68"/>
        <v/>
      </c>
      <c r="CC65" s="63" t="str">
        <f t="shared" si="68"/>
        <v/>
      </c>
      <c r="CD65" s="63" t="str">
        <f t="shared" si="68"/>
        <v/>
      </c>
      <c r="CE65" s="63" t="str">
        <f t="shared" si="68"/>
        <v/>
      </c>
      <c r="CF65" s="63" t="str">
        <f t="shared" si="68"/>
        <v/>
      </c>
      <c r="CG65" s="63" t="str">
        <f t="shared" si="68"/>
        <v/>
      </c>
      <c r="CH65" s="63" t="str">
        <f t="shared" si="68"/>
        <v/>
      </c>
      <c r="CI65" s="63" t="str">
        <f t="shared" si="68"/>
        <v/>
      </c>
      <c r="CJ65" s="63" t="str">
        <f t="shared" si="68"/>
        <v/>
      </c>
      <c r="CK65" s="63" t="str">
        <f t="shared" si="68"/>
        <v/>
      </c>
      <c r="CL65" s="63" t="str">
        <f t="shared" si="68"/>
        <v/>
      </c>
      <c r="CM65" s="63" t="str">
        <f t="shared" si="68"/>
        <v/>
      </c>
      <c r="CN65" s="63" t="str">
        <f t="shared" si="68"/>
        <v/>
      </c>
      <c r="CO65" s="63" t="str">
        <f t="shared" si="68"/>
        <v/>
      </c>
      <c r="CP65" s="63" t="str">
        <f t="shared" si="68"/>
        <v/>
      </c>
      <c r="CQ65" s="63" t="str">
        <f t="shared" si="68"/>
        <v/>
      </c>
      <c r="CR65" s="63" t="str">
        <f t="shared" si="68"/>
        <v/>
      </c>
      <c r="CS65" s="63" t="str">
        <f t="shared" si="68"/>
        <v/>
      </c>
      <c r="CT65" s="63" t="str">
        <f t="shared" si="68"/>
        <v/>
      </c>
      <c r="CU65" s="63" t="str">
        <f t="shared" si="68"/>
        <v/>
      </c>
      <c r="CV65" s="63" t="str">
        <f t="shared" si="68"/>
        <v/>
      </c>
      <c r="CW65" s="63" t="str">
        <f t="shared" si="68"/>
        <v/>
      </c>
      <c r="CX65" s="63" t="str">
        <f t="shared" si="68"/>
        <v/>
      </c>
      <c r="CY65" s="63" t="str">
        <f t="shared" si="68"/>
        <v/>
      </c>
      <c r="CZ65" s="63" t="str">
        <f t="shared" si="68"/>
        <v/>
      </c>
    </row>
    <row r="66" ht="15.75" customHeight="1">
      <c r="A66" s="53"/>
      <c r="B66" s="53"/>
      <c r="C66" s="55"/>
      <c r="D66" s="55"/>
      <c r="E66" s="53"/>
      <c r="F66" s="53"/>
      <c r="G66" s="53"/>
      <c r="H66" s="53"/>
      <c r="I66" s="53"/>
      <c r="J66" s="56"/>
      <c r="K66" s="57" t="str">
        <f t="shared" si="6"/>
        <v/>
      </c>
      <c r="L66" s="57" t="str">
        <f t="shared" si="7"/>
        <v/>
      </c>
      <c r="M66" s="57" t="str">
        <f>IF(OR($B66&lt;&gt;"Vorgang",N($H66)=0,NOT(ISNUMBER($L66)),ISNUMBER($P66)),"",WORKDAY($L66,$H66,Freie_Tage))</f>
        <v/>
      </c>
      <c r="N66" s="56"/>
      <c r="O66" s="56"/>
      <c r="P66" s="56"/>
      <c r="Q66" s="58"/>
      <c r="R66" s="59" t="str">
        <f>IF(AND(ISNUMBER($N66),ISNUMBER($L66)),IF($L66&gt;$N66,NETWORKDAYS($N66,$L66,Freie_Tage)-1,IF($L66&lt;$N66,1-NETWORKDAYS($L66,$N66,Freie_Tage),0)),"")</f>
        <v/>
      </c>
      <c r="S66" s="60" t="str">
        <f t="shared" si="8"/>
        <v/>
      </c>
      <c r="T66" s="61" t="str">
        <f t="shared" si="9"/>
        <v/>
      </c>
      <c r="U66" s="62">
        <f t="shared" si="10"/>
        <v>11</v>
      </c>
      <c r="V66" s="62" t="str">
        <f t="array" ref="V66">IF(OR($C66="",$B66="Abschnitt"),"",IF(ISNUMBER($O66),$O66,IF(AND($E66="",NOT(ISNUMBER($J66))),WORKDAY(IF(ISNUMBER($C$5),$C$5,TODAY())-1,1,Freie_Tage),MAX(IF($E66="",0,IFERROR(WORKDAY(INDEX($X$7:$X65,MATCH($E66,$A$7:$A65,0)),IF($B66="Meilenstein",0,1)+N($F66),Freie_Tage),WORKDAY(IF(ISNUMBER($C$5),$C$5,TODAY())-1,1,Freie_Tage))),IF(ISNUMBER($J66),WORKDAY($J66-1,1,Freie_Tage),0)))))</f>
        <v/>
      </c>
      <c r="W66" s="62" t="str">
        <f>IF(V66="","",IF(ISNUMBER($P66),$P66,IF($B66="Meilenstein",V66,WORKDAY(V66,MAX(N($G66),1)-1,Freie_Tage))))</f>
        <v/>
      </c>
      <c r="X66" s="62" t="str">
        <f>IF(V66="","",MAX(WORKDAY(IF($B66="Meilenstein",V66,WORKDAY(V66,MAX(N($G66),1)-1,Freie_Tage)),N($H66),Freie_Tage),IF(ISNUMBER($P66),$P66,0)))</f>
        <v/>
      </c>
      <c r="Y66" s="62">
        <f t="shared" si="11"/>
        <v>0</v>
      </c>
      <c r="Z66" s="62">
        <f>IF(NOT(ISNUMBER($K66)),0,IF(Y66&gt;=1,1,IF(TODAY()&lt;$K66,2,IF(OR(TODAY()&gt;$L66,N($R66)&gt;0),5,IF(Y66&lt;MIN(1,(NETWORKDAYS($K66,TODAY(),Freie_Tage)-1)/MAX(1,NETWORKDAYS($K66,$L66,Freie_Tage)))-0.15,4,3)))))</f>
        <v>0</v>
      </c>
      <c r="AA66" s="63" t="str">
        <f t="shared" ref="AA66:CZ66" si="69">IF(AND($B66="Meilenstein",ISNUMBER($K66)),IF(AND(AA$1&lt;=$K66,AB$1&gt;$K66),"◆",""),"")</f>
        <v/>
      </c>
      <c r="AB66" s="63" t="str">
        <f t="shared" si="69"/>
        <v/>
      </c>
      <c r="AC66" s="63" t="str">
        <f t="shared" si="69"/>
        <v/>
      </c>
      <c r="AD66" s="63" t="str">
        <f t="shared" si="69"/>
        <v/>
      </c>
      <c r="AE66" s="63" t="str">
        <f t="shared" si="69"/>
        <v/>
      </c>
      <c r="AF66" s="63" t="str">
        <f t="shared" si="69"/>
        <v/>
      </c>
      <c r="AG66" s="63" t="str">
        <f t="shared" si="69"/>
        <v/>
      </c>
      <c r="AH66" s="63" t="str">
        <f t="shared" si="69"/>
        <v/>
      </c>
      <c r="AI66" s="63" t="str">
        <f t="shared" si="69"/>
        <v/>
      </c>
      <c r="AJ66" s="63" t="str">
        <f t="shared" si="69"/>
        <v/>
      </c>
      <c r="AK66" s="63" t="str">
        <f t="shared" si="69"/>
        <v/>
      </c>
      <c r="AL66" s="63" t="str">
        <f t="shared" si="69"/>
        <v/>
      </c>
      <c r="AM66" s="63" t="str">
        <f t="shared" si="69"/>
        <v/>
      </c>
      <c r="AN66" s="63" t="str">
        <f t="shared" si="69"/>
        <v/>
      </c>
      <c r="AO66" s="63" t="str">
        <f t="shared" si="69"/>
        <v/>
      </c>
      <c r="AP66" s="63" t="str">
        <f t="shared" si="69"/>
        <v/>
      </c>
      <c r="AQ66" s="63" t="str">
        <f t="shared" si="69"/>
        <v/>
      </c>
      <c r="AR66" s="63" t="str">
        <f t="shared" si="69"/>
        <v/>
      </c>
      <c r="AS66" s="63" t="str">
        <f t="shared" si="69"/>
        <v/>
      </c>
      <c r="AT66" s="63" t="str">
        <f t="shared" si="69"/>
        <v/>
      </c>
      <c r="AU66" s="63" t="str">
        <f t="shared" si="69"/>
        <v/>
      </c>
      <c r="AV66" s="63" t="str">
        <f t="shared" si="69"/>
        <v/>
      </c>
      <c r="AW66" s="63" t="str">
        <f t="shared" si="69"/>
        <v/>
      </c>
      <c r="AX66" s="63" t="str">
        <f t="shared" si="69"/>
        <v/>
      </c>
      <c r="AY66" s="63" t="str">
        <f t="shared" si="69"/>
        <v/>
      </c>
      <c r="AZ66" s="63" t="str">
        <f t="shared" si="69"/>
        <v/>
      </c>
      <c r="BA66" s="63" t="str">
        <f t="shared" si="69"/>
        <v/>
      </c>
      <c r="BB66" s="63" t="str">
        <f t="shared" si="69"/>
        <v/>
      </c>
      <c r="BC66" s="63" t="str">
        <f t="shared" si="69"/>
        <v/>
      </c>
      <c r="BD66" s="63" t="str">
        <f t="shared" si="69"/>
        <v/>
      </c>
      <c r="BE66" s="63" t="str">
        <f t="shared" si="69"/>
        <v/>
      </c>
      <c r="BF66" s="63" t="str">
        <f t="shared" si="69"/>
        <v/>
      </c>
      <c r="BG66" s="63" t="str">
        <f t="shared" si="69"/>
        <v/>
      </c>
      <c r="BH66" s="63" t="str">
        <f t="shared" si="69"/>
        <v/>
      </c>
      <c r="BI66" s="63" t="str">
        <f t="shared" si="69"/>
        <v/>
      </c>
      <c r="BJ66" s="63" t="str">
        <f t="shared" si="69"/>
        <v/>
      </c>
      <c r="BK66" s="63" t="str">
        <f t="shared" si="69"/>
        <v/>
      </c>
      <c r="BL66" s="63" t="str">
        <f t="shared" si="69"/>
        <v/>
      </c>
      <c r="BM66" s="63" t="str">
        <f t="shared" si="69"/>
        <v/>
      </c>
      <c r="BN66" s="63" t="str">
        <f t="shared" si="69"/>
        <v/>
      </c>
      <c r="BO66" s="63" t="str">
        <f t="shared" si="69"/>
        <v/>
      </c>
      <c r="BP66" s="63" t="str">
        <f t="shared" si="69"/>
        <v/>
      </c>
      <c r="BQ66" s="63" t="str">
        <f t="shared" si="69"/>
        <v/>
      </c>
      <c r="BR66" s="63" t="str">
        <f t="shared" si="69"/>
        <v/>
      </c>
      <c r="BS66" s="63" t="str">
        <f t="shared" si="69"/>
        <v/>
      </c>
      <c r="BT66" s="63" t="str">
        <f t="shared" si="69"/>
        <v/>
      </c>
      <c r="BU66" s="63" t="str">
        <f t="shared" si="69"/>
        <v/>
      </c>
      <c r="BV66" s="63" t="str">
        <f t="shared" si="69"/>
        <v/>
      </c>
      <c r="BW66" s="63" t="str">
        <f t="shared" si="69"/>
        <v/>
      </c>
      <c r="BX66" s="63" t="str">
        <f t="shared" si="69"/>
        <v/>
      </c>
      <c r="BY66" s="63" t="str">
        <f t="shared" si="69"/>
        <v/>
      </c>
      <c r="BZ66" s="63" t="str">
        <f t="shared" si="69"/>
        <v/>
      </c>
      <c r="CA66" s="63" t="str">
        <f t="shared" si="69"/>
        <v/>
      </c>
      <c r="CB66" s="63" t="str">
        <f t="shared" si="69"/>
        <v/>
      </c>
      <c r="CC66" s="63" t="str">
        <f t="shared" si="69"/>
        <v/>
      </c>
      <c r="CD66" s="63" t="str">
        <f t="shared" si="69"/>
        <v/>
      </c>
      <c r="CE66" s="63" t="str">
        <f t="shared" si="69"/>
        <v/>
      </c>
      <c r="CF66" s="63" t="str">
        <f t="shared" si="69"/>
        <v/>
      </c>
      <c r="CG66" s="63" t="str">
        <f t="shared" si="69"/>
        <v/>
      </c>
      <c r="CH66" s="63" t="str">
        <f t="shared" si="69"/>
        <v/>
      </c>
      <c r="CI66" s="63" t="str">
        <f t="shared" si="69"/>
        <v/>
      </c>
      <c r="CJ66" s="63" t="str">
        <f t="shared" si="69"/>
        <v/>
      </c>
      <c r="CK66" s="63" t="str">
        <f t="shared" si="69"/>
        <v/>
      </c>
      <c r="CL66" s="63" t="str">
        <f t="shared" si="69"/>
        <v/>
      </c>
      <c r="CM66" s="63" t="str">
        <f t="shared" si="69"/>
        <v/>
      </c>
      <c r="CN66" s="63" t="str">
        <f t="shared" si="69"/>
        <v/>
      </c>
      <c r="CO66" s="63" t="str">
        <f t="shared" si="69"/>
        <v/>
      </c>
      <c r="CP66" s="63" t="str">
        <f t="shared" si="69"/>
        <v/>
      </c>
      <c r="CQ66" s="63" t="str">
        <f t="shared" si="69"/>
        <v/>
      </c>
      <c r="CR66" s="63" t="str">
        <f t="shared" si="69"/>
        <v/>
      </c>
      <c r="CS66" s="63" t="str">
        <f t="shared" si="69"/>
        <v/>
      </c>
      <c r="CT66" s="63" t="str">
        <f t="shared" si="69"/>
        <v/>
      </c>
      <c r="CU66" s="63" t="str">
        <f t="shared" si="69"/>
        <v/>
      </c>
      <c r="CV66" s="63" t="str">
        <f t="shared" si="69"/>
        <v/>
      </c>
      <c r="CW66" s="63" t="str">
        <f t="shared" si="69"/>
        <v/>
      </c>
      <c r="CX66" s="63" t="str">
        <f t="shared" si="69"/>
        <v/>
      </c>
      <c r="CY66" s="63" t="str">
        <f t="shared" si="69"/>
        <v/>
      </c>
      <c r="CZ66" s="63" t="str">
        <f t="shared" si="69"/>
        <v/>
      </c>
    </row>
    <row r="67" ht="15.75" customHeight="1">
      <c r="A67" s="53"/>
      <c r="B67" s="53"/>
      <c r="C67" s="55"/>
      <c r="D67" s="55"/>
      <c r="E67" s="53"/>
      <c r="F67" s="53"/>
      <c r="G67" s="53"/>
      <c r="H67" s="53"/>
      <c r="I67" s="53"/>
      <c r="J67" s="56"/>
      <c r="K67" s="57" t="str">
        <f t="shared" si="6"/>
        <v/>
      </c>
      <c r="L67" s="57" t="str">
        <f t="shared" si="7"/>
        <v/>
      </c>
      <c r="M67" s="57" t="str">
        <f>IF(OR($B67&lt;&gt;"Vorgang",N($H67)=0,NOT(ISNUMBER($L67)),ISNUMBER($P67)),"",WORKDAY($L67,$H67,Freie_Tage))</f>
        <v/>
      </c>
      <c r="N67" s="56"/>
      <c r="O67" s="56"/>
      <c r="P67" s="56"/>
      <c r="Q67" s="58"/>
      <c r="R67" s="59" t="str">
        <f>IF(AND(ISNUMBER($N67),ISNUMBER($L67)),IF($L67&gt;$N67,NETWORKDAYS($N67,$L67,Freie_Tage)-1,IF($L67&lt;$N67,1-NETWORKDAYS($L67,$N67,Freie_Tage),0)),"")</f>
        <v/>
      </c>
      <c r="S67" s="60" t="str">
        <f t="shared" si="8"/>
        <v/>
      </c>
      <c r="T67" s="61" t="str">
        <f t="shared" si="9"/>
        <v/>
      </c>
      <c r="U67" s="62">
        <f t="shared" si="10"/>
        <v>11</v>
      </c>
      <c r="V67" s="62" t="str">
        <f t="array" ref="V67">IF(OR($C67="",$B67="Abschnitt"),"",IF(ISNUMBER($O67),$O67,IF(AND($E67="",NOT(ISNUMBER($J67))),WORKDAY(IF(ISNUMBER($C$5),$C$5,TODAY())-1,1,Freie_Tage),MAX(IF($E67="",0,IFERROR(WORKDAY(INDEX($X$7:$X66,MATCH($E67,$A$7:$A66,0)),IF($B67="Meilenstein",0,1)+N($F67),Freie_Tage),WORKDAY(IF(ISNUMBER($C$5),$C$5,TODAY())-1,1,Freie_Tage))),IF(ISNUMBER($J67),WORKDAY($J67-1,1,Freie_Tage),0)))))</f>
        <v/>
      </c>
      <c r="W67" s="62" t="str">
        <f>IF(V67="","",IF(ISNUMBER($P67),$P67,IF($B67="Meilenstein",V67,WORKDAY(V67,MAX(N($G67),1)-1,Freie_Tage))))</f>
        <v/>
      </c>
      <c r="X67" s="62" t="str">
        <f>IF(V67="","",MAX(WORKDAY(IF($B67="Meilenstein",V67,WORKDAY(V67,MAX(N($G67),1)-1,Freie_Tage)),N($H67),Freie_Tage),IF(ISNUMBER($P67),$P67,0)))</f>
        <v/>
      </c>
      <c r="Y67" s="62">
        <f t="shared" si="11"/>
        <v>0</v>
      </c>
      <c r="Z67" s="62">
        <f>IF(NOT(ISNUMBER($K67)),0,IF(Y67&gt;=1,1,IF(TODAY()&lt;$K67,2,IF(OR(TODAY()&gt;$L67,N($R67)&gt;0),5,IF(Y67&lt;MIN(1,(NETWORKDAYS($K67,TODAY(),Freie_Tage)-1)/MAX(1,NETWORKDAYS($K67,$L67,Freie_Tage)))-0.15,4,3)))))</f>
        <v>0</v>
      </c>
      <c r="AA67" s="63" t="str">
        <f t="shared" ref="AA67:CZ67" si="70">IF(AND($B67="Meilenstein",ISNUMBER($K67)),IF(AND(AA$1&lt;=$K67,AB$1&gt;$K67),"◆",""),"")</f>
        <v/>
      </c>
      <c r="AB67" s="63" t="str">
        <f t="shared" si="70"/>
        <v/>
      </c>
      <c r="AC67" s="63" t="str">
        <f t="shared" si="70"/>
        <v/>
      </c>
      <c r="AD67" s="63" t="str">
        <f t="shared" si="70"/>
        <v/>
      </c>
      <c r="AE67" s="63" t="str">
        <f t="shared" si="70"/>
        <v/>
      </c>
      <c r="AF67" s="63" t="str">
        <f t="shared" si="70"/>
        <v/>
      </c>
      <c r="AG67" s="63" t="str">
        <f t="shared" si="70"/>
        <v/>
      </c>
      <c r="AH67" s="63" t="str">
        <f t="shared" si="70"/>
        <v/>
      </c>
      <c r="AI67" s="63" t="str">
        <f t="shared" si="70"/>
        <v/>
      </c>
      <c r="AJ67" s="63" t="str">
        <f t="shared" si="70"/>
        <v/>
      </c>
      <c r="AK67" s="63" t="str">
        <f t="shared" si="70"/>
        <v/>
      </c>
      <c r="AL67" s="63" t="str">
        <f t="shared" si="70"/>
        <v/>
      </c>
      <c r="AM67" s="63" t="str">
        <f t="shared" si="70"/>
        <v/>
      </c>
      <c r="AN67" s="63" t="str">
        <f t="shared" si="70"/>
        <v/>
      </c>
      <c r="AO67" s="63" t="str">
        <f t="shared" si="70"/>
        <v/>
      </c>
      <c r="AP67" s="63" t="str">
        <f t="shared" si="70"/>
        <v/>
      </c>
      <c r="AQ67" s="63" t="str">
        <f t="shared" si="70"/>
        <v/>
      </c>
      <c r="AR67" s="63" t="str">
        <f t="shared" si="70"/>
        <v/>
      </c>
      <c r="AS67" s="63" t="str">
        <f t="shared" si="70"/>
        <v/>
      </c>
      <c r="AT67" s="63" t="str">
        <f t="shared" si="70"/>
        <v/>
      </c>
      <c r="AU67" s="63" t="str">
        <f t="shared" si="70"/>
        <v/>
      </c>
      <c r="AV67" s="63" t="str">
        <f t="shared" si="70"/>
        <v/>
      </c>
      <c r="AW67" s="63" t="str">
        <f t="shared" si="70"/>
        <v/>
      </c>
      <c r="AX67" s="63" t="str">
        <f t="shared" si="70"/>
        <v/>
      </c>
      <c r="AY67" s="63" t="str">
        <f t="shared" si="70"/>
        <v/>
      </c>
      <c r="AZ67" s="63" t="str">
        <f t="shared" si="70"/>
        <v/>
      </c>
      <c r="BA67" s="63" t="str">
        <f t="shared" si="70"/>
        <v/>
      </c>
      <c r="BB67" s="63" t="str">
        <f t="shared" si="70"/>
        <v/>
      </c>
      <c r="BC67" s="63" t="str">
        <f t="shared" si="70"/>
        <v/>
      </c>
      <c r="BD67" s="63" t="str">
        <f t="shared" si="70"/>
        <v/>
      </c>
      <c r="BE67" s="63" t="str">
        <f t="shared" si="70"/>
        <v/>
      </c>
      <c r="BF67" s="63" t="str">
        <f t="shared" si="70"/>
        <v/>
      </c>
      <c r="BG67" s="63" t="str">
        <f t="shared" si="70"/>
        <v/>
      </c>
      <c r="BH67" s="63" t="str">
        <f t="shared" si="70"/>
        <v/>
      </c>
      <c r="BI67" s="63" t="str">
        <f t="shared" si="70"/>
        <v/>
      </c>
      <c r="BJ67" s="63" t="str">
        <f t="shared" si="70"/>
        <v/>
      </c>
      <c r="BK67" s="63" t="str">
        <f t="shared" si="70"/>
        <v/>
      </c>
      <c r="BL67" s="63" t="str">
        <f t="shared" si="70"/>
        <v/>
      </c>
      <c r="BM67" s="63" t="str">
        <f t="shared" si="70"/>
        <v/>
      </c>
      <c r="BN67" s="63" t="str">
        <f t="shared" si="70"/>
        <v/>
      </c>
      <c r="BO67" s="63" t="str">
        <f t="shared" si="70"/>
        <v/>
      </c>
      <c r="BP67" s="63" t="str">
        <f t="shared" si="70"/>
        <v/>
      </c>
      <c r="BQ67" s="63" t="str">
        <f t="shared" si="70"/>
        <v/>
      </c>
      <c r="BR67" s="63" t="str">
        <f t="shared" si="70"/>
        <v/>
      </c>
      <c r="BS67" s="63" t="str">
        <f t="shared" si="70"/>
        <v/>
      </c>
      <c r="BT67" s="63" t="str">
        <f t="shared" si="70"/>
        <v/>
      </c>
      <c r="BU67" s="63" t="str">
        <f t="shared" si="70"/>
        <v/>
      </c>
      <c r="BV67" s="63" t="str">
        <f t="shared" si="70"/>
        <v/>
      </c>
      <c r="BW67" s="63" t="str">
        <f t="shared" si="70"/>
        <v/>
      </c>
      <c r="BX67" s="63" t="str">
        <f t="shared" si="70"/>
        <v/>
      </c>
      <c r="BY67" s="63" t="str">
        <f t="shared" si="70"/>
        <v/>
      </c>
      <c r="BZ67" s="63" t="str">
        <f t="shared" si="70"/>
        <v/>
      </c>
      <c r="CA67" s="63" t="str">
        <f t="shared" si="70"/>
        <v/>
      </c>
      <c r="CB67" s="63" t="str">
        <f t="shared" si="70"/>
        <v/>
      </c>
      <c r="CC67" s="63" t="str">
        <f t="shared" si="70"/>
        <v/>
      </c>
      <c r="CD67" s="63" t="str">
        <f t="shared" si="70"/>
        <v/>
      </c>
      <c r="CE67" s="63" t="str">
        <f t="shared" si="70"/>
        <v/>
      </c>
      <c r="CF67" s="63" t="str">
        <f t="shared" si="70"/>
        <v/>
      </c>
      <c r="CG67" s="63" t="str">
        <f t="shared" si="70"/>
        <v/>
      </c>
      <c r="CH67" s="63" t="str">
        <f t="shared" si="70"/>
        <v/>
      </c>
      <c r="CI67" s="63" t="str">
        <f t="shared" si="70"/>
        <v/>
      </c>
      <c r="CJ67" s="63" t="str">
        <f t="shared" si="70"/>
        <v/>
      </c>
      <c r="CK67" s="63" t="str">
        <f t="shared" si="70"/>
        <v/>
      </c>
      <c r="CL67" s="63" t="str">
        <f t="shared" si="70"/>
        <v/>
      </c>
      <c r="CM67" s="63" t="str">
        <f t="shared" si="70"/>
        <v/>
      </c>
      <c r="CN67" s="63" t="str">
        <f t="shared" si="70"/>
        <v/>
      </c>
      <c r="CO67" s="63" t="str">
        <f t="shared" si="70"/>
        <v/>
      </c>
      <c r="CP67" s="63" t="str">
        <f t="shared" si="70"/>
        <v/>
      </c>
      <c r="CQ67" s="63" t="str">
        <f t="shared" si="70"/>
        <v/>
      </c>
      <c r="CR67" s="63" t="str">
        <f t="shared" si="70"/>
        <v/>
      </c>
      <c r="CS67" s="63" t="str">
        <f t="shared" si="70"/>
        <v/>
      </c>
      <c r="CT67" s="63" t="str">
        <f t="shared" si="70"/>
        <v/>
      </c>
      <c r="CU67" s="63" t="str">
        <f t="shared" si="70"/>
        <v/>
      </c>
      <c r="CV67" s="63" t="str">
        <f t="shared" si="70"/>
        <v/>
      </c>
      <c r="CW67" s="63" t="str">
        <f t="shared" si="70"/>
        <v/>
      </c>
      <c r="CX67" s="63" t="str">
        <f t="shared" si="70"/>
        <v/>
      </c>
      <c r="CY67" s="63" t="str">
        <f t="shared" si="70"/>
        <v/>
      </c>
      <c r="CZ67" s="63" t="str">
        <f t="shared" si="70"/>
        <v/>
      </c>
    </row>
    <row r="68" ht="15.75" customHeight="1">
      <c r="A68" s="53"/>
      <c r="B68" s="53"/>
      <c r="C68" s="55"/>
      <c r="D68" s="55"/>
      <c r="E68" s="53"/>
      <c r="F68" s="53"/>
      <c r="G68" s="53"/>
      <c r="H68" s="53"/>
      <c r="I68" s="53"/>
      <c r="J68" s="56"/>
      <c r="K68" s="57" t="str">
        <f t="shared" si="6"/>
        <v/>
      </c>
      <c r="L68" s="57" t="str">
        <f t="shared" si="7"/>
        <v/>
      </c>
      <c r="M68" s="57" t="str">
        <f>IF(OR($B68&lt;&gt;"Vorgang",N($H68)=0,NOT(ISNUMBER($L68)),ISNUMBER($P68)),"",WORKDAY($L68,$H68,Freie_Tage))</f>
        <v/>
      </c>
      <c r="N68" s="56"/>
      <c r="O68" s="56"/>
      <c r="P68" s="56"/>
      <c r="Q68" s="58"/>
      <c r="R68" s="59" t="str">
        <f>IF(AND(ISNUMBER($N68),ISNUMBER($L68)),IF($L68&gt;$N68,NETWORKDAYS($N68,$L68,Freie_Tage)-1,IF($L68&lt;$N68,1-NETWORKDAYS($L68,$N68,Freie_Tage),0)),"")</f>
        <v/>
      </c>
      <c r="S68" s="60" t="str">
        <f t="shared" si="8"/>
        <v/>
      </c>
      <c r="T68" s="61" t="str">
        <f t="shared" si="9"/>
        <v/>
      </c>
      <c r="U68" s="62">
        <f t="shared" si="10"/>
        <v>11</v>
      </c>
      <c r="V68" s="62" t="str">
        <f t="array" ref="V68">IF(OR($C68="",$B68="Abschnitt"),"",IF(ISNUMBER($O68),$O68,IF(AND($E68="",NOT(ISNUMBER($J68))),WORKDAY(IF(ISNUMBER($C$5),$C$5,TODAY())-1,1,Freie_Tage),MAX(IF($E68="",0,IFERROR(WORKDAY(INDEX($X$7:$X67,MATCH($E68,$A$7:$A67,0)),IF($B68="Meilenstein",0,1)+N($F68),Freie_Tage),WORKDAY(IF(ISNUMBER($C$5),$C$5,TODAY())-1,1,Freie_Tage))),IF(ISNUMBER($J68),WORKDAY($J68-1,1,Freie_Tage),0)))))</f>
        <v/>
      </c>
      <c r="W68" s="62" t="str">
        <f>IF(V68="","",IF(ISNUMBER($P68),$P68,IF($B68="Meilenstein",V68,WORKDAY(V68,MAX(N($G68),1)-1,Freie_Tage))))</f>
        <v/>
      </c>
      <c r="X68" s="62" t="str">
        <f>IF(V68="","",MAX(WORKDAY(IF($B68="Meilenstein",V68,WORKDAY(V68,MAX(N($G68),1)-1,Freie_Tage)),N($H68),Freie_Tage),IF(ISNUMBER($P68),$P68,0)))</f>
        <v/>
      </c>
      <c r="Y68" s="62">
        <f t="shared" si="11"/>
        <v>0</v>
      </c>
      <c r="Z68" s="62">
        <f>IF(NOT(ISNUMBER($K68)),0,IF(Y68&gt;=1,1,IF(TODAY()&lt;$K68,2,IF(OR(TODAY()&gt;$L68,N($R68)&gt;0),5,IF(Y68&lt;MIN(1,(NETWORKDAYS($K68,TODAY(),Freie_Tage)-1)/MAX(1,NETWORKDAYS($K68,$L68,Freie_Tage)))-0.15,4,3)))))</f>
        <v>0</v>
      </c>
      <c r="AA68" s="63" t="str">
        <f t="shared" ref="AA68:CZ68" si="71">IF(AND($B68="Meilenstein",ISNUMBER($K68)),IF(AND(AA$1&lt;=$K68,AB$1&gt;$K68),"◆",""),"")</f>
        <v/>
      </c>
      <c r="AB68" s="63" t="str">
        <f t="shared" si="71"/>
        <v/>
      </c>
      <c r="AC68" s="63" t="str">
        <f t="shared" si="71"/>
        <v/>
      </c>
      <c r="AD68" s="63" t="str">
        <f t="shared" si="71"/>
        <v/>
      </c>
      <c r="AE68" s="63" t="str">
        <f t="shared" si="71"/>
        <v/>
      </c>
      <c r="AF68" s="63" t="str">
        <f t="shared" si="71"/>
        <v/>
      </c>
      <c r="AG68" s="63" t="str">
        <f t="shared" si="71"/>
        <v/>
      </c>
      <c r="AH68" s="63" t="str">
        <f t="shared" si="71"/>
        <v/>
      </c>
      <c r="AI68" s="63" t="str">
        <f t="shared" si="71"/>
        <v/>
      </c>
      <c r="AJ68" s="63" t="str">
        <f t="shared" si="71"/>
        <v/>
      </c>
      <c r="AK68" s="63" t="str">
        <f t="shared" si="71"/>
        <v/>
      </c>
      <c r="AL68" s="63" t="str">
        <f t="shared" si="71"/>
        <v/>
      </c>
      <c r="AM68" s="63" t="str">
        <f t="shared" si="71"/>
        <v/>
      </c>
      <c r="AN68" s="63" t="str">
        <f t="shared" si="71"/>
        <v/>
      </c>
      <c r="AO68" s="63" t="str">
        <f t="shared" si="71"/>
        <v/>
      </c>
      <c r="AP68" s="63" t="str">
        <f t="shared" si="71"/>
        <v/>
      </c>
      <c r="AQ68" s="63" t="str">
        <f t="shared" si="71"/>
        <v/>
      </c>
      <c r="AR68" s="63" t="str">
        <f t="shared" si="71"/>
        <v/>
      </c>
      <c r="AS68" s="63" t="str">
        <f t="shared" si="71"/>
        <v/>
      </c>
      <c r="AT68" s="63" t="str">
        <f t="shared" si="71"/>
        <v/>
      </c>
      <c r="AU68" s="63" t="str">
        <f t="shared" si="71"/>
        <v/>
      </c>
      <c r="AV68" s="63" t="str">
        <f t="shared" si="71"/>
        <v/>
      </c>
      <c r="AW68" s="63" t="str">
        <f t="shared" si="71"/>
        <v/>
      </c>
      <c r="AX68" s="63" t="str">
        <f t="shared" si="71"/>
        <v/>
      </c>
      <c r="AY68" s="63" t="str">
        <f t="shared" si="71"/>
        <v/>
      </c>
      <c r="AZ68" s="63" t="str">
        <f t="shared" si="71"/>
        <v/>
      </c>
      <c r="BA68" s="63" t="str">
        <f t="shared" si="71"/>
        <v/>
      </c>
      <c r="BB68" s="63" t="str">
        <f t="shared" si="71"/>
        <v/>
      </c>
      <c r="BC68" s="63" t="str">
        <f t="shared" si="71"/>
        <v/>
      </c>
      <c r="BD68" s="63" t="str">
        <f t="shared" si="71"/>
        <v/>
      </c>
      <c r="BE68" s="63" t="str">
        <f t="shared" si="71"/>
        <v/>
      </c>
      <c r="BF68" s="63" t="str">
        <f t="shared" si="71"/>
        <v/>
      </c>
      <c r="BG68" s="63" t="str">
        <f t="shared" si="71"/>
        <v/>
      </c>
      <c r="BH68" s="63" t="str">
        <f t="shared" si="71"/>
        <v/>
      </c>
      <c r="BI68" s="63" t="str">
        <f t="shared" si="71"/>
        <v/>
      </c>
      <c r="BJ68" s="63" t="str">
        <f t="shared" si="71"/>
        <v/>
      </c>
      <c r="BK68" s="63" t="str">
        <f t="shared" si="71"/>
        <v/>
      </c>
      <c r="BL68" s="63" t="str">
        <f t="shared" si="71"/>
        <v/>
      </c>
      <c r="BM68" s="63" t="str">
        <f t="shared" si="71"/>
        <v/>
      </c>
      <c r="BN68" s="63" t="str">
        <f t="shared" si="71"/>
        <v/>
      </c>
      <c r="BO68" s="63" t="str">
        <f t="shared" si="71"/>
        <v/>
      </c>
      <c r="BP68" s="63" t="str">
        <f t="shared" si="71"/>
        <v/>
      </c>
      <c r="BQ68" s="63" t="str">
        <f t="shared" si="71"/>
        <v/>
      </c>
      <c r="BR68" s="63" t="str">
        <f t="shared" si="71"/>
        <v/>
      </c>
      <c r="BS68" s="63" t="str">
        <f t="shared" si="71"/>
        <v/>
      </c>
      <c r="BT68" s="63" t="str">
        <f t="shared" si="71"/>
        <v/>
      </c>
      <c r="BU68" s="63" t="str">
        <f t="shared" si="71"/>
        <v/>
      </c>
      <c r="BV68" s="63" t="str">
        <f t="shared" si="71"/>
        <v/>
      </c>
      <c r="BW68" s="63" t="str">
        <f t="shared" si="71"/>
        <v/>
      </c>
      <c r="BX68" s="63" t="str">
        <f t="shared" si="71"/>
        <v/>
      </c>
      <c r="BY68" s="63" t="str">
        <f t="shared" si="71"/>
        <v/>
      </c>
      <c r="BZ68" s="63" t="str">
        <f t="shared" si="71"/>
        <v/>
      </c>
      <c r="CA68" s="63" t="str">
        <f t="shared" si="71"/>
        <v/>
      </c>
      <c r="CB68" s="63" t="str">
        <f t="shared" si="71"/>
        <v/>
      </c>
      <c r="CC68" s="63" t="str">
        <f t="shared" si="71"/>
        <v/>
      </c>
      <c r="CD68" s="63" t="str">
        <f t="shared" si="71"/>
        <v/>
      </c>
      <c r="CE68" s="63" t="str">
        <f t="shared" si="71"/>
        <v/>
      </c>
      <c r="CF68" s="63" t="str">
        <f t="shared" si="71"/>
        <v/>
      </c>
      <c r="CG68" s="63" t="str">
        <f t="shared" si="71"/>
        <v/>
      </c>
      <c r="CH68" s="63" t="str">
        <f t="shared" si="71"/>
        <v/>
      </c>
      <c r="CI68" s="63" t="str">
        <f t="shared" si="71"/>
        <v/>
      </c>
      <c r="CJ68" s="63" t="str">
        <f t="shared" si="71"/>
        <v/>
      </c>
      <c r="CK68" s="63" t="str">
        <f t="shared" si="71"/>
        <v/>
      </c>
      <c r="CL68" s="63" t="str">
        <f t="shared" si="71"/>
        <v/>
      </c>
      <c r="CM68" s="63" t="str">
        <f t="shared" si="71"/>
        <v/>
      </c>
      <c r="CN68" s="63" t="str">
        <f t="shared" si="71"/>
        <v/>
      </c>
      <c r="CO68" s="63" t="str">
        <f t="shared" si="71"/>
        <v/>
      </c>
      <c r="CP68" s="63" t="str">
        <f t="shared" si="71"/>
        <v/>
      </c>
      <c r="CQ68" s="63" t="str">
        <f t="shared" si="71"/>
        <v/>
      </c>
      <c r="CR68" s="63" t="str">
        <f t="shared" si="71"/>
        <v/>
      </c>
      <c r="CS68" s="63" t="str">
        <f t="shared" si="71"/>
        <v/>
      </c>
      <c r="CT68" s="63" t="str">
        <f t="shared" si="71"/>
        <v/>
      </c>
      <c r="CU68" s="63" t="str">
        <f t="shared" si="71"/>
        <v/>
      </c>
      <c r="CV68" s="63" t="str">
        <f t="shared" si="71"/>
        <v/>
      </c>
      <c r="CW68" s="63" t="str">
        <f t="shared" si="71"/>
        <v/>
      </c>
      <c r="CX68" s="63" t="str">
        <f t="shared" si="71"/>
        <v/>
      </c>
      <c r="CY68" s="63" t="str">
        <f t="shared" si="71"/>
        <v/>
      </c>
      <c r="CZ68" s="63" t="str">
        <f t="shared" si="71"/>
        <v/>
      </c>
    </row>
    <row r="69" ht="15.75" customHeight="1">
      <c r="A69" s="53"/>
      <c r="B69" s="53"/>
      <c r="C69" s="55"/>
      <c r="D69" s="55"/>
      <c r="E69" s="53"/>
      <c r="F69" s="53"/>
      <c r="G69" s="53"/>
      <c r="H69" s="53"/>
      <c r="I69" s="53"/>
      <c r="J69" s="56"/>
      <c r="K69" s="57" t="str">
        <f t="shared" si="6"/>
        <v/>
      </c>
      <c r="L69" s="57" t="str">
        <f t="shared" si="7"/>
        <v/>
      </c>
      <c r="M69" s="57" t="str">
        <f>IF(OR($B69&lt;&gt;"Vorgang",N($H69)=0,NOT(ISNUMBER($L69)),ISNUMBER($P69)),"",WORKDAY($L69,$H69,Freie_Tage))</f>
        <v/>
      </c>
      <c r="N69" s="56"/>
      <c r="O69" s="56"/>
      <c r="P69" s="56"/>
      <c r="Q69" s="58"/>
      <c r="R69" s="59" t="str">
        <f>IF(AND(ISNUMBER($N69),ISNUMBER($L69)),IF($L69&gt;$N69,NETWORKDAYS($N69,$L69,Freie_Tage)-1,IF($L69&lt;$N69,1-NETWORKDAYS($L69,$N69,Freie_Tage),0)),"")</f>
        <v/>
      </c>
      <c r="S69" s="60" t="str">
        <f t="shared" si="8"/>
        <v/>
      </c>
      <c r="T69" s="61" t="str">
        <f t="shared" si="9"/>
        <v/>
      </c>
      <c r="U69" s="62">
        <f t="shared" si="10"/>
        <v>11</v>
      </c>
      <c r="V69" s="62" t="str">
        <f t="array" ref="V69">IF(OR($C69="",$B69="Abschnitt"),"",IF(ISNUMBER($O69),$O69,IF(AND($E69="",NOT(ISNUMBER($J69))),WORKDAY(IF(ISNUMBER($C$5),$C$5,TODAY())-1,1,Freie_Tage),MAX(IF($E69="",0,IFERROR(WORKDAY(INDEX($X$7:$X68,MATCH($E69,$A$7:$A68,0)),IF($B69="Meilenstein",0,1)+N($F69),Freie_Tage),WORKDAY(IF(ISNUMBER($C$5),$C$5,TODAY())-1,1,Freie_Tage))),IF(ISNUMBER($J69),WORKDAY($J69-1,1,Freie_Tage),0)))))</f>
        <v/>
      </c>
      <c r="W69" s="62" t="str">
        <f>IF(V69="","",IF(ISNUMBER($P69),$P69,IF($B69="Meilenstein",V69,WORKDAY(V69,MAX(N($G69),1)-1,Freie_Tage))))</f>
        <v/>
      </c>
      <c r="X69" s="62" t="str">
        <f>IF(V69="","",MAX(WORKDAY(IF($B69="Meilenstein",V69,WORKDAY(V69,MAX(N($G69),1)-1,Freie_Tage)),N($H69),Freie_Tage),IF(ISNUMBER($P69),$P69,0)))</f>
        <v/>
      </c>
      <c r="Y69" s="62">
        <f t="shared" si="11"/>
        <v>0</v>
      </c>
      <c r="Z69" s="62">
        <f>IF(NOT(ISNUMBER($K69)),0,IF(Y69&gt;=1,1,IF(TODAY()&lt;$K69,2,IF(OR(TODAY()&gt;$L69,N($R69)&gt;0),5,IF(Y69&lt;MIN(1,(NETWORKDAYS($K69,TODAY(),Freie_Tage)-1)/MAX(1,NETWORKDAYS($K69,$L69,Freie_Tage)))-0.15,4,3)))))</f>
        <v>0</v>
      </c>
      <c r="AA69" s="63" t="str">
        <f t="shared" ref="AA69:CZ69" si="72">IF(AND($B69="Meilenstein",ISNUMBER($K69)),IF(AND(AA$1&lt;=$K69,AB$1&gt;$K69),"◆",""),"")</f>
        <v/>
      </c>
      <c r="AB69" s="63" t="str">
        <f t="shared" si="72"/>
        <v/>
      </c>
      <c r="AC69" s="63" t="str">
        <f t="shared" si="72"/>
        <v/>
      </c>
      <c r="AD69" s="63" t="str">
        <f t="shared" si="72"/>
        <v/>
      </c>
      <c r="AE69" s="63" t="str">
        <f t="shared" si="72"/>
        <v/>
      </c>
      <c r="AF69" s="63" t="str">
        <f t="shared" si="72"/>
        <v/>
      </c>
      <c r="AG69" s="63" t="str">
        <f t="shared" si="72"/>
        <v/>
      </c>
      <c r="AH69" s="63" t="str">
        <f t="shared" si="72"/>
        <v/>
      </c>
      <c r="AI69" s="63" t="str">
        <f t="shared" si="72"/>
        <v/>
      </c>
      <c r="AJ69" s="63" t="str">
        <f t="shared" si="72"/>
        <v/>
      </c>
      <c r="AK69" s="63" t="str">
        <f t="shared" si="72"/>
        <v/>
      </c>
      <c r="AL69" s="63" t="str">
        <f t="shared" si="72"/>
        <v/>
      </c>
      <c r="AM69" s="63" t="str">
        <f t="shared" si="72"/>
        <v/>
      </c>
      <c r="AN69" s="63" t="str">
        <f t="shared" si="72"/>
        <v/>
      </c>
      <c r="AO69" s="63" t="str">
        <f t="shared" si="72"/>
        <v/>
      </c>
      <c r="AP69" s="63" t="str">
        <f t="shared" si="72"/>
        <v/>
      </c>
      <c r="AQ69" s="63" t="str">
        <f t="shared" si="72"/>
        <v/>
      </c>
      <c r="AR69" s="63" t="str">
        <f t="shared" si="72"/>
        <v/>
      </c>
      <c r="AS69" s="63" t="str">
        <f t="shared" si="72"/>
        <v/>
      </c>
      <c r="AT69" s="63" t="str">
        <f t="shared" si="72"/>
        <v/>
      </c>
      <c r="AU69" s="63" t="str">
        <f t="shared" si="72"/>
        <v/>
      </c>
      <c r="AV69" s="63" t="str">
        <f t="shared" si="72"/>
        <v/>
      </c>
      <c r="AW69" s="63" t="str">
        <f t="shared" si="72"/>
        <v/>
      </c>
      <c r="AX69" s="63" t="str">
        <f t="shared" si="72"/>
        <v/>
      </c>
      <c r="AY69" s="63" t="str">
        <f t="shared" si="72"/>
        <v/>
      </c>
      <c r="AZ69" s="63" t="str">
        <f t="shared" si="72"/>
        <v/>
      </c>
      <c r="BA69" s="63" t="str">
        <f t="shared" si="72"/>
        <v/>
      </c>
      <c r="BB69" s="63" t="str">
        <f t="shared" si="72"/>
        <v/>
      </c>
      <c r="BC69" s="63" t="str">
        <f t="shared" si="72"/>
        <v/>
      </c>
      <c r="BD69" s="63" t="str">
        <f t="shared" si="72"/>
        <v/>
      </c>
      <c r="BE69" s="63" t="str">
        <f t="shared" si="72"/>
        <v/>
      </c>
      <c r="BF69" s="63" t="str">
        <f t="shared" si="72"/>
        <v/>
      </c>
      <c r="BG69" s="63" t="str">
        <f t="shared" si="72"/>
        <v/>
      </c>
      <c r="BH69" s="63" t="str">
        <f t="shared" si="72"/>
        <v/>
      </c>
      <c r="BI69" s="63" t="str">
        <f t="shared" si="72"/>
        <v/>
      </c>
      <c r="BJ69" s="63" t="str">
        <f t="shared" si="72"/>
        <v/>
      </c>
      <c r="BK69" s="63" t="str">
        <f t="shared" si="72"/>
        <v/>
      </c>
      <c r="BL69" s="63" t="str">
        <f t="shared" si="72"/>
        <v/>
      </c>
      <c r="BM69" s="63" t="str">
        <f t="shared" si="72"/>
        <v/>
      </c>
      <c r="BN69" s="63" t="str">
        <f t="shared" si="72"/>
        <v/>
      </c>
      <c r="BO69" s="63" t="str">
        <f t="shared" si="72"/>
        <v/>
      </c>
      <c r="BP69" s="63" t="str">
        <f t="shared" si="72"/>
        <v/>
      </c>
      <c r="BQ69" s="63" t="str">
        <f t="shared" si="72"/>
        <v/>
      </c>
      <c r="BR69" s="63" t="str">
        <f t="shared" si="72"/>
        <v/>
      </c>
      <c r="BS69" s="63" t="str">
        <f t="shared" si="72"/>
        <v/>
      </c>
      <c r="BT69" s="63" t="str">
        <f t="shared" si="72"/>
        <v/>
      </c>
      <c r="BU69" s="63" t="str">
        <f t="shared" si="72"/>
        <v/>
      </c>
      <c r="BV69" s="63" t="str">
        <f t="shared" si="72"/>
        <v/>
      </c>
      <c r="BW69" s="63" t="str">
        <f t="shared" si="72"/>
        <v/>
      </c>
      <c r="BX69" s="63" t="str">
        <f t="shared" si="72"/>
        <v/>
      </c>
      <c r="BY69" s="63" t="str">
        <f t="shared" si="72"/>
        <v/>
      </c>
      <c r="BZ69" s="63" t="str">
        <f t="shared" si="72"/>
        <v/>
      </c>
      <c r="CA69" s="63" t="str">
        <f t="shared" si="72"/>
        <v/>
      </c>
      <c r="CB69" s="63" t="str">
        <f t="shared" si="72"/>
        <v/>
      </c>
      <c r="CC69" s="63" t="str">
        <f t="shared" si="72"/>
        <v/>
      </c>
      <c r="CD69" s="63" t="str">
        <f t="shared" si="72"/>
        <v/>
      </c>
      <c r="CE69" s="63" t="str">
        <f t="shared" si="72"/>
        <v/>
      </c>
      <c r="CF69" s="63" t="str">
        <f t="shared" si="72"/>
        <v/>
      </c>
      <c r="CG69" s="63" t="str">
        <f t="shared" si="72"/>
        <v/>
      </c>
      <c r="CH69" s="63" t="str">
        <f t="shared" si="72"/>
        <v/>
      </c>
      <c r="CI69" s="63" t="str">
        <f t="shared" si="72"/>
        <v/>
      </c>
      <c r="CJ69" s="63" t="str">
        <f t="shared" si="72"/>
        <v/>
      </c>
      <c r="CK69" s="63" t="str">
        <f t="shared" si="72"/>
        <v/>
      </c>
      <c r="CL69" s="63" t="str">
        <f t="shared" si="72"/>
        <v/>
      </c>
      <c r="CM69" s="63" t="str">
        <f t="shared" si="72"/>
        <v/>
      </c>
      <c r="CN69" s="63" t="str">
        <f t="shared" si="72"/>
        <v/>
      </c>
      <c r="CO69" s="63" t="str">
        <f t="shared" si="72"/>
        <v/>
      </c>
      <c r="CP69" s="63" t="str">
        <f t="shared" si="72"/>
        <v/>
      </c>
      <c r="CQ69" s="63" t="str">
        <f t="shared" si="72"/>
        <v/>
      </c>
      <c r="CR69" s="63" t="str">
        <f t="shared" si="72"/>
        <v/>
      </c>
      <c r="CS69" s="63" t="str">
        <f t="shared" si="72"/>
        <v/>
      </c>
      <c r="CT69" s="63" t="str">
        <f t="shared" si="72"/>
        <v/>
      </c>
      <c r="CU69" s="63" t="str">
        <f t="shared" si="72"/>
        <v/>
      </c>
      <c r="CV69" s="63" t="str">
        <f t="shared" si="72"/>
        <v/>
      </c>
      <c r="CW69" s="63" t="str">
        <f t="shared" si="72"/>
        <v/>
      </c>
      <c r="CX69" s="63" t="str">
        <f t="shared" si="72"/>
        <v/>
      </c>
      <c r="CY69" s="63" t="str">
        <f t="shared" si="72"/>
        <v/>
      </c>
      <c r="CZ69" s="63" t="str">
        <f t="shared" si="72"/>
        <v/>
      </c>
    </row>
    <row r="70" ht="15.75" customHeight="1">
      <c r="A70" s="53"/>
      <c r="B70" s="53"/>
      <c r="C70" s="55"/>
      <c r="D70" s="55"/>
      <c r="E70" s="53"/>
      <c r="F70" s="53"/>
      <c r="G70" s="53"/>
      <c r="H70" s="53"/>
      <c r="I70" s="53"/>
      <c r="J70" s="56"/>
      <c r="K70" s="57" t="str">
        <f t="shared" si="6"/>
        <v/>
      </c>
      <c r="L70" s="57" t="str">
        <f t="shared" si="7"/>
        <v/>
      </c>
      <c r="M70" s="57" t="str">
        <f>IF(OR($B70&lt;&gt;"Vorgang",N($H70)=0,NOT(ISNUMBER($L70)),ISNUMBER($P70)),"",WORKDAY($L70,$H70,Freie_Tage))</f>
        <v/>
      </c>
      <c r="N70" s="56"/>
      <c r="O70" s="56"/>
      <c r="P70" s="56"/>
      <c r="Q70" s="58"/>
      <c r="R70" s="59" t="str">
        <f>IF(AND(ISNUMBER($N70),ISNUMBER($L70)),IF($L70&gt;$N70,NETWORKDAYS($N70,$L70,Freie_Tage)-1,IF($L70&lt;$N70,1-NETWORKDAYS($L70,$N70,Freie_Tage),0)),"")</f>
        <v/>
      </c>
      <c r="S70" s="60" t="str">
        <f t="shared" si="8"/>
        <v/>
      </c>
      <c r="T70" s="61" t="str">
        <f t="shared" si="9"/>
        <v/>
      </c>
      <c r="U70" s="62">
        <f t="shared" si="10"/>
        <v>11</v>
      </c>
      <c r="V70" s="62" t="str">
        <f t="array" ref="V70">IF(OR($C70="",$B70="Abschnitt"),"",IF(ISNUMBER($O70),$O70,IF(AND($E70="",NOT(ISNUMBER($J70))),WORKDAY(IF(ISNUMBER($C$5),$C$5,TODAY())-1,1,Freie_Tage),MAX(IF($E70="",0,IFERROR(WORKDAY(INDEX($X$7:$X69,MATCH($E70,$A$7:$A69,0)),IF($B70="Meilenstein",0,1)+N($F70),Freie_Tage),WORKDAY(IF(ISNUMBER($C$5),$C$5,TODAY())-1,1,Freie_Tage))),IF(ISNUMBER($J70),WORKDAY($J70-1,1,Freie_Tage),0)))))</f>
        <v/>
      </c>
      <c r="W70" s="62" t="str">
        <f>IF(V70="","",IF(ISNUMBER($P70),$P70,IF($B70="Meilenstein",V70,WORKDAY(V70,MAX(N($G70),1)-1,Freie_Tage))))</f>
        <v/>
      </c>
      <c r="X70" s="62" t="str">
        <f>IF(V70="","",MAX(WORKDAY(IF($B70="Meilenstein",V70,WORKDAY(V70,MAX(N($G70),1)-1,Freie_Tage)),N($H70),Freie_Tage),IF(ISNUMBER($P70),$P70,0)))</f>
        <v/>
      </c>
      <c r="Y70" s="62">
        <f t="shared" si="11"/>
        <v>0</v>
      </c>
      <c r="Z70" s="62">
        <f>IF(NOT(ISNUMBER($K70)),0,IF(Y70&gt;=1,1,IF(TODAY()&lt;$K70,2,IF(OR(TODAY()&gt;$L70,N($R70)&gt;0),5,IF(Y70&lt;MIN(1,(NETWORKDAYS($K70,TODAY(),Freie_Tage)-1)/MAX(1,NETWORKDAYS($K70,$L70,Freie_Tage)))-0.15,4,3)))))</f>
        <v>0</v>
      </c>
      <c r="AA70" s="63" t="str">
        <f t="shared" ref="AA70:CZ70" si="73">IF(AND($B70="Meilenstein",ISNUMBER($K70)),IF(AND(AA$1&lt;=$K70,AB$1&gt;$K70),"◆",""),"")</f>
        <v/>
      </c>
      <c r="AB70" s="63" t="str">
        <f t="shared" si="73"/>
        <v/>
      </c>
      <c r="AC70" s="63" t="str">
        <f t="shared" si="73"/>
        <v/>
      </c>
      <c r="AD70" s="63" t="str">
        <f t="shared" si="73"/>
        <v/>
      </c>
      <c r="AE70" s="63" t="str">
        <f t="shared" si="73"/>
        <v/>
      </c>
      <c r="AF70" s="63" t="str">
        <f t="shared" si="73"/>
        <v/>
      </c>
      <c r="AG70" s="63" t="str">
        <f t="shared" si="73"/>
        <v/>
      </c>
      <c r="AH70" s="63" t="str">
        <f t="shared" si="73"/>
        <v/>
      </c>
      <c r="AI70" s="63" t="str">
        <f t="shared" si="73"/>
        <v/>
      </c>
      <c r="AJ70" s="63" t="str">
        <f t="shared" si="73"/>
        <v/>
      </c>
      <c r="AK70" s="63" t="str">
        <f t="shared" si="73"/>
        <v/>
      </c>
      <c r="AL70" s="63" t="str">
        <f t="shared" si="73"/>
        <v/>
      </c>
      <c r="AM70" s="63" t="str">
        <f t="shared" si="73"/>
        <v/>
      </c>
      <c r="AN70" s="63" t="str">
        <f t="shared" si="73"/>
        <v/>
      </c>
      <c r="AO70" s="63" t="str">
        <f t="shared" si="73"/>
        <v/>
      </c>
      <c r="AP70" s="63" t="str">
        <f t="shared" si="73"/>
        <v/>
      </c>
      <c r="AQ70" s="63" t="str">
        <f t="shared" si="73"/>
        <v/>
      </c>
      <c r="AR70" s="63" t="str">
        <f t="shared" si="73"/>
        <v/>
      </c>
      <c r="AS70" s="63" t="str">
        <f t="shared" si="73"/>
        <v/>
      </c>
      <c r="AT70" s="63" t="str">
        <f t="shared" si="73"/>
        <v/>
      </c>
      <c r="AU70" s="63" t="str">
        <f t="shared" si="73"/>
        <v/>
      </c>
      <c r="AV70" s="63" t="str">
        <f t="shared" si="73"/>
        <v/>
      </c>
      <c r="AW70" s="63" t="str">
        <f t="shared" si="73"/>
        <v/>
      </c>
      <c r="AX70" s="63" t="str">
        <f t="shared" si="73"/>
        <v/>
      </c>
      <c r="AY70" s="63" t="str">
        <f t="shared" si="73"/>
        <v/>
      </c>
      <c r="AZ70" s="63" t="str">
        <f t="shared" si="73"/>
        <v/>
      </c>
      <c r="BA70" s="63" t="str">
        <f t="shared" si="73"/>
        <v/>
      </c>
      <c r="BB70" s="63" t="str">
        <f t="shared" si="73"/>
        <v/>
      </c>
      <c r="BC70" s="63" t="str">
        <f t="shared" si="73"/>
        <v/>
      </c>
      <c r="BD70" s="63" t="str">
        <f t="shared" si="73"/>
        <v/>
      </c>
      <c r="BE70" s="63" t="str">
        <f t="shared" si="73"/>
        <v/>
      </c>
      <c r="BF70" s="63" t="str">
        <f t="shared" si="73"/>
        <v/>
      </c>
      <c r="BG70" s="63" t="str">
        <f t="shared" si="73"/>
        <v/>
      </c>
      <c r="BH70" s="63" t="str">
        <f t="shared" si="73"/>
        <v/>
      </c>
      <c r="BI70" s="63" t="str">
        <f t="shared" si="73"/>
        <v/>
      </c>
      <c r="BJ70" s="63" t="str">
        <f t="shared" si="73"/>
        <v/>
      </c>
      <c r="BK70" s="63" t="str">
        <f t="shared" si="73"/>
        <v/>
      </c>
      <c r="BL70" s="63" t="str">
        <f t="shared" si="73"/>
        <v/>
      </c>
      <c r="BM70" s="63" t="str">
        <f t="shared" si="73"/>
        <v/>
      </c>
      <c r="BN70" s="63" t="str">
        <f t="shared" si="73"/>
        <v/>
      </c>
      <c r="BO70" s="63" t="str">
        <f t="shared" si="73"/>
        <v/>
      </c>
      <c r="BP70" s="63" t="str">
        <f t="shared" si="73"/>
        <v/>
      </c>
      <c r="BQ70" s="63" t="str">
        <f t="shared" si="73"/>
        <v/>
      </c>
      <c r="BR70" s="63" t="str">
        <f t="shared" si="73"/>
        <v/>
      </c>
      <c r="BS70" s="63" t="str">
        <f t="shared" si="73"/>
        <v/>
      </c>
      <c r="BT70" s="63" t="str">
        <f t="shared" si="73"/>
        <v/>
      </c>
      <c r="BU70" s="63" t="str">
        <f t="shared" si="73"/>
        <v/>
      </c>
      <c r="BV70" s="63" t="str">
        <f t="shared" si="73"/>
        <v/>
      </c>
      <c r="BW70" s="63" t="str">
        <f t="shared" si="73"/>
        <v/>
      </c>
      <c r="BX70" s="63" t="str">
        <f t="shared" si="73"/>
        <v/>
      </c>
      <c r="BY70" s="63" t="str">
        <f t="shared" si="73"/>
        <v/>
      </c>
      <c r="BZ70" s="63" t="str">
        <f t="shared" si="73"/>
        <v/>
      </c>
      <c r="CA70" s="63" t="str">
        <f t="shared" si="73"/>
        <v/>
      </c>
      <c r="CB70" s="63" t="str">
        <f t="shared" si="73"/>
        <v/>
      </c>
      <c r="CC70" s="63" t="str">
        <f t="shared" si="73"/>
        <v/>
      </c>
      <c r="CD70" s="63" t="str">
        <f t="shared" si="73"/>
        <v/>
      </c>
      <c r="CE70" s="63" t="str">
        <f t="shared" si="73"/>
        <v/>
      </c>
      <c r="CF70" s="63" t="str">
        <f t="shared" si="73"/>
        <v/>
      </c>
      <c r="CG70" s="63" t="str">
        <f t="shared" si="73"/>
        <v/>
      </c>
      <c r="CH70" s="63" t="str">
        <f t="shared" si="73"/>
        <v/>
      </c>
      <c r="CI70" s="63" t="str">
        <f t="shared" si="73"/>
        <v/>
      </c>
      <c r="CJ70" s="63" t="str">
        <f t="shared" si="73"/>
        <v/>
      </c>
      <c r="CK70" s="63" t="str">
        <f t="shared" si="73"/>
        <v/>
      </c>
      <c r="CL70" s="63" t="str">
        <f t="shared" si="73"/>
        <v/>
      </c>
      <c r="CM70" s="63" t="str">
        <f t="shared" si="73"/>
        <v/>
      </c>
      <c r="CN70" s="63" t="str">
        <f t="shared" si="73"/>
        <v/>
      </c>
      <c r="CO70" s="63" t="str">
        <f t="shared" si="73"/>
        <v/>
      </c>
      <c r="CP70" s="63" t="str">
        <f t="shared" si="73"/>
        <v/>
      </c>
      <c r="CQ70" s="63" t="str">
        <f t="shared" si="73"/>
        <v/>
      </c>
      <c r="CR70" s="63" t="str">
        <f t="shared" si="73"/>
        <v/>
      </c>
      <c r="CS70" s="63" t="str">
        <f t="shared" si="73"/>
        <v/>
      </c>
      <c r="CT70" s="63" t="str">
        <f t="shared" si="73"/>
        <v/>
      </c>
      <c r="CU70" s="63" t="str">
        <f t="shared" si="73"/>
        <v/>
      </c>
      <c r="CV70" s="63" t="str">
        <f t="shared" si="73"/>
        <v/>
      </c>
      <c r="CW70" s="63" t="str">
        <f t="shared" si="73"/>
        <v/>
      </c>
      <c r="CX70" s="63" t="str">
        <f t="shared" si="73"/>
        <v/>
      </c>
      <c r="CY70" s="63" t="str">
        <f t="shared" si="73"/>
        <v/>
      </c>
      <c r="CZ70" s="63" t="str">
        <f t="shared" si="73"/>
        <v/>
      </c>
    </row>
    <row r="71" ht="15.75" customHeight="1">
      <c r="A71" s="53"/>
      <c r="B71" s="53"/>
      <c r="C71" s="55"/>
      <c r="D71" s="55"/>
      <c r="E71" s="53"/>
      <c r="F71" s="53"/>
      <c r="G71" s="53"/>
      <c r="H71" s="53"/>
      <c r="I71" s="53"/>
      <c r="J71" s="56"/>
      <c r="K71" s="57" t="str">
        <f t="shared" si="6"/>
        <v/>
      </c>
      <c r="L71" s="57" t="str">
        <f t="shared" si="7"/>
        <v/>
      </c>
      <c r="M71" s="57" t="str">
        <f>IF(OR($B71&lt;&gt;"Vorgang",N($H71)=0,NOT(ISNUMBER($L71)),ISNUMBER($P71)),"",WORKDAY($L71,$H71,Freie_Tage))</f>
        <v/>
      </c>
      <c r="N71" s="56"/>
      <c r="O71" s="56"/>
      <c r="P71" s="56"/>
      <c r="Q71" s="58"/>
      <c r="R71" s="59" t="str">
        <f>IF(AND(ISNUMBER($N71),ISNUMBER($L71)),IF($L71&gt;$N71,NETWORKDAYS($N71,$L71,Freie_Tage)-1,IF($L71&lt;$N71,1-NETWORKDAYS($L71,$N71,Freie_Tage),0)),"")</f>
        <v/>
      </c>
      <c r="S71" s="60" t="str">
        <f t="shared" si="8"/>
        <v/>
      </c>
      <c r="T71" s="61" t="str">
        <f t="shared" si="9"/>
        <v/>
      </c>
      <c r="U71" s="62">
        <f t="shared" si="10"/>
        <v>11</v>
      </c>
      <c r="V71" s="62" t="str">
        <f t="array" ref="V71">IF(OR($C71="",$B71="Abschnitt"),"",IF(ISNUMBER($O71),$O71,IF(AND($E71="",NOT(ISNUMBER($J71))),WORKDAY(IF(ISNUMBER($C$5),$C$5,TODAY())-1,1,Freie_Tage),MAX(IF($E71="",0,IFERROR(WORKDAY(INDEX($X$7:$X70,MATCH($E71,$A$7:$A70,0)),IF($B71="Meilenstein",0,1)+N($F71),Freie_Tage),WORKDAY(IF(ISNUMBER($C$5),$C$5,TODAY())-1,1,Freie_Tage))),IF(ISNUMBER($J71),WORKDAY($J71-1,1,Freie_Tage),0)))))</f>
        <v/>
      </c>
      <c r="W71" s="62" t="str">
        <f>IF(V71="","",IF(ISNUMBER($P71),$P71,IF($B71="Meilenstein",V71,WORKDAY(V71,MAX(N($G71),1)-1,Freie_Tage))))</f>
        <v/>
      </c>
      <c r="X71" s="62" t="str">
        <f>IF(V71="","",MAX(WORKDAY(IF($B71="Meilenstein",V71,WORKDAY(V71,MAX(N($G71),1)-1,Freie_Tage)),N($H71),Freie_Tage),IF(ISNUMBER($P71),$P71,0)))</f>
        <v/>
      </c>
      <c r="Y71" s="62">
        <f t="shared" si="11"/>
        <v>0</v>
      </c>
      <c r="Z71" s="62">
        <f>IF(NOT(ISNUMBER($K71)),0,IF(Y71&gt;=1,1,IF(TODAY()&lt;$K71,2,IF(OR(TODAY()&gt;$L71,N($R71)&gt;0),5,IF(Y71&lt;MIN(1,(NETWORKDAYS($K71,TODAY(),Freie_Tage)-1)/MAX(1,NETWORKDAYS($K71,$L71,Freie_Tage)))-0.15,4,3)))))</f>
        <v>0</v>
      </c>
      <c r="AA71" s="63" t="str">
        <f t="shared" ref="AA71:CZ71" si="74">IF(AND($B71="Meilenstein",ISNUMBER($K71)),IF(AND(AA$1&lt;=$K71,AB$1&gt;$K71),"◆",""),"")</f>
        <v/>
      </c>
      <c r="AB71" s="63" t="str">
        <f t="shared" si="74"/>
        <v/>
      </c>
      <c r="AC71" s="63" t="str">
        <f t="shared" si="74"/>
        <v/>
      </c>
      <c r="AD71" s="63" t="str">
        <f t="shared" si="74"/>
        <v/>
      </c>
      <c r="AE71" s="63" t="str">
        <f t="shared" si="74"/>
        <v/>
      </c>
      <c r="AF71" s="63" t="str">
        <f t="shared" si="74"/>
        <v/>
      </c>
      <c r="AG71" s="63" t="str">
        <f t="shared" si="74"/>
        <v/>
      </c>
      <c r="AH71" s="63" t="str">
        <f t="shared" si="74"/>
        <v/>
      </c>
      <c r="AI71" s="63" t="str">
        <f t="shared" si="74"/>
        <v/>
      </c>
      <c r="AJ71" s="63" t="str">
        <f t="shared" si="74"/>
        <v/>
      </c>
      <c r="AK71" s="63" t="str">
        <f t="shared" si="74"/>
        <v/>
      </c>
      <c r="AL71" s="63" t="str">
        <f t="shared" si="74"/>
        <v/>
      </c>
      <c r="AM71" s="63" t="str">
        <f t="shared" si="74"/>
        <v/>
      </c>
      <c r="AN71" s="63" t="str">
        <f t="shared" si="74"/>
        <v/>
      </c>
      <c r="AO71" s="63" t="str">
        <f t="shared" si="74"/>
        <v/>
      </c>
      <c r="AP71" s="63" t="str">
        <f t="shared" si="74"/>
        <v/>
      </c>
      <c r="AQ71" s="63" t="str">
        <f t="shared" si="74"/>
        <v/>
      </c>
      <c r="AR71" s="63" t="str">
        <f t="shared" si="74"/>
        <v/>
      </c>
      <c r="AS71" s="63" t="str">
        <f t="shared" si="74"/>
        <v/>
      </c>
      <c r="AT71" s="63" t="str">
        <f t="shared" si="74"/>
        <v/>
      </c>
      <c r="AU71" s="63" t="str">
        <f t="shared" si="74"/>
        <v/>
      </c>
      <c r="AV71" s="63" t="str">
        <f t="shared" si="74"/>
        <v/>
      </c>
      <c r="AW71" s="63" t="str">
        <f t="shared" si="74"/>
        <v/>
      </c>
      <c r="AX71" s="63" t="str">
        <f t="shared" si="74"/>
        <v/>
      </c>
      <c r="AY71" s="63" t="str">
        <f t="shared" si="74"/>
        <v/>
      </c>
      <c r="AZ71" s="63" t="str">
        <f t="shared" si="74"/>
        <v/>
      </c>
      <c r="BA71" s="63" t="str">
        <f t="shared" si="74"/>
        <v/>
      </c>
      <c r="BB71" s="63" t="str">
        <f t="shared" si="74"/>
        <v/>
      </c>
      <c r="BC71" s="63" t="str">
        <f t="shared" si="74"/>
        <v/>
      </c>
      <c r="BD71" s="63" t="str">
        <f t="shared" si="74"/>
        <v/>
      </c>
      <c r="BE71" s="63" t="str">
        <f t="shared" si="74"/>
        <v/>
      </c>
      <c r="BF71" s="63" t="str">
        <f t="shared" si="74"/>
        <v/>
      </c>
      <c r="BG71" s="63" t="str">
        <f t="shared" si="74"/>
        <v/>
      </c>
      <c r="BH71" s="63" t="str">
        <f t="shared" si="74"/>
        <v/>
      </c>
      <c r="BI71" s="63" t="str">
        <f t="shared" si="74"/>
        <v/>
      </c>
      <c r="BJ71" s="63" t="str">
        <f t="shared" si="74"/>
        <v/>
      </c>
      <c r="BK71" s="63" t="str">
        <f t="shared" si="74"/>
        <v/>
      </c>
      <c r="BL71" s="63" t="str">
        <f t="shared" si="74"/>
        <v/>
      </c>
      <c r="BM71" s="63" t="str">
        <f t="shared" si="74"/>
        <v/>
      </c>
      <c r="BN71" s="63" t="str">
        <f t="shared" si="74"/>
        <v/>
      </c>
      <c r="BO71" s="63" t="str">
        <f t="shared" si="74"/>
        <v/>
      </c>
      <c r="BP71" s="63" t="str">
        <f t="shared" si="74"/>
        <v/>
      </c>
      <c r="BQ71" s="63" t="str">
        <f t="shared" si="74"/>
        <v/>
      </c>
      <c r="BR71" s="63" t="str">
        <f t="shared" si="74"/>
        <v/>
      </c>
      <c r="BS71" s="63" t="str">
        <f t="shared" si="74"/>
        <v/>
      </c>
      <c r="BT71" s="63" t="str">
        <f t="shared" si="74"/>
        <v/>
      </c>
      <c r="BU71" s="63" t="str">
        <f t="shared" si="74"/>
        <v/>
      </c>
      <c r="BV71" s="63" t="str">
        <f t="shared" si="74"/>
        <v/>
      </c>
      <c r="BW71" s="63" t="str">
        <f t="shared" si="74"/>
        <v/>
      </c>
      <c r="BX71" s="63" t="str">
        <f t="shared" si="74"/>
        <v/>
      </c>
      <c r="BY71" s="63" t="str">
        <f t="shared" si="74"/>
        <v/>
      </c>
      <c r="BZ71" s="63" t="str">
        <f t="shared" si="74"/>
        <v/>
      </c>
      <c r="CA71" s="63" t="str">
        <f t="shared" si="74"/>
        <v/>
      </c>
      <c r="CB71" s="63" t="str">
        <f t="shared" si="74"/>
        <v/>
      </c>
      <c r="CC71" s="63" t="str">
        <f t="shared" si="74"/>
        <v/>
      </c>
      <c r="CD71" s="63" t="str">
        <f t="shared" si="74"/>
        <v/>
      </c>
      <c r="CE71" s="63" t="str">
        <f t="shared" si="74"/>
        <v/>
      </c>
      <c r="CF71" s="63" t="str">
        <f t="shared" si="74"/>
        <v/>
      </c>
      <c r="CG71" s="63" t="str">
        <f t="shared" si="74"/>
        <v/>
      </c>
      <c r="CH71" s="63" t="str">
        <f t="shared" si="74"/>
        <v/>
      </c>
      <c r="CI71" s="63" t="str">
        <f t="shared" si="74"/>
        <v/>
      </c>
      <c r="CJ71" s="63" t="str">
        <f t="shared" si="74"/>
        <v/>
      </c>
      <c r="CK71" s="63" t="str">
        <f t="shared" si="74"/>
        <v/>
      </c>
      <c r="CL71" s="63" t="str">
        <f t="shared" si="74"/>
        <v/>
      </c>
      <c r="CM71" s="63" t="str">
        <f t="shared" si="74"/>
        <v/>
      </c>
      <c r="CN71" s="63" t="str">
        <f t="shared" si="74"/>
        <v/>
      </c>
      <c r="CO71" s="63" t="str">
        <f t="shared" si="74"/>
        <v/>
      </c>
      <c r="CP71" s="63" t="str">
        <f t="shared" si="74"/>
        <v/>
      </c>
      <c r="CQ71" s="63" t="str">
        <f t="shared" si="74"/>
        <v/>
      </c>
      <c r="CR71" s="63" t="str">
        <f t="shared" si="74"/>
        <v/>
      </c>
      <c r="CS71" s="63" t="str">
        <f t="shared" si="74"/>
        <v/>
      </c>
      <c r="CT71" s="63" t="str">
        <f t="shared" si="74"/>
        <v/>
      </c>
      <c r="CU71" s="63" t="str">
        <f t="shared" si="74"/>
        <v/>
      </c>
      <c r="CV71" s="63" t="str">
        <f t="shared" si="74"/>
        <v/>
      </c>
      <c r="CW71" s="63" t="str">
        <f t="shared" si="74"/>
        <v/>
      </c>
      <c r="CX71" s="63" t="str">
        <f t="shared" si="74"/>
        <v/>
      </c>
      <c r="CY71" s="63" t="str">
        <f t="shared" si="74"/>
        <v/>
      </c>
      <c r="CZ71" s="63" t="str">
        <f t="shared" si="74"/>
        <v/>
      </c>
    </row>
    <row r="72" ht="15.75" customHeight="1">
      <c r="A72" s="53"/>
      <c r="B72" s="53"/>
      <c r="C72" s="55"/>
      <c r="D72" s="55"/>
      <c r="E72" s="53"/>
      <c r="F72" s="53"/>
      <c r="G72" s="53"/>
      <c r="H72" s="53"/>
      <c r="I72" s="53"/>
      <c r="J72" s="56"/>
      <c r="K72" s="57" t="str">
        <f t="shared" si="6"/>
        <v/>
      </c>
      <c r="L72" s="57" t="str">
        <f t="shared" si="7"/>
        <v/>
      </c>
      <c r="M72" s="57" t="str">
        <f>IF(OR($B72&lt;&gt;"Vorgang",N($H72)=0,NOT(ISNUMBER($L72)),ISNUMBER($P72)),"",WORKDAY($L72,$H72,Freie_Tage))</f>
        <v/>
      </c>
      <c r="N72" s="56"/>
      <c r="O72" s="56"/>
      <c r="P72" s="56"/>
      <c r="Q72" s="58"/>
      <c r="R72" s="59" t="str">
        <f>IF(AND(ISNUMBER($N72),ISNUMBER($L72)),IF($L72&gt;$N72,NETWORKDAYS($N72,$L72,Freie_Tage)-1,IF($L72&lt;$N72,1-NETWORKDAYS($L72,$N72,Freie_Tage),0)),"")</f>
        <v/>
      </c>
      <c r="S72" s="60" t="str">
        <f t="shared" si="8"/>
        <v/>
      </c>
      <c r="T72" s="61" t="str">
        <f t="shared" si="9"/>
        <v/>
      </c>
      <c r="U72" s="62">
        <f t="shared" si="10"/>
        <v>11</v>
      </c>
      <c r="V72" s="62" t="str">
        <f t="array" ref="V72">IF(OR($C72="",$B72="Abschnitt"),"",IF(ISNUMBER($O72),$O72,IF(AND($E72="",NOT(ISNUMBER($J72))),WORKDAY(IF(ISNUMBER($C$5),$C$5,TODAY())-1,1,Freie_Tage),MAX(IF($E72="",0,IFERROR(WORKDAY(INDEX($X$7:$X71,MATCH($E72,$A$7:$A71,0)),IF($B72="Meilenstein",0,1)+N($F72),Freie_Tage),WORKDAY(IF(ISNUMBER($C$5),$C$5,TODAY())-1,1,Freie_Tage))),IF(ISNUMBER($J72),WORKDAY($J72-1,1,Freie_Tage),0)))))</f>
        <v/>
      </c>
      <c r="W72" s="62" t="str">
        <f>IF(V72="","",IF(ISNUMBER($P72),$P72,IF($B72="Meilenstein",V72,WORKDAY(V72,MAX(N($G72),1)-1,Freie_Tage))))</f>
        <v/>
      </c>
      <c r="X72" s="62" t="str">
        <f>IF(V72="","",MAX(WORKDAY(IF($B72="Meilenstein",V72,WORKDAY(V72,MAX(N($G72),1)-1,Freie_Tage)),N($H72),Freie_Tage),IF(ISNUMBER($P72),$P72,0)))</f>
        <v/>
      </c>
      <c r="Y72" s="62">
        <f t="shared" si="11"/>
        <v>0</v>
      </c>
      <c r="Z72" s="62">
        <f>IF(NOT(ISNUMBER($K72)),0,IF(Y72&gt;=1,1,IF(TODAY()&lt;$K72,2,IF(OR(TODAY()&gt;$L72,N($R72)&gt;0),5,IF(Y72&lt;MIN(1,(NETWORKDAYS($K72,TODAY(),Freie_Tage)-1)/MAX(1,NETWORKDAYS($K72,$L72,Freie_Tage)))-0.15,4,3)))))</f>
        <v>0</v>
      </c>
      <c r="AA72" s="63" t="str">
        <f t="shared" ref="AA72:CZ72" si="75">IF(AND($B72="Meilenstein",ISNUMBER($K72)),IF(AND(AA$1&lt;=$K72,AB$1&gt;$K72),"◆",""),"")</f>
        <v/>
      </c>
      <c r="AB72" s="63" t="str">
        <f t="shared" si="75"/>
        <v/>
      </c>
      <c r="AC72" s="63" t="str">
        <f t="shared" si="75"/>
        <v/>
      </c>
      <c r="AD72" s="63" t="str">
        <f t="shared" si="75"/>
        <v/>
      </c>
      <c r="AE72" s="63" t="str">
        <f t="shared" si="75"/>
        <v/>
      </c>
      <c r="AF72" s="63" t="str">
        <f t="shared" si="75"/>
        <v/>
      </c>
      <c r="AG72" s="63" t="str">
        <f t="shared" si="75"/>
        <v/>
      </c>
      <c r="AH72" s="63" t="str">
        <f t="shared" si="75"/>
        <v/>
      </c>
      <c r="AI72" s="63" t="str">
        <f t="shared" si="75"/>
        <v/>
      </c>
      <c r="AJ72" s="63" t="str">
        <f t="shared" si="75"/>
        <v/>
      </c>
      <c r="AK72" s="63" t="str">
        <f t="shared" si="75"/>
        <v/>
      </c>
      <c r="AL72" s="63" t="str">
        <f t="shared" si="75"/>
        <v/>
      </c>
      <c r="AM72" s="63" t="str">
        <f t="shared" si="75"/>
        <v/>
      </c>
      <c r="AN72" s="63" t="str">
        <f t="shared" si="75"/>
        <v/>
      </c>
      <c r="AO72" s="63" t="str">
        <f t="shared" si="75"/>
        <v/>
      </c>
      <c r="AP72" s="63" t="str">
        <f t="shared" si="75"/>
        <v/>
      </c>
      <c r="AQ72" s="63" t="str">
        <f t="shared" si="75"/>
        <v/>
      </c>
      <c r="AR72" s="63" t="str">
        <f t="shared" si="75"/>
        <v/>
      </c>
      <c r="AS72" s="63" t="str">
        <f t="shared" si="75"/>
        <v/>
      </c>
      <c r="AT72" s="63" t="str">
        <f t="shared" si="75"/>
        <v/>
      </c>
      <c r="AU72" s="63" t="str">
        <f t="shared" si="75"/>
        <v/>
      </c>
      <c r="AV72" s="63" t="str">
        <f t="shared" si="75"/>
        <v/>
      </c>
      <c r="AW72" s="63" t="str">
        <f t="shared" si="75"/>
        <v/>
      </c>
      <c r="AX72" s="63" t="str">
        <f t="shared" si="75"/>
        <v/>
      </c>
      <c r="AY72" s="63" t="str">
        <f t="shared" si="75"/>
        <v/>
      </c>
      <c r="AZ72" s="63" t="str">
        <f t="shared" si="75"/>
        <v/>
      </c>
      <c r="BA72" s="63" t="str">
        <f t="shared" si="75"/>
        <v/>
      </c>
      <c r="BB72" s="63" t="str">
        <f t="shared" si="75"/>
        <v/>
      </c>
      <c r="BC72" s="63" t="str">
        <f t="shared" si="75"/>
        <v/>
      </c>
      <c r="BD72" s="63" t="str">
        <f t="shared" si="75"/>
        <v/>
      </c>
      <c r="BE72" s="63" t="str">
        <f t="shared" si="75"/>
        <v/>
      </c>
      <c r="BF72" s="63" t="str">
        <f t="shared" si="75"/>
        <v/>
      </c>
      <c r="BG72" s="63" t="str">
        <f t="shared" si="75"/>
        <v/>
      </c>
      <c r="BH72" s="63" t="str">
        <f t="shared" si="75"/>
        <v/>
      </c>
      <c r="BI72" s="63" t="str">
        <f t="shared" si="75"/>
        <v/>
      </c>
      <c r="BJ72" s="63" t="str">
        <f t="shared" si="75"/>
        <v/>
      </c>
      <c r="BK72" s="63" t="str">
        <f t="shared" si="75"/>
        <v/>
      </c>
      <c r="BL72" s="63" t="str">
        <f t="shared" si="75"/>
        <v/>
      </c>
      <c r="BM72" s="63" t="str">
        <f t="shared" si="75"/>
        <v/>
      </c>
      <c r="BN72" s="63" t="str">
        <f t="shared" si="75"/>
        <v/>
      </c>
      <c r="BO72" s="63" t="str">
        <f t="shared" si="75"/>
        <v/>
      </c>
      <c r="BP72" s="63" t="str">
        <f t="shared" si="75"/>
        <v/>
      </c>
      <c r="BQ72" s="63" t="str">
        <f t="shared" si="75"/>
        <v/>
      </c>
      <c r="BR72" s="63" t="str">
        <f t="shared" si="75"/>
        <v/>
      </c>
      <c r="BS72" s="63" t="str">
        <f t="shared" si="75"/>
        <v/>
      </c>
      <c r="BT72" s="63" t="str">
        <f t="shared" si="75"/>
        <v/>
      </c>
      <c r="BU72" s="63" t="str">
        <f t="shared" si="75"/>
        <v/>
      </c>
      <c r="BV72" s="63" t="str">
        <f t="shared" si="75"/>
        <v/>
      </c>
      <c r="BW72" s="63" t="str">
        <f t="shared" si="75"/>
        <v/>
      </c>
      <c r="BX72" s="63" t="str">
        <f t="shared" si="75"/>
        <v/>
      </c>
      <c r="BY72" s="63" t="str">
        <f t="shared" si="75"/>
        <v/>
      </c>
      <c r="BZ72" s="63" t="str">
        <f t="shared" si="75"/>
        <v/>
      </c>
      <c r="CA72" s="63" t="str">
        <f t="shared" si="75"/>
        <v/>
      </c>
      <c r="CB72" s="63" t="str">
        <f t="shared" si="75"/>
        <v/>
      </c>
      <c r="CC72" s="63" t="str">
        <f t="shared" si="75"/>
        <v/>
      </c>
      <c r="CD72" s="63" t="str">
        <f t="shared" si="75"/>
        <v/>
      </c>
      <c r="CE72" s="63" t="str">
        <f t="shared" si="75"/>
        <v/>
      </c>
      <c r="CF72" s="63" t="str">
        <f t="shared" si="75"/>
        <v/>
      </c>
      <c r="CG72" s="63" t="str">
        <f t="shared" si="75"/>
        <v/>
      </c>
      <c r="CH72" s="63" t="str">
        <f t="shared" si="75"/>
        <v/>
      </c>
      <c r="CI72" s="63" t="str">
        <f t="shared" si="75"/>
        <v/>
      </c>
      <c r="CJ72" s="63" t="str">
        <f t="shared" si="75"/>
        <v/>
      </c>
      <c r="CK72" s="63" t="str">
        <f t="shared" si="75"/>
        <v/>
      </c>
      <c r="CL72" s="63" t="str">
        <f t="shared" si="75"/>
        <v/>
      </c>
      <c r="CM72" s="63" t="str">
        <f t="shared" si="75"/>
        <v/>
      </c>
      <c r="CN72" s="63" t="str">
        <f t="shared" si="75"/>
        <v/>
      </c>
      <c r="CO72" s="63" t="str">
        <f t="shared" si="75"/>
        <v/>
      </c>
      <c r="CP72" s="63" t="str">
        <f t="shared" si="75"/>
        <v/>
      </c>
      <c r="CQ72" s="63" t="str">
        <f t="shared" si="75"/>
        <v/>
      </c>
      <c r="CR72" s="63" t="str">
        <f t="shared" si="75"/>
        <v/>
      </c>
      <c r="CS72" s="63" t="str">
        <f t="shared" si="75"/>
        <v/>
      </c>
      <c r="CT72" s="63" t="str">
        <f t="shared" si="75"/>
        <v/>
      </c>
      <c r="CU72" s="63" t="str">
        <f t="shared" si="75"/>
        <v/>
      </c>
      <c r="CV72" s="63" t="str">
        <f t="shared" si="75"/>
        <v/>
      </c>
      <c r="CW72" s="63" t="str">
        <f t="shared" si="75"/>
        <v/>
      </c>
      <c r="CX72" s="63" t="str">
        <f t="shared" si="75"/>
        <v/>
      </c>
      <c r="CY72" s="63" t="str">
        <f t="shared" si="75"/>
        <v/>
      </c>
      <c r="CZ72" s="63" t="str">
        <f t="shared" si="75"/>
        <v/>
      </c>
    </row>
    <row r="73" ht="15.75" customHeight="1">
      <c r="A73" s="53"/>
      <c r="B73" s="53"/>
      <c r="C73" s="55"/>
      <c r="D73" s="55"/>
      <c r="E73" s="53"/>
      <c r="F73" s="53"/>
      <c r="G73" s="53"/>
      <c r="H73" s="53"/>
      <c r="I73" s="53"/>
      <c r="J73" s="56"/>
      <c r="K73" s="57" t="str">
        <f t="shared" si="6"/>
        <v/>
      </c>
      <c r="L73" s="57" t="str">
        <f t="shared" si="7"/>
        <v/>
      </c>
      <c r="M73" s="57" t="str">
        <f>IF(OR($B73&lt;&gt;"Vorgang",N($H73)=0,NOT(ISNUMBER($L73)),ISNUMBER($P73)),"",WORKDAY($L73,$H73,Freie_Tage))</f>
        <v/>
      </c>
      <c r="N73" s="56"/>
      <c r="O73" s="56"/>
      <c r="P73" s="56"/>
      <c r="Q73" s="58"/>
      <c r="R73" s="59" t="str">
        <f>IF(AND(ISNUMBER($N73),ISNUMBER($L73)),IF($L73&gt;$N73,NETWORKDAYS($N73,$L73,Freie_Tage)-1,IF($L73&lt;$N73,1-NETWORKDAYS($L73,$N73,Freie_Tage),0)),"")</f>
        <v/>
      </c>
      <c r="S73" s="60" t="str">
        <f t="shared" si="8"/>
        <v/>
      </c>
      <c r="T73" s="61" t="str">
        <f t="shared" si="9"/>
        <v/>
      </c>
      <c r="U73" s="62">
        <f t="shared" si="10"/>
        <v>11</v>
      </c>
      <c r="V73" s="62" t="str">
        <f t="array" ref="V73">IF(OR($C73="",$B73="Abschnitt"),"",IF(ISNUMBER($O73),$O73,IF(AND($E73="",NOT(ISNUMBER($J73))),WORKDAY(IF(ISNUMBER($C$5),$C$5,TODAY())-1,1,Freie_Tage),MAX(IF($E73="",0,IFERROR(WORKDAY(INDEX($X$7:$X72,MATCH($E73,$A$7:$A72,0)),IF($B73="Meilenstein",0,1)+N($F73),Freie_Tage),WORKDAY(IF(ISNUMBER($C$5),$C$5,TODAY())-1,1,Freie_Tage))),IF(ISNUMBER($J73),WORKDAY($J73-1,1,Freie_Tage),0)))))</f>
        <v/>
      </c>
      <c r="W73" s="62" t="str">
        <f>IF(V73="","",IF(ISNUMBER($P73),$P73,IF($B73="Meilenstein",V73,WORKDAY(V73,MAX(N($G73),1)-1,Freie_Tage))))</f>
        <v/>
      </c>
      <c r="X73" s="62" t="str">
        <f>IF(V73="","",MAX(WORKDAY(IF($B73="Meilenstein",V73,WORKDAY(V73,MAX(N($G73),1)-1,Freie_Tage)),N($H73),Freie_Tage),IF(ISNUMBER($P73),$P73,0)))</f>
        <v/>
      </c>
      <c r="Y73" s="62">
        <f t="shared" si="11"/>
        <v>0</v>
      </c>
      <c r="Z73" s="62">
        <f>IF(NOT(ISNUMBER($K73)),0,IF(Y73&gt;=1,1,IF(TODAY()&lt;$K73,2,IF(OR(TODAY()&gt;$L73,N($R73)&gt;0),5,IF(Y73&lt;MIN(1,(NETWORKDAYS($K73,TODAY(),Freie_Tage)-1)/MAX(1,NETWORKDAYS($K73,$L73,Freie_Tage)))-0.15,4,3)))))</f>
        <v>0</v>
      </c>
      <c r="AA73" s="63" t="str">
        <f t="shared" ref="AA73:CZ73" si="76">IF(AND($B73="Meilenstein",ISNUMBER($K73)),IF(AND(AA$1&lt;=$K73,AB$1&gt;$K73),"◆",""),"")</f>
        <v/>
      </c>
      <c r="AB73" s="63" t="str">
        <f t="shared" si="76"/>
        <v/>
      </c>
      <c r="AC73" s="63" t="str">
        <f t="shared" si="76"/>
        <v/>
      </c>
      <c r="AD73" s="63" t="str">
        <f t="shared" si="76"/>
        <v/>
      </c>
      <c r="AE73" s="63" t="str">
        <f t="shared" si="76"/>
        <v/>
      </c>
      <c r="AF73" s="63" t="str">
        <f t="shared" si="76"/>
        <v/>
      </c>
      <c r="AG73" s="63" t="str">
        <f t="shared" si="76"/>
        <v/>
      </c>
      <c r="AH73" s="63" t="str">
        <f t="shared" si="76"/>
        <v/>
      </c>
      <c r="AI73" s="63" t="str">
        <f t="shared" si="76"/>
        <v/>
      </c>
      <c r="AJ73" s="63" t="str">
        <f t="shared" si="76"/>
        <v/>
      </c>
      <c r="AK73" s="63" t="str">
        <f t="shared" si="76"/>
        <v/>
      </c>
      <c r="AL73" s="63" t="str">
        <f t="shared" si="76"/>
        <v/>
      </c>
      <c r="AM73" s="63" t="str">
        <f t="shared" si="76"/>
        <v/>
      </c>
      <c r="AN73" s="63" t="str">
        <f t="shared" si="76"/>
        <v/>
      </c>
      <c r="AO73" s="63" t="str">
        <f t="shared" si="76"/>
        <v/>
      </c>
      <c r="AP73" s="63" t="str">
        <f t="shared" si="76"/>
        <v/>
      </c>
      <c r="AQ73" s="63" t="str">
        <f t="shared" si="76"/>
        <v/>
      </c>
      <c r="AR73" s="63" t="str">
        <f t="shared" si="76"/>
        <v/>
      </c>
      <c r="AS73" s="63" t="str">
        <f t="shared" si="76"/>
        <v/>
      </c>
      <c r="AT73" s="63" t="str">
        <f t="shared" si="76"/>
        <v/>
      </c>
      <c r="AU73" s="63" t="str">
        <f t="shared" si="76"/>
        <v/>
      </c>
      <c r="AV73" s="63" t="str">
        <f t="shared" si="76"/>
        <v/>
      </c>
      <c r="AW73" s="63" t="str">
        <f t="shared" si="76"/>
        <v/>
      </c>
      <c r="AX73" s="63" t="str">
        <f t="shared" si="76"/>
        <v/>
      </c>
      <c r="AY73" s="63" t="str">
        <f t="shared" si="76"/>
        <v/>
      </c>
      <c r="AZ73" s="63" t="str">
        <f t="shared" si="76"/>
        <v/>
      </c>
      <c r="BA73" s="63" t="str">
        <f t="shared" si="76"/>
        <v/>
      </c>
      <c r="BB73" s="63" t="str">
        <f t="shared" si="76"/>
        <v/>
      </c>
      <c r="BC73" s="63" t="str">
        <f t="shared" si="76"/>
        <v/>
      </c>
      <c r="BD73" s="63" t="str">
        <f t="shared" si="76"/>
        <v/>
      </c>
      <c r="BE73" s="63" t="str">
        <f t="shared" si="76"/>
        <v/>
      </c>
      <c r="BF73" s="63" t="str">
        <f t="shared" si="76"/>
        <v/>
      </c>
      <c r="BG73" s="63" t="str">
        <f t="shared" si="76"/>
        <v/>
      </c>
      <c r="BH73" s="63" t="str">
        <f t="shared" si="76"/>
        <v/>
      </c>
      <c r="BI73" s="63" t="str">
        <f t="shared" si="76"/>
        <v/>
      </c>
      <c r="BJ73" s="63" t="str">
        <f t="shared" si="76"/>
        <v/>
      </c>
      <c r="BK73" s="63" t="str">
        <f t="shared" si="76"/>
        <v/>
      </c>
      <c r="BL73" s="63" t="str">
        <f t="shared" si="76"/>
        <v/>
      </c>
      <c r="BM73" s="63" t="str">
        <f t="shared" si="76"/>
        <v/>
      </c>
      <c r="BN73" s="63" t="str">
        <f t="shared" si="76"/>
        <v/>
      </c>
      <c r="BO73" s="63" t="str">
        <f t="shared" si="76"/>
        <v/>
      </c>
      <c r="BP73" s="63" t="str">
        <f t="shared" si="76"/>
        <v/>
      </c>
      <c r="BQ73" s="63" t="str">
        <f t="shared" si="76"/>
        <v/>
      </c>
      <c r="BR73" s="63" t="str">
        <f t="shared" si="76"/>
        <v/>
      </c>
      <c r="BS73" s="63" t="str">
        <f t="shared" si="76"/>
        <v/>
      </c>
      <c r="BT73" s="63" t="str">
        <f t="shared" si="76"/>
        <v/>
      </c>
      <c r="BU73" s="63" t="str">
        <f t="shared" si="76"/>
        <v/>
      </c>
      <c r="BV73" s="63" t="str">
        <f t="shared" si="76"/>
        <v/>
      </c>
      <c r="BW73" s="63" t="str">
        <f t="shared" si="76"/>
        <v/>
      </c>
      <c r="BX73" s="63" t="str">
        <f t="shared" si="76"/>
        <v/>
      </c>
      <c r="BY73" s="63" t="str">
        <f t="shared" si="76"/>
        <v/>
      </c>
      <c r="BZ73" s="63" t="str">
        <f t="shared" si="76"/>
        <v/>
      </c>
      <c r="CA73" s="63" t="str">
        <f t="shared" si="76"/>
        <v/>
      </c>
      <c r="CB73" s="63" t="str">
        <f t="shared" si="76"/>
        <v/>
      </c>
      <c r="CC73" s="63" t="str">
        <f t="shared" si="76"/>
        <v/>
      </c>
      <c r="CD73" s="63" t="str">
        <f t="shared" si="76"/>
        <v/>
      </c>
      <c r="CE73" s="63" t="str">
        <f t="shared" si="76"/>
        <v/>
      </c>
      <c r="CF73" s="63" t="str">
        <f t="shared" si="76"/>
        <v/>
      </c>
      <c r="CG73" s="63" t="str">
        <f t="shared" si="76"/>
        <v/>
      </c>
      <c r="CH73" s="63" t="str">
        <f t="shared" si="76"/>
        <v/>
      </c>
      <c r="CI73" s="63" t="str">
        <f t="shared" si="76"/>
        <v/>
      </c>
      <c r="CJ73" s="63" t="str">
        <f t="shared" si="76"/>
        <v/>
      </c>
      <c r="CK73" s="63" t="str">
        <f t="shared" si="76"/>
        <v/>
      </c>
      <c r="CL73" s="63" t="str">
        <f t="shared" si="76"/>
        <v/>
      </c>
      <c r="CM73" s="63" t="str">
        <f t="shared" si="76"/>
        <v/>
      </c>
      <c r="CN73" s="63" t="str">
        <f t="shared" si="76"/>
        <v/>
      </c>
      <c r="CO73" s="63" t="str">
        <f t="shared" si="76"/>
        <v/>
      </c>
      <c r="CP73" s="63" t="str">
        <f t="shared" si="76"/>
        <v/>
      </c>
      <c r="CQ73" s="63" t="str">
        <f t="shared" si="76"/>
        <v/>
      </c>
      <c r="CR73" s="63" t="str">
        <f t="shared" si="76"/>
        <v/>
      </c>
      <c r="CS73" s="63" t="str">
        <f t="shared" si="76"/>
        <v/>
      </c>
      <c r="CT73" s="63" t="str">
        <f t="shared" si="76"/>
        <v/>
      </c>
      <c r="CU73" s="63" t="str">
        <f t="shared" si="76"/>
        <v/>
      </c>
      <c r="CV73" s="63" t="str">
        <f t="shared" si="76"/>
        <v/>
      </c>
      <c r="CW73" s="63" t="str">
        <f t="shared" si="76"/>
        <v/>
      </c>
      <c r="CX73" s="63" t="str">
        <f t="shared" si="76"/>
        <v/>
      </c>
      <c r="CY73" s="63" t="str">
        <f t="shared" si="76"/>
        <v/>
      </c>
      <c r="CZ73" s="63" t="str">
        <f t="shared" si="76"/>
        <v/>
      </c>
    </row>
    <row r="74" ht="15.75" customHeight="1">
      <c r="A74" s="53"/>
      <c r="B74" s="53"/>
      <c r="C74" s="55"/>
      <c r="D74" s="55"/>
      <c r="E74" s="53"/>
      <c r="F74" s="53"/>
      <c r="G74" s="53"/>
      <c r="H74" s="53"/>
      <c r="I74" s="53"/>
      <c r="J74" s="56"/>
      <c r="K74" s="57" t="str">
        <f t="shared" si="6"/>
        <v/>
      </c>
      <c r="L74" s="57" t="str">
        <f t="shared" si="7"/>
        <v/>
      </c>
      <c r="M74" s="57" t="str">
        <f>IF(OR($B74&lt;&gt;"Vorgang",N($H74)=0,NOT(ISNUMBER($L74)),ISNUMBER($P74)),"",WORKDAY($L74,$H74,Freie_Tage))</f>
        <v/>
      </c>
      <c r="N74" s="56"/>
      <c r="O74" s="56"/>
      <c r="P74" s="56"/>
      <c r="Q74" s="58"/>
      <c r="R74" s="59" t="str">
        <f>IF(AND(ISNUMBER($N74),ISNUMBER($L74)),IF($L74&gt;$N74,NETWORKDAYS($N74,$L74,Freie_Tage)-1,IF($L74&lt;$N74,1-NETWORKDAYS($L74,$N74,Freie_Tage),0)),"")</f>
        <v/>
      </c>
      <c r="S74" s="60" t="str">
        <f t="shared" si="8"/>
        <v/>
      </c>
      <c r="T74" s="61" t="str">
        <f t="shared" si="9"/>
        <v/>
      </c>
      <c r="U74" s="62">
        <f t="shared" si="10"/>
        <v>11</v>
      </c>
      <c r="V74" s="62" t="str">
        <f t="array" ref="V74">IF(OR($C74="",$B74="Abschnitt"),"",IF(ISNUMBER($O74),$O74,IF(AND($E74="",NOT(ISNUMBER($J74))),WORKDAY(IF(ISNUMBER($C$5),$C$5,TODAY())-1,1,Freie_Tage),MAX(IF($E74="",0,IFERROR(WORKDAY(INDEX($X$7:$X73,MATCH($E74,$A$7:$A73,0)),IF($B74="Meilenstein",0,1)+N($F74),Freie_Tage),WORKDAY(IF(ISNUMBER($C$5),$C$5,TODAY())-1,1,Freie_Tage))),IF(ISNUMBER($J74),WORKDAY($J74-1,1,Freie_Tage),0)))))</f>
        <v/>
      </c>
      <c r="W74" s="62" t="str">
        <f>IF(V74="","",IF(ISNUMBER($P74),$P74,IF($B74="Meilenstein",V74,WORKDAY(V74,MAX(N($G74),1)-1,Freie_Tage))))</f>
        <v/>
      </c>
      <c r="X74" s="62" t="str">
        <f>IF(V74="","",MAX(WORKDAY(IF($B74="Meilenstein",V74,WORKDAY(V74,MAX(N($G74),1)-1,Freie_Tage)),N($H74),Freie_Tage),IF(ISNUMBER($P74),$P74,0)))</f>
        <v/>
      </c>
      <c r="Y74" s="62">
        <f t="shared" si="11"/>
        <v>0</v>
      </c>
      <c r="Z74" s="62">
        <f>IF(NOT(ISNUMBER($K74)),0,IF(Y74&gt;=1,1,IF(TODAY()&lt;$K74,2,IF(OR(TODAY()&gt;$L74,N($R74)&gt;0),5,IF(Y74&lt;MIN(1,(NETWORKDAYS($K74,TODAY(),Freie_Tage)-1)/MAX(1,NETWORKDAYS($K74,$L74,Freie_Tage)))-0.15,4,3)))))</f>
        <v>0</v>
      </c>
      <c r="AA74" s="63" t="str">
        <f t="shared" ref="AA74:CZ74" si="77">IF(AND($B74="Meilenstein",ISNUMBER($K74)),IF(AND(AA$1&lt;=$K74,AB$1&gt;$K74),"◆",""),"")</f>
        <v/>
      </c>
      <c r="AB74" s="63" t="str">
        <f t="shared" si="77"/>
        <v/>
      </c>
      <c r="AC74" s="63" t="str">
        <f t="shared" si="77"/>
        <v/>
      </c>
      <c r="AD74" s="63" t="str">
        <f t="shared" si="77"/>
        <v/>
      </c>
      <c r="AE74" s="63" t="str">
        <f t="shared" si="77"/>
        <v/>
      </c>
      <c r="AF74" s="63" t="str">
        <f t="shared" si="77"/>
        <v/>
      </c>
      <c r="AG74" s="63" t="str">
        <f t="shared" si="77"/>
        <v/>
      </c>
      <c r="AH74" s="63" t="str">
        <f t="shared" si="77"/>
        <v/>
      </c>
      <c r="AI74" s="63" t="str">
        <f t="shared" si="77"/>
        <v/>
      </c>
      <c r="AJ74" s="63" t="str">
        <f t="shared" si="77"/>
        <v/>
      </c>
      <c r="AK74" s="63" t="str">
        <f t="shared" si="77"/>
        <v/>
      </c>
      <c r="AL74" s="63" t="str">
        <f t="shared" si="77"/>
        <v/>
      </c>
      <c r="AM74" s="63" t="str">
        <f t="shared" si="77"/>
        <v/>
      </c>
      <c r="AN74" s="63" t="str">
        <f t="shared" si="77"/>
        <v/>
      </c>
      <c r="AO74" s="63" t="str">
        <f t="shared" si="77"/>
        <v/>
      </c>
      <c r="AP74" s="63" t="str">
        <f t="shared" si="77"/>
        <v/>
      </c>
      <c r="AQ74" s="63" t="str">
        <f t="shared" si="77"/>
        <v/>
      </c>
      <c r="AR74" s="63" t="str">
        <f t="shared" si="77"/>
        <v/>
      </c>
      <c r="AS74" s="63" t="str">
        <f t="shared" si="77"/>
        <v/>
      </c>
      <c r="AT74" s="63" t="str">
        <f t="shared" si="77"/>
        <v/>
      </c>
      <c r="AU74" s="63" t="str">
        <f t="shared" si="77"/>
        <v/>
      </c>
      <c r="AV74" s="63" t="str">
        <f t="shared" si="77"/>
        <v/>
      </c>
      <c r="AW74" s="63" t="str">
        <f t="shared" si="77"/>
        <v/>
      </c>
      <c r="AX74" s="63" t="str">
        <f t="shared" si="77"/>
        <v/>
      </c>
      <c r="AY74" s="63" t="str">
        <f t="shared" si="77"/>
        <v/>
      </c>
      <c r="AZ74" s="63" t="str">
        <f t="shared" si="77"/>
        <v/>
      </c>
      <c r="BA74" s="63" t="str">
        <f t="shared" si="77"/>
        <v/>
      </c>
      <c r="BB74" s="63" t="str">
        <f t="shared" si="77"/>
        <v/>
      </c>
      <c r="BC74" s="63" t="str">
        <f t="shared" si="77"/>
        <v/>
      </c>
      <c r="BD74" s="63" t="str">
        <f t="shared" si="77"/>
        <v/>
      </c>
      <c r="BE74" s="63" t="str">
        <f t="shared" si="77"/>
        <v/>
      </c>
      <c r="BF74" s="63" t="str">
        <f t="shared" si="77"/>
        <v/>
      </c>
      <c r="BG74" s="63" t="str">
        <f t="shared" si="77"/>
        <v/>
      </c>
      <c r="BH74" s="63" t="str">
        <f t="shared" si="77"/>
        <v/>
      </c>
      <c r="BI74" s="63" t="str">
        <f t="shared" si="77"/>
        <v/>
      </c>
      <c r="BJ74" s="63" t="str">
        <f t="shared" si="77"/>
        <v/>
      </c>
      <c r="BK74" s="63" t="str">
        <f t="shared" si="77"/>
        <v/>
      </c>
      <c r="BL74" s="63" t="str">
        <f t="shared" si="77"/>
        <v/>
      </c>
      <c r="BM74" s="63" t="str">
        <f t="shared" si="77"/>
        <v/>
      </c>
      <c r="BN74" s="63" t="str">
        <f t="shared" si="77"/>
        <v/>
      </c>
      <c r="BO74" s="63" t="str">
        <f t="shared" si="77"/>
        <v/>
      </c>
      <c r="BP74" s="63" t="str">
        <f t="shared" si="77"/>
        <v/>
      </c>
      <c r="BQ74" s="63" t="str">
        <f t="shared" si="77"/>
        <v/>
      </c>
      <c r="BR74" s="63" t="str">
        <f t="shared" si="77"/>
        <v/>
      </c>
      <c r="BS74" s="63" t="str">
        <f t="shared" si="77"/>
        <v/>
      </c>
      <c r="BT74" s="63" t="str">
        <f t="shared" si="77"/>
        <v/>
      </c>
      <c r="BU74" s="63" t="str">
        <f t="shared" si="77"/>
        <v/>
      </c>
      <c r="BV74" s="63" t="str">
        <f t="shared" si="77"/>
        <v/>
      </c>
      <c r="BW74" s="63" t="str">
        <f t="shared" si="77"/>
        <v/>
      </c>
      <c r="BX74" s="63" t="str">
        <f t="shared" si="77"/>
        <v/>
      </c>
      <c r="BY74" s="63" t="str">
        <f t="shared" si="77"/>
        <v/>
      </c>
      <c r="BZ74" s="63" t="str">
        <f t="shared" si="77"/>
        <v/>
      </c>
      <c r="CA74" s="63" t="str">
        <f t="shared" si="77"/>
        <v/>
      </c>
      <c r="CB74" s="63" t="str">
        <f t="shared" si="77"/>
        <v/>
      </c>
      <c r="CC74" s="63" t="str">
        <f t="shared" si="77"/>
        <v/>
      </c>
      <c r="CD74" s="63" t="str">
        <f t="shared" si="77"/>
        <v/>
      </c>
      <c r="CE74" s="63" t="str">
        <f t="shared" si="77"/>
        <v/>
      </c>
      <c r="CF74" s="63" t="str">
        <f t="shared" si="77"/>
        <v/>
      </c>
      <c r="CG74" s="63" t="str">
        <f t="shared" si="77"/>
        <v/>
      </c>
      <c r="CH74" s="63" t="str">
        <f t="shared" si="77"/>
        <v/>
      </c>
      <c r="CI74" s="63" t="str">
        <f t="shared" si="77"/>
        <v/>
      </c>
      <c r="CJ74" s="63" t="str">
        <f t="shared" si="77"/>
        <v/>
      </c>
      <c r="CK74" s="63" t="str">
        <f t="shared" si="77"/>
        <v/>
      </c>
      <c r="CL74" s="63" t="str">
        <f t="shared" si="77"/>
        <v/>
      </c>
      <c r="CM74" s="63" t="str">
        <f t="shared" si="77"/>
        <v/>
      </c>
      <c r="CN74" s="63" t="str">
        <f t="shared" si="77"/>
        <v/>
      </c>
      <c r="CO74" s="63" t="str">
        <f t="shared" si="77"/>
        <v/>
      </c>
      <c r="CP74" s="63" t="str">
        <f t="shared" si="77"/>
        <v/>
      </c>
      <c r="CQ74" s="63" t="str">
        <f t="shared" si="77"/>
        <v/>
      </c>
      <c r="CR74" s="63" t="str">
        <f t="shared" si="77"/>
        <v/>
      </c>
      <c r="CS74" s="63" t="str">
        <f t="shared" si="77"/>
        <v/>
      </c>
      <c r="CT74" s="63" t="str">
        <f t="shared" si="77"/>
        <v/>
      </c>
      <c r="CU74" s="63" t="str">
        <f t="shared" si="77"/>
        <v/>
      </c>
      <c r="CV74" s="63" t="str">
        <f t="shared" si="77"/>
        <v/>
      </c>
      <c r="CW74" s="63" t="str">
        <f t="shared" si="77"/>
        <v/>
      </c>
      <c r="CX74" s="63" t="str">
        <f t="shared" si="77"/>
        <v/>
      </c>
      <c r="CY74" s="63" t="str">
        <f t="shared" si="77"/>
        <v/>
      </c>
      <c r="CZ74" s="63" t="str">
        <f t="shared" si="77"/>
        <v/>
      </c>
    </row>
    <row r="75" ht="15.75" customHeight="1">
      <c r="A75" s="53"/>
      <c r="B75" s="53"/>
      <c r="C75" s="55"/>
      <c r="D75" s="55"/>
      <c r="E75" s="53"/>
      <c r="F75" s="53"/>
      <c r="G75" s="53"/>
      <c r="H75" s="53"/>
      <c r="I75" s="53"/>
      <c r="J75" s="56"/>
      <c r="K75" s="57" t="str">
        <f t="shared" si="6"/>
        <v/>
      </c>
      <c r="L75" s="57" t="str">
        <f t="shared" si="7"/>
        <v/>
      </c>
      <c r="M75" s="57" t="str">
        <f>IF(OR($B75&lt;&gt;"Vorgang",N($H75)=0,NOT(ISNUMBER($L75)),ISNUMBER($P75)),"",WORKDAY($L75,$H75,Freie_Tage))</f>
        <v/>
      </c>
      <c r="N75" s="56"/>
      <c r="O75" s="56"/>
      <c r="P75" s="56"/>
      <c r="Q75" s="58"/>
      <c r="R75" s="59" t="str">
        <f>IF(AND(ISNUMBER($N75),ISNUMBER($L75)),IF($L75&gt;$N75,NETWORKDAYS($N75,$L75,Freie_Tage)-1,IF($L75&lt;$N75,1-NETWORKDAYS($L75,$N75,Freie_Tage),0)),"")</f>
        <v/>
      </c>
      <c r="S75" s="60" t="str">
        <f t="shared" si="8"/>
        <v/>
      </c>
      <c r="T75" s="61" t="str">
        <f t="shared" si="9"/>
        <v/>
      </c>
      <c r="U75" s="62">
        <f t="shared" si="10"/>
        <v>11</v>
      </c>
      <c r="V75" s="62" t="str">
        <f t="array" ref="V75">IF(OR($C75="",$B75="Abschnitt"),"",IF(ISNUMBER($O75),$O75,IF(AND($E75="",NOT(ISNUMBER($J75))),WORKDAY(IF(ISNUMBER($C$5),$C$5,TODAY())-1,1,Freie_Tage),MAX(IF($E75="",0,IFERROR(WORKDAY(INDEX($X$7:$X74,MATCH($E75,$A$7:$A74,0)),IF($B75="Meilenstein",0,1)+N($F75),Freie_Tage),WORKDAY(IF(ISNUMBER($C$5),$C$5,TODAY())-1,1,Freie_Tage))),IF(ISNUMBER($J75),WORKDAY($J75-1,1,Freie_Tage),0)))))</f>
        <v/>
      </c>
      <c r="W75" s="62" t="str">
        <f>IF(V75="","",IF(ISNUMBER($P75),$P75,IF($B75="Meilenstein",V75,WORKDAY(V75,MAX(N($G75),1)-1,Freie_Tage))))</f>
        <v/>
      </c>
      <c r="X75" s="62" t="str">
        <f>IF(V75="","",MAX(WORKDAY(IF($B75="Meilenstein",V75,WORKDAY(V75,MAX(N($G75),1)-1,Freie_Tage)),N($H75),Freie_Tage),IF(ISNUMBER($P75),$P75,0)))</f>
        <v/>
      </c>
      <c r="Y75" s="62">
        <f t="shared" si="11"/>
        <v>0</v>
      </c>
      <c r="Z75" s="62">
        <f>IF(NOT(ISNUMBER($K75)),0,IF(Y75&gt;=1,1,IF(TODAY()&lt;$K75,2,IF(OR(TODAY()&gt;$L75,N($R75)&gt;0),5,IF(Y75&lt;MIN(1,(NETWORKDAYS($K75,TODAY(),Freie_Tage)-1)/MAX(1,NETWORKDAYS($K75,$L75,Freie_Tage)))-0.15,4,3)))))</f>
        <v>0</v>
      </c>
      <c r="AA75" s="63" t="str">
        <f t="shared" ref="AA75:CZ75" si="78">IF(AND($B75="Meilenstein",ISNUMBER($K75)),IF(AND(AA$1&lt;=$K75,AB$1&gt;$K75),"◆",""),"")</f>
        <v/>
      </c>
      <c r="AB75" s="63" t="str">
        <f t="shared" si="78"/>
        <v/>
      </c>
      <c r="AC75" s="63" t="str">
        <f t="shared" si="78"/>
        <v/>
      </c>
      <c r="AD75" s="63" t="str">
        <f t="shared" si="78"/>
        <v/>
      </c>
      <c r="AE75" s="63" t="str">
        <f t="shared" si="78"/>
        <v/>
      </c>
      <c r="AF75" s="63" t="str">
        <f t="shared" si="78"/>
        <v/>
      </c>
      <c r="AG75" s="63" t="str">
        <f t="shared" si="78"/>
        <v/>
      </c>
      <c r="AH75" s="63" t="str">
        <f t="shared" si="78"/>
        <v/>
      </c>
      <c r="AI75" s="63" t="str">
        <f t="shared" si="78"/>
        <v/>
      </c>
      <c r="AJ75" s="63" t="str">
        <f t="shared" si="78"/>
        <v/>
      </c>
      <c r="AK75" s="63" t="str">
        <f t="shared" si="78"/>
        <v/>
      </c>
      <c r="AL75" s="63" t="str">
        <f t="shared" si="78"/>
        <v/>
      </c>
      <c r="AM75" s="63" t="str">
        <f t="shared" si="78"/>
        <v/>
      </c>
      <c r="AN75" s="63" t="str">
        <f t="shared" si="78"/>
        <v/>
      </c>
      <c r="AO75" s="63" t="str">
        <f t="shared" si="78"/>
        <v/>
      </c>
      <c r="AP75" s="63" t="str">
        <f t="shared" si="78"/>
        <v/>
      </c>
      <c r="AQ75" s="63" t="str">
        <f t="shared" si="78"/>
        <v/>
      </c>
      <c r="AR75" s="63" t="str">
        <f t="shared" si="78"/>
        <v/>
      </c>
      <c r="AS75" s="63" t="str">
        <f t="shared" si="78"/>
        <v/>
      </c>
      <c r="AT75" s="63" t="str">
        <f t="shared" si="78"/>
        <v/>
      </c>
      <c r="AU75" s="63" t="str">
        <f t="shared" si="78"/>
        <v/>
      </c>
      <c r="AV75" s="63" t="str">
        <f t="shared" si="78"/>
        <v/>
      </c>
      <c r="AW75" s="63" t="str">
        <f t="shared" si="78"/>
        <v/>
      </c>
      <c r="AX75" s="63" t="str">
        <f t="shared" si="78"/>
        <v/>
      </c>
      <c r="AY75" s="63" t="str">
        <f t="shared" si="78"/>
        <v/>
      </c>
      <c r="AZ75" s="63" t="str">
        <f t="shared" si="78"/>
        <v/>
      </c>
      <c r="BA75" s="63" t="str">
        <f t="shared" si="78"/>
        <v/>
      </c>
      <c r="BB75" s="63" t="str">
        <f t="shared" si="78"/>
        <v/>
      </c>
      <c r="BC75" s="63" t="str">
        <f t="shared" si="78"/>
        <v/>
      </c>
      <c r="BD75" s="63" t="str">
        <f t="shared" si="78"/>
        <v/>
      </c>
      <c r="BE75" s="63" t="str">
        <f t="shared" si="78"/>
        <v/>
      </c>
      <c r="BF75" s="63" t="str">
        <f t="shared" si="78"/>
        <v/>
      </c>
      <c r="BG75" s="63" t="str">
        <f t="shared" si="78"/>
        <v/>
      </c>
      <c r="BH75" s="63" t="str">
        <f t="shared" si="78"/>
        <v/>
      </c>
      <c r="BI75" s="63" t="str">
        <f t="shared" si="78"/>
        <v/>
      </c>
      <c r="BJ75" s="63" t="str">
        <f t="shared" si="78"/>
        <v/>
      </c>
      <c r="BK75" s="63" t="str">
        <f t="shared" si="78"/>
        <v/>
      </c>
      <c r="BL75" s="63" t="str">
        <f t="shared" si="78"/>
        <v/>
      </c>
      <c r="BM75" s="63" t="str">
        <f t="shared" si="78"/>
        <v/>
      </c>
      <c r="BN75" s="63" t="str">
        <f t="shared" si="78"/>
        <v/>
      </c>
      <c r="BO75" s="63" t="str">
        <f t="shared" si="78"/>
        <v/>
      </c>
      <c r="BP75" s="63" t="str">
        <f t="shared" si="78"/>
        <v/>
      </c>
      <c r="BQ75" s="63" t="str">
        <f t="shared" si="78"/>
        <v/>
      </c>
      <c r="BR75" s="63" t="str">
        <f t="shared" si="78"/>
        <v/>
      </c>
      <c r="BS75" s="63" t="str">
        <f t="shared" si="78"/>
        <v/>
      </c>
      <c r="BT75" s="63" t="str">
        <f t="shared" si="78"/>
        <v/>
      </c>
      <c r="BU75" s="63" t="str">
        <f t="shared" si="78"/>
        <v/>
      </c>
      <c r="BV75" s="63" t="str">
        <f t="shared" si="78"/>
        <v/>
      </c>
      <c r="BW75" s="63" t="str">
        <f t="shared" si="78"/>
        <v/>
      </c>
      <c r="BX75" s="63" t="str">
        <f t="shared" si="78"/>
        <v/>
      </c>
      <c r="BY75" s="63" t="str">
        <f t="shared" si="78"/>
        <v/>
      </c>
      <c r="BZ75" s="63" t="str">
        <f t="shared" si="78"/>
        <v/>
      </c>
      <c r="CA75" s="63" t="str">
        <f t="shared" si="78"/>
        <v/>
      </c>
      <c r="CB75" s="63" t="str">
        <f t="shared" si="78"/>
        <v/>
      </c>
      <c r="CC75" s="63" t="str">
        <f t="shared" si="78"/>
        <v/>
      </c>
      <c r="CD75" s="63" t="str">
        <f t="shared" si="78"/>
        <v/>
      </c>
      <c r="CE75" s="63" t="str">
        <f t="shared" si="78"/>
        <v/>
      </c>
      <c r="CF75" s="63" t="str">
        <f t="shared" si="78"/>
        <v/>
      </c>
      <c r="CG75" s="63" t="str">
        <f t="shared" si="78"/>
        <v/>
      </c>
      <c r="CH75" s="63" t="str">
        <f t="shared" si="78"/>
        <v/>
      </c>
      <c r="CI75" s="63" t="str">
        <f t="shared" si="78"/>
        <v/>
      </c>
      <c r="CJ75" s="63" t="str">
        <f t="shared" si="78"/>
        <v/>
      </c>
      <c r="CK75" s="63" t="str">
        <f t="shared" si="78"/>
        <v/>
      </c>
      <c r="CL75" s="63" t="str">
        <f t="shared" si="78"/>
        <v/>
      </c>
      <c r="CM75" s="63" t="str">
        <f t="shared" si="78"/>
        <v/>
      </c>
      <c r="CN75" s="63" t="str">
        <f t="shared" si="78"/>
        <v/>
      </c>
      <c r="CO75" s="63" t="str">
        <f t="shared" si="78"/>
        <v/>
      </c>
      <c r="CP75" s="63" t="str">
        <f t="shared" si="78"/>
        <v/>
      </c>
      <c r="CQ75" s="63" t="str">
        <f t="shared" si="78"/>
        <v/>
      </c>
      <c r="CR75" s="63" t="str">
        <f t="shared" si="78"/>
        <v/>
      </c>
      <c r="CS75" s="63" t="str">
        <f t="shared" si="78"/>
        <v/>
      </c>
      <c r="CT75" s="63" t="str">
        <f t="shared" si="78"/>
        <v/>
      </c>
      <c r="CU75" s="63" t="str">
        <f t="shared" si="78"/>
        <v/>
      </c>
      <c r="CV75" s="63" t="str">
        <f t="shared" si="78"/>
        <v/>
      </c>
      <c r="CW75" s="63" t="str">
        <f t="shared" si="78"/>
        <v/>
      </c>
      <c r="CX75" s="63" t="str">
        <f t="shared" si="78"/>
        <v/>
      </c>
      <c r="CY75" s="63" t="str">
        <f t="shared" si="78"/>
        <v/>
      </c>
      <c r="CZ75" s="63" t="str">
        <f t="shared" si="78"/>
        <v/>
      </c>
    </row>
    <row r="76" ht="15.75" customHeight="1">
      <c r="A76" s="53"/>
      <c r="B76" s="53"/>
      <c r="C76" s="55"/>
      <c r="D76" s="55"/>
      <c r="E76" s="53"/>
      <c r="F76" s="53"/>
      <c r="G76" s="53"/>
      <c r="H76" s="53"/>
      <c r="I76" s="53"/>
      <c r="J76" s="56"/>
      <c r="K76" s="57" t="str">
        <f t="shared" si="6"/>
        <v/>
      </c>
      <c r="L76" s="57" t="str">
        <f t="shared" si="7"/>
        <v/>
      </c>
      <c r="M76" s="57" t="str">
        <f>IF(OR($B76&lt;&gt;"Vorgang",N($H76)=0,NOT(ISNUMBER($L76)),ISNUMBER($P76)),"",WORKDAY($L76,$H76,Freie_Tage))</f>
        <v/>
      </c>
      <c r="N76" s="56"/>
      <c r="O76" s="56"/>
      <c r="P76" s="56"/>
      <c r="Q76" s="58"/>
      <c r="R76" s="59" t="str">
        <f>IF(AND(ISNUMBER($N76),ISNUMBER($L76)),IF($L76&gt;$N76,NETWORKDAYS($N76,$L76,Freie_Tage)-1,IF($L76&lt;$N76,1-NETWORKDAYS($L76,$N76,Freie_Tage),0)),"")</f>
        <v/>
      </c>
      <c r="S76" s="60" t="str">
        <f t="shared" si="8"/>
        <v/>
      </c>
      <c r="T76" s="61" t="str">
        <f t="shared" si="9"/>
        <v/>
      </c>
      <c r="U76" s="62">
        <f t="shared" si="10"/>
        <v>11</v>
      </c>
      <c r="V76" s="62" t="str">
        <f t="array" ref="V76">IF(OR($C76="",$B76="Abschnitt"),"",IF(ISNUMBER($O76),$O76,IF(AND($E76="",NOT(ISNUMBER($J76))),WORKDAY(IF(ISNUMBER($C$5),$C$5,TODAY())-1,1,Freie_Tage),MAX(IF($E76="",0,IFERROR(WORKDAY(INDEX($X$7:$X75,MATCH($E76,$A$7:$A75,0)),IF($B76="Meilenstein",0,1)+N($F76),Freie_Tage),WORKDAY(IF(ISNUMBER($C$5),$C$5,TODAY())-1,1,Freie_Tage))),IF(ISNUMBER($J76),WORKDAY($J76-1,1,Freie_Tage),0)))))</f>
        <v/>
      </c>
      <c r="W76" s="62" t="str">
        <f>IF(V76="","",IF(ISNUMBER($P76),$P76,IF($B76="Meilenstein",V76,WORKDAY(V76,MAX(N($G76),1)-1,Freie_Tage))))</f>
        <v/>
      </c>
      <c r="X76" s="62" t="str">
        <f>IF(V76="","",MAX(WORKDAY(IF($B76="Meilenstein",V76,WORKDAY(V76,MAX(N($G76),1)-1,Freie_Tage)),N($H76),Freie_Tage),IF(ISNUMBER($P76),$P76,0)))</f>
        <v/>
      </c>
      <c r="Y76" s="62">
        <f t="shared" si="11"/>
        <v>0</v>
      </c>
      <c r="Z76" s="62">
        <f>IF(NOT(ISNUMBER($K76)),0,IF(Y76&gt;=1,1,IF(TODAY()&lt;$K76,2,IF(OR(TODAY()&gt;$L76,N($R76)&gt;0),5,IF(Y76&lt;MIN(1,(NETWORKDAYS($K76,TODAY(),Freie_Tage)-1)/MAX(1,NETWORKDAYS($K76,$L76,Freie_Tage)))-0.15,4,3)))))</f>
        <v>0</v>
      </c>
      <c r="AA76" s="63" t="str">
        <f t="shared" ref="AA76:CZ76" si="79">IF(AND($B76="Meilenstein",ISNUMBER($K76)),IF(AND(AA$1&lt;=$K76,AB$1&gt;$K76),"◆",""),"")</f>
        <v/>
      </c>
      <c r="AB76" s="63" t="str">
        <f t="shared" si="79"/>
        <v/>
      </c>
      <c r="AC76" s="63" t="str">
        <f t="shared" si="79"/>
        <v/>
      </c>
      <c r="AD76" s="63" t="str">
        <f t="shared" si="79"/>
        <v/>
      </c>
      <c r="AE76" s="63" t="str">
        <f t="shared" si="79"/>
        <v/>
      </c>
      <c r="AF76" s="63" t="str">
        <f t="shared" si="79"/>
        <v/>
      </c>
      <c r="AG76" s="63" t="str">
        <f t="shared" si="79"/>
        <v/>
      </c>
      <c r="AH76" s="63" t="str">
        <f t="shared" si="79"/>
        <v/>
      </c>
      <c r="AI76" s="63" t="str">
        <f t="shared" si="79"/>
        <v/>
      </c>
      <c r="AJ76" s="63" t="str">
        <f t="shared" si="79"/>
        <v/>
      </c>
      <c r="AK76" s="63" t="str">
        <f t="shared" si="79"/>
        <v/>
      </c>
      <c r="AL76" s="63" t="str">
        <f t="shared" si="79"/>
        <v/>
      </c>
      <c r="AM76" s="63" t="str">
        <f t="shared" si="79"/>
        <v/>
      </c>
      <c r="AN76" s="63" t="str">
        <f t="shared" si="79"/>
        <v/>
      </c>
      <c r="AO76" s="63" t="str">
        <f t="shared" si="79"/>
        <v/>
      </c>
      <c r="AP76" s="63" t="str">
        <f t="shared" si="79"/>
        <v/>
      </c>
      <c r="AQ76" s="63" t="str">
        <f t="shared" si="79"/>
        <v/>
      </c>
      <c r="AR76" s="63" t="str">
        <f t="shared" si="79"/>
        <v/>
      </c>
      <c r="AS76" s="63" t="str">
        <f t="shared" si="79"/>
        <v/>
      </c>
      <c r="AT76" s="63" t="str">
        <f t="shared" si="79"/>
        <v/>
      </c>
      <c r="AU76" s="63" t="str">
        <f t="shared" si="79"/>
        <v/>
      </c>
      <c r="AV76" s="63" t="str">
        <f t="shared" si="79"/>
        <v/>
      </c>
      <c r="AW76" s="63" t="str">
        <f t="shared" si="79"/>
        <v/>
      </c>
      <c r="AX76" s="63" t="str">
        <f t="shared" si="79"/>
        <v/>
      </c>
      <c r="AY76" s="63" t="str">
        <f t="shared" si="79"/>
        <v/>
      </c>
      <c r="AZ76" s="63" t="str">
        <f t="shared" si="79"/>
        <v/>
      </c>
      <c r="BA76" s="63" t="str">
        <f t="shared" si="79"/>
        <v/>
      </c>
      <c r="BB76" s="63" t="str">
        <f t="shared" si="79"/>
        <v/>
      </c>
      <c r="BC76" s="63" t="str">
        <f t="shared" si="79"/>
        <v/>
      </c>
      <c r="BD76" s="63" t="str">
        <f t="shared" si="79"/>
        <v/>
      </c>
      <c r="BE76" s="63" t="str">
        <f t="shared" si="79"/>
        <v/>
      </c>
      <c r="BF76" s="63" t="str">
        <f t="shared" si="79"/>
        <v/>
      </c>
      <c r="BG76" s="63" t="str">
        <f t="shared" si="79"/>
        <v/>
      </c>
      <c r="BH76" s="63" t="str">
        <f t="shared" si="79"/>
        <v/>
      </c>
      <c r="BI76" s="63" t="str">
        <f t="shared" si="79"/>
        <v/>
      </c>
      <c r="BJ76" s="63" t="str">
        <f t="shared" si="79"/>
        <v/>
      </c>
      <c r="BK76" s="63" t="str">
        <f t="shared" si="79"/>
        <v/>
      </c>
      <c r="BL76" s="63" t="str">
        <f t="shared" si="79"/>
        <v/>
      </c>
      <c r="BM76" s="63" t="str">
        <f t="shared" si="79"/>
        <v/>
      </c>
      <c r="BN76" s="63" t="str">
        <f t="shared" si="79"/>
        <v/>
      </c>
      <c r="BO76" s="63" t="str">
        <f t="shared" si="79"/>
        <v/>
      </c>
      <c r="BP76" s="63" t="str">
        <f t="shared" si="79"/>
        <v/>
      </c>
      <c r="BQ76" s="63" t="str">
        <f t="shared" si="79"/>
        <v/>
      </c>
      <c r="BR76" s="63" t="str">
        <f t="shared" si="79"/>
        <v/>
      </c>
      <c r="BS76" s="63" t="str">
        <f t="shared" si="79"/>
        <v/>
      </c>
      <c r="BT76" s="63" t="str">
        <f t="shared" si="79"/>
        <v/>
      </c>
      <c r="BU76" s="63" t="str">
        <f t="shared" si="79"/>
        <v/>
      </c>
      <c r="BV76" s="63" t="str">
        <f t="shared" si="79"/>
        <v/>
      </c>
      <c r="BW76" s="63" t="str">
        <f t="shared" si="79"/>
        <v/>
      </c>
      <c r="BX76" s="63" t="str">
        <f t="shared" si="79"/>
        <v/>
      </c>
      <c r="BY76" s="63" t="str">
        <f t="shared" si="79"/>
        <v/>
      </c>
      <c r="BZ76" s="63" t="str">
        <f t="shared" si="79"/>
        <v/>
      </c>
      <c r="CA76" s="63" t="str">
        <f t="shared" si="79"/>
        <v/>
      </c>
      <c r="CB76" s="63" t="str">
        <f t="shared" si="79"/>
        <v/>
      </c>
      <c r="CC76" s="63" t="str">
        <f t="shared" si="79"/>
        <v/>
      </c>
      <c r="CD76" s="63" t="str">
        <f t="shared" si="79"/>
        <v/>
      </c>
      <c r="CE76" s="63" t="str">
        <f t="shared" si="79"/>
        <v/>
      </c>
      <c r="CF76" s="63" t="str">
        <f t="shared" si="79"/>
        <v/>
      </c>
      <c r="CG76" s="63" t="str">
        <f t="shared" si="79"/>
        <v/>
      </c>
      <c r="CH76" s="63" t="str">
        <f t="shared" si="79"/>
        <v/>
      </c>
      <c r="CI76" s="63" t="str">
        <f t="shared" si="79"/>
        <v/>
      </c>
      <c r="CJ76" s="63" t="str">
        <f t="shared" si="79"/>
        <v/>
      </c>
      <c r="CK76" s="63" t="str">
        <f t="shared" si="79"/>
        <v/>
      </c>
      <c r="CL76" s="63" t="str">
        <f t="shared" si="79"/>
        <v/>
      </c>
      <c r="CM76" s="63" t="str">
        <f t="shared" si="79"/>
        <v/>
      </c>
      <c r="CN76" s="63" t="str">
        <f t="shared" si="79"/>
        <v/>
      </c>
      <c r="CO76" s="63" t="str">
        <f t="shared" si="79"/>
        <v/>
      </c>
      <c r="CP76" s="63" t="str">
        <f t="shared" si="79"/>
        <v/>
      </c>
      <c r="CQ76" s="63" t="str">
        <f t="shared" si="79"/>
        <v/>
      </c>
      <c r="CR76" s="63" t="str">
        <f t="shared" si="79"/>
        <v/>
      </c>
      <c r="CS76" s="63" t="str">
        <f t="shared" si="79"/>
        <v/>
      </c>
      <c r="CT76" s="63" t="str">
        <f t="shared" si="79"/>
        <v/>
      </c>
      <c r="CU76" s="63" t="str">
        <f t="shared" si="79"/>
        <v/>
      </c>
      <c r="CV76" s="63" t="str">
        <f t="shared" si="79"/>
        <v/>
      </c>
      <c r="CW76" s="63" t="str">
        <f t="shared" si="79"/>
        <v/>
      </c>
      <c r="CX76" s="63" t="str">
        <f t="shared" si="79"/>
        <v/>
      </c>
      <c r="CY76" s="63" t="str">
        <f t="shared" si="79"/>
        <v/>
      </c>
      <c r="CZ76" s="63" t="str">
        <f t="shared" si="79"/>
        <v/>
      </c>
    </row>
    <row r="77" ht="15.75" customHeight="1">
      <c r="A77" s="53"/>
      <c r="B77" s="53"/>
      <c r="C77" s="55"/>
      <c r="D77" s="55"/>
      <c r="E77" s="53"/>
      <c r="F77" s="53"/>
      <c r="G77" s="53"/>
      <c r="H77" s="53"/>
      <c r="I77" s="53"/>
      <c r="J77" s="56"/>
      <c r="K77" s="57" t="str">
        <f t="shared" si="6"/>
        <v/>
      </c>
      <c r="L77" s="57" t="str">
        <f t="shared" si="7"/>
        <v/>
      </c>
      <c r="M77" s="57" t="str">
        <f>IF(OR($B77&lt;&gt;"Vorgang",N($H77)=0,NOT(ISNUMBER($L77)),ISNUMBER($P77)),"",WORKDAY($L77,$H77,Freie_Tage))</f>
        <v/>
      </c>
      <c r="N77" s="56"/>
      <c r="O77" s="56"/>
      <c r="P77" s="56"/>
      <c r="Q77" s="58"/>
      <c r="R77" s="59" t="str">
        <f>IF(AND(ISNUMBER($N77),ISNUMBER($L77)),IF($L77&gt;$N77,NETWORKDAYS($N77,$L77,Freie_Tage)-1,IF($L77&lt;$N77,1-NETWORKDAYS($L77,$N77,Freie_Tage),0)),"")</f>
        <v/>
      </c>
      <c r="S77" s="60" t="str">
        <f t="shared" si="8"/>
        <v/>
      </c>
      <c r="T77" s="61" t="str">
        <f t="shared" si="9"/>
        <v/>
      </c>
      <c r="U77" s="62">
        <f t="shared" si="10"/>
        <v>11</v>
      </c>
      <c r="V77" s="62" t="str">
        <f t="array" ref="V77">IF(OR($C77="",$B77="Abschnitt"),"",IF(ISNUMBER($O77),$O77,IF(AND($E77="",NOT(ISNUMBER($J77))),WORKDAY(IF(ISNUMBER($C$5),$C$5,TODAY())-1,1,Freie_Tage),MAX(IF($E77="",0,IFERROR(WORKDAY(INDEX($X$7:$X76,MATCH($E77,$A$7:$A76,0)),IF($B77="Meilenstein",0,1)+N($F77),Freie_Tage),WORKDAY(IF(ISNUMBER($C$5),$C$5,TODAY())-1,1,Freie_Tage))),IF(ISNUMBER($J77),WORKDAY($J77-1,1,Freie_Tage),0)))))</f>
        <v/>
      </c>
      <c r="W77" s="62" t="str">
        <f>IF(V77="","",IF(ISNUMBER($P77),$P77,IF($B77="Meilenstein",V77,WORKDAY(V77,MAX(N($G77),1)-1,Freie_Tage))))</f>
        <v/>
      </c>
      <c r="X77" s="62" t="str">
        <f>IF(V77="","",MAX(WORKDAY(IF($B77="Meilenstein",V77,WORKDAY(V77,MAX(N($G77),1)-1,Freie_Tage)),N($H77),Freie_Tage),IF(ISNUMBER($P77),$P77,0)))</f>
        <v/>
      </c>
      <c r="Y77" s="62">
        <f t="shared" si="11"/>
        <v>0</v>
      </c>
      <c r="Z77" s="62">
        <f>IF(NOT(ISNUMBER($K77)),0,IF(Y77&gt;=1,1,IF(TODAY()&lt;$K77,2,IF(OR(TODAY()&gt;$L77,N($R77)&gt;0),5,IF(Y77&lt;MIN(1,(NETWORKDAYS($K77,TODAY(),Freie_Tage)-1)/MAX(1,NETWORKDAYS($K77,$L77,Freie_Tage)))-0.15,4,3)))))</f>
        <v>0</v>
      </c>
      <c r="AA77" s="63" t="str">
        <f t="shared" ref="AA77:CZ77" si="80">IF(AND($B77="Meilenstein",ISNUMBER($K77)),IF(AND(AA$1&lt;=$K77,AB$1&gt;$K77),"◆",""),"")</f>
        <v/>
      </c>
      <c r="AB77" s="63" t="str">
        <f t="shared" si="80"/>
        <v/>
      </c>
      <c r="AC77" s="63" t="str">
        <f t="shared" si="80"/>
        <v/>
      </c>
      <c r="AD77" s="63" t="str">
        <f t="shared" si="80"/>
        <v/>
      </c>
      <c r="AE77" s="63" t="str">
        <f t="shared" si="80"/>
        <v/>
      </c>
      <c r="AF77" s="63" t="str">
        <f t="shared" si="80"/>
        <v/>
      </c>
      <c r="AG77" s="63" t="str">
        <f t="shared" si="80"/>
        <v/>
      </c>
      <c r="AH77" s="63" t="str">
        <f t="shared" si="80"/>
        <v/>
      </c>
      <c r="AI77" s="63" t="str">
        <f t="shared" si="80"/>
        <v/>
      </c>
      <c r="AJ77" s="63" t="str">
        <f t="shared" si="80"/>
        <v/>
      </c>
      <c r="AK77" s="63" t="str">
        <f t="shared" si="80"/>
        <v/>
      </c>
      <c r="AL77" s="63" t="str">
        <f t="shared" si="80"/>
        <v/>
      </c>
      <c r="AM77" s="63" t="str">
        <f t="shared" si="80"/>
        <v/>
      </c>
      <c r="AN77" s="63" t="str">
        <f t="shared" si="80"/>
        <v/>
      </c>
      <c r="AO77" s="63" t="str">
        <f t="shared" si="80"/>
        <v/>
      </c>
      <c r="AP77" s="63" t="str">
        <f t="shared" si="80"/>
        <v/>
      </c>
      <c r="AQ77" s="63" t="str">
        <f t="shared" si="80"/>
        <v/>
      </c>
      <c r="AR77" s="63" t="str">
        <f t="shared" si="80"/>
        <v/>
      </c>
      <c r="AS77" s="63" t="str">
        <f t="shared" si="80"/>
        <v/>
      </c>
      <c r="AT77" s="63" t="str">
        <f t="shared" si="80"/>
        <v/>
      </c>
      <c r="AU77" s="63" t="str">
        <f t="shared" si="80"/>
        <v/>
      </c>
      <c r="AV77" s="63" t="str">
        <f t="shared" si="80"/>
        <v/>
      </c>
      <c r="AW77" s="63" t="str">
        <f t="shared" si="80"/>
        <v/>
      </c>
      <c r="AX77" s="63" t="str">
        <f t="shared" si="80"/>
        <v/>
      </c>
      <c r="AY77" s="63" t="str">
        <f t="shared" si="80"/>
        <v/>
      </c>
      <c r="AZ77" s="63" t="str">
        <f t="shared" si="80"/>
        <v/>
      </c>
      <c r="BA77" s="63" t="str">
        <f t="shared" si="80"/>
        <v/>
      </c>
      <c r="BB77" s="63" t="str">
        <f t="shared" si="80"/>
        <v/>
      </c>
      <c r="BC77" s="63" t="str">
        <f t="shared" si="80"/>
        <v/>
      </c>
      <c r="BD77" s="63" t="str">
        <f t="shared" si="80"/>
        <v/>
      </c>
      <c r="BE77" s="63" t="str">
        <f t="shared" si="80"/>
        <v/>
      </c>
      <c r="BF77" s="63" t="str">
        <f t="shared" si="80"/>
        <v/>
      </c>
      <c r="BG77" s="63" t="str">
        <f t="shared" si="80"/>
        <v/>
      </c>
      <c r="BH77" s="63" t="str">
        <f t="shared" si="80"/>
        <v/>
      </c>
      <c r="BI77" s="63" t="str">
        <f t="shared" si="80"/>
        <v/>
      </c>
      <c r="BJ77" s="63" t="str">
        <f t="shared" si="80"/>
        <v/>
      </c>
      <c r="BK77" s="63" t="str">
        <f t="shared" si="80"/>
        <v/>
      </c>
      <c r="BL77" s="63" t="str">
        <f t="shared" si="80"/>
        <v/>
      </c>
      <c r="BM77" s="63" t="str">
        <f t="shared" si="80"/>
        <v/>
      </c>
      <c r="BN77" s="63" t="str">
        <f t="shared" si="80"/>
        <v/>
      </c>
      <c r="BO77" s="63" t="str">
        <f t="shared" si="80"/>
        <v/>
      </c>
      <c r="BP77" s="63" t="str">
        <f t="shared" si="80"/>
        <v/>
      </c>
      <c r="BQ77" s="63" t="str">
        <f t="shared" si="80"/>
        <v/>
      </c>
      <c r="BR77" s="63" t="str">
        <f t="shared" si="80"/>
        <v/>
      </c>
      <c r="BS77" s="63" t="str">
        <f t="shared" si="80"/>
        <v/>
      </c>
      <c r="BT77" s="63" t="str">
        <f t="shared" si="80"/>
        <v/>
      </c>
      <c r="BU77" s="63" t="str">
        <f t="shared" si="80"/>
        <v/>
      </c>
      <c r="BV77" s="63" t="str">
        <f t="shared" si="80"/>
        <v/>
      </c>
      <c r="BW77" s="63" t="str">
        <f t="shared" si="80"/>
        <v/>
      </c>
      <c r="BX77" s="63" t="str">
        <f t="shared" si="80"/>
        <v/>
      </c>
      <c r="BY77" s="63" t="str">
        <f t="shared" si="80"/>
        <v/>
      </c>
      <c r="BZ77" s="63" t="str">
        <f t="shared" si="80"/>
        <v/>
      </c>
      <c r="CA77" s="63" t="str">
        <f t="shared" si="80"/>
        <v/>
      </c>
      <c r="CB77" s="63" t="str">
        <f t="shared" si="80"/>
        <v/>
      </c>
      <c r="CC77" s="63" t="str">
        <f t="shared" si="80"/>
        <v/>
      </c>
      <c r="CD77" s="63" t="str">
        <f t="shared" si="80"/>
        <v/>
      </c>
      <c r="CE77" s="63" t="str">
        <f t="shared" si="80"/>
        <v/>
      </c>
      <c r="CF77" s="63" t="str">
        <f t="shared" si="80"/>
        <v/>
      </c>
      <c r="CG77" s="63" t="str">
        <f t="shared" si="80"/>
        <v/>
      </c>
      <c r="CH77" s="63" t="str">
        <f t="shared" si="80"/>
        <v/>
      </c>
      <c r="CI77" s="63" t="str">
        <f t="shared" si="80"/>
        <v/>
      </c>
      <c r="CJ77" s="63" t="str">
        <f t="shared" si="80"/>
        <v/>
      </c>
      <c r="CK77" s="63" t="str">
        <f t="shared" si="80"/>
        <v/>
      </c>
      <c r="CL77" s="63" t="str">
        <f t="shared" si="80"/>
        <v/>
      </c>
      <c r="CM77" s="63" t="str">
        <f t="shared" si="80"/>
        <v/>
      </c>
      <c r="CN77" s="63" t="str">
        <f t="shared" si="80"/>
        <v/>
      </c>
      <c r="CO77" s="63" t="str">
        <f t="shared" si="80"/>
        <v/>
      </c>
      <c r="CP77" s="63" t="str">
        <f t="shared" si="80"/>
        <v/>
      </c>
      <c r="CQ77" s="63" t="str">
        <f t="shared" si="80"/>
        <v/>
      </c>
      <c r="CR77" s="63" t="str">
        <f t="shared" si="80"/>
        <v/>
      </c>
      <c r="CS77" s="63" t="str">
        <f t="shared" si="80"/>
        <v/>
      </c>
      <c r="CT77" s="63" t="str">
        <f t="shared" si="80"/>
        <v/>
      </c>
      <c r="CU77" s="63" t="str">
        <f t="shared" si="80"/>
        <v/>
      </c>
      <c r="CV77" s="63" t="str">
        <f t="shared" si="80"/>
        <v/>
      </c>
      <c r="CW77" s="63" t="str">
        <f t="shared" si="80"/>
        <v/>
      </c>
      <c r="CX77" s="63" t="str">
        <f t="shared" si="80"/>
        <v/>
      </c>
      <c r="CY77" s="63" t="str">
        <f t="shared" si="80"/>
        <v/>
      </c>
      <c r="CZ77" s="63" t="str">
        <f t="shared" si="80"/>
        <v/>
      </c>
    </row>
    <row r="78" ht="15.75" customHeight="1">
      <c r="A78" s="53"/>
      <c r="B78" s="53"/>
      <c r="C78" s="55"/>
      <c r="D78" s="55"/>
      <c r="E78" s="53"/>
      <c r="F78" s="53"/>
      <c r="G78" s="53"/>
      <c r="H78" s="53"/>
      <c r="I78" s="53"/>
      <c r="J78" s="56"/>
      <c r="K78" s="57" t="str">
        <f t="shared" si="6"/>
        <v/>
      </c>
      <c r="L78" s="57" t="str">
        <f t="shared" si="7"/>
        <v/>
      </c>
      <c r="M78" s="57" t="str">
        <f>IF(OR($B78&lt;&gt;"Vorgang",N($H78)=0,NOT(ISNUMBER($L78)),ISNUMBER($P78)),"",WORKDAY($L78,$H78,Freie_Tage))</f>
        <v/>
      </c>
      <c r="N78" s="56"/>
      <c r="O78" s="56"/>
      <c r="P78" s="56"/>
      <c r="Q78" s="58"/>
      <c r="R78" s="59" t="str">
        <f>IF(AND(ISNUMBER($N78),ISNUMBER($L78)),IF($L78&gt;$N78,NETWORKDAYS($N78,$L78,Freie_Tage)-1,IF($L78&lt;$N78,1-NETWORKDAYS($L78,$N78,Freie_Tage),0)),"")</f>
        <v/>
      </c>
      <c r="S78" s="60" t="str">
        <f t="shared" si="8"/>
        <v/>
      </c>
      <c r="T78" s="61" t="str">
        <f t="shared" si="9"/>
        <v/>
      </c>
      <c r="U78" s="62">
        <f t="shared" si="10"/>
        <v>11</v>
      </c>
      <c r="V78" s="62" t="str">
        <f t="array" ref="V78">IF(OR($C78="",$B78="Abschnitt"),"",IF(ISNUMBER($O78),$O78,IF(AND($E78="",NOT(ISNUMBER($J78))),WORKDAY(IF(ISNUMBER($C$5),$C$5,TODAY())-1,1,Freie_Tage),MAX(IF($E78="",0,IFERROR(WORKDAY(INDEX($X$7:$X77,MATCH($E78,$A$7:$A77,0)),IF($B78="Meilenstein",0,1)+N($F78),Freie_Tage),WORKDAY(IF(ISNUMBER($C$5),$C$5,TODAY())-1,1,Freie_Tage))),IF(ISNUMBER($J78),WORKDAY($J78-1,1,Freie_Tage),0)))))</f>
        <v/>
      </c>
      <c r="W78" s="62" t="str">
        <f>IF(V78="","",IF(ISNUMBER($P78),$P78,IF($B78="Meilenstein",V78,WORKDAY(V78,MAX(N($G78),1)-1,Freie_Tage))))</f>
        <v/>
      </c>
      <c r="X78" s="62" t="str">
        <f>IF(V78="","",MAX(WORKDAY(IF($B78="Meilenstein",V78,WORKDAY(V78,MAX(N($G78),1)-1,Freie_Tage)),N($H78),Freie_Tage),IF(ISNUMBER($P78),$P78,0)))</f>
        <v/>
      </c>
      <c r="Y78" s="62">
        <f t="shared" si="11"/>
        <v>0</v>
      </c>
      <c r="Z78" s="62">
        <f>IF(NOT(ISNUMBER($K78)),0,IF(Y78&gt;=1,1,IF(TODAY()&lt;$K78,2,IF(OR(TODAY()&gt;$L78,N($R78)&gt;0),5,IF(Y78&lt;MIN(1,(NETWORKDAYS($K78,TODAY(),Freie_Tage)-1)/MAX(1,NETWORKDAYS($K78,$L78,Freie_Tage)))-0.15,4,3)))))</f>
        <v>0</v>
      </c>
      <c r="AA78" s="63" t="str">
        <f t="shared" ref="AA78:CZ78" si="81">IF(AND($B78="Meilenstein",ISNUMBER($K78)),IF(AND(AA$1&lt;=$K78,AB$1&gt;$K78),"◆",""),"")</f>
        <v/>
      </c>
      <c r="AB78" s="63" t="str">
        <f t="shared" si="81"/>
        <v/>
      </c>
      <c r="AC78" s="63" t="str">
        <f t="shared" si="81"/>
        <v/>
      </c>
      <c r="AD78" s="63" t="str">
        <f t="shared" si="81"/>
        <v/>
      </c>
      <c r="AE78" s="63" t="str">
        <f t="shared" si="81"/>
        <v/>
      </c>
      <c r="AF78" s="63" t="str">
        <f t="shared" si="81"/>
        <v/>
      </c>
      <c r="AG78" s="63" t="str">
        <f t="shared" si="81"/>
        <v/>
      </c>
      <c r="AH78" s="63" t="str">
        <f t="shared" si="81"/>
        <v/>
      </c>
      <c r="AI78" s="63" t="str">
        <f t="shared" si="81"/>
        <v/>
      </c>
      <c r="AJ78" s="63" t="str">
        <f t="shared" si="81"/>
        <v/>
      </c>
      <c r="AK78" s="63" t="str">
        <f t="shared" si="81"/>
        <v/>
      </c>
      <c r="AL78" s="63" t="str">
        <f t="shared" si="81"/>
        <v/>
      </c>
      <c r="AM78" s="63" t="str">
        <f t="shared" si="81"/>
        <v/>
      </c>
      <c r="AN78" s="63" t="str">
        <f t="shared" si="81"/>
        <v/>
      </c>
      <c r="AO78" s="63" t="str">
        <f t="shared" si="81"/>
        <v/>
      </c>
      <c r="AP78" s="63" t="str">
        <f t="shared" si="81"/>
        <v/>
      </c>
      <c r="AQ78" s="63" t="str">
        <f t="shared" si="81"/>
        <v/>
      </c>
      <c r="AR78" s="63" t="str">
        <f t="shared" si="81"/>
        <v/>
      </c>
      <c r="AS78" s="63" t="str">
        <f t="shared" si="81"/>
        <v/>
      </c>
      <c r="AT78" s="63" t="str">
        <f t="shared" si="81"/>
        <v/>
      </c>
      <c r="AU78" s="63" t="str">
        <f t="shared" si="81"/>
        <v/>
      </c>
      <c r="AV78" s="63" t="str">
        <f t="shared" si="81"/>
        <v/>
      </c>
      <c r="AW78" s="63" t="str">
        <f t="shared" si="81"/>
        <v/>
      </c>
      <c r="AX78" s="63" t="str">
        <f t="shared" si="81"/>
        <v/>
      </c>
      <c r="AY78" s="63" t="str">
        <f t="shared" si="81"/>
        <v/>
      </c>
      <c r="AZ78" s="63" t="str">
        <f t="shared" si="81"/>
        <v/>
      </c>
      <c r="BA78" s="63" t="str">
        <f t="shared" si="81"/>
        <v/>
      </c>
      <c r="BB78" s="63" t="str">
        <f t="shared" si="81"/>
        <v/>
      </c>
      <c r="BC78" s="63" t="str">
        <f t="shared" si="81"/>
        <v/>
      </c>
      <c r="BD78" s="63" t="str">
        <f t="shared" si="81"/>
        <v/>
      </c>
      <c r="BE78" s="63" t="str">
        <f t="shared" si="81"/>
        <v/>
      </c>
      <c r="BF78" s="63" t="str">
        <f t="shared" si="81"/>
        <v/>
      </c>
      <c r="BG78" s="63" t="str">
        <f t="shared" si="81"/>
        <v/>
      </c>
      <c r="BH78" s="63" t="str">
        <f t="shared" si="81"/>
        <v/>
      </c>
      <c r="BI78" s="63" t="str">
        <f t="shared" si="81"/>
        <v/>
      </c>
      <c r="BJ78" s="63" t="str">
        <f t="shared" si="81"/>
        <v/>
      </c>
      <c r="BK78" s="63" t="str">
        <f t="shared" si="81"/>
        <v/>
      </c>
      <c r="BL78" s="63" t="str">
        <f t="shared" si="81"/>
        <v/>
      </c>
      <c r="BM78" s="63" t="str">
        <f t="shared" si="81"/>
        <v/>
      </c>
      <c r="BN78" s="63" t="str">
        <f t="shared" si="81"/>
        <v/>
      </c>
      <c r="BO78" s="63" t="str">
        <f t="shared" si="81"/>
        <v/>
      </c>
      <c r="BP78" s="63" t="str">
        <f t="shared" si="81"/>
        <v/>
      </c>
      <c r="BQ78" s="63" t="str">
        <f t="shared" si="81"/>
        <v/>
      </c>
      <c r="BR78" s="63" t="str">
        <f t="shared" si="81"/>
        <v/>
      </c>
      <c r="BS78" s="63" t="str">
        <f t="shared" si="81"/>
        <v/>
      </c>
      <c r="BT78" s="63" t="str">
        <f t="shared" si="81"/>
        <v/>
      </c>
      <c r="BU78" s="63" t="str">
        <f t="shared" si="81"/>
        <v/>
      </c>
      <c r="BV78" s="63" t="str">
        <f t="shared" si="81"/>
        <v/>
      </c>
      <c r="BW78" s="63" t="str">
        <f t="shared" si="81"/>
        <v/>
      </c>
      <c r="BX78" s="63" t="str">
        <f t="shared" si="81"/>
        <v/>
      </c>
      <c r="BY78" s="63" t="str">
        <f t="shared" si="81"/>
        <v/>
      </c>
      <c r="BZ78" s="63" t="str">
        <f t="shared" si="81"/>
        <v/>
      </c>
      <c r="CA78" s="63" t="str">
        <f t="shared" si="81"/>
        <v/>
      </c>
      <c r="CB78" s="63" t="str">
        <f t="shared" si="81"/>
        <v/>
      </c>
      <c r="CC78" s="63" t="str">
        <f t="shared" si="81"/>
        <v/>
      </c>
      <c r="CD78" s="63" t="str">
        <f t="shared" si="81"/>
        <v/>
      </c>
      <c r="CE78" s="63" t="str">
        <f t="shared" si="81"/>
        <v/>
      </c>
      <c r="CF78" s="63" t="str">
        <f t="shared" si="81"/>
        <v/>
      </c>
      <c r="CG78" s="63" t="str">
        <f t="shared" si="81"/>
        <v/>
      </c>
      <c r="CH78" s="63" t="str">
        <f t="shared" si="81"/>
        <v/>
      </c>
      <c r="CI78" s="63" t="str">
        <f t="shared" si="81"/>
        <v/>
      </c>
      <c r="CJ78" s="63" t="str">
        <f t="shared" si="81"/>
        <v/>
      </c>
      <c r="CK78" s="63" t="str">
        <f t="shared" si="81"/>
        <v/>
      </c>
      <c r="CL78" s="63" t="str">
        <f t="shared" si="81"/>
        <v/>
      </c>
      <c r="CM78" s="63" t="str">
        <f t="shared" si="81"/>
        <v/>
      </c>
      <c r="CN78" s="63" t="str">
        <f t="shared" si="81"/>
        <v/>
      </c>
      <c r="CO78" s="63" t="str">
        <f t="shared" si="81"/>
        <v/>
      </c>
      <c r="CP78" s="63" t="str">
        <f t="shared" si="81"/>
        <v/>
      </c>
      <c r="CQ78" s="63" t="str">
        <f t="shared" si="81"/>
        <v/>
      </c>
      <c r="CR78" s="63" t="str">
        <f t="shared" si="81"/>
        <v/>
      </c>
      <c r="CS78" s="63" t="str">
        <f t="shared" si="81"/>
        <v/>
      </c>
      <c r="CT78" s="63" t="str">
        <f t="shared" si="81"/>
        <v/>
      </c>
      <c r="CU78" s="63" t="str">
        <f t="shared" si="81"/>
        <v/>
      </c>
      <c r="CV78" s="63" t="str">
        <f t="shared" si="81"/>
        <v/>
      </c>
      <c r="CW78" s="63" t="str">
        <f t="shared" si="81"/>
        <v/>
      </c>
      <c r="CX78" s="63" t="str">
        <f t="shared" si="81"/>
        <v/>
      </c>
      <c r="CY78" s="63" t="str">
        <f t="shared" si="81"/>
        <v/>
      </c>
      <c r="CZ78" s="63" t="str">
        <f t="shared" si="81"/>
        <v/>
      </c>
    </row>
    <row r="79" ht="15.75" customHeight="1">
      <c r="A79" s="53"/>
      <c r="B79" s="53"/>
      <c r="C79" s="55"/>
      <c r="D79" s="55"/>
      <c r="E79" s="53"/>
      <c r="F79" s="53"/>
      <c r="G79" s="53"/>
      <c r="H79" s="53"/>
      <c r="I79" s="53"/>
      <c r="J79" s="56"/>
      <c r="K79" s="57" t="str">
        <f t="shared" si="6"/>
        <v/>
      </c>
      <c r="L79" s="57" t="str">
        <f t="shared" si="7"/>
        <v/>
      </c>
      <c r="M79" s="57" t="str">
        <f>IF(OR($B79&lt;&gt;"Vorgang",N($H79)=0,NOT(ISNUMBER($L79)),ISNUMBER($P79)),"",WORKDAY($L79,$H79,Freie_Tage))</f>
        <v/>
      </c>
      <c r="N79" s="56"/>
      <c r="O79" s="56"/>
      <c r="P79" s="56"/>
      <c r="Q79" s="58"/>
      <c r="R79" s="59" t="str">
        <f>IF(AND(ISNUMBER($N79),ISNUMBER($L79)),IF($L79&gt;$N79,NETWORKDAYS($N79,$L79,Freie_Tage)-1,IF($L79&lt;$N79,1-NETWORKDAYS($L79,$N79,Freie_Tage),0)),"")</f>
        <v/>
      </c>
      <c r="S79" s="60" t="str">
        <f t="shared" si="8"/>
        <v/>
      </c>
      <c r="T79" s="61" t="str">
        <f t="shared" si="9"/>
        <v/>
      </c>
      <c r="U79" s="62">
        <f t="shared" si="10"/>
        <v>11</v>
      </c>
      <c r="V79" s="62" t="str">
        <f t="array" ref="V79">IF(OR($C79="",$B79="Abschnitt"),"",IF(ISNUMBER($O79),$O79,IF(AND($E79="",NOT(ISNUMBER($J79))),WORKDAY(IF(ISNUMBER($C$5),$C$5,TODAY())-1,1,Freie_Tage),MAX(IF($E79="",0,IFERROR(WORKDAY(INDEX($X$7:$X78,MATCH($E79,$A$7:$A78,0)),IF($B79="Meilenstein",0,1)+N($F79),Freie_Tage),WORKDAY(IF(ISNUMBER($C$5),$C$5,TODAY())-1,1,Freie_Tage))),IF(ISNUMBER($J79),WORKDAY($J79-1,1,Freie_Tage),0)))))</f>
        <v/>
      </c>
      <c r="W79" s="62" t="str">
        <f>IF(V79="","",IF(ISNUMBER($P79),$P79,IF($B79="Meilenstein",V79,WORKDAY(V79,MAX(N($G79),1)-1,Freie_Tage))))</f>
        <v/>
      </c>
      <c r="X79" s="62" t="str">
        <f>IF(V79="","",MAX(WORKDAY(IF($B79="Meilenstein",V79,WORKDAY(V79,MAX(N($G79),1)-1,Freie_Tage)),N($H79),Freie_Tage),IF(ISNUMBER($P79),$P79,0)))</f>
        <v/>
      </c>
      <c r="Y79" s="62">
        <f t="shared" si="11"/>
        <v>0</v>
      </c>
      <c r="Z79" s="62">
        <f>IF(NOT(ISNUMBER($K79)),0,IF(Y79&gt;=1,1,IF(TODAY()&lt;$K79,2,IF(OR(TODAY()&gt;$L79,N($R79)&gt;0),5,IF(Y79&lt;MIN(1,(NETWORKDAYS($K79,TODAY(),Freie_Tage)-1)/MAX(1,NETWORKDAYS($K79,$L79,Freie_Tage)))-0.15,4,3)))))</f>
        <v>0</v>
      </c>
      <c r="AA79" s="63" t="str">
        <f t="shared" ref="AA79:CZ79" si="82">IF(AND($B79="Meilenstein",ISNUMBER($K79)),IF(AND(AA$1&lt;=$K79,AB$1&gt;$K79),"◆",""),"")</f>
        <v/>
      </c>
      <c r="AB79" s="63" t="str">
        <f t="shared" si="82"/>
        <v/>
      </c>
      <c r="AC79" s="63" t="str">
        <f t="shared" si="82"/>
        <v/>
      </c>
      <c r="AD79" s="63" t="str">
        <f t="shared" si="82"/>
        <v/>
      </c>
      <c r="AE79" s="63" t="str">
        <f t="shared" si="82"/>
        <v/>
      </c>
      <c r="AF79" s="63" t="str">
        <f t="shared" si="82"/>
        <v/>
      </c>
      <c r="AG79" s="63" t="str">
        <f t="shared" si="82"/>
        <v/>
      </c>
      <c r="AH79" s="63" t="str">
        <f t="shared" si="82"/>
        <v/>
      </c>
      <c r="AI79" s="63" t="str">
        <f t="shared" si="82"/>
        <v/>
      </c>
      <c r="AJ79" s="63" t="str">
        <f t="shared" si="82"/>
        <v/>
      </c>
      <c r="AK79" s="63" t="str">
        <f t="shared" si="82"/>
        <v/>
      </c>
      <c r="AL79" s="63" t="str">
        <f t="shared" si="82"/>
        <v/>
      </c>
      <c r="AM79" s="63" t="str">
        <f t="shared" si="82"/>
        <v/>
      </c>
      <c r="AN79" s="63" t="str">
        <f t="shared" si="82"/>
        <v/>
      </c>
      <c r="AO79" s="63" t="str">
        <f t="shared" si="82"/>
        <v/>
      </c>
      <c r="AP79" s="63" t="str">
        <f t="shared" si="82"/>
        <v/>
      </c>
      <c r="AQ79" s="63" t="str">
        <f t="shared" si="82"/>
        <v/>
      </c>
      <c r="AR79" s="63" t="str">
        <f t="shared" si="82"/>
        <v/>
      </c>
      <c r="AS79" s="63" t="str">
        <f t="shared" si="82"/>
        <v/>
      </c>
      <c r="AT79" s="63" t="str">
        <f t="shared" si="82"/>
        <v/>
      </c>
      <c r="AU79" s="63" t="str">
        <f t="shared" si="82"/>
        <v/>
      </c>
      <c r="AV79" s="63" t="str">
        <f t="shared" si="82"/>
        <v/>
      </c>
      <c r="AW79" s="63" t="str">
        <f t="shared" si="82"/>
        <v/>
      </c>
      <c r="AX79" s="63" t="str">
        <f t="shared" si="82"/>
        <v/>
      </c>
      <c r="AY79" s="63" t="str">
        <f t="shared" si="82"/>
        <v/>
      </c>
      <c r="AZ79" s="63" t="str">
        <f t="shared" si="82"/>
        <v/>
      </c>
      <c r="BA79" s="63" t="str">
        <f t="shared" si="82"/>
        <v/>
      </c>
      <c r="BB79" s="63" t="str">
        <f t="shared" si="82"/>
        <v/>
      </c>
      <c r="BC79" s="63" t="str">
        <f t="shared" si="82"/>
        <v/>
      </c>
      <c r="BD79" s="63" t="str">
        <f t="shared" si="82"/>
        <v/>
      </c>
      <c r="BE79" s="63" t="str">
        <f t="shared" si="82"/>
        <v/>
      </c>
      <c r="BF79" s="63" t="str">
        <f t="shared" si="82"/>
        <v/>
      </c>
      <c r="BG79" s="63" t="str">
        <f t="shared" si="82"/>
        <v/>
      </c>
      <c r="BH79" s="63" t="str">
        <f t="shared" si="82"/>
        <v/>
      </c>
      <c r="BI79" s="63" t="str">
        <f t="shared" si="82"/>
        <v/>
      </c>
      <c r="BJ79" s="63" t="str">
        <f t="shared" si="82"/>
        <v/>
      </c>
      <c r="BK79" s="63" t="str">
        <f t="shared" si="82"/>
        <v/>
      </c>
      <c r="BL79" s="63" t="str">
        <f t="shared" si="82"/>
        <v/>
      </c>
      <c r="BM79" s="63" t="str">
        <f t="shared" si="82"/>
        <v/>
      </c>
      <c r="BN79" s="63" t="str">
        <f t="shared" si="82"/>
        <v/>
      </c>
      <c r="BO79" s="63" t="str">
        <f t="shared" si="82"/>
        <v/>
      </c>
      <c r="BP79" s="63" t="str">
        <f t="shared" si="82"/>
        <v/>
      </c>
      <c r="BQ79" s="63" t="str">
        <f t="shared" si="82"/>
        <v/>
      </c>
      <c r="BR79" s="63" t="str">
        <f t="shared" si="82"/>
        <v/>
      </c>
      <c r="BS79" s="63" t="str">
        <f t="shared" si="82"/>
        <v/>
      </c>
      <c r="BT79" s="63" t="str">
        <f t="shared" si="82"/>
        <v/>
      </c>
      <c r="BU79" s="63" t="str">
        <f t="shared" si="82"/>
        <v/>
      </c>
      <c r="BV79" s="63" t="str">
        <f t="shared" si="82"/>
        <v/>
      </c>
      <c r="BW79" s="63" t="str">
        <f t="shared" si="82"/>
        <v/>
      </c>
      <c r="BX79" s="63" t="str">
        <f t="shared" si="82"/>
        <v/>
      </c>
      <c r="BY79" s="63" t="str">
        <f t="shared" si="82"/>
        <v/>
      </c>
      <c r="BZ79" s="63" t="str">
        <f t="shared" si="82"/>
        <v/>
      </c>
      <c r="CA79" s="63" t="str">
        <f t="shared" si="82"/>
        <v/>
      </c>
      <c r="CB79" s="63" t="str">
        <f t="shared" si="82"/>
        <v/>
      </c>
      <c r="CC79" s="63" t="str">
        <f t="shared" si="82"/>
        <v/>
      </c>
      <c r="CD79" s="63" t="str">
        <f t="shared" si="82"/>
        <v/>
      </c>
      <c r="CE79" s="63" t="str">
        <f t="shared" si="82"/>
        <v/>
      </c>
      <c r="CF79" s="63" t="str">
        <f t="shared" si="82"/>
        <v/>
      </c>
      <c r="CG79" s="63" t="str">
        <f t="shared" si="82"/>
        <v/>
      </c>
      <c r="CH79" s="63" t="str">
        <f t="shared" si="82"/>
        <v/>
      </c>
      <c r="CI79" s="63" t="str">
        <f t="shared" si="82"/>
        <v/>
      </c>
      <c r="CJ79" s="63" t="str">
        <f t="shared" si="82"/>
        <v/>
      </c>
      <c r="CK79" s="63" t="str">
        <f t="shared" si="82"/>
        <v/>
      </c>
      <c r="CL79" s="63" t="str">
        <f t="shared" si="82"/>
        <v/>
      </c>
      <c r="CM79" s="63" t="str">
        <f t="shared" si="82"/>
        <v/>
      </c>
      <c r="CN79" s="63" t="str">
        <f t="shared" si="82"/>
        <v/>
      </c>
      <c r="CO79" s="63" t="str">
        <f t="shared" si="82"/>
        <v/>
      </c>
      <c r="CP79" s="63" t="str">
        <f t="shared" si="82"/>
        <v/>
      </c>
      <c r="CQ79" s="63" t="str">
        <f t="shared" si="82"/>
        <v/>
      </c>
      <c r="CR79" s="63" t="str">
        <f t="shared" si="82"/>
        <v/>
      </c>
      <c r="CS79" s="63" t="str">
        <f t="shared" si="82"/>
        <v/>
      </c>
      <c r="CT79" s="63" t="str">
        <f t="shared" si="82"/>
        <v/>
      </c>
      <c r="CU79" s="63" t="str">
        <f t="shared" si="82"/>
        <v/>
      </c>
      <c r="CV79" s="63" t="str">
        <f t="shared" si="82"/>
        <v/>
      </c>
      <c r="CW79" s="63" t="str">
        <f t="shared" si="82"/>
        <v/>
      </c>
      <c r="CX79" s="63" t="str">
        <f t="shared" si="82"/>
        <v/>
      </c>
      <c r="CY79" s="63" t="str">
        <f t="shared" si="82"/>
        <v/>
      </c>
      <c r="CZ79" s="63" t="str">
        <f t="shared" si="82"/>
        <v/>
      </c>
    </row>
    <row r="80" ht="15.75" customHeight="1">
      <c r="A80" s="53"/>
      <c r="B80" s="53"/>
      <c r="C80" s="55"/>
      <c r="D80" s="55"/>
      <c r="E80" s="53"/>
      <c r="F80" s="53"/>
      <c r="G80" s="53"/>
      <c r="H80" s="53"/>
      <c r="I80" s="53"/>
      <c r="J80" s="56"/>
      <c r="K80" s="57" t="str">
        <f t="shared" si="6"/>
        <v/>
      </c>
      <c r="L80" s="57" t="str">
        <f t="shared" si="7"/>
        <v/>
      </c>
      <c r="M80" s="57" t="str">
        <f>IF(OR($B80&lt;&gt;"Vorgang",N($H80)=0,NOT(ISNUMBER($L80)),ISNUMBER($P80)),"",WORKDAY($L80,$H80,Freie_Tage))</f>
        <v/>
      </c>
      <c r="N80" s="56"/>
      <c r="O80" s="56"/>
      <c r="P80" s="56"/>
      <c r="Q80" s="58"/>
      <c r="R80" s="59" t="str">
        <f>IF(AND(ISNUMBER($N80),ISNUMBER($L80)),IF($L80&gt;$N80,NETWORKDAYS($N80,$L80,Freie_Tage)-1,IF($L80&lt;$N80,1-NETWORKDAYS($L80,$N80,Freie_Tage),0)),"")</f>
        <v/>
      </c>
      <c r="S80" s="60" t="str">
        <f t="shared" si="8"/>
        <v/>
      </c>
      <c r="T80" s="61" t="str">
        <f t="shared" si="9"/>
        <v/>
      </c>
      <c r="U80" s="62">
        <f t="shared" si="10"/>
        <v>11</v>
      </c>
      <c r="V80" s="62" t="str">
        <f t="array" ref="V80">IF(OR($C80="",$B80="Abschnitt"),"",IF(ISNUMBER($O80),$O80,IF(AND($E80="",NOT(ISNUMBER($J80))),WORKDAY(IF(ISNUMBER($C$5),$C$5,TODAY())-1,1,Freie_Tage),MAX(IF($E80="",0,IFERROR(WORKDAY(INDEX($X$7:$X79,MATCH($E80,$A$7:$A79,0)),IF($B80="Meilenstein",0,1)+N($F80),Freie_Tage),WORKDAY(IF(ISNUMBER($C$5),$C$5,TODAY())-1,1,Freie_Tage))),IF(ISNUMBER($J80),WORKDAY($J80-1,1,Freie_Tage),0)))))</f>
        <v/>
      </c>
      <c r="W80" s="62" t="str">
        <f>IF(V80="","",IF(ISNUMBER($P80),$P80,IF($B80="Meilenstein",V80,WORKDAY(V80,MAX(N($G80),1)-1,Freie_Tage))))</f>
        <v/>
      </c>
      <c r="X80" s="62" t="str">
        <f>IF(V80="","",MAX(WORKDAY(IF($B80="Meilenstein",V80,WORKDAY(V80,MAX(N($G80),1)-1,Freie_Tage)),N($H80),Freie_Tage),IF(ISNUMBER($P80),$P80,0)))</f>
        <v/>
      </c>
      <c r="Y80" s="62">
        <f t="shared" si="11"/>
        <v>0</v>
      </c>
      <c r="Z80" s="62">
        <f>IF(NOT(ISNUMBER($K80)),0,IF(Y80&gt;=1,1,IF(TODAY()&lt;$K80,2,IF(OR(TODAY()&gt;$L80,N($R80)&gt;0),5,IF(Y80&lt;MIN(1,(NETWORKDAYS($K80,TODAY(),Freie_Tage)-1)/MAX(1,NETWORKDAYS($K80,$L80,Freie_Tage)))-0.15,4,3)))))</f>
        <v>0</v>
      </c>
      <c r="AA80" s="63" t="str">
        <f t="shared" ref="AA80:CZ80" si="83">IF(AND($B80="Meilenstein",ISNUMBER($K80)),IF(AND(AA$1&lt;=$K80,AB$1&gt;$K80),"◆",""),"")</f>
        <v/>
      </c>
      <c r="AB80" s="63" t="str">
        <f t="shared" si="83"/>
        <v/>
      </c>
      <c r="AC80" s="63" t="str">
        <f t="shared" si="83"/>
        <v/>
      </c>
      <c r="AD80" s="63" t="str">
        <f t="shared" si="83"/>
        <v/>
      </c>
      <c r="AE80" s="63" t="str">
        <f t="shared" si="83"/>
        <v/>
      </c>
      <c r="AF80" s="63" t="str">
        <f t="shared" si="83"/>
        <v/>
      </c>
      <c r="AG80" s="63" t="str">
        <f t="shared" si="83"/>
        <v/>
      </c>
      <c r="AH80" s="63" t="str">
        <f t="shared" si="83"/>
        <v/>
      </c>
      <c r="AI80" s="63" t="str">
        <f t="shared" si="83"/>
        <v/>
      </c>
      <c r="AJ80" s="63" t="str">
        <f t="shared" si="83"/>
        <v/>
      </c>
      <c r="AK80" s="63" t="str">
        <f t="shared" si="83"/>
        <v/>
      </c>
      <c r="AL80" s="63" t="str">
        <f t="shared" si="83"/>
        <v/>
      </c>
      <c r="AM80" s="63" t="str">
        <f t="shared" si="83"/>
        <v/>
      </c>
      <c r="AN80" s="63" t="str">
        <f t="shared" si="83"/>
        <v/>
      </c>
      <c r="AO80" s="63" t="str">
        <f t="shared" si="83"/>
        <v/>
      </c>
      <c r="AP80" s="63" t="str">
        <f t="shared" si="83"/>
        <v/>
      </c>
      <c r="AQ80" s="63" t="str">
        <f t="shared" si="83"/>
        <v/>
      </c>
      <c r="AR80" s="63" t="str">
        <f t="shared" si="83"/>
        <v/>
      </c>
      <c r="AS80" s="63" t="str">
        <f t="shared" si="83"/>
        <v/>
      </c>
      <c r="AT80" s="63" t="str">
        <f t="shared" si="83"/>
        <v/>
      </c>
      <c r="AU80" s="63" t="str">
        <f t="shared" si="83"/>
        <v/>
      </c>
      <c r="AV80" s="63" t="str">
        <f t="shared" si="83"/>
        <v/>
      </c>
      <c r="AW80" s="63" t="str">
        <f t="shared" si="83"/>
        <v/>
      </c>
      <c r="AX80" s="63" t="str">
        <f t="shared" si="83"/>
        <v/>
      </c>
      <c r="AY80" s="63" t="str">
        <f t="shared" si="83"/>
        <v/>
      </c>
      <c r="AZ80" s="63" t="str">
        <f t="shared" si="83"/>
        <v/>
      </c>
      <c r="BA80" s="63" t="str">
        <f t="shared" si="83"/>
        <v/>
      </c>
      <c r="BB80" s="63" t="str">
        <f t="shared" si="83"/>
        <v/>
      </c>
      <c r="BC80" s="63" t="str">
        <f t="shared" si="83"/>
        <v/>
      </c>
      <c r="BD80" s="63" t="str">
        <f t="shared" si="83"/>
        <v/>
      </c>
      <c r="BE80" s="63" t="str">
        <f t="shared" si="83"/>
        <v/>
      </c>
      <c r="BF80" s="63" t="str">
        <f t="shared" si="83"/>
        <v/>
      </c>
      <c r="BG80" s="63" t="str">
        <f t="shared" si="83"/>
        <v/>
      </c>
      <c r="BH80" s="63" t="str">
        <f t="shared" si="83"/>
        <v/>
      </c>
      <c r="BI80" s="63" t="str">
        <f t="shared" si="83"/>
        <v/>
      </c>
      <c r="BJ80" s="63" t="str">
        <f t="shared" si="83"/>
        <v/>
      </c>
      <c r="BK80" s="63" t="str">
        <f t="shared" si="83"/>
        <v/>
      </c>
      <c r="BL80" s="63" t="str">
        <f t="shared" si="83"/>
        <v/>
      </c>
      <c r="BM80" s="63" t="str">
        <f t="shared" si="83"/>
        <v/>
      </c>
      <c r="BN80" s="63" t="str">
        <f t="shared" si="83"/>
        <v/>
      </c>
      <c r="BO80" s="63" t="str">
        <f t="shared" si="83"/>
        <v/>
      </c>
      <c r="BP80" s="63" t="str">
        <f t="shared" si="83"/>
        <v/>
      </c>
      <c r="BQ80" s="63" t="str">
        <f t="shared" si="83"/>
        <v/>
      </c>
      <c r="BR80" s="63" t="str">
        <f t="shared" si="83"/>
        <v/>
      </c>
      <c r="BS80" s="63" t="str">
        <f t="shared" si="83"/>
        <v/>
      </c>
      <c r="BT80" s="63" t="str">
        <f t="shared" si="83"/>
        <v/>
      </c>
      <c r="BU80" s="63" t="str">
        <f t="shared" si="83"/>
        <v/>
      </c>
      <c r="BV80" s="63" t="str">
        <f t="shared" si="83"/>
        <v/>
      </c>
      <c r="BW80" s="63" t="str">
        <f t="shared" si="83"/>
        <v/>
      </c>
      <c r="BX80" s="63" t="str">
        <f t="shared" si="83"/>
        <v/>
      </c>
      <c r="BY80" s="63" t="str">
        <f t="shared" si="83"/>
        <v/>
      </c>
      <c r="BZ80" s="63" t="str">
        <f t="shared" si="83"/>
        <v/>
      </c>
      <c r="CA80" s="63" t="str">
        <f t="shared" si="83"/>
        <v/>
      </c>
      <c r="CB80" s="63" t="str">
        <f t="shared" si="83"/>
        <v/>
      </c>
      <c r="CC80" s="63" t="str">
        <f t="shared" si="83"/>
        <v/>
      </c>
      <c r="CD80" s="63" t="str">
        <f t="shared" si="83"/>
        <v/>
      </c>
      <c r="CE80" s="63" t="str">
        <f t="shared" si="83"/>
        <v/>
      </c>
      <c r="CF80" s="63" t="str">
        <f t="shared" si="83"/>
        <v/>
      </c>
      <c r="CG80" s="63" t="str">
        <f t="shared" si="83"/>
        <v/>
      </c>
      <c r="CH80" s="63" t="str">
        <f t="shared" si="83"/>
        <v/>
      </c>
      <c r="CI80" s="63" t="str">
        <f t="shared" si="83"/>
        <v/>
      </c>
      <c r="CJ80" s="63" t="str">
        <f t="shared" si="83"/>
        <v/>
      </c>
      <c r="CK80" s="63" t="str">
        <f t="shared" si="83"/>
        <v/>
      </c>
      <c r="CL80" s="63" t="str">
        <f t="shared" si="83"/>
        <v/>
      </c>
      <c r="CM80" s="63" t="str">
        <f t="shared" si="83"/>
        <v/>
      </c>
      <c r="CN80" s="63" t="str">
        <f t="shared" si="83"/>
        <v/>
      </c>
      <c r="CO80" s="63" t="str">
        <f t="shared" si="83"/>
        <v/>
      </c>
      <c r="CP80" s="63" t="str">
        <f t="shared" si="83"/>
        <v/>
      </c>
      <c r="CQ80" s="63" t="str">
        <f t="shared" si="83"/>
        <v/>
      </c>
      <c r="CR80" s="63" t="str">
        <f t="shared" si="83"/>
        <v/>
      </c>
      <c r="CS80" s="63" t="str">
        <f t="shared" si="83"/>
        <v/>
      </c>
      <c r="CT80" s="63" t="str">
        <f t="shared" si="83"/>
        <v/>
      </c>
      <c r="CU80" s="63" t="str">
        <f t="shared" si="83"/>
        <v/>
      </c>
      <c r="CV80" s="63" t="str">
        <f t="shared" si="83"/>
        <v/>
      </c>
      <c r="CW80" s="63" t="str">
        <f t="shared" si="83"/>
        <v/>
      </c>
      <c r="CX80" s="63" t="str">
        <f t="shared" si="83"/>
        <v/>
      </c>
      <c r="CY80" s="63" t="str">
        <f t="shared" si="83"/>
        <v/>
      </c>
      <c r="CZ80" s="63" t="str">
        <f t="shared" si="83"/>
        <v/>
      </c>
    </row>
    <row r="81" ht="15.75" customHeight="1">
      <c r="A81" s="53"/>
      <c r="B81" s="53"/>
      <c r="C81" s="55"/>
      <c r="D81" s="55"/>
      <c r="E81" s="53"/>
      <c r="F81" s="53"/>
      <c r="G81" s="53"/>
      <c r="H81" s="53"/>
      <c r="I81" s="53"/>
      <c r="J81" s="56"/>
      <c r="K81" s="57" t="str">
        <f t="shared" si="6"/>
        <v/>
      </c>
      <c r="L81" s="57" t="str">
        <f t="shared" si="7"/>
        <v/>
      </c>
      <c r="M81" s="57" t="str">
        <f>IF(OR($B81&lt;&gt;"Vorgang",N($H81)=0,NOT(ISNUMBER($L81)),ISNUMBER($P81)),"",WORKDAY($L81,$H81,Freie_Tage))</f>
        <v/>
      </c>
      <c r="N81" s="56"/>
      <c r="O81" s="56"/>
      <c r="P81" s="56"/>
      <c r="Q81" s="58"/>
      <c r="R81" s="59" t="str">
        <f>IF(AND(ISNUMBER($N81),ISNUMBER($L81)),IF($L81&gt;$N81,NETWORKDAYS($N81,$L81,Freie_Tage)-1,IF($L81&lt;$N81,1-NETWORKDAYS($L81,$N81,Freie_Tage),0)),"")</f>
        <v/>
      </c>
      <c r="S81" s="60" t="str">
        <f t="shared" si="8"/>
        <v/>
      </c>
      <c r="T81" s="61" t="str">
        <f t="shared" si="9"/>
        <v/>
      </c>
      <c r="U81" s="62">
        <f t="shared" si="10"/>
        <v>11</v>
      </c>
      <c r="V81" s="62" t="str">
        <f t="array" ref="V81">IF(OR($C81="",$B81="Abschnitt"),"",IF(ISNUMBER($O81),$O81,IF(AND($E81="",NOT(ISNUMBER($J81))),WORKDAY(IF(ISNUMBER($C$5),$C$5,TODAY())-1,1,Freie_Tage),MAX(IF($E81="",0,IFERROR(WORKDAY(INDEX($X$7:$X80,MATCH($E81,$A$7:$A80,0)),IF($B81="Meilenstein",0,1)+N($F81),Freie_Tage),WORKDAY(IF(ISNUMBER($C$5),$C$5,TODAY())-1,1,Freie_Tage))),IF(ISNUMBER($J81),WORKDAY($J81-1,1,Freie_Tage),0)))))</f>
        <v/>
      </c>
      <c r="W81" s="62" t="str">
        <f>IF(V81="","",IF(ISNUMBER($P81),$P81,IF($B81="Meilenstein",V81,WORKDAY(V81,MAX(N($G81),1)-1,Freie_Tage))))</f>
        <v/>
      </c>
      <c r="X81" s="62" t="str">
        <f>IF(V81="","",MAX(WORKDAY(IF($B81="Meilenstein",V81,WORKDAY(V81,MAX(N($G81),1)-1,Freie_Tage)),N($H81),Freie_Tage),IF(ISNUMBER($P81),$P81,0)))</f>
        <v/>
      </c>
      <c r="Y81" s="62">
        <f t="shared" si="11"/>
        <v>0</v>
      </c>
      <c r="Z81" s="62">
        <f>IF(NOT(ISNUMBER($K81)),0,IF(Y81&gt;=1,1,IF(TODAY()&lt;$K81,2,IF(OR(TODAY()&gt;$L81,N($R81)&gt;0),5,IF(Y81&lt;MIN(1,(NETWORKDAYS($K81,TODAY(),Freie_Tage)-1)/MAX(1,NETWORKDAYS($K81,$L81,Freie_Tage)))-0.15,4,3)))))</f>
        <v>0</v>
      </c>
      <c r="AA81" s="63" t="str">
        <f t="shared" ref="AA81:CZ81" si="84">IF(AND($B81="Meilenstein",ISNUMBER($K81)),IF(AND(AA$1&lt;=$K81,AB$1&gt;$K81),"◆",""),"")</f>
        <v/>
      </c>
      <c r="AB81" s="63" t="str">
        <f t="shared" si="84"/>
        <v/>
      </c>
      <c r="AC81" s="63" t="str">
        <f t="shared" si="84"/>
        <v/>
      </c>
      <c r="AD81" s="63" t="str">
        <f t="shared" si="84"/>
        <v/>
      </c>
      <c r="AE81" s="63" t="str">
        <f t="shared" si="84"/>
        <v/>
      </c>
      <c r="AF81" s="63" t="str">
        <f t="shared" si="84"/>
        <v/>
      </c>
      <c r="AG81" s="63" t="str">
        <f t="shared" si="84"/>
        <v/>
      </c>
      <c r="AH81" s="63" t="str">
        <f t="shared" si="84"/>
        <v/>
      </c>
      <c r="AI81" s="63" t="str">
        <f t="shared" si="84"/>
        <v/>
      </c>
      <c r="AJ81" s="63" t="str">
        <f t="shared" si="84"/>
        <v/>
      </c>
      <c r="AK81" s="63" t="str">
        <f t="shared" si="84"/>
        <v/>
      </c>
      <c r="AL81" s="63" t="str">
        <f t="shared" si="84"/>
        <v/>
      </c>
      <c r="AM81" s="63" t="str">
        <f t="shared" si="84"/>
        <v/>
      </c>
      <c r="AN81" s="63" t="str">
        <f t="shared" si="84"/>
        <v/>
      </c>
      <c r="AO81" s="63" t="str">
        <f t="shared" si="84"/>
        <v/>
      </c>
      <c r="AP81" s="63" t="str">
        <f t="shared" si="84"/>
        <v/>
      </c>
      <c r="AQ81" s="63" t="str">
        <f t="shared" si="84"/>
        <v/>
      </c>
      <c r="AR81" s="63" t="str">
        <f t="shared" si="84"/>
        <v/>
      </c>
      <c r="AS81" s="63" t="str">
        <f t="shared" si="84"/>
        <v/>
      </c>
      <c r="AT81" s="63" t="str">
        <f t="shared" si="84"/>
        <v/>
      </c>
      <c r="AU81" s="63" t="str">
        <f t="shared" si="84"/>
        <v/>
      </c>
      <c r="AV81" s="63" t="str">
        <f t="shared" si="84"/>
        <v/>
      </c>
      <c r="AW81" s="63" t="str">
        <f t="shared" si="84"/>
        <v/>
      </c>
      <c r="AX81" s="63" t="str">
        <f t="shared" si="84"/>
        <v/>
      </c>
      <c r="AY81" s="63" t="str">
        <f t="shared" si="84"/>
        <v/>
      </c>
      <c r="AZ81" s="63" t="str">
        <f t="shared" si="84"/>
        <v/>
      </c>
      <c r="BA81" s="63" t="str">
        <f t="shared" si="84"/>
        <v/>
      </c>
      <c r="BB81" s="63" t="str">
        <f t="shared" si="84"/>
        <v/>
      </c>
      <c r="BC81" s="63" t="str">
        <f t="shared" si="84"/>
        <v/>
      </c>
      <c r="BD81" s="63" t="str">
        <f t="shared" si="84"/>
        <v/>
      </c>
      <c r="BE81" s="63" t="str">
        <f t="shared" si="84"/>
        <v/>
      </c>
      <c r="BF81" s="63" t="str">
        <f t="shared" si="84"/>
        <v/>
      </c>
      <c r="BG81" s="63" t="str">
        <f t="shared" si="84"/>
        <v/>
      </c>
      <c r="BH81" s="63" t="str">
        <f t="shared" si="84"/>
        <v/>
      </c>
      <c r="BI81" s="63" t="str">
        <f t="shared" si="84"/>
        <v/>
      </c>
      <c r="BJ81" s="63" t="str">
        <f t="shared" si="84"/>
        <v/>
      </c>
      <c r="BK81" s="63" t="str">
        <f t="shared" si="84"/>
        <v/>
      </c>
      <c r="BL81" s="63" t="str">
        <f t="shared" si="84"/>
        <v/>
      </c>
      <c r="BM81" s="63" t="str">
        <f t="shared" si="84"/>
        <v/>
      </c>
      <c r="BN81" s="63" t="str">
        <f t="shared" si="84"/>
        <v/>
      </c>
      <c r="BO81" s="63" t="str">
        <f t="shared" si="84"/>
        <v/>
      </c>
      <c r="BP81" s="63" t="str">
        <f t="shared" si="84"/>
        <v/>
      </c>
      <c r="BQ81" s="63" t="str">
        <f t="shared" si="84"/>
        <v/>
      </c>
      <c r="BR81" s="63" t="str">
        <f t="shared" si="84"/>
        <v/>
      </c>
      <c r="BS81" s="63" t="str">
        <f t="shared" si="84"/>
        <v/>
      </c>
      <c r="BT81" s="63" t="str">
        <f t="shared" si="84"/>
        <v/>
      </c>
      <c r="BU81" s="63" t="str">
        <f t="shared" si="84"/>
        <v/>
      </c>
      <c r="BV81" s="63" t="str">
        <f t="shared" si="84"/>
        <v/>
      </c>
      <c r="BW81" s="63" t="str">
        <f t="shared" si="84"/>
        <v/>
      </c>
      <c r="BX81" s="63" t="str">
        <f t="shared" si="84"/>
        <v/>
      </c>
      <c r="BY81" s="63" t="str">
        <f t="shared" si="84"/>
        <v/>
      </c>
      <c r="BZ81" s="63" t="str">
        <f t="shared" si="84"/>
        <v/>
      </c>
      <c r="CA81" s="63" t="str">
        <f t="shared" si="84"/>
        <v/>
      </c>
      <c r="CB81" s="63" t="str">
        <f t="shared" si="84"/>
        <v/>
      </c>
      <c r="CC81" s="63" t="str">
        <f t="shared" si="84"/>
        <v/>
      </c>
      <c r="CD81" s="63" t="str">
        <f t="shared" si="84"/>
        <v/>
      </c>
      <c r="CE81" s="63" t="str">
        <f t="shared" si="84"/>
        <v/>
      </c>
      <c r="CF81" s="63" t="str">
        <f t="shared" si="84"/>
        <v/>
      </c>
      <c r="CG81" s="63" t="str">
        <f t="shared" si="84"/>
        <v/>
      </c>
      <c r="CH81" s="63" t="str">
        <f t="shared" si="84"/>
        <v/>
      </c>
      <c r="CI81" s="63" t="str">
        <f t="shared" si="84"/>
        <v/>
      </c>
      <c r="CJ81" s="63" t="str">
        <f t="shared" si="84"/>
        <v/>
      </c>
      <c r="CK81" s="63" t="str">
        <f t="shared" si="84"/>
        <v/>
      </c>
      <c r="CL81" s="63" t="str">
        <f t="shared" si="84"/>
        <v/>
      </c>
      <c r="CM81" s="63" t="str">
        <f t="shared" si="84"/>
        <v/>
      </c>
      <c r="CN81" s="63" t="str">
        <f t="shared" si="84"/>
        <v/>
      </c>
      <c r="CO81" s="63" t="str">
        <f t="shared" si="84"/>
        <v/>
      </c>
      <c r="CP81" s="63" t="str">
        <f t="shared" si="84"/>
        <v/>
      </c>
      <c r="CQ81" s="63" t="str">
        <f t="shared" si="84"/>
        <v/>
      </c>
      <c r="CR81" s="63" t="str">
        <f t="shared" si="84"/>
        <v/>
      </c>
      <c r="CS81" s="63" t="str">
        <f t="shared" si="84"/>
        <v/>
      </c>
      <c r="CT81" s="63" t="str">
        <f t="shared" si="84"/>
        <v/>
      </c>
      <c r="CU81" s="63" t="str">
        <f t="shared" si="84"/>
        <v/>
      </c>
      <c r="CV81" s="63" t="str">
        <f t="shared" si="84"/>
        <v/>
      </c>
      <c r="CW81" s="63" t="str">
        <f t="shared" si="84"/>
        <v/>
      </c>
      <c r="CX81" s="63" t="str">
        <f t="shared" si="84"/>
        <v/>
      </c>
      <c r="CY81" s="63" t="str">
        <f t="shared" si="84"/>
        <v/>
      </c>
      <c r="CZ81" s="63" t="str">
        <f t="shared" si="84"/>
        <v/>
      </c>
    </row>
    <row r="82" ht="15.75" customHeight="1">
      <c r="A82" s="53"/>
      <c r="B82" s="53"/>
      <c r="C82" s="55"/>
      <c r="D82" s="55"/>
      <c r="E82" s="53"/>
      <c r="F82" s="53"/>
      <c r="G82" s="53"/>
      <c r="H82" s="53"/>
      <c r="I82" s="53"/>
      <c r="J82" s="56"/>
      <c r="K82" s="57" t="str">
        <f t="shared" si="6"/>
        <v/>
      </c>
      <c r="L82" s="57" t="str">
        <f t="shared" si="7"/>
        <v/>
      </c>
      <c r="M82" s="57" t="str">
        <f>IF(OR($B82&lt;&gt;"Vorgang",N($H82)=0,NOT(ISNUMBER($L82)),ISNUMBER($P82)),"",WORKDAY($L82,$H82,Freie_Tage))</f>
        <v/>
      </c>
      <c r="N82" s="56"/>
      <c r="O82" s="56"/>
      <c r="P82" s="56"/>
      <c r="Q82" s="58"/>
      <c r="R82" s="59" t="str">
        <f>IF(AND(ISNUMBER($N82),ISNUMBER($L82)),IF($L82&gt;$N82,NETWORKDAYS($N82,$L82,Freie_Tage)-1,IF($L82&lt;$N82,1-NETWORKDAYS($L82,$N82,Freie_Tage),0)),"")</f>
        <v/>
      </c>
      <c r="S82" s="60" t="str">
        <f t="shared" si="8"/>
        <v/>
      </c>
      <c r="T82" s="61" t="str">
        <f t="shared" si="9"/>
        <v/>
      </c>
      <c r="U82" s="62">
        <f t="shared" si="10"/>
        <v>11</v>
      </c>
      <c r="V82" s="62" t="str">
        <f t="array" ref="V82">IF(OR($C82="",$B82="Abschnitt"),"",IF(ISNUMBER($O82),$O82,IF(AND($E82="",NOT(ISNUMBER($J82))),WORKDAY(IF(ISNUMBER($C$5),$C$5,TODAY())-1,1,Freie_Tage),MAX(IF($E82="",0,IFERROR(WORKDAY(INDEX($X$7:$X81,MATCH($E82,$A$7:$A81,0)),IF($B82="Meilenstein",0,1)+N($F82),Freie_Tage),WORKDAY(IF(ISNUMBER($C$5),$C$5,TODAY())-1,1,Freie_Tage))),IF(ISNUMBER($J82),WORKDAY($J82-1,1,Freie_Tage),0)))))</f>
        <v/>
      </c>
      <c r="W82" s="62" t="str">
        <f>IF(V82="","",IF(ISNUMBER($P82),$P82,IF($B82="Meilenstein",V82,WORKDAY(V82,MAX(N($G82),1)-1,Freie_Tage))))</f>
        <v/>
      </c>
      <c r="X82" s="62" t="str">
        <f>IF(V82="","",MAX(WORKDAY(IF($B82="Meilenstein",V82,WORKDAY(V82,MAX(N($G82),1)-1,Freie_Tage)),N($H82),Freie_Tage),IF(ISNUMBER($P82),$P82,0)))</f>
        <v/>
      </c>
      <c r="Y82" s="62">
        <f t="shared" si="11"/>
        <v>0</v>
      </c>
      <c r="Z82" s="62">
        <f>IF(NOT(ISNUMBER($K82)),0,IF(Y82&gt;=1,1,IF(TODAY()&lt;$K82,2,IF(OR(TODAY()&gt;$L82,N($R82)&gt;0),5,IF(Y82&lt;MIN(1,(NETWORKDAYS($K82,TODAY(),Freie_Tage)-1)/MAX(1,NETWORKDAYS($K82,$L82,Freie_Tage)))-0.15,4,3)))))</f>
        <v>0</v>
      </c>
      <c r="AA82" s="63" t="str">
        <f t="shared" ref="AA82:CZ82" si="85">IF(AND($B82="Meilenstein",ISNUMBER($K82)),IF(AND(AA$1&lt;=$K82,AB$1&gt;$K82),"◆",""),"")</f>
        <v/>
      </c>
      <c r="AB82" s="63" t="str">
        <f t="shared" si="85"/>
        <v/>
      </c>
      <c r="AC82" s="63" t="str">
        <f t="shared" si="85"/>
        <v/>
      </c>
      <c r="AD82" s="63" t="str">
        <f t="shared" si="85"/>
        <v/>
      </c>
      <c r="AE82" s="63" t="str">
        <f t="shared" si="85"/>
        <v/>
      </c>
      <c r="AF82" s="63" t="str">
        <f t="shared" si="85"/>
        <v/>
      </c>
      <c r="AG82" s="63" t="str">
        <f t="shared" si="85"/>
        <v/>
      </c>
      <c r="AH82" s="63" t="str">
        <f t="shared" si="85"/>
        <v/>
      </c>
      <c r="AI82" s="63" t="str">
        <f t="shared" si="85"/>
        <v/>
      </c>
      <c r="AJ82" s="63" t="str">
        <f t="shared" si="85"/>
        <v/>
      </c>
      <c r="AK82" s="63" t="str">
        <f t="shared" si="85"/>
        <v/>
      </c>
      <c r="AL82" s="63" t="str">
        <f t="shared" si="85"/>
        <v/>
      </c>
      <c r="AM82" s="63" t="str">
        <f t="shared" si="85"/>
        <v/>
      </c>
      <c r="AN82" s="63" t="str">
        <f t="shared" si="85"/>
        <v/>
      </c>
      <c r="AO82" s="63" t="str">
        <f t="shared" si="85"/>
        <v/>
      </c>
      <c r="AP82" s="63" t="str">
        <f t="shared" si="85"/>
        <v/>
      </c>
      <c r="AQ82" s="63" t="str">
        <f t="shared" si="85"/>
        <v/>
      </c>
      <c r="AR82" s="63" t="str">
        <f t="shared" si="85"/>
        <v/>
      </c>
      <c r="AS82" s="63" t="str">
        <f t="shared" si="85"/>
        <v/>
      </c>
      <c r="AT82" s="63" t="str">
        <f t="shared" si="85"/>
        <v/>
      </c>
      <c r="AU82" s="63" t="str">
        <f t="shared" si="85"/>
        <v/>
      </c>
      <c r="AV82" s="63" t="str">
        <f t="shared" si="85"/>
        <v/>
      </c>
      <c r="AW82" s="63" t="str">
        <f t="shared" si="85"/>
        <v/>
      </c>
      <c r="AX82" s="63" t="str">
        <f t="shared" si="85"/>
        <v/>
      </c>
      <c r="AY82" s="63" t="str">
        <f t="shared" si="85"/>
        <v/>
      </c>
      <c r="AZ82" s="63" t="str">
        <f t="shared" si="85"/>
        <v/>
      </c>
      <c r="BA82" s="63" t="str">
        <f t="shared" si="85"/>
        <v/>
      </c>
      <c r="BB82" s="63" t="str">
        <f t="shared" si="85"/>
        <v/>
      </c>
      <c r="BC82" s="63" t="str">
        <f t="shared" si="85"/>
        <v/>
      </c>
      <c r="BD82" s="63" t="str">
        <f t="shared" si="85"/>
        <v/>
      </c>
      <c r="BE82" s="63" t="str">
        <f t="shared" si="85"/>
        <v/>
      </c>
      <c r="BF82" s="63" t="str">
        <f t="shared" si="85"/>
        <v/>
      </c>
      <c r="BG82" s="63" t="str">
        <f t="shared" si="85"/>
        <v/>
      </c>
      <c r="BH82" s="63" t="str">
        <f t="shared" si="85"/>
        <v/>
      </c>
      <c r="BI82" s="63" t="str">
        <f t="shared" si="85"/>
        <v/>
      </c>
      <c r="BJ82" s="63" t="str">
        <f t="shared" si="85"/>
        <v/>
      </c>
      <c r="BK82" s="63" t="str">
        <f t="shared" si="85"/>
        <v/>
      </c>
      <c r="BL82" s="63" t="str">
        <f t="shared" si="85"/>
        <v/>
      </c>
      <c r="BM82" s="63" t="str">
        <f t="shared" si="85"/>
        <v/>
      </c>
      <c r="BN82" s="63" t="str">
        <f t="shared" si="85"/>
        <v/>
      </c>
      <c r="BO82" s="63" t="str">
        <f t="shared" si="85"/>
        <v/>
      </c>
      <c r="BP82" s="63" t="str">
        <f t="shared" si="85"/>
        <v/>
      </c>
      <c r="BQ82" s="63" t="str">
        <f t="shared" si="85"/>
        <v/>
      </c>
      <c r="BR82" s="63" t="str">
        <f t="shared" si="85"/>
        <v/>
      </c>
      <c r="BS82" s="63" t="str">
        <f t="shared" si="85"/>
        <v/>
      </c>
      <c r="BT82" s="63" t="str">
        <f t="shared" si="85"/>
        <v/>
      </c>
      <c r="BU82" s="63" t="str">
        <f t="shared" si="85"/>
        <v/>
      </c>
      <c r="BV82" s="63" t="str">
        <f t="shared" si="85"/>
        <v/>
      </c>
      <c r="BW82" s="63" t="str">
        <f t="shared" si="85"/>
        <v/>
      </c>
      <c r="BX82" s="63" t="str">
        <f t="shared" si="85"/>
        <v/>
      </c>
      <c r="BY82" s="63" t="str">
        <f t="shared" si="85"/>
        <v/>
      </c>
      <c r="BZ82" s="63" t="str">
        <f t="shared" si="85"/>
        <v/>
      </c>
      <c r="CA82" s="63" t="str">
        <f t="shared" si="85"/>
        <v/>
      </c>
      <c r="CB82" s="63" t="str">
        <f t="shared" si="85"/>
        <v/>
      </c>
      <c r="CC82" s="63" t="str">
        <f t="shared" si="85"/>
        <v/>
      </c>
      <c r="CD82" s="63" t="str">
        <f t="shared" si="85"/>
        <v/>
      </c>
      <c r="CE82" s="63" t="str">
        <f t="shared" si="85"/>
        <v/>
      </c>
      <c r="CF82" s="63" t="str">
        <f t="shared" si="85"/>
        <v/>
      </c>
      <c r="CG82" s="63" t="str">
        <f t="shared" si="85"/>
        <v/>
      </c>
      <c r="CH82" s="63" t="str">
        <f t="shared" si="85"/>
        <v/>
      </c>
      <c r="CI82" s="63" t="str">
        <f t="shared" si="85"/>
        <v/>
      </c>
      <c r="CJ82" s="63" t="str">
        <f t="shared" si="85"/>
        <v/>
      </c>
      <c r="CK82" s="63" t="str">
        <f t="shared" si="85"/>
        <v/>
      </c>
      <c r="CL82" s="63" t="str">
        <f t="shared" si="85"/>
        <v/>
      </c>
      <c r="CM82" s="63" t="str">
        <f t="shared" si="85"/>
        <v/>
      </c>
      <c r="CN82" s="63" t="str">
        <f t="shared" si="85"/>
        <v/>
      </c>
      <c r="CO82" s="63" t="str">
        <f t="shared" si="85"/>
        <v/>
      </c>
      <c r="CP82" s="63" t="str">
        <f t="shared" si="85"/>
        <v/>
      </c>
      <c r="CQ82" s="63" t="str">
        <f t="shared" si="85"/>
        <v/>
      </c>
      <c r="CR82" s="63" t="str">
        <f t="shared" si="85"/>
        <v/>
      </c>
      <c r="CS82" s="63" t="str">
        <f t="shared" si="85"/>
        <v/>
      </c>
      <c r="CT82" s="63" t="str">
        <f t="shared" si="85"/>
        <v/>
      </c>
      <c r="CU82" s="63" t="str">
        <f t="shared" si="85"/>
        <v/>
      </c>
      <c r="CV82" s="63" t="str">
        <f t="shared" si="85"/>
        <v/>
      </c>
      <c r="CW82" s="63" t="str">
        <f t="shared" si="85"/>
        <v/>
      </c>
      <c r="CX82" s="63" t="str">
        <f t="shared" si="85"/>
        <v/>
      </c>
      <c r="CY82" s="63" t="str">
        <f t="shared" si="85"/>
        <v/>
      </c>
      <c r="CZ82" s="63" t="str">
        <f t="shared" si="85"/>
        <v/>
      </c>
    </row>
    <row r="83" ht="15.75" customHeight="1">
      <c r="A83" s="53"/>
      <c r="B83" s="53"/>
      <c r="C83" s="55"/>
      <c r="D83" s="55"/>
      <c r="E83" s="53"/>
      <c r="F83" s="53"/>
      <c r="G83" s="53"/>
      <c r="H83" s="53"/>
      <c r="I83" s="53"/>
      <c r="J83" s="56"/>
      <c r="K83" s="57" t="str">
        <f t="shared" si="6"/>
        <v/>
      </c>
      <c r="L83" s="57" t="str">
        <f t="shared" si="7"/>
        <v/>
      </c>
      <c r="M83" s="57" t="str">
        <f>IF(OR($B83&lt;&gt;"Vorgang",N($H83)=0,NOT(ISNUMBER($L83)),ISNUMBER($P83)),"",WORKDAY($L83,$H83,Freie_Tage))</f>
        <v/>
      </c>
      <c r="N83" s="56"/>
      <c r="O83" s="56"/>
      <c r="P83" s="56"/>
      <c r="Q83" s="58"/>
      <c r="R83" s="59" t="str">
        <f>IF(AND(ISNUMBER($N83),ISNUMBER($L83)),IF($L83&gt;$N83,NETWORKDAYS($N83,$L83,Freie_Tage)-1,IF($L83&lt;$N83,1-NETWORKDAYS($L83,$N83,Freie_Tage),0)),"")</f>
        <v/>
      </c>
      <c r="S83" s="60" t="str">
        <f t="shared" si="8"/>
        <v/>
      </c>
      <c r="T83" s="61" t="str">
        <f t="shared" si="9"/>
        <v/>
      </c>
      <c r="U83" s="62">
        <f t="shared" si="10"/>
        <v>11</v>
      </c>
      <c r="V83" s="62" t="str">
        <f t="array" ref="V83">IF(OR($C83="",$B83="Abschnitt"),"",IF(ISNUMBER($O83),$O83,IF(AND($E83="",NOT(ISNUMBER($J83))),WORKDAY(IF(ISNUMBER($C$5),$C$5,TODAY())-1,1,Freie_Tage),MAX(IF($E83="",0,IFERROR(WORKDAY(INDEX($X$7:$X82,MATCH($E83,$A$7:$A82,0)),IF($B83="Meilenstein",0,1)+N($F83),Freie_Tage),WORKDAY(IF(ISNUMBER($C$5),$C$5,TODAY())-1,1,Freie_Tage))),IF(ISNUMBER($J83),WORKDAY($J83-1,1,Freie_Tage),0)))))</f>
        <v/>
      </c>
      <c r="W83" s="62" t="str">
        <f>IF(V83="","",IF(ISNUMBER($P83),$P83,IF($B83="Meilenstein",V83,WORKDAY(V83,MAX(N($G83),1)-1,Freie_Tage))))</f>
        <v/>
      </c>
      <c r="X83" s="62" t="str">
        <f>IF(V83="","",MAX(WORKDAY(IF($B83="Meilenstein",V83,WORKDAY(V83,MAX(N($G83),1)-1,Freie_Tage)),N($H83),Freie_Tage),IF(ISNUMBER($P83),$P83,0)))</f>
        <v/>
      </c>
      <c r="Y83" s="62">
        <f t="shared" si="11"/>
        <v>0</v>
      </c>
      <c r="Z83" s="62">
        <f>IF(NOT(ISNUMBER($K83)),0,IF(Y83&gt;=1,1,IF(TODAY()&lt;$K83,2,IF(OR(TODAY()&gt;$L83,N($R83)&gt;0),5,IF(Y83&lt;MIN(1,(NETWORKDAYS($K83,TODAY(),Freie_Tage)-1)/MAX(1,NETWORKDAYS($K83,$L83,Freie_Tage)))-0.15,4,3)))))</f>
        <v>0</v>
      </c>
      <c r="AA83" s="63" t="str">
        <f t="shared" ref="AA83:CZ83" si="86">IF(AND($B83="Meilenstein",ISNUMBER($K83)),IF(AND(AA$1&lt;=$K83,AB$1&gt;$K83),"◆",""),"")</f>
        <v/>
      </c>
      <c r="AB83" s="63" t="str">
        <f t="shared" si="86"/>
        <v/>
      </c>
      <c r="AC83" s="63" t="str">
        <f t="shared" si="86"/>
        <v/>
      </c>
      <c r="AD83" s="63" t="str">
        <f t="shared" si="86"/>
        <v/>
      </c>
      <c r="AE83" s="63" t="str">
        <f t="shared" si="86"/>
        <v/>
      </c>
      <c r="AF83" s="63" t="str">
        <f t="shared" si="86"/>
        <v/>
      </c>
      <c r="AG83" s="63" t="str">
        <f t="shared" si="86"/>
        <v/>
      </c>
      <c r="AH83" s="63" t="str">
        <f t="shared" si="86"/>
        <v/>
      </c>
      <c r="AI83" s="63" t="str">
        <f t="shared" si="86"/>
        <v/>
      </c>
      <c r="AJ83" s="63" t="str">
        <f t="shared" si="86"/>
        <v/>
      </c>
      <c r="AK83" s="63" t="str">
        <f t="shared" si="86"/>
        <v/>
      </c>
      <c r="AL83" s="63" t="str">
        <f t="shared" si="86"/>
        <v/>
      </c>
      <c r="AM83" s="63" t="str">
        <f t="shared" si="86"/>
        <v/>
      </c>
      <c r="AN83" s="63" t="str">
        <f t="shared" si="86"/>
        <v/>
      </c>
      <c r="AO83" s="63" t="str">
        <f t="shared" si="86"/>
        <v/>
      </c>
      <c r="AP83" s="63" t="str">
        <f t="shared" si="86"/>
        <v/>
      </c>
      <c r="AQ83" s="63" t="str">
        <f t="shared" si="86"/>
        <v/>
      </c>
      <c r="AR83" s="63" t="str">
        <f t="shared" si="86"/>
        <v/>
      </c>
      <c r="AS83" s="63" t="str">
        <f t="shared" si="86"/>
        <v/>
      </c>
      <c r="AT83" s="63" t="str">
        <f t="shared" si="86"/>
        <v/>
      </c>
      <c r="AU83" s="63" t="str">
        <f t="shared" si="86"/>
        <v/>
      </c>
      <c r="AV83" s="63" t="str">
        <f t="shared" si="86"/>
        <v/>
      </c>
      <c r="AW83" s="63" t="str">
        <f t="shared" si="86"/>
        <v/>
      </c>
      <c r="AX83" s="63" t="str">
        <f t="shared" si="86"/>
        <v/>
      </c>
      <c r="AY83" s="63" t="str">
        <f t="shared" si="86"/>
        <v/>
      </c>
      <c r="AZ83" s="63" t="str">
        <f t="shared" si="86"/>
        <v/>
      </c>
      <c r="BA83" s="63" t="str">
        <f t="shared" si="86"/>
        <v/>
      </c>
      <c r="BB83" s="63" t="str">
        <f t="shared" si="86"/>
        <v/>
      </c>
      <c r="BC83" s="63" t="str">
        <f t="shared" si="86"/>
        <v/>
      </c>
      <c r="BD83" s="63" t="str">
        <f t="shared" si="86"/>
        <v/>
      </c>
      <c r="BE83" s="63" t="str">
        <f t="shared" si="86"/>
        <v/>
      </c>
      <c r="BF83" s="63" t="str">
        <f t="shared" si="86"/>
        <v/>
      </c>
      <c r="BG83" s="63" t="str">
        <f t="shared" si="86"/>
        <v/>
      </c>
      <c r="BH83" s="63" t="str">
        <f t="shared" si="86"/>
        <v/>
      </c>
      <c r="BI83" s="63" t="str">
        <f t="shared" si="86"/>
        <v/>
      </c>
      <c r="BJ83" s="63" t="str">
        <f t="shared" si="86"/>
        <v/>
      </c>
      <c r="BK83" s="63" t="str">
        <f t="shared" si="86"/>
        <v/>
      </c>
      <c r="BL83" s="63" t="str">
        <f t="shared" si="86"/>
        <v/>
      </c>
      <c r="BM83" s="63" t="str">
        <f t="shared" si="86"/>
        <v/>
      </c>
      <c r="BN83" s="63" t="str">
        <f t="shared" si="86"/>
        <v/>
      </c>
      <c r="BO83" s="63" t="str">
        <f t="shared" si="86"/>
        <v/>
      </c>
      <c r="BP83" s="63" t="str">
        <f t="shared" si="86"/>
        <v/>
      </c>
      <c r="BQ83" s="63" t="str">
        <f t="shared" si="86"/>
        <v/>
      </c>
      <c r="BR83" s="63" t="str">
        <f t="shared" si="86"/>
        <v/>
      </c>
      <c r="BS83" s="63" t="str">
        <f t="shared" si="86"/>
        <v/>
      </c>
      <c r="BT83" s="63" t="str">
        <f t="shared" si="86"/>
        <v/>
      </c>
      <c r="BU83" s="63" t="str">
        <f t="shared" si="86"/>
        <v/>
      </c>
      <c r="BV83" s="63" t="str">
        <f t="shared" si="86"/>
        <v/>
      </c>
      <c r="BW83" s="63" t="str">
        <f t="shared" si="86"/>
        <v/>
      </c>
      <c r="BX83" s="63" t="str">
        <f t="shared" si="86"/>
        <v/>
      </c>
      <c r="BY83" s="63" t="str">
        <f t="shared" si="86"/>
        <v/>
      </c>
      <c r="BZ83" s="63" t="str">
        <f t="shared" si="86"/>
        <v/>
      </c>
      <c r="CA83" s="63" t="str">
        <f t="shared" si="86"/>
        <v/>
      </c>
      <c r="CB83" s="63" t="str">
        <f t="shared" si="86"/>
        <v/>
      </c>
      <c r="CC83" s="63" t="str">
        <f t="shared" si="86"/>
        <v/>
      </c>
      <c r="CD83" s="63" t="str">
        <f t="shared" si="86"/>
        <v/>
      </c>
      <c r="CE83" s="63" t="str">
        <f t="shared" si="86"/>
        <v/>
      </c>
      <c r="CF83" s="63" t="str">
        <f t="shared" si="86"/>
        <v/>
      </c>
      <c r="CG83" s="63" t="str">
        <f t="shared" si="86"/>
        <v/>
      </c>
      <c r="CH83" s="63" t="str">
        <f t="shared" si="86"/>
        <v/>
      </c>
      <c r="CI83" s="63" t="str">
        <f t="shared" si="86"/>
        <v/>
      </c>
      <c r="CJ83" s="63" t="str">
        <f t="shared" si="86"/>
        <v/>
      </c>
      <c r="CK83" s="63" t="str">
        <f t="shared" si="86"/>
        <v/>
      </c>
      <c r="CL83" s="63" t="str">
        <f t="shared" si="86"/>
        <v/>
      </c>
      <c r="CM83" s="63" t="str">
        <f t="shared" si="86"/>
        <v/>
      </c>
      <c r="CN83" s="63" t="str">
        <f t="shared" si="86"/>
        <v/>
      </c>
      <c r="CO83" s="63" t="str">
        <f t="shared" si="86"/>
        <v/>
      </c>
      <c r="CP83" s="63" t="str">
        <f t="shared" si="86"/>
        <v/>
      </c>
      <c r="CQ83" s="63" t="str">
        <f t="shared" si="86"/>
        <v/>
      </c>
      <c r="CR83" s="63" t="str">
        <f t="shared" si="86"/>
        <v/>
      </c>
      <c r="CS83" s="63" t="str">
        <f t="shared" si="86"/>
        <v/>
      </c>
      <c r="CT83" s="63" t="str">
        <f t="shared" si="86"/>
        <v/>
      </c>
      <c r="CU83" s="63" t="str">
        <f t="shared" si="86"/>
        <v/>
      </c>
      <c r="CV83" s="63" t="str">
        <f t="shared" si="86"/>
        <v/>
      </c>
      <c r="CW83" s="63" t="str">
        <f t="shared" si="86"/>
        <v/>
      </c>
      <c r="CX83" s="63" t="str">
        <f t="shared" si="86"/>
        <v/>
      </c>
      <c r="CY83" s="63" t="str">
        <f t="shared" si="86"/>
        <v/>
      </c>
      <c r="CZ83" s="63" t="str">
        <f t="shared" si="86"/>
        <v/>
      </c>
    </row>
    <row r="84" ht="15.75" customHeight="1">
      <c r="A84" s="53"/>
      <c r="B84" s="53"/>
      <c r="C84" s="55"/>
      <c r="D84" s="55"/>
      <c r="E84" s="53"/>
      <c r="F84" s="53"/>
      <c r="G84" s="53"/>
      <c r="H84" s="53"/>
      <c r="I84" s="53"/>
      <c r="J84" s="56"/>
      <c r="K84" s="57" t="str">
        <f t="shared" si="6"/>
        <v/>
      </c>
      <c r="L84" s="57" t="str">
        <f t="shared" si="7"/>
        <v/>
      </c>
      <c r="M84" s="57" t="str">
        <f>IF(OR($B84&lt;&gt;"Vorgang",N($H84)=0,NOT(ISNUMBER($L84)),ISNUMBER($P84)),"",WORKDAY($L84,$H84,Freie_Tage))</f>
        <v/>
      </c>
      <c r="N84" s="56"/>
      <c r="O84" s="56"/>
      <c r="P84" s="56"/>
      <c r="Q84" s="58"/>
      <c r="R84" s="59" t="str">
        <f>IF(AND(ISNUMBER($N84),ISNUMBER($L84)),IF($L84&gt;$N84,NETWORKDAYS($N84,$L84,Freie_Tage)-1,IF($L84&lt;$N84,1-NETWORKDAYS($L84,$N84,Freie_Tage),0)),"")</f>
        <v/>
      </c>
      <c r="S84" s="60" t="str">
        <f t="shared" si="8"/>
        <v/>
      </c>
      <c r="T84" s="61" t="str">
        <f t="shared" si="9"/>
        <v/>
      </c>
      <c r="U84" s="62">
        <f t="shared" si="10"/>
        <v>11</v>
      </c>
      <c r="V84" s="62" t="str">
        <f t="array" ref="V84">IF(OR($C84="",$B84="Abschnitt"),"",IF(ISNUMBER($O84),$O84,IF(AND($E84="",NOT(ISNUMBER($J84))),WORKDAY(IF(ISNUMBER($C$5),$C$5,TODAY())-1,1,Freie_Tage),MAX(IF($E84="",0,IFERROR(WORKDAY(INDEX($X$7:$X83,MATCH($E84,$A$7:$A83,0)),IF($B84="Meilenstein",0,1)+N($F84),Freie_Tage),WORKDAY(IF(ISNUMBER($C$5),$C$5,TODAY())-1,1,Freie_Tage))),IF(ISNUMBER($J84),WORKDAY($J84-1,1,Freie_Tage),0)))))</f>
        <v/>
      </c>
      <c r="W84" s="62" t="str">
        <f>IF(V84="","",IF(ISNUMBER($P84),$P84,IF($B84="Meilenstein",V84,WORKDAY(V84,MAX(N($G84),1)-1,Freie_Tage))))</f>
        <v/>
      </c>
      <c r="X84" s="62" t="str">
        <f>IF(V84="","",MAX(WORKDAY(IF($B84="Meilenstein",V84,WORKDAY(V84,MAX(N($G84),1)-1,Freie_Tage)),N($H84),Freie_Tage),IF(ISNUMBER($P84),$P84,0)))</f>
        <v/>
      </c>
      <c r="Y84" s="62">
        <f t="shared" si="11"/>
        <v>0</v>
      </c>
      <c r="Z84" s="62">
        <f>IF(NOT(ISNUMBER($K84)),0,IF(Y84&gt;=1,1,IF(TODAY()&lt;$K84,2,IF(OR(TODAY()&gt;$L84,N($R84)&gt;0),5,IF(Y84&lt;MIN(1,(NETWORKDAYS($K84,TODAY(),Freie_Tage)-1)/MAX(1,NETWORKDAYS($K84,$L84,Freie_Tage)))-0.15,4,3)))))</f>
        <v>0</v>
      </c>
      <c r="AA84" s="63" t="str">
        <f t="shared" ref="AA84:CZ84" si="87">IF(AND($B84="Meilenstein",ISNUMBER($K84)),IF(AND(AA$1&lt;=$K84,AB$1&gt;$K84),"◆",""),"")</f>
        <v/>
      </c>
      <c r="AB84" s="63" t="str">
        <f t="shared" si="87"/>
        <v/>
      </c>
      <c r="AC84" s="63" t="str">
        <f t="shared" si="87"/>
        <v/>
      </c>
      <c r="AD84" s="63" t="str">
        <f t="shared" si="87"/>
        <v/>
      </c>
      <c r="AE84" s="63" t="str">
        <f t="shared" si="87"/>
        <v/>
      </c>
      <c r="AF84" s="63" t="str">
        <f t="shared" si="87"/>
        <v/>
      </c>
      <c r="AG84" s="63" t="str">
        <f t="shared" si="87"/>
        <v/>
      </c>
      <c r="AH84" s="63" t="str">
        <f t="shared" si="87"/>
        <v/>
      </c>
      <c r="AI84" s="63" t="str">
        <f t="shared" si="87"/>
        <v/>
      </c>
      <c r="AJ84" s="63" t="str">
        <f t="shared" si="87"/>
        <v/>
      </c>
      <c r="AK84" s="63" t="str">
        <f t="shared" si="87"/>
        <v/>
      </c>
      <c r="AL84" s="63" t="str">
        <f t="shared" si="87"/>
        <v/>
      </c>
      <c r="AM84" s="63" t="str">
        <f t="shared" si="87"/>
        <v/>
      </c>
      <c r="AN84" s="63" t="str">
        <f t="shared" si="87"/>
        <v/>
      </c>
      <c r="AO84" s="63" t="str">
        <f t="shared" si="87"/>
        <v/>
      </c>
      <c r="AP84" s="63" t="str">
        <f t="shared" si="87"/>
        <v/>
      </c>
      <c r="AQ84" s="63" t="str">
        <f t="shared" si="87"/>
        <v/>
      </c>
      <c r="AR84" s="63" t="str">
        <f t="shared" si="87"/>
        <v/>
      </c>
      <c r="AS84" s="63" t="str">
        <f t="shared" si="87"/>
        <v/>
      </c>
      <c r="AT84" s="63" t="str">
        <f t="shared" si="87"/>
        <v/>
      </c>
      <c r="AU84" s="63" t="str">
        <f t="shared" si="87"/>
        <v/>
      </c>
      <c r="AV84" s="63" t="str">
        <f t="shared" si="87"/>
        <v/>
      </c>
      <c r="AW84" s="63" t="str">
        <f t="shared" si="87"/>
        <v/>
      </c>
      <c r="AX84" s="63" t="str">
        <f t="shared" si="87"/>
        <v/>
      </c>
      <c r="AY84" s="63" t="str">
        <f t="shared" si="87"/>
        <v/>
      </c>
      <c r="AZ84" s="63" t="str">
        <f t="shared" si="87"/>
        <v/>
      </c>
      <c r="BA84" s="63" t="str">
        <f t="shared" si="87"/>
        <v/>
      </c>
      <c r="BB84" s="63" t="str">
        <f t="shared" si="87"/>
        <v/>
      </c>
      <c r="BC84" s="63" t="str">
        <f t="shared" si="87"/>
        <v/>
      </c>
      <c r="BD84" s="63" t="str">
        <f t="shared" si="87"/>
        <v/>
      </c>
      <c r="BE84" s="63" t="str">
        <f t="shared" si="87"/>
        <v/>
      </c>
      <c r="BF84" s="63" t="str">
        <f t="shared" si="87"/>
        <v/>
      </c>
      <c r="BG84" s="63" t="str">
        <f t="shared" si="87"/>
        <v/>
      </c>
      <c r="BH84" s="63" t="str">
        <f t="shared" si="87"/>
        <v/>
      </c>
      <c r="BI84" s="63" t="str">
        <f t="shared" si="87"/>
        <v/>
      </c>
      <c r="BJ84" s="63" t="str">
        <f t="shared" si="87"/>
        <v/>
      </c>
      <c r="BK84" s="63" t="str">
        <f t="shared" si="87"/>
        <v/>
      </c>
      <c r="BL84" s="63" t="str">
        <f t="shared" si="87"/>
        <v/>
      </c>
      <c r="BM84" s="63" t="str">
        <f t="shared" si="87"/>
        <v/>
      </c>
      <c r="BN84" s="63" t="str">
        <f t="shared" si="87"/>
        <v/>
      </c>
      <c r="BO84" s="63" t="str">
        <f t="shared" si="87"/>
        <v/>
      </c>
      <c r="BP84" s="63" t="str">
        <f t="shared" si="87"/>
        <v/>
      </c>
      <c r="BQ84" s="63" t="str">
        <f t="shared" si="87"/>
        <v/>
      </c>
      <c r="BR84" s="63" t="str">
        <f t="shared" si="87"/>
        <v/>
      </c>
      <c r="BS84" s="63" t="str">
        <f t="shared" si="87"/>
        <v/>
      </c>
      <c r="BT84" s="63" t="str">
        <f t="shared" si="87"/>
        <v/>
      </c>
      <c r="BU84" s="63" t="str">
        <f t="shared" si="87"/>
        <v/>
      </c>
      <c r="BV84" s="63" t="str">
        <f t="shared" si="87"/>
        <v/>
      </c>
      <c r="BW84" s="63" t="str">
        <f t="shared" si="87"/>
        <v/>
      </c>
      <c r="BX84" s="63" t="str">
        <f t="shared" si="87"/>
        <v/>
      </c>
      <c r="BY84" s="63" t="str">
        <f t="shared" si="87"/>
        <v/>
      </c>
      <c r="BZ84" s="63" t="str">
        <f t="shared" si="87"/>
        <v/>
      </c>
      <c r="CA84" s="63" t="str">
        <f t="shared" si="87"/>
        <v/>
      </c>
      <c r="CB84" s="63" t="str">
        <f t="shared" si="87"/>
        <v/>
      </c>
      <c r="CC84" s="63" t="str">
        <f t="shared" si="87"/>
        <v/>
      </c>
      <c r="CD84" s="63" t="str">
        <f t="shared" si="87"/>
        <v/>
      </c>
      <c r="CE84" s="63" t="str">
        <f t="shared" si="87"/>
        <v/>
      </c>
      <c r="CF84" s="63" t="str">
        <f t="shared" si="87"/>
        <v/>
      </c>
      <c r="CG84" s="63" t="str">
        <f t="shared" si="87"/>
        <v/>
      </c>
      <c r="CH84" s="63" t="str">
        <f t="shared" si="87"/>
        <v/>
      </c>
      <c r="CI84" s="63" t="str">
        <f t="shared" si="87"/>
        <v/>
      </c>
      <c r="CJ84" s="63" t="str">
        <f t="shared" si="87"/>
        <v/>
      </c>
      <c r="CK84" s="63" t="str">
        <f t="shared" si="87"/>
        <v/>
      </c>
      <c r="CL84" s="63" t="str">
        <f t="shared" si="87"/>
        <v/>
      </c>
      <c r="CM84" s="63" t="str">
        <f t="shared" si="87"/>
        <v/>
      </c>
      <c r="CN84" s="63" t="str">
        <f t="shared" si="87"/>
        <v/>
      </c>
      <c r="CO84" s="63" t="str">
        <f t="shared" si="87"/>
        <v/>
      </c>
      <c r="CP84" s="63" t="str">
        <f t="shared" si="87"/>
        <v/>
      </c>
      <c r="CQ84" s="63" t="str">
        <f t="shared" si="87"/>
        <v/>
      </c>
      <c r="CR84" s="63" t="str">
        <f t="shared" si="87"/>
        <v/>
      </c>
      <c r="CS84" s="63" t="str">
        <f t="shared" si="87"/>
        <v/>
      </c>
      <c r="CT84" s="63" t="str">
        <f t="shared" si="87"/>
        <v/>
      </c>
      <c r="CU84" s="63" t="str">
        <f t="shared" si="87"/>
        <v/>
      </c>
      <c r="CV84" s="63" t="str">
        <f t="shared" si="87"/>
        <v/>
      </c>
      <c r="CW84" s="63" t="str">
        <f t="shared" si="87"/>
        <v/>
      </c>
      <c r="CX84" s="63" t="str">
        <f t="shared" si="87"/>
        <v/>
      </c>
      <c r="CY84" s="63" t="str">
        <f t="shared" si="87"/>
        <v/>
      </c>
      <c r="CZ84" s="63" t="str">
        <f t="shared" si="87"/>
        <v/>
      </c>
    </row>
    <row r="85" ht="15.75" customHeight="1">
      <c r="A85" s="53"/>
      <c r="B85" s="53"/>
      <c r="C85" s="55"/>
      <c r="D85" s="55"/>
      <c r="E85" s="53"/>
      <c r="F85" s="53"/>
      <c r="G85" s="53"/>
      <c r="H85" s="53"/>
      <c r="I85" s="53"/>
      <c r="J85" s="56"/>
      <c r="K85" s="57" t="str">
        <f t="shared" si="6"/>
        <v/>
      </c>
      <c r="L85" s="57" t="str">
        <f t="shared" si="7"/>
        <v/>
      </c>
      <c r="M85" s="57" t="str">
        <f>IF(OR($B85&lt;&gt;"Vorgang",N($H85)=0,NOT(ISNUMBER($L85)),ISNUMBER($P85)),"",WORKDAY($L85,$H85,Freie_Tage))</f>
        <v/>
      </c>
      <c r="N85" s="56"/>
      <c r="O85" s="56"/>
      <c r="P85" s="56"/>
      <c r="Q85" s="58"/>
      <c r="R85" s="59" t="str">
        <f>IF(AND(ISNUMBER($N85),ISNUMBER($L85)),IF($L85&gt;$N85,NETWORKDAYS($N85,$L85,Freie_Tage)-1,IF($L85&lt;$N85,1-NETWORKDAYS($L85,$N85,Freie_Tage),0)),"")</f>
        <v/>
      </c>
      <c r="S85" s="60" t="str">
        <f t="shared" si="8"/>
        <v/>
      </c>
      <c r="T85" s="61" t="str">
        <f t="shared" si="9"/>
        <v/>
      </c>
      <c r="U85" s="62">
        <f t="shared" si="10"/>
        <v>11</v>
      </c>
      <c r="V85" s="62" t="str">
        <f t="array" ref="V85">IF(OR($C85="",$B85="Abschnitt"),"",IF(ISNUMBER($O85),$O85,IF(AND($E85="",NOT(ISNUMBER($J85))),WORKDAY(IF(ISNUMBER($C$5),$C$5,TODAY())-1,1,Freie_Tage),MAX(IF($E85="",0,IFERROR(WORKDAY(INDEX($X$7:$X84,MATCH($E85,$A$7:$A84,0)),IF($B85="Meilenstein",0,1)+N($F85),Freie_Tage),WORKDAY(IF(ISNUMBER($C$5),$C$5,TODAY())-1,1,Freie_Tage))),IF(ISNUMBER($J85),WORKDAY($J85-1,1,Freie_Tage),0)))))</f>
        <v/>
      </c>
      <c r="W85" s="62" t="str">
        <f>IF(V85="","",IF(ISNUMBER($P85),$P85,IF($B85="Meilenstein",V85,WORKDAY(V85,MAX(N($G85),1)-1,Freie_Tage))))</f>
        <v/>
      </c>
      <c r="X85" s="62" t="str">
        <f>IF(V85="","",MAX(WORKDAY(IF($B85="Meilenstein",V85,WORKDAY(V85,MAX(N($G85),1)-1,Freie_Tage)),N($H85),Freie_Tage),IF(ISNUMBER($P85),$P85,0)))</f>
        <v/>
      </c>
      <c r="Y85" s="62">
        <f t="shared" si="11"/>
        <v>0</v>
      </c>
      <c r="Z85" s="62">
        <f>IF(NOT(ISNUMBER($K85)),0,IF(Y85&gt;=1,1,IF(TODAY()&lt;$K85,2,IF(OR(TODAY()&gt;$L85,N($R85)&gt;0),5,IF(Y85&lt;MIN(1,(NETWORKDAYS($K85,TODAY(),Freie_Tage)-1)/MAX(1,NETWORKDAYS($K85,$L85,Freie_Tage)))-0.15,4,3)))))</f>
        <v>0</v>
      </c>
      <c r="AA85" s="63" t="str">
        <f t="shared" ref="AA85:CZ85" si="88">IF(AND($B85="Meilenstein",ISNUMBER($K85)),IF(AND(AA$1&lt;=$K85,AB$1&gt;$K85),"◆",""),"")</f>
        <v/>
      </c>
      <c r="AB85" s="63" t="str">
        <f t="shared" si="88"/>
        <v/>
      </c>
      <c r="AC85" s="63" t="str">
        <f t="shared" si="88"/>
        <v/>
      </c>
      <c r="AD85" s="63" t="str">
        <f t="shared" si="88"/>
        <v/>
      </c>
      <c r="AE85" s="63" t="str">
        <f t="shared" si="88"/>
        <v/>
      </c>
      <c r="AF85" s="63" t="str">
        <f t="shared" si="88"/>
        <v/>
      </c>
      <c r="AG85" s="63" t="str">
        <f t="shared" si="88"/>
        <v/>
      </c>
      <c r="AH85" s="63" t="str">
        <f t="shared" si="88"/>
        <v/>
      </c>
      <c r="AI85" s="63" t="str">
        <f t="shared" si="88"/>
        <v/>
      </c>
      <c r="AJ85" s="63" t="str">
        <f t="shared" si="88"/>
        <v/>
      </c>
      <c r="AK85" s="63" t="str">
        <f t="shared" si="88"/>
        <v/>
      </c>
      <c r="AL85" s="63" t="str">
        <f t="shared" si="88"/>
        <v/>
      </c>
      <c r="AM85" s="63" t="str">
        <f t="shared" si="88"/>
        <v/>
      </c>
      <c r="AN85" s="63" t="str">
        <f t="shared" si="88"/>
        <v/>
      </c>
      <c r="AO85" s="63" t="str">
        <f t="shared" si="88"/>
        <v/>
      </c>
      <c r="AP85" s="63" t="str">
        <f t="shared" si="88"/>
        <v/>
      </c>
      <c r="AQ85" s="63" t="str">
        <f t="shared" si="88"/>
        <v/>
      </c>
      <c r="AR85" s="63" t="str">
        <f t="shared" si="88"/>
        <v/>
      </c>
      <c r="AS85" s="63" t="str">
        <f t="shared" si="88"/>
        <v/>
      </c>
      <c r="AT85" s="63" t="str">
        <f t="shared" si="88"/>
        <v/>
      </c>
      <c r="AU85" s="63" t="str">
        <f t="shared" si="88"/>
        <v/>
      </c>
      <c r="AV85" s="63" t="str">
        <f t="shared" si="88"/>
        <v/>
      </c>
      <c r="AW85" s="63" t="str">
        <f t="shared" si="88"/>
        <v/>
      </c>
      <c r="AX85" s="63" t="str">
        <f t="shared" si="88"/>
        <v/>
      </c>
      <c r="AY85" s="63" t="str">
        <f t="shared" si="88"/>
        <v/>
      </c>
      <c r="AZ85" s="63" t="str">
        <f t="shared" si="88"/>
        <v/>
      </c>
      <c r="BA85" s="63" t="str">
        <f t="shared" si="88"/>
        <v/>
      </c>
      <c r="BB85" s="63" t="str">
        <f t="shared" si="88"/>
        <v/>
      </c>
      <c r="BC85" s="63" t="str">
        <f t="shared" si="88"/>
        <v/>
      </c>
      <c r="BD85" s="63" t="str">
        <f t="shared" si="88"/>
        <v/>
      </c>
      <c r="BE85" s="63" t="str">
        <f t="shared" si="88"/>
        <v/>
      </c>
      <c r="BF85" s="63" t="str">
        <f t="shared" si="88"/>
        <v/>
      </c>
      <c r="BG85" s="63" t="str">
        <f t="shared" si="88"/>
        <v/>
      </c>
      <c r="BH85" s="63" t="str">
        <f t="shared" si="88"/>
        <v/>
      </c>
      <c r="BI85" s="63" t="str">
        <f t="shared" si="88"/>
        <v/>
      </c>
      <c r="BJ85" s="63" t="str">
        <f t="shared" si="88"/>
        <v/>
      </c>
      <c r="BK85" s="63" t="str">
        <f t="shared" si="88"/>
        <v/>
      </c>
      <c r="BL85" s="63" t="str">
        <f t="shared" si="88"/>
        <v/>
      </c>
      <c r="BM85" s="63" t="str">
        <f t="shared" si="88"/>
        <v/>
      </c>
      <c r="BN85" s="63" t="str">
        <f t="shared" si="88"/>
        <v/>
      </c>
      <c r="BO85" s="63" t="str">
        <f t="shared" si="88"/>
        <v/>
      </c>
      <c r="BP85" s="63" t="str">
        <f t="shared" si="88"/>
        <v/>
      </c>
      <c r="BQ85" s="63" t="str">
        <f t="shared" si="88"/>
        <v/>
      </c>
      <c r="BR85" s="63" t="str">
        <f t="shared" si="88"/>
        <v/>
      </c>
      <c r="BS85" s="63" t="str">
        <f t="shared" si="88"/>
        <v/>
      </c>
      <c r="BT85" s="63" t="str">
        <f t="shared" si="88"/>
        <v/>
      </c>
      <c r="BU85" s="63" t="str">
        <f t="shared" si="88"/>
        <v/>
      </c>
      <c r="BV85" s="63" t="str">
        <f t="shared" si="88"/>
        <v/>
      </c>
      <c r="BW85" s="63" t="str">
        <f t="shared" si="88"/>
        <v/>
      </c>
      <c r="BX85" s="63" t="str">
        <f t="shared" si="88"/>
        <v/>
      </c>
      <c r="BY85" s="63" t="str">
        <f t="shared" si="88"/>
        <v/>
      </c>
      <c r="BZ85" s="63" t="str">
        <f t="shared" si="88"/>
        <v/>
      </c>
      <c r="CA85" s="63" t="str">
        <f t="shared" si="88"/>
        <v/>
      </c>
      <c r="CB85" s="63" t="str">
        <f t="shared" si="88"/>
        <v/>
      </c>
      <c r="CC85" s="63" t="str">
        <f t="shared" si="88"/>
        <v/>
      </c>
      <c r="CD85" s="63" t="str">
        <f t="shared" si="88"/>
        <v/>
      </c>
      <c r="CE85" s="63" t="str">
        <f t="shared" si="88"/>
        <v/>
      </c>
      <c r="CF85" s="63" t="str">
        <f t="shared" si="88"/>
        <v/>
      </c>
      <c r="CG85" s="63" t="str">
        <f t="shared" si="88"/>
        <v/>
      </c>
      <c r="CH85" s="63" t="str">
        <f t="shared" si="88"/>
        <v/>
      </c>
      <c r="CI85" s="63" t="str">
        <f t="shared" si="88"/>
        <v/>
      </c>
      <c r="CJ85" s="63" t="str">
        <f t="shared" si="88"/>
        <v/>
      </c>
      <c r="CK85" s="63" t="str">
        <f t="shared" si="88"/>
        <v/>
      </c>
      <c r="CL85" s="63" t="str">
        <f t="shared" si="88"/>
        <v/>
      </c>
      <c r="CM85" s="63" t="str">
        <f t="shared" si="88"/>
        <v/>
      </c>
      <c r="CN85" s="63" t="str">
        <f t="shared" si="88"/>
        <v/>
      </c>
      <c r="CO85" s="63" t="str">
        <f t="shared" si="88"/>
        <v/>
      </c>
      <c r="CP85" s="63" t="str">
        <f t="shared" si="88"/>
        <v/>
      </c>
      <c r="CQ85" s="63" t="str">
        <f t="shared" si="88"/>
        <v/>
      </c>
      <c r="CR85" s="63" t="str">
        <f t="shared" si="88"/>
        <v/>
      </c>
      <c r="CS85" s="63" t="str">
        <f t="shared" si="88"/>
        <v/>
      </c>
      <c r="CT85" s="63" t="str">
        <f t="shared" si="88"/>
        <v/>
      </c>
      <c r="CU85" s="63" t="str">
        <f t="shared" si="88"/>
        <v/>
      </c>
      <c r="CV85" s="63" t="str">
        <f t="shared" si="88"/>
        <v/>
      </c>
      <c r="CW85" s="63" t="str">
        <f t="shared" si="88"/>
        <v/>
      </c>
      <c r="CX85" s="63" t="str">
        <f t="shared" si="88"/>
        <v/>
      </c>
      <c r="CY85" s="63" t="str">
        <f t="shared" si="88"/>
        <v/>
      </c>
      <c r="CZ85" s="63" t="str">
        <f t="shared" si="88"/>
        <v/>
      </c>
    </row>
    <row r="86" ht="15.75" customHeight="1">
      <c r="A86" s="53"/>
      <c r="B86" s="53"/>
      <c r="C86" s="55"/>
      <c r="D86" s="55"/>
      <c r="E86" s="53"/>
      <c r="F86" s="53"/>
      <c r="G86" s="53"/>
      <c r="H86" s="53"/>
      <c r="I86" s="53"/>
      <c r="J86" s="56"/>
      <c r="K86" s="57" t="str">
        <f t="shared" si="6"/>
        <v/>
      </c>
      <c r="L86" s="57" t="str">
        <f t="shared" si="7"/>
        <v/>
      </c>
      <c r="M86" s="57" t="str">
        <f>IF(OR($B86&lt;&gt;"Vorgang",N($H86)=0,NOT(ISNUMBER($L86)),ISNUMBER($P86)),"",WORKDAY($L86,$H86,Freie_Tage))</f>
        <v/>
      </c>
      <c r="N86" s="56"/>
      <c r="O86" s="56"/>
      <c r="P86" s="56"/>
      <c r="Q86" s="58"/>
      <c r="R86" s="59" t="str">
        <f>IF(AND(ISNUMBER($N86),ISNUMBER($L86)),IF($L86&gt;$N86,NETWORKDAYS($N86,$L86,Freie_Tage)-1,IF($L86&lt;$N86,1-NETWORKDAYS($L86,$N86,Freie_Tage),0)),"")</f>
        <v/>
      </c>
      <c r="S86" s="60" t="str">
        <f t="shared" si="8"/>
        <v/>
      </c>
      <c r="T86" s="61" t="str">
        <f t="shared" si="9"/>
        <v/>
      </c>
      <c r="U86" s="62">
        <f t="shared" si="10"/>
        <v>11</v>
      </c>
      <c r="V86" s="62" t="str">
        <f t="array" ref="V86">IF(OR($C86="",$B86="Abschnitt"),"",IF(ISNUMBER($O86),$O86,IF(AND($E86="",NOT(ISNUMBER($J86))),WORKDAY(IF(ISNUMBER($C$5),$C$5,TODAY())-1,1,Freie_Tage),MAX(IF($E86="",0,IFERROR(WORKDAY(INDEX($X$7:$X85,MATCH($E86,$A$7:$A85,0)),IF($B86="Meilenstein",0,1)+N($F86),Freie_Tage),WORKDAY(IF(ISNUMBER($C$5),$C$5,TODAY())-1,1,Freie_Tage))),IF(ISNUMBER($J86),WORKDAY($J86-1,1,Freie_Tage),0)))))</f>
        <v/>
      </c>
      <c r="W86" s="62" t="str">
        <f>IF(V86="","",IF(ISNUMBER($P86),$P86,IF($B86="Meilenstein",V86,WORKDAY(V86,MAX(N($G86),1)-1,Freie_Tage))))</f>
        <v/>
      </c>
      <c r="X86" s="62" t="str">
        <f>IF(V86="","",MAX(WORKDAY(IF($B86="Meilenstein",V86,WORKDAY(V86,MAX(N($G86),1)-1,Freie_Tage)),N($H86),Freie_Tage),IF(ISNUMBER($P86),$P86,0)))</f>
        <v/>
      </c>
      <c r="Y86" s="62">
        <f t="shared" si="11"/>
        <v>0</v>
      </c>
      <c r="Z86" s="62">
        <f>IF(NOT(ISNUMBER($K86)),0,IF(Y86&gt;=1,1,IF(TODAY()&lt;$K86,2,IF(OR(TODAY()&gt;$L86,N($R86)&gt;0),5,IF(Y86&lt;MIN(1,(NETWORKDAYS($K86,TODAY(),Freie_Tage)-1)/MAX(1,NETWORKDAYS($K86,$L86,Freie_Tage)))-0.15,4,3)))))</f>
        <v>0</v>
      </c>
      <c r="AA86" s="63" t="str">
        <f t="shared" ref="AA86:CZ86" si="89">IF(AND($B86="Meilenstein",ISNUMBER($K86)),IF(AND(AA$1&lt;=$K86,AB$1&gt;$K86),"◆",""),"")</f>
        <v/>
      </c>
      <c r="AB86" s="63" t="str">
        <f t="shared" si="89"/>
        <v/>
      </c>
      <c r="AC86" s="63" t="str">
        <f t="shared" si="89"/>
        <v/>
      </c>
      <c r="AD86" s="63" t="str">
        <f t="shared" si="89"/>
        <v/>
      </c>
      <c r="AE86" s="63" t="str">
        <f t="shared" si="89"/>
        <v/>
      </c>
      <c r="AF86" s="63" t="str">
        <f t="shared" si="89"/>
        <v/>
      </c>
      <c r="AG86" s="63" t="str">
        <f t="shared" si="89"/>
        <v/>
      </c>
      <c r="AH86" s="63" t="str">
        <f t="shared" si="89"/>
        <v/>
      </c>
      <c r="AI86" s="63" t="str">
        <f t="shared" si="89"/>
        <v/>
      </c>
      <c r="AJ86" s="63" t="str">
        <f t="shared" si="89"/>
        <v/>
      </c>
      <c r="AK86" s="63" t="str">
        <f t="shared" si="89"/>
        <v/>
      </c>
      <c r="AL86" s="63" t="str">
        <f t="shared" si="89"/>
        <v/>
      </c>
      <c r="AM86" s="63" t="str">
        <f t="shared" si="89"/>
        <v/>
      </c>
      <c r="AN86" s="63" t="str">
        <f t="shared" si="89"/>
        <v/>
      </c>
      <c r="AO86" s="63" t="str">
        <f t="shared" si="89"/>
        <v/>
      </c>
      <c r="AP86" s="63" t="str">
        <f t="shared" si="89"/>
        <v/>
      </c>
      <c r="AQ86" s="63" t="str">
        <f t="shared" si="89"/>
        <v/>
      </c>
      <c r="AR86" s="63" t="str">
        <f t="shared" si="89"/>
        <v/>
      </c>
      <c r="AS86" s="63" t="str">
        <f t="shared" si="89"/>
        <v/>
      </c>
      <c r="AT86" s="63" t="str">
        <f t="shared" si="89"/>
        <v/>
      </c>
      <c r="AU86" s="63" t="str">
        <f t="shared" si="89"/>
        <v/>
      </c>
      <c r="AV86" s="63" t="str">
        <f t="shared" si="89"/>
        <v/>
      </c>
      <c r="AW86" s="63" t="str">
        <f t="shared" si="89"/>
        <v/>
      </c>
      <c r="AX86" s="63" t="str">
        <f t="shared" si="89"/>
        <v/>
      </c>
      <c r="AY86" s="63" t="str">
        <f t="shared" si="89"/>
        <v/>
      </c>
      <c r="AZ86" s="63" t="str">
        <f t="shared" si="89"/>
        <v/>
      </c>
      <c r="BA86" s="63" t="str">
        <f t="shared" si="89"/>
        <v/>
      </c>
      <c r="BB86" s="63" t="str">
        <f t="shared" si="89"/>
        <v/>
      </c>
      <c r="BC86" s="63" t="str">
        <f t="shared" si="89"/>
        <v/>
      </c>
      <c r="BD86" s="63" t="str">
        <f t="shared" si="89"/>
        <v/>
      </c>
      <c r="BE86" s="63" t="str">
        <f t="shared" si="89"/>
        <v/>
      </c>
      <c r="BF86" s="63" t="str">
        <f t="shared" si="89"/>
        <v/>
      </c>
      <c r="BG86" s="63" t="str">
        <f t="shared" si="89"/>
        <v/>
      </c>
      <c r="BH86" s="63" t="str">
        <f t="shared" si="89"/>
        <v/>
      </c>
      <c r="BI86" s="63" t="str">
        <f t="shared" si="89"/>
        <v/>
      </c>
      <c r="BJ86" s="63" t="str">
        <f t="shared" si="89"/>
        <v/>
      </c>
      <c r="BK86" s="63" t="str">
        <f t="shared" si="89"/>
        <v/>
      </c>
      <c r="BL86" s="63" t="str">
        <f t="shared" si="89"/>
        <v/>
      </c>
      <c r="BM86" s="63" t="str">
        <f t="shared" si="89"/>
        <v/>
      </c>
      <c r="BN86" s="63" t="str">
        <f t="shared" si="89"/>
        <v/>
      </c>
      <c r="BO86" s="63" t="str">
        <f t="shared" si="89"/>
        <v/>
      </c>
      <c r="BP86" s="63" t="str">
        <f t="shared" si="89"/>
        <v/>
      </c>
      <c r="BQ86" s="63" t="str">
        <f t="shared" si="89"/>
        <v/>
      </c>
      <c r="BR86" s="63" t="str">
        <f t="shared" si="89"/>
        <v/>
      </c>
      <c r="BS86" s="63" t="str">
        <f t="shared" si="89"/>
        <v/>
      </c>
      <c r="BT86" s="63" t="str">
        <f t="shared" si="89"/>
        <v/>
      </c>
      <c r="BU86" s="63" t="str">
        <f t="shared" si="89"/>
        <v/>
      </c>
      <c r="BV86" s="63" t="str">
        <f t="shared" si="89"/>
        <v/>
      </c>
      <c r="BW86" s="63" t="str">
        <f t="shared" si="89"/>
        <v/>
      </c>
      <c r="BX86" s="63" t="str">
        <f t="shared" si="89"/>
        <v/>
      </c>
      <c r="BY86" s="63" t="str">
        <f t="shared" si="89"/>
        <v/>
      </c>
      <c r="BZ86" s="63" t="str">
        <f t="shared" si="89"/>
        <v/>
      </c>
      <c r="CA86" s="63" t="str">
        <f t="shared" si="89"/>
        <v/>
      </c>
      <c r="CB86" s="63" t="str">
        <f t="shared" si="89"/>
        <v/>
      </c>
      <c r="CC86" s="63" t="str">
        <f t="shared" si="89"/>
        <v/>
      </c>
      <c r="CD86" s="63" t="str">
        <f t="shared" si="89"/>
        <v/>
      </c>
      <c r="CE86" s="63" t="str">
        <f t="shared" si="89"/>
        <v/>
      </c>
      <c r="CF86" s="63" t="str">
        <f t="shared" si="89"/>
        <v/>
      </c>
      <c r="CG86" s="63" t="str">
        <f t="shared" si="89"/>
        <v/>
      </c>
      <c r="CH86" s="63" t="str">
        <f t="shared" si="89"/>
        <v/>
      </c>
      <c r="CI86" s="63" t="str">
        <f t="shared" si="89"/>
        <v/>
      </c>
      <c r="CJ86" s="63" t="str">
        <f t="shared" si="89"/>
        <v/>
      </c>
      <c r="CK86" s="63" t="str">
        <f t="shared" si="89"/>
        <v/>
      </c>
      <c r="CL86" s="63" t="str">
        <f t="shared" si="89"/>
        <v/>
      </c>
      <c r="CM86" s="63" t="str">
        <f t="shared" si="89"/>
        <v/>
      </c>
      <c r="CN86" s="63" t="str">
        <f t="shared" si="89"/>
        <v/>
      </c>
      <c r="CO86" s="63" t="str">
        <f t="shared" si="89"/>
        <v/>
      </c>
      <c r="CP86" s="63" t="str">
        <f t="shared" si="89"/>
        <v/>
      </c>
      <c r="CQ86" s="63" t="str">
        <f t="shared" si="89"/>
        <v/>
      </c>
      <c r="CR86" s="63" t="str">
        <f t="shared" si="89"/>
        <v/>
      </c>
      <c r="CS86" s="63" t="str">
        <f t="shared" si="89"/>
        <v/>
      </c>
      <c r="CT86" s="63" t="str">
        <f t="shared" si="89"/>
        <v/>
      </c>
      <c r="CU86" s="63" t="str">
        <f t="shared" si="89"/>
        <v/>
      </c>
      <c r="CV86" s="63" t="str">
        <f t="shared" si="89"/>
        <v/>
      </c>
      <c r="CW86" s="63" t="str">
        <f t="shared" si="89"/>
        <v/>
      </c>
      <c r="CX86" s="63" t="str">
        <f t="shared" si="89"/>
        <v/>
      </c>
      <c r="CY86" s="63" t="str">
        <f t="shared" si="89"/>
        <v/>
      </c>
      <c r="CZ86" s="63" t="str">
        <f t="shared" si="89"/>
        <v/>
      </c>
    </row>
    <row r="87" ht="15.75" customHeight="1">
      <c r="A87" s="53"/>
      <c r="B87" s="53"/>
      <c r="C87" s="55"/>
      <c r="D87" s="55"/>
      <c r="E87" s="53"/>
      <c r="F87" s="53"/>
      <c r="G87" s="53"/>
      <c r="H87" s="53"/>
      <c r="I87" s="53"/>
      <c r="J87" s="56"/>
      <c r="K87" s="57" t="str">
        <f t="shared" si="6"/>
        <v/>
      </c>
      <c r="L87" s="57" t="str">
        <f t="shared" si="7"/>
        <v/>
      </c>
      <c r="M87" s="57" t="str">
        <f>IF(OR($B87&lt;&gt;"Vorgang",N($H87)=0,NOT(ISNUMBER($L87)),ISNUMBER($P87)),"",WORKDAY($L87,$H87,Freie_Tage))</f>
        <v/>
      </c>
      <c r="N87" s="56"/>
      <c r="O87" s="56"/>
      <c r="P87" s="56"/>
      <c r="Q87" s="58"/>
      <c r="R87" s="59" t="str">
        <f>IF(AND(ISNUMBER($N87),ISNUMBER($L87)),IF($L87&gt;$N87,NETWORKDAYS($N87,$L87,Freie_Tage)-1,IF($L87&lt;$N87,1-NETWORKDAYS($L87,$N87,Freie_Tage),0)),"")</f>
        <v/>
      </c>
      <c r="S87" s="60" t="str">
        <f t="shared" si="8"/>
        <v/>
      </c>
      <c r="T87" s="61" t="str">
        <f t="shared" si="9"/>
        <v/>
      </c>
      <c r="U87" s="62">
        <f t="shared" si="10"/>
        <v>11</v>
      </c>
      <c r="V87" s="62" t="str">
        <f t="array" ref="V87">IF(OR($C87="",$B87="Abschnitt"),"",IF(ISNUMBER($O87),$O87,IF(AND($E87="",NOT(ISNUMBER($J87))),WORKDAY(IF(ISNUMBER($C$5),$C$5,TODAY())-1,1,Freie_Tage),MAX(IF($E87="",0,IFERROR(WORKDAY(INDEX($X$7:$X86,MATCH($E87,$A$7:$A86,0)),IF($B87="Meilenstein",0,1)+N($F87),Freie_Tage),WORKDAY(IF(ISNUMBER($C$5),$C$5,TODAY())-1,1,Freie_Tage))),IF(ISNUMBER($J87),WORKDAY($J87-1,1,Freie_Tage),0)))))</f>
        <v/>
      </c>
      <c r="W87" s="62" t="str">
        <f>IF(V87="","",IF(ISNUMBER($P87),$P87,IF($B87="Meilenstein",V87,WORKDAY(V87,MAX(N($G87),1)-1,Freie_Tage))))</f>
        <v/>
      </c>
      <c r="X87" s="62" t="str">
        <f>IF(V87="","",MAX(WORKDAY(IF($B87="Meilenstein",V87,WORKDAY(V87,MAX(N($G87),1)-1,Freie_Tage)),N($H87),Freie_Tage),IF(ISNUMBER($P87),$P87,0)))</f>
        <v/>
      </c>
      <c r="Y87" s="62">
        <f t="shared" si="11"/>
        <v>0</v>
      </c>
      <c r="Z87" s="62">
        <f>IF(NOT(ISNUMBER($K87)),0,IF(Y87&gt;=1,1,IF(TODAY()&lt;$K87,2,IF(OR(TODAY()&gt;$L87,N($R87)&gt;0),5,IF(Y87&lt;MIN(1,(NETWORKDAYS($K87,TODAY(),Freie_Tage)-1)/MAX(1,NETWORKDAYS($K87,$L87,Freie_Tage)))-0.15,4,3)))))</f>
        <v>0</v>
      </c>
      <c r="AA87" s="63" t="str">
        <f t="shared" ref="AA87:CZ87" si="90">IF(AND($B87="Meilenstein",ISNUMBER($K87)),IF(AND(AA$1&lt;=$K87,AB$1&gt;$K87),"◆",""),"")</f>
        <v/>
      </c>
      <c r="AB87" s="63" t="str">
        <f t="shared" si="90"/>
        <v/>
      </c>
      <c r="AC87" s="63" t="str">
        <f t="shared" si="90"/>
        <v/>
      </c>
      <c r="AD87" s="63" t="str">
        <f t="shared" si="90"/>
        <v/>
      </c>
      <c r="AE87" s="63" t="str">
        <f t="shared" si="90"/>
        <v/>
      </c>
      <c r="AF87" s="63" t="str">
        <f t="shared" si="90"/>
        <v/>
      </c>
      <c r="AG87" s="63" t="str">
        <f t="shared" si="90"/>
        <v/>
      </c>
      <c r="AH87" s="63" t="str">
        <f t="shared" si="90"/>
        <v/>
      </c>
      <c r="AI87" s="63" t="str">
        <f t="shared" si="90"/>
        <v/>
      </c>
      <c r="AJ87" s="63" t="str">
        <f t="shared" si="90"/>
        <v/>
      </c>
      <c r="AK87" s="63" t="str">
        <f t="shared" si="90"/>
        <v/>
      </c>
      <c r="AL87" s="63" t="str">
        <f t="shared" si="90"/>
        <v/>
      </c>
      <c r="AM87" s="63" t="str">
        <f t="shared" si="90"/>
        <v/>
      </c>
      <c r="AN87" s="63" t="str">
        <f t="shared" si="90"/>
        <v/>
      </c>
      <c r="AO87" s="63" t="str">
        <f t="shared" si="90"/>
        <v/>
      </c>
      <c r="AP87" s="63" t="str">
        <f t="shared" si="90"/>
        <v/>
      </c>
      <c r="AQ87" s="63" t="str">
        <f t="shared" si="90"/>
        <v/>
      </c>
      <c r="AR87" s="63" t="str">
        <f t="shared" si="90"/>
        <v/>
      </c>
      <c r="AS87" s="63" t="str">
        <f t="shared" si="90"/>
        <v/>
      </c>
      <c r="AT87" s="63" t="str">
        <f t="shared" si="90"/>
        <v/>
      </c>
      <c r="AU87" s="63" t="str">
        <f t="shared" si="90"/>
        <v/>
      </c>
      <c r="AV87" s="63" t="str">
        <f t="shared" si="90"/>
        <v/>
      </c>
      <c r="AW87" s="63" t="str">
        <f t="shared" si="90"/>
        <v/>
      </c>
      <c r="AX87" s="63" t="str">
        <f t="shared" si="90"/>
        <v/>
      </c>
      <c r="AY87" s="63" t="str">
        <f t="shared" si="90"/>
        <v/>
      </c>
      <c r="AZ87" s="63" t="str">
        <f t="shared" si="90"/>
        <v/>
      </c>
      <c r="BA87" s="63" t="str">
        <f t="shared" si="90"/>
        <v/>
      </c>
      <c r="BB87" s="63" t="str">
        <f t="shared" si="90"/>
        <v/>
      </c>
      <c r="BC87" s="63" t="str">
        <f t="shared" si="90"/>
        <v/>
      </c>
      <c r="BD87" s="63" t="str">
        <f t="shared" si="90"/>
        <v/>
      </c>
      <c r="BE87" s="63" t="str">
        <f t="shared" si="90"/>
        <v/>
      </c>
      <c r="BF87" s="63" t="str">
        <f t="shared" si="90"/>
        <v/>
      </c>
      <c r="BG87" s="63" t="str">
        <f t="shared" si="90"/>
        <v/>
      </c>
      <c r="BH87" s="63" t="str">
        <f t="shared" si="90"/>
        <v/>
      </c>
      <c r="BI87" s="63" t="str">
        <f t="shared" si="90"/>
        <v/>
      </c>
      <c r="BJ87" s="63" t="str">
        <f t="shared" si="90"/>
        <v/>
      </c>
      <c r="BK87" s="63" t="str">
        <f t="shared" si="90"/>
        <v/>
      </c>
      <c r="BL87" s="63" t="str">
        <f t="shared" si="90"/>
        <v/>
      </c>
      <c r="BM87" s="63" t="str">
        <f t="shared" si="90"/>
        <v/>
      </c>
      <c r="BN87" s="63" t="str">
        <f t="shared" si="90"/>
        <v/>
      </c>
      <c r="BO87" s="63" t="str">
        <f t="shared" si="90"/>
        <v/>
      </c>
      <c r="BP87" s="63" t="str">
        <f t="shared" si="90"/>
        <v/>
      </c>
      <c r="BQ87" s="63" t="str">
        <f t="shared" si="90"/>
        <v/>
      </c>
      <c r="BR87" s="63" t="str">
        <f t="shared" si="90"/>
        <v/>
      </c>
      <c r="BS87" s="63" t="str">
        <f t="shared" si="90"/>
        <v/>
      </c>
      <c r="BT87" s="63" t="str">
        <f t="shared" si="90"/>
        <v/>
      </c>
      <c r="BU87" s="63" t="str">
        <f t="shared" si="90"/>
        <v/>
      </c>
      <c r="BV87" s="63" t="str">
        <f t="shared" si="90"/>
        <v/>
      </c>
      <c r="BW87" s="63" t="str">
        <f t="shared" si="90"/>
        <v/>
      </c>
      <c r="BX87" s="63" t="str">
        <f t="shared" si="90"/>
        <v/>
      </c>
      <c r="BY87" s="63" t="str">
        <f t="shared" si="90"/>
        <v/>
      </c>
      <c r="BZ87" s="63" t="str">
        <f t="shared" si="90"/>
        <v/>
      </c>
      <c r="CA87" s="63" t="str">
        <f t="shared" si="90"/>
        <v/>
      </c>
      <c r="CB87" s="63" t="str">
        <f t="shared" si="90"/>
        <v/>
      </c>
      <c r="CC87" s="63" t="str">
        <f t="shared" si="90"/>
        <v/>
      </c>
      <c r="CD87" s="63" t="str">
        <f t="shared" si="90"/>
        <v/>
      </c>
      <c r="CE87" s="63" t="str">
        <f t="shared" si="90"/>
        <v/>
      </c>
      <c r="CF87" s="63" t="str">
        <f t="shared" si="90"/>
        <v/>
      </c>
      <c r="CG87" s="63" t="str">
        <f t="shared" si="90"/>
        <v/>
      </c>
      <c r="CH87" s="63" t="str">
        <f t="shared" si="90"/>
        <v/>
      </c>
      <c r="CI87" s="63" t="str">
        <f t="shared" si="90"/>
        <v/>
      </c>
      <c r="CJ87" s="63" t="str">
        <f t="shared" si="90"/>
        <v/>
      </c>
      <c r="CK87" s="63" t="str">
        <f t="shared" si="90"/>
        <v/>
      </c>
      <c r="CL87" s="63" t="str">
        <f t="shared" si="90"/>
        <v/>
      </c>
      <c r="CM87" s="63" t="str">
        <f t="shared" si="90"/>
        <v/>
      </c>
      <c r="CN87" s="63" t="str">
        <f t="shared" si="90"/>
        <v/>
      </c>
      <c r="CO87" s="63" t="str">
        <f t="shared" si="90"/>
        <v/>
      </c>
      <c r="CP87" s="63" t="str">
        <f t="shared" si="90"/>
        <v/>
      </c>
      <c r="CQ87" s="63" t="str">
        <f t="shared" si="90"/>
        <v/>
      </c>
      <c r="CR87" s="63" t="str">
        <f t="shared" si="90"/>
        <v/>
      </c>
      <c r="CS87" s="63" t="str">
        <f t="shared" si="90"/>
        <v/>
      </c>
      <c r="CT87" s="63" t="str">
        <f t="shared" si="90"/>
        <v/>
      </c>
      <c r="CU87" s="63" t="str">
        <f t="shared" si="90"/>
        <v/>
      </c>
      <c r="CV87" s="63" t="str">
        <f t="shared" si="90"/>
        <v/>
      </c>
      <c r="CW87" s="63" t="str">
        <f t="shared" si="90"/>
        <v/>
      </c>
      <c r="CX87" s="63" t="str">
        <f t="shared" si="90"/>
        <v/>
      </c>
      <c r="CY87" s="63" t="str">
        <f t="shared" si="90"/>
        <v/>
      </c>
      <c r="CZ87" s="63" t="str">
        <f t="shared" si="90"/>
        <v/>
      </c>
    </row>
    <row r="88" ht="15.75" customHeight="1">
      <c r="C88" s="66" t="s">
        <v>180</v>
      </c>
    </row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G5:H5"/>
    <mergeCell ref="I5:J5"/>
    <mergeCell ref="E6:F6"/>
    <mergeCell ref="G6:H6"/>
    <mergeCell ref="I6:J6"/>
    <mergeCell ref="N6:T6"/>
    <mergeCell ref="A2:CZ2"/>
    <mergeCell ref="A3:T3"/>
    <mergeCell ref="A4:B4"/>
    <mergeCell ref="E4:I4"/>
    <mergeCell ref="O4:Q4"/>
    <mergeCell ref="A5:B5"/>
    <mergeCell ref="E5:F5"/>
    <mergeCell ref="P5:Q5"/>
  </mergeCells>
  <conditionalFormatting sqref="AA8:CZ87">
    <cfRule type="expression" dxfId="0" priority="1">
      <formula>AND(AA$1&lt;=TODAY(),AB$1&gt;TODAY())</formula>
    </cfRule>
  </conditionalFormatting>
  <conditionalFormatting sqref="AA8:CZ87">
    <cfRule type="expression" dxfId="1" priority="2">
      <formula>AND($B8="Abschnitt",ISNUMBER($K8),AA$1&lt;=$L8,AB$1&gt;$K8)</formula>
    </cfRule>
  </conditionalFormatting>
  <conditionalFormatting sqref="AA8:CZ87">
    <cfRule type="expression" dxfId="2" priority="3">
      <formula>AND($B8="Vorgang",ISNUMBER($K8),AA$1&lt;=$L8,AB$1&gt;$K8,AA$1&lt;$K8+($L8-$K8+1)*$Y8)</formula>
    </cfRule>
  </conditionalFormatting>
  <conditionalFormatting sqref="AA8:CZ87">
    <cfRule type="expression" dxfId="3" priority="4">
      <formula>AND($B8="Vorgang",ISNUMBER($K8),AA$1&lt;=$L8,AB$1&gt;$K8,$Z8=5)</formula>
    </cfRule>
  </conditionalFormatting>
  <conditionalFormatting sqref="AA8:CZ87">
    <cfRule type="expression" dxfId="4" priority="5">
      <formula>AND($B8="Vorgang",ISNUMBER($K8),AA$1&lt;=$L8,AB$1&gt;$K8,$I8="ja",OR(MONTH(AA$1)=12,MONTH(AA$1)&lt;=2))</formula>
    </cfRule>
  </conditionalFormatting>
  <conditionalFormatting sqref="AA8:CZ87">
    <cfRule type="expression" dxfId="5" priority="6">
      <formula>AND($B8="Vorgang",ISNUMBER($K8),AA$1&lt;=$L8,AB$1&gt;$K8)</formula>
    </cfRule>
  </conditionalFormatting>
  <conditionalFormatting sqref="AA8:CZ87">
    <cfRule type="expression" dxfId="6" priority="7">
      <formula>AND($B8="Vorgang",ISNUMBER($M8),AA$1&lt;=$M8,AB$1&gt;$L8+1)</formula>
    </cfRule>
  </conditionalFormatting>
  <conditionalFormatting sqref="AA8:CZ87">
    <cfRule type="expression" dxfId="7" priority="8">
      <formula>$B8="Abschnitt"</formula>
    </cfRule>
  </conditionalFormatting>
  <conditionalFormatting sqref="AA5:CZ7">
    <cfRule type="expression" dxfId="8" priority="9">
      <formula>AND(AA$1&lt;=TODAY(),AB$1&gt;TODAY())</formula>
    </cfRule>
  </conditionalFormatting>
  <conditionalFormatting sqref="AA5:CZ7">
    <cfRule type="expression" dxfId="9" priority="10">
      <formula>AND($E$5="Tag",WEEKDAY(AA$1,2)&gt;5)</formula>
    </cfRule>
  </conditionalFormatting>
  <conditionalFormatting sqref="A8:T87">
    <cfRule type="expression" dxfId="10" priority="11">
      <formula>$B8="Abschnitt"</formula>
    </cfRule>
  </conditionalFormatting>
  <conditionalFormatting sqref="A8:T87">
    <cfRule type="expression" dxfId="11" priority="12">
      <formula>$B8="Meilenstein"</formula>
    </cfRule>
  </conditionalFormatting>
  <conditionalFormatting sqref="S8:S87">
    <cfRule type="expression" dxfId="12" priority="13">
      <formula>$Z8=5</formula>
    </cfRule>
  </conditionalFormatting>
  <conditionalFormatting sqref="S8:S87">
    <cfRule type="expression" dxfId="13" priority="14">
      <formula>$Z8=4</formula>
    </cfRule>
  </conditionalFormatting>
  <conditionalFormatting sqref="S8:S87">
    <cfRule type="expression" dxfId="14" priority="15">
      <formula>$Z8=3</formula>
    </cfRule>
  </conditionalFormatting>
  <conditionalFormatting sqref="S8:S87">
    <cfRule type="expression" dxfId="14" priority="16">
      <formula>$Z8=1</formula>
    </cfRule>
  </conditionalFormatting>
  <conditionalFormatting sqref="S8:S87">
    <cfRule type="expression" dxfId="15" priority="17">
      <formula>$Z8=2</formula>
    </cfRule>
  </conditionalFormatting>
  <conditionalFormatting sqref="R8:R87">
    <cfRule type="expression" dxfId="12" priority="18">
      <formula>N($R8)&gt;0</formula>
    </cfRule>
  </conditionalFormatting>
  <conditionalFormatting sqref="T8:T87">
    <cfRule type="expression" dxfId="12" priority="19">
      <formula>LEFT($T8,1)="⚠"</formula>
    </cfRule>
  </conditionalFormatting>
  <dataValidations>
    <dataValidation type="decimal" allowBlank="1" showInputMessage="1" showErrorMessage="1" prompt="Bitte 0 % bis 100 % eingeben." sqref="Q8:Q87">
      <formula1>0.0</formula1>
      <formula2>1.0</formula2>
    </dataValidation>
    <dataValidation type="list" allowBlank="1" sqref="I8:I87">
      <formula1>"ja,nein"</formula1>
    </dataValidation>
    <dataValidation type="decimal" allowBlank="1" showInputMessage="1" showErrorMessage="1" prompt="Bitte ganze Arbeitstage eingeben (0–1000)." sqref="E8:H87">
      <formula1>0.0</formula1>
      <formula2>1000.0</formula2>
    </dataValidation>
    <dataValidation type="date" operator="greaterThan" allowBlank="1" sqref="K4 C5 I5">
      <formula1>36526.0</formula1>
    </dataValidation>
    <dataValidation type="date" operator="greaterThan" allowBlank="1" showInputMessage="1" showErrorMessage="1" prompt="Bitte ein Datum eingeben." sqref="J8:J87 N8:P87">
      <formula1>36526.0</formula1>
    </dataValidation>
    <dataValidation type="list" allowBlank="1" sqref="E5">
      <formula1>"Tag,Woche,Monat"</formula1>
    </dataValidation>
    <dataValidation type="list" allowBlank="1" sqref="B8:B87">
      <formula1>"Abschnitt,Vorgang,Meilenstein"</formula1>
    </dataValidation>
  </dataValidations>
  <hyperlinks>
    <hyperlink r:id="rId2" ref="A2"/>
  </hyperlinks>
  <printOptions horizontalCentered="1"/>
  <pageMargins bottom="0.5" footer="0.0" header="0.0" left="0.4" right="0.4" top="0.5"/>
  <pageSetup fitToHeight="0" paperSize="8" orientation="landscape"/>
  <headerFooter>
    <oddFooter>&amp;L &amp;A  ·  Stand &amp;D&amp;R Seite &amp;P von </oddFooter>
  </headerFooter>
  <drawing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A6A6"/>
    <outlinePr summaryRight="0"/>
    <pageSetUpPr fitToPage="1"/>
  </sheetPr>
  <sheetViews>
    <sheetView showGridLines="0" workbookViewId="0">
      <pane xSplit="3.0" ySplit="7.0" topLeftCell="D8" activePane="bottomRight" state="frozen"/>
      <selection activeCell="D1" sqref="D1" pane="topRight"/>
      <selection activeCell="A8" sqref="A8" pane="bottomLeft"/>
      <selection activeCell="D8" sqref="D8" pane="bottomRight"/>
    </sheetView>
  </sheetViews>
  <sheetFormatPr customHeight="1" defaultColWidth="14.43" defaultRowHeight="15.0" outlineLevelCol="1"/>
  <cols>
    <col customWidth="1" min="1" max="1" width="4.43"/>
    <col customWidth="1" min="2" max="2" width="10.43"/>
    <col customWidth="1" min="3" max="3" width="36.0"/>
    <col customWidth="1" min="4" max="4" width="19.0"/>
    <col customWidth="1" min="5" max="10" width="5.43" outlineLevel="1"/>
    <col customWidth="1" min="11" max="12" width="9.0"/>
    <col customWidth="1" min="13" max="18" width="9.0" outlineLevel="1"/>
    <col customWidth="1" min="19" max="19" width="15.0"/>
    <col customWidth="1" min="20" max="20" width="24.0"/>
    <col customWidth="1" hidden="1" min="21" max="26" width="13.0"/>
    <col customWidth="1" min="27" max="104" width="3.86"/>
    <col customWidth="1" hidden="1" min="105" max="105" width="3.86"/>
  </cols>
  <sheetData>
    <row r="1" hidden="1">
      <c r="AA1" s="10">
        <f>IF($E$5="Monat",DATE(YEAR(IF(ISNUMBER($I$5),$I$5,IF(ISNUMBER($C$5),$C$5,TODAY()))),MONTH(IF(ISNUMBER($I$5),$I$5,IF(ISNUMBER($C$5),$C$5,TODAY()))),1),IF(ISNUMBER($I$5),$I$5,IF(ISNUMBER($C$5),$C$5,TODAY()))-WEEKDAY(IF(ISNUMBER($I$5),$I$5,IF(ISNUMBER($C$5),$C$5,TODAY())),2)+1)</f>
        <v>46314</v>
      </c>
      <c r="AB1" s="10">
        <f t="shared" ref="AB1:DA1" si="1">IF($E$5="Monat",EDATE(AA1,1),AA1+IF($E$5="Woche",7,1))</f>
        <v>46321</v>
      </c>
      <c r="AC1" s="10">
        <f t="shared" si="1"/>
        <v>46328</v>
      </c>
      <c r="AD1" s="10">
        <f t="shared" si="1"/>
        <v>46335</v>
      </c>
      <c r="AE1" s="10">
        <f t="shared" si="1"/>
        <v>46342</v>
      </c>
      <c r="AF1" s="10">
        <f t="shared" si="1"/>
        <v>46349</v>
      </c>
      <c r="AG1" s="10">
        <f t="shared" si="1"/>
        <v>46356</v>
      </c>
      <c r="AH1" s="10">
        <f t="shared" si="1"/>
        <v>46363</v>
      </c>
      <c r="AI1" s="10">
        <f t="shared" si="1"/>
        <v>46370</v>
      </c>
      <c r="AJ1" s="10">
        <f t="shared" si="1"/>
        <v>46377</v>
      </c>
      <c r="AK1" s="10">
        <f t="shared" si="1"/>
        <v>46384</v>
      </c>
      <c r="AL1" s="10">
        <f t="shared" si="1"/>
        <v>46391</v>
      </c>
      <c r="AM1" s="10">
        <f t="shared" si="1"/>
        <v>46398</v>
      </c>
      <c r="AN1" s="10">
        <f t="shared" si="1"/>
        <v>46405</v>
      </c>
      <c r="AO1" s="10">
        <f t="shared" si="1"/>
        <v>46412</v>
      </c>
      <c r="AP1" s="10">
        <f t="shared" si="1"/>
        <v>46419</v>
      </c>
      <c r="AQ1" s="10">
        <f t="shared" si="1"/>
        <v>46426</v>
      </c>
      <c r="AR1" s="10">
        <f t="shared" si="1"/>
        <v>46433</v>
      </c>
      <c r="AS1" s="10">
        <f t="shared" si="1"/>
        <v>46440</v>
      </c>
      <c r="AT1" s="10">
        <f t="shared" si="1"/>
        <v>46447</v>
      </c>
      <c r="AU1" s="10">
        <f t="shared" si="1"/>
        <v>46454</v>
      </c>
      <c r="AV1" s="10">
        <f t="shared" si="1"/>
        <v>46461</v>
      </c>
      <c r="AW1" s="10">
        <f t="shared" si="1"/>
        <v>46468</v>
      </c>
      <c r="AX1" s="10">
        <f t="shared" si="1"/>
        <v>46475</v>
      </c>
      <c r="AY1" s="10">
        <f t="shared" si="1"/>
        <v>46482</v>
      </c>
      <c r="AZ1" s="10">
        <f t="shared" si="1"/>
        <v>46489</v>
      </c>
      <c r="BA1" s="10">
        <f t="shared" si="1"/>
        <v>46496</v>
      </c>
      <c r="BB1" s="10">
        <f t="shared" si="1"/>
        <v>46503</v>
      </c>
      <c r="BC1" s="10">
        <f t="shared" si="1"/>
        <v>46510</v>
      </c>
      <c r="BD1" s="10">
        <f t="shared" si="1"/>
        <v>46517</v>
      </c>
      <c r="BE1" s="10">
        <f t="shared" si="1"/>
        <v>46524</v>
      </c>
      <c r="BF1" s="10">
        <f t="shared" si="1"/>
        <v>46531</v>
      </c>
      <c r="BG1" s="10">
        <f t="shared" si="1"/>
        <v>46538</v>
      </c>
      <c r="BH1" s="10">
        <f t="shared" si="1"/>
        <v>46545</v>
      </c>
      <c r="BI1" s="10">
        <f t="shared" si="1"/>
        <v>46552</v>
      </c>
      <c r="BJ1" s="10">
        <f t="shared" si="1"/>
        <v>46559</v>
      </c>
      <c r="BK1" s="10">
        <f t="shared" si="1"/>
        <v>46566</v>
      </c>
      <c r="BL1" s="10">
        <f t="shared" si="1"/>
        <v>46573</v>
      </c>
      <c r="BM1" s="10">
        <f t="shared" si="1"/>
        <v>46580</v>
      </c>
      <c r="BN1" s="10">
        <f t="shared" si="1"/>
        <v>46587</v>
      </c>
      <c r="BO1" s="10">
        <f t="shared" si="1"/>
        <v>46594</v>
      </c>
      <c r="BP1" s="10">
        <f t="shared" si="1"/>
        <v>46601</v>
      </c>
      <c r="BQ1" s="10">
        <f t="shared" si="1"/>
        <v>46608</v>
      </c>
      <c r="BR1" s="10">
        <f t="shared" si="1"/>
        <v>46615</v>
      </c>
      <c r="BS1" s="10">
        <f t="shared" si="1"/>
        <v>46622</v>
      </c>
      <c r="BT1" s="10">
        <f t="shared" si="1"/>
        <v>46629</v>
      </c>
      <c r="BU1" s="10">
        <f t="shared" si="1"/>
        <v>46636</v>
      </c>
      <c r="BV1" s="10">
        <f t="shared" si="1"/>
        <v>46643</v>
      </c>
      <c r="BW1" s="10">
        <f t="shared" si="1"/>
        <v>46650</v>
      </c>
      <c r="BX1" s="10">
        <f t="shared" si="1"/>
        <v>46657</v>
      </c>
      <c r="BY1" s="10">
        <f t="shared" si="1"/>
        <v>46664</v>
      </c>
      <c r="BZ1" s="10">
        <f t="shared" si="1"/>
        <v>46671</v>
      </c>
      <c r="CA1" s="10">
        <f t="shared" si="1"/>
        <v>46678</v>
      </c>
      <c r="CB1" s="10">
        <f t="shared" si="1"/>
        <v>46685</v>
      </c>
      <c r="CC1" s="10">
        <f t="shared" si="1"/>
        <v>46692</v>
      </c>
      <c r="CD1" s="10">
        <f t="shared" si="1"/>
        <v>46699</v>
      </c>
      <c r="CE1" s="10">
        <f t="shared" si="1"/>
        <v>46706</v>
      </c>
      <c r="CF1" s="10">
        <f t="shared" si="1"/>
        <v>46713</v>
      </c>
      <c r="CG1" s="10">
        <f t="shared" si="1"/>
        <v>46720</v>
      </c>
      <c r="CH1" s="10">
        <f t="shared" si="1"/>
        <v>46727</v>
      </c>
      <c r="CI1" s="10">
        <f t="shared" si="1"/>
        <v>46734</v>
      </c>
      <c r="CJ1" s="10">
        <f t="shared" si="1"/>
        <v>46741</v>
      </c>
      <c r="CK1" s="10">
        <f t="shared" si="1"/>
        <v>46748</v>
      </c>
      <c r="CL1" s="10">
        <f t="shared" si="1"/>
        <v>46755</v>
      </c>
      <c r="CM1" s="10">
        <f t="shared" si="1"/>
        <v>46762</v>
      </c>
      <c r="CN1" s="10">
        <f t="shared" si="1"/>
        <v>46769</v>
      </c>
      <c r="CO1" s="10">
        <f t="shared" si="1"/>
        <v>46776</v>
      </c>
      <c r="CP1" s="10">
        <f t="shared" si="1"/>
        <v>46783</v>
      </c>
      <c r="CQ1" s="10">
        <f t="shared" si="1"/>
        <v>46790</v>
      </c>
      <c r="CR1" s="10">
        <f t="shared" si="1"/>
        <v>46797</v>
      </c>
      <c r="CS1" s="10">
        <f t="shared" si="1"/>
        <v>46804</v>
      </c>
      <c r="CT1" s="10">
        <f t="shared" si="1"/>
        <v>46811</v>
      </c>
      <c r="CU1" s="10">
        <f t="shared" si="1"/>
        <v>46818</v>
      </c>
      <c r="CV1" s="10">
        <f t="shared" si="1"/>
        <v>46825</v>
      </c>
      <c r="CW1" s="10">
        <f t="shared" si="1"/>
        <v>46832</v>
      </c>
      <c r="CX1" s="10">
        <f t="shared" si="1"/>
        <v>46839</v>
      </c>
      <c r="CY1" s="10">
        <f t="shared" si="1"/>
        <v>46846</v>
      </c>
      <c r="CZ1" s="10">
        <f t="shared" si="1"/>
        <v>46853</v>
      </c>
      <c r="DA1" s="10">
        <f t="shared" si="1"/>
        <v>46860</v>
      </c>
    </row>
    <row r="2" ht="24.0" customHeight="1">
      <c r="A2" s="20" t="s">
        <v>47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2"/>
    </row>
    <row r="3" ht="30.0" customHeight="1">
      <c r="A3" s="23" t="str">
        <f>"Bauzeitenplan  ·  "&amp;IF($C$4="","Projektname",$C$4)</f>
        <v>Bauzeitenplan  ·  Projektname</v>
      </c>
    </row>
    <row r="4" ht="18.0" customHeight="1">
      <c r="A4" s="24" t="s">
        <v>48</v>
      </c>
      <c r="C4" s="25"/>
      <c r="D4" s="24" t="s">
        <v>50</v>
      </c>
      <c r="E4" s="26"/>
      <c r="F4" s="27"/>
      <c r="G4" s="27"/>
      <c r="H4" s="27"/>
      <c r="I4" s="28"/>
      <c r="J4" s="24" t="s">
        <v>52</v>
      </c>
      <c r="K4" s="29"/>
      <c r="L4" s="24" t="s">
        <v>53</v>
      </c>
      <c r="M4" s="30" t="s">
        <v>54</v>
      </c>
      <c r="N4" s="24" t="s">
        <v>55</v>
      </c>
      <c r="O4" s="31" t="str">
        <f>Bundesland</f>
        <v>Nordrhein-Westfalen</v>
      </c>
      <c r="P4" s="21"/>
      <c r="Q4" s="22"/>
    </row>
    <row r="5" ht="18.0" customHeight="1">
      <c r="A5" s="24" t="s">
        <v>56</v>
      </c>
      <c r="C5" s="32"/>
      <c r="D5" s="24" t="s">
        <v>57</v>
      </c>
      <c r="E5" s="33" t="s">
        <v>58</v>
      </c>
      <c r="F5" s="28"/>
      <c r="G5" s="24" t="s">
        <v>59</v>
      </c>
      <c r="I5" s="34"/>
      <c r="J5" s="28"/>
      <c r="K5" s="24" t="s">
        <v>60</v>
      </c>
      <c r="L5" s="35">
        <f>IFERROR(1/(1/MAX($L$8:$L$87)),"")</f>
        <v>46322</v>
      </c>
      <c r="M5" s="24" t="s">
        <v>61</v>
      </c>
      <c r="N5" s="36">
        <f>IF(ISNUMBER($L$5),NETWORKDAYS(MIN($K$8:$K$87),$L$5,Freie_Tage),"")</f>
        <v>5</v>
      </c>
      <c r="O5" s="24" t="s">
        <v>62</v>
      </c>
      <c r="P5" s="37">
        <f>IFERROR(SUMPRODUCT(($B$8:$B$87="Vorgang")*1,$G$8:$G$87,$Q$8:$Q$87)/SUMIFS($G$8:$G$87,$B$8:$B$87,"Vorgang"),0)</f>
        <v>0</v>
      </c>
      <c r="Q5" s="22"/>
      <c r="AA5" s="38" t="str">
        <f>IF($E$5="Monat",YEAR(AA1)&amp;"",CHOOSE(MONTH(AA1),"Jan","Feb","Mär","Apr","Mai","Jun","Jul","Aug","Sep","Okt","Nov","Dez"))</f>
        <v>Okt</v>
      </c>
      <c r="AB5" s="38" t="str">
        <f t="shared" ref="AB5:CZ5" si="2">IF($E$5="Monat",IF(YEAR(AB1)&lt;&gt;YEAR(AA1),YEAR(AB1)&amp;"",""),IF(MONTH(AB1)&lt;&gt;MONTH(AA1),CHOOSE(MONTH(AB1),"Jan","Feb","Mär","Apr","Mai","Jun","Jul","Aug","Sep","Okt","Nov","Dez"),""))</f>
        <v/>
      </c>
      <c r="AC5" s="38" t="str">
        <f t="shared" si="2"/>
        <v>Nov</v>
      </c>
      <c r="AD5" s="38" t="str">
        <f t="shared" si="2"/>
        <v/>
      </c>
      <c r="AE5" s="38" t="str">
        <f t="shared" si="2"/>
        <v/>
      </c>
      <c r="AF5" s="38" t="str">
        <f t="shared" si="2"/>
        <v/>
      </c>
      <c r="AG5" s="38" t="str">
        <f t="shared" si="2"/>
        <v/>
      </c>
      <c r="AH5" s="38" t="str">
        <f t="shared" si="2"/>
        <v>Dez</v>
      </c>
      <c r="AI5" s="38" t="str">
        <f t="shared" si="2"/>
        <v/>
      </c>
      <c r="AJ5" s="38" t="str">
        <f t="shared" si="2"/>
        <v/>
      </c>
      <c r="AK5" s="38" t="str">
        <f t="shared" si="2"/>
        <v/>
      </c>
      <c r="AL5" s="38" t="str">
        <f t="shared" si="2"/>
        <v>Jan</v>
      </c>
      <c r="AM5" s="38" t="str">
        <f t="shared" si="2"/>
        <v/>
      </c>
      <c r="AN5" s="38" t="str">
        <f t="shared" si="2"/>
        <v/>
      </c>
      <c r="AO5" s="38" t="str">
        <f t="shared" si="2"/>
        <v/>
      </c>
      <c r="AP5" s="38" t="str">
        <f t="shared" si="2"/>
        <v>Feb</v>
      </c>
      <c r="AQ5" s="38" t="str">
        <f t="shared" si="2"/>
        <v/>
      </c>
      <c r="AR5" s="38" t="str">
        <f t="shared" si="2"/>
        <v/>
      </c>
      <c r="AS5" s="38" t="str">
        <f t="shared" si="2"/>
        <v/>
      </c>
      <c r="AT5" s="38" t="str">
        <f t="shared" si="2"/>
        <v>Mär</v>
      </c>
      <c r="AU5" s="38" t="str">
        <f t="shared" si="2"/>
        <v/>
      </c>
      <c r="AV5" s="38" t="str">
        <f t="shared" si="2"/>
        <v/>
      </c>
      <c r="AW5" s="38" t="str">
        <f t="shared" si="2"/>
        <v/>
      </c>
      <c r="AX5" s="38" t="str">
        <f t="shared" si="2"/>
        <v/>
      </c>
      <c r="AY5" s="38" t="str">
        <f t="shared" si="2"/>
        <v>Apr</v>
      </c>
      <c r="AZ5" s="38" t="str">
        <f t="shared" si="2"/>
        <v/>
      </c>
      <c r="BA5" s="38" t="str">
        <f t="shared" si="2"/>
        <v/>
      </c>
      <c r="BB5" s="38" t="str">
        <f t="shared" si="2"/>
        <v/>
      </c>
      <c r="BC5" s="38" t="str">
        <f t="shared" si="2"/>
        <v>Mai</v>
      </c>
      <c r="BD5" s="38" t="str">
        <f t="shared" si="2"/>
        <v/>
      </c>
      <c r="BE5" s="38" t="str">
        <f t="shared" si="2"/>
        <v/>
      </c>
      <c r="BF5" s="38" t="str">
        <f t="shared" si="2"/>
        <v/>
      </c>
      <c r="BG5" s="38" t="str">
        <f t="shared" si="2"/>
        <v/>
      </c>
      <c r="BH5" s="38" t="str">
        <f t="shared" si="2"/>
        <v>Jun</v>
      </c>
      <c r="BI5" s="38" t="str">
        <f t="shared" si="2"/>
        <v/>
      </c>
      <c r="BJ5" s="38" t="str">
        <f t="shared" si="2"/>
        <v/>
      </c>
      <c r="BK5" s="38" t="str">
        <f t="shared" si="2"/>
        <v/>
      </c>
      <c r="BL5" s="38" t="str">
        <f t="shared" si="2"/>
        <v>Jul</v>
      </c>
      <c r="BM5" s="38" t="str">
        <f t="shared" si="2"/>
        <v/>
      </c>
      <c r="BN5" s="38" t="str">
        <f t="shared" si="2"/>
        <v/>
      </c>
      <c r="BO5" s="38" t="str">
        <f t="shared" si="2"/>
        <v/>
      </c>
      <c r="BP5" s="38" t="str">
        <f t="shared" si="2"/>
        <v>Aug</v>
      </c>
      <c r="BQ5" s="38" t="str">
        <f t="shared" si="2"/>
        <v/>
      </c>
      <c r="BR5" s="38" t="str">
        <f t="shared" si="2"/>
        <v/>
      </c>
      <c r="BS5" s="38" t="str">
        <f t="shared" si="2"/>
        <v/>
      </c>
      <c r="BT5" s="38" t="str">
        <f t="shared" si="2"/>
        <v/>
      </c>
      <c r="BU5" s="38" t="str">
        <f t="shared" si="2"/>
        <v>Sep</v>
      </c>
      <c r="BV5" s="38" t="str">
        <f t="shared" si="2"/>
        <v/>
      </c>
      <c r="BW5" s="38" t="str">
        <f t="shared" si="2"/>
        <v/>
      </c>
      <c r="BX5" s="38" t="str">
        <f t="shared" si="2"/>
        <v/>
      </c>
      <c r="BY5" s="38" t="str">
        <f t="shared" si="2"/>
        <v>Okt</v>
      </c>
      <c r="BZ5" s="38" t="str">
        <f t="shared" si="2"/>
        <v/>
      </c>
      <c r="CA5" s="38" t="str">
        <f t="shared" si="2"/>
        <v/>
      </c>
      <c r="CB5" s="38" t="str">
        <f t="shared" si="2"/>
        <v/>
      </c>
      <c r="CC5" s="38" t="str">
        <f t="shared" si="2"/>
        <v>Nov</v>
      </c>
      <c r="CD5" s="38" t="str">
        <f t="shared" si="2"/>
        <v/>
      </c>
      <c r="CE5" s="38" t="str">
        <f t="shared" si="2"/>
        <v/>
      </c>
      <c r="CF5" s="38" t="str">
        <f t="shared" si="2"/>
        <v/>
      </c>
      <c r="CG5" s="38" t="str">
        <f t="shared" si="2"/>
        <v/>
      </c>
      <c r="CH5" s="38" t="str">
        <f t="shared" si="2"/>
        <v>Dez</v>
      </c>
      <c r="CI5" s="38" t="str">
        <f t="shared" si="2"/>
        <v/>
      </c>
      <c r="CJ5" s="38" t="str">
        <f t="shared" si="2"/>
        <v/>
      </c>
      <c r="CK5" s="38" t="str">
        <f t="shared" si="2"/>
        <v/>
      </c>
      <c r="CL5" s="38" t="str">
        <f t="shared" si="2"/>
        <v>Jan</v>
      </c>
      <c r="CM5" s="38" t="str">
        <f t="shared" si="2"/>
        <v/>
      </c>
      <c r="CN5" s="38" t="str">
        <f t="shared" si="2"/>
        <v/>
      </c>
      <c r="CO5" s="38" t="str">
        <f t="shared" si="2"/>
        <v/>
      </c>
      <c r="CP5" s="38" t="str">
        <f t="shared" si="2"/>
        <v/>
      </c>
      <c r="CQ5" s="38" t="str">
        <f t="shared" si="2"/>
        <v>Feb</v>
      </c>
      <c r="CR5" s="38" t="str">
        <f t="shared" si="2"/>
        <v/>
      </c>
      <c r="CS5" s="38" t="str">
        <f t="shared" si="2"/>
        <v/>
      </c>
      <c r="CT5" s="38" t="str">
        <f t="shared" si="2"/>
        <v/>
      </c>
      <c r="CU5" s="38" t="str">
        <f t="shared" si="2"/>
        <v>Mär</v>
      </c>
      <c r="CV5" s="38" t="str">
        <f t="shared" si="2"/>
        <v/>
      </c>
      <c r="CW5" s="38" t="str">
        <f t="shared" si="2"/>
        <v/>
      </c>
      <c r="CX5" s="38" t="str">
        <f t="shared" si="2"/>
        <v/>
      </c>
      <c r="CY5" s="38" t="str">
        <f t="shared" si="2"/>
        <v>Apr</v>
      </c>
      <c r="CZ5" s="38" t="str">
        <f t="shared" si="2"/>
        <v/>
      </c>
    </row>
    <row r="6" ht="15.75" customHeight="1">
      <c r="A6" s="24"/>
      <c r="B6" s="39" t="s">
        <v>68</v>
      </c>
      <c r="C6" s="40" t="s">
        <v>69</v>
      </c>
      <c r="D6" s="41" t="s">
        <v>70</v>
      </c>
      <c r="E6" s="42" t="s">
        <v>71</v>
      </c>
      <c r="F6" s="22"/>
      <c r="G6" s="43" t="s">
        <v>72</v>
      </c>
      <c r="H6" s="22"/>
      <c r="I6" s="44" t="s">
        <v>73</v>
      </c>
      <c r="J6" s="22"/>
      <c r="K6" s="45" t="s">
        <v>74</v>
      </c>
      <c r="L6" s="46" t="s">
        <v>75</v>
      </c>
      <c r="M6" s="47" t="s">
        <v>76</v>
      </c>
      <c r="N6" s="48" t="s">
        <v>77</v>
      </c>
      <c r="AA6" s="49" t="str">
        <f t="shared" ref="AA6:CZ6" si="3">IF($E$5="Tag",CHOOSE(WEEKDAY(AA1,2),"Mo","Di","Mi","Do","Fr","Sa","So"),IF($E$5="Woche","KW"&amp;WEEKNUM(AA1,21),CHOOSE(MONTH(AA1),"Jan","Feb","Mär","Apr","Mai","Jun","Jul","Aug","Sep","Okt","Nov","Dez")))</f>
        <v>KW43</v>
      </c>
      <c r="AB6" s="49" t="str">
        <f t="shared" si="3"/>
        <v>KW44</v>
      </c>
      <c r="AC6" s="49" t="str">
        <f t="shared" si="3"/>
        <v>KW45</v>
      </c>
      <c r="AD6" s="49" t="str">
        <f t="shared" si="3"/>
        <v>KW46</v>
      </c>
      <c r="AE6" s="49" t="str">
        <f t="shared" si="3"/>
        <v>KW47</v>
      </c>
      <c r="AF6" s="49" t="str">
        <f t="shared" si="3"/>
        <v>KW48</v>
      </c>
      <c r="AG6" s="49" t="str">
        <f t="shared" si="3"/>
        <v>KW49</v>
      </c>
      <c r="AH6" s="49" t="str">
        <f t="shared" si="3"/>
        <v>KW50</v>
      </c>
      <c r="AI6" s="49" t="str">
        <f t="shared" si="3"/>
        <v>KW51</v>
      </c>
      <c r="AJ6" s="49" t="str">
        <f t="shared" si="3"/>
        <v>KW52</v>
      </c>
      <c r="AK6" s="49" t="str">
        <f t="shared" si="3"/>
        <v>KW53</v>
      </c>
      <c r="AL6" s="49" t="str">
        <f t="shared" si="3"/>
        <v>KW1</v>
      </c>
      <c r="AM6" s="49" t="str">
        <f t="shared" si="3"/>
        <v>KW2</v>
      </c>
      <c r="AN6" s="49" t="str">
        <f t="shared" si="3"/>
        <v>KW3</v>
      </c>
      <c r="AO6" s="49" t="str">
        <f t="shared" si="3"/>
        <v>KW4</v>
      </c>
      <c r="AP6" s="49" t="str">
        <f t="shared" si="3"/>
        <v>KW5</v>
      </c>
      <c r="AQ6" s="49" t="str">
        <f t="shared" si="3"/>
        <v>KW6</v>
      </c>
      <c r="AR6" s="49" t="str">
        <f t="shared" si="3"/>
        <v>KW7</v>
      </c>
      <c r="AS6" s="49" t="str">
        <f t="shared" si="3"/>
        <v>KW8</v>
      </c>
      <c r="AT6" s="49" t="str">
        <f t="shared" si="3"/>
        <v>KW9</v>
      </c>
      <c r="AU6" s="49" t="str">
        <f t="shared" si="3"/>
        <v>KW10</v>
      </c>
      <c r="AV6" s="49" t="str">
        <f t="shared" si="3"/>
        <v>KW11</v>
      </c>
      <c r="AW6" s="49" t="str">
        <f t="shared" si="3"/>
        <v>KW12</v>
      </c>
      <c r="AX6" s="49" t="str">
        <f t="shared" si="3"/>
        <v>KW13</v>
      </c>
      <c r="AY6" s="49" t="str">
        <f t="shared" si="3"/>
        <v>KW14</v>
      </c>
      <c r="AZ6" s="49" t="str">
        <f t="shared" si="3"/>
        <v>KW15</v>
      </c>
      <c r="BA6" s="49" t="str">
        <f t="shared" si="3"/>
        <v>KW16</v>
      </c>
      <c r="BB6" s="49" t="str">
        <f t="shared" si="3"/>
        <v>KW17</v>
      </c>
      <c r="BC6" s="49" t="str">
        <f t="shared" si="3"/>
        <v>KW18</v>
      </c>
      <c r="BD6" s="49" t="str">
        <f t="shared" si="3"/>
        <v>KW19</v>
      </c>
      <c r="BE6" s="49" t="str">
        <f t="shared" si="3"/>
        <v>KW20</v>
      </c>
      <c r="BF6" s="49" t="str">
        <f t="shared" si="3"/>
        <v>KW21</v>
      </c>
      <c r="BG6" s="49" t="str">
        <f t="shared" si="3"/>
        <v>KW22</v>
      </c>
      <c r="BH6" s="49" t="str">
        <f t="shared" si="3"/>
        <v>KW23</v>
      </c>
      <c r="BI6" s="49" t="str">
        <f t="shared" si="3"/>
        <v>KW24</v>
      </c>
      <c r="BJ6" s="49" t="str">
        <f t="shared" si="3"/>
        <v>KW25</v>
      </c>
      <c r="BK6" s="49" t="str">
        <f t="shared" si="3"/>
        <v>KW26</v>
      </c>
      <c r="BL6" s="49" t="str">
        <f t="shared" si="3"/>
        <v>KW27</v>
      </c>
      <c r="BM6" s="49" t="str">
        <f t="shared" si="3"/>
        <v>KW28</v>
      </c>
      <c r="BN6" s="49" t="str">
        <f t="shared" si="3"/>
        <v>KW29</v>
      </c>
      <c r="BO6" s="49" t="str">
        <f t="shared" si="3"/>
        <v>KW30</v>
      </c>
      <c r="BP6" s="49" t="str">
        <f t="shared" si="3"/>
        <v>KW31</v>
      </c>
      <c r="BQ6" s="49" t="str">
        <f t="shared" si="3"/>
        <v>KW32</v>
      </c>
      <c r="BR6" s="49" t="str">
        <f t="shared" si="3"/>
        <v>KW33</v>
      </c>
      <c r="BS6" s="49" t="str">
        <f t="shared" si="3"/>
        <v>KW34</v>
      </c>
      <c r="BT6" s="49" t="str">
        <f t="shared" si="3"/>
        <v>KW35</v>
      </c>
      <c r="BU6" s="49" t="str">
        <f t="shared" si="3"/>
        <v>KW36</v>
      </c>
      <c r="BV6" s="49" t="str">
        <f t="shared" si="3"/>
        <v>KW37</v>
      </c>
      <c r="BW6" s="49" t="str">
        <f t="shared" si="3"/>
        <v>KW38</v>
      </c>
      <c r="BX6" s="49" t="str">
        <f t="shared" si="3"/>
        <v>KW39</v>
      </c>
      <c r="BY6" s="49" t="str">
        <f t="shared" si="3"/>
        <v>KW40</v>
      </c>
      <c r="BZ6" s="49" t="str">
        <f t="shared" si="3"/>
        <v>KW41</v>
      </c>
      <c r="CA6" s="49" t="str">
        <f t="shared" si="3"/>
        <v>KW42</v>
      </c>
      <c r="CB6" s="49" t="str">
        <f t="shared" si="3"/>
        <v>KW43</v>
      </c>
      <c r="CC6" s="49" t="str">
        <f t="shared" si="3"/>
        <v>KW44</v>
      </c>
      <c r="CD6" s="49" t="str">
        <f t="shared" si="3"/>
        <v>KW45</v>
      </c>
      <c r="CE6" s="49" t="str">
        <f t="shared" si="3"/>
        <v>KW46</v>
      </c>
      <c r="CF6" s="49" t="str">
        <f t="shared" si="3"/>
        <v>KW47</v>
      </c>
      <c r="CG6" s="49" t="str">
        <f t="shared" si="3"/>
        <v>KW48</v>
      </c>
      <c r="CH6" s="49" t="str">
        <f t="shared" si="3"/>
        <v>KW49</v>
      </c>
      <c r="CI6" s="49" t="str">
        <f t="shared" si="3"/>
        <v>KW50</v>
      </c>
      <c r="CJ6" s="49" t="str">
        <f t="shared" si="3"/>
        <v>KW51</v>
      </c>
      <c r="CK6" s="49" t="str">
        <f t="shared" si="3"/>
        <v>KW52</v>
      </c>
      <c r="CL6" s="49" t="str">
        <f t="shared" si="3"/>
        <v>KW1</v>
      </c>
      <c r="CM6" s="49" t="str">
        <f t="shared" si="3"/>
        <v>KW2</v>
      </c>
      <c r="CN6" s="49" t="str">
        <f t="shared" si="3"/>
        <v>KW3</v>
      </c>
      <c r="CO6" s="49" t="str">
        <f t="shared" si="3"/>
        <v>KW4</v>
      </c>
      <c r="CP6" s="49" t="str">
        <f t="shared" si="3"/>
        <v>KW5</v>
      </c>
      <c r="CQ6" s="49" t="str">
        <f t="shared" si="3"/>
        <v>KW6</v>
      </c>
      <c r="CR6" s="49" t="str">
        <f t="shared" si="3"/>
        <v>KW7</v>
      </c>
      <c r="CS6" s="49" t="str">
        <f t="shared" si="3"/>
        <v>KW8</v>
      </c>
      <c r="CT6" s="49" t="str">
        <f t="shared" si="3"/>
        <v>KW9</v>
      </c>
      <c r="CU6" s="49" t="str">
        <f t="shared" si="3"/>
        <v>KW10</v>
      </c>
      <c r="CV6" s="49" t="str">
        <f t="shared" si="3"/>
        <v>KW11</v>
      </c>
      <c r="CW6" s="49" t="str">
        <f t="shared" si="3"/>
        <v>KW12</v>
      </c>
      <c r="CX6" s="49" t="str">
        <f t="shared" si="3"/>
        <v>KW13</v>
      </c>
      <c r="CY6" s="49" t="str">
        <f t="shared" si="3"/>
        <v>KW14</v>
      </c>
      <c r="CZ6" s="49" t="str">
        <f t="shared" si="3"/>
        <v>KW15</v>
      </c>
    </row>
    <row r="7" ht="21.75" customHeight="1">
      <c r="A7" s="50" t="s">
        <v>78</v>
      </c>
      <c r="B7" s="50" t="s">
        <v>79</v>
      </c>
      <c r="C7" s="51" t="s">
        <v>80</v>
      </c>
      <c r="D7" s="51" t="s">
        <v>81</v>
      </c>
      <c r="E7" s="50" t="s">
        <v>82</v>
      </c>
      <c r="F7" s="50" t="s">
        <v>83</v>
      </c>
      <c r="G7" s="50" t="s">
        <v>84</v>
      </c>
      <c r="H7" s="50" t="s">
        <v>73</v>
      </c>
      <c r="I7" s="50" t="s">
        <v>85</v>
      </c>
      <c r="J7" s="50" t="s">
        <v>86</v>
      </c>
      <c r="K7" s="50" t="s">
        <v>87</v>
      </c>
      <c r="L7" s="50" t="s">
        <v>88</v>
      </c>
      <c r="M7" s="50" t="s">
        <v>89</v>
      </c>
      <c r="N7" s="50" t="s">
        <v>90</v>
      </c>
      <c r="O7" s="50" t="s">
        <v>91</v>
      </c>
      <c r="P7" s="50" t="s">
        <v>92</v>
      </c>
      <c r="Q7" s="50" t="s">
        <v>93</v>
      </c>
      <c r="R7" s="50" t="s">
        <v>94</v>
      </c>
      <c r="S7" s="51" t="s">
        <v>95</v>
      </c>
      <c r="T7" s="51" t="s">
        <v>96</v>
      </c>
      <c r="AA7" s="52" t="str">
        <f t="shared" ref="AA7:CZ7" si="4">IF($E$5="Tag",DAY(AA1),IF($E$5="Woche",DAY(AA1)&amp;"."&amp;MONTH(AA1)&amp;".",""))</f>
        <v>19.10.</v>
      </c>
      <c r="AB7" s="52" t="str">
        <f t="shared" si="4"/>
        <v>26.10.</v>
      </c>
      <c r="AC7" s="52" t="str">
        <f t="shared" si="4"/>
        <v>2.11.</v>
      </c>
      <c r="AD7" s="52" t="str">
        <f t="shared" si="4"/>
        <v>9.11.</v>
      </c>
      <c r="AE7" s="52" t="str">
        <f t="shared" si="4"/>
        <v>16.11.</v>
      </c>
      <c r="AF7" s="52" t="str">
        <f t="shared" si="4"/>
        <v>23.11.</v>
      </c>
      <c r="AG7" s="52" t="str">
        <f t="shared" si="4"/>
        <v>30.11.</v>
      </c>
      <c r="AH7" s="52" t="str">
        <f t="shared" si="4"/>
        <v>7.12.</v>
      </c>
      <c r="AI7" s="52" t="str">
        <f t="shared" si="4"/>
        <v>14.12.</v>
      </c>
      <c r="AJ7" s="52" t="str">
        <f t="shared" si="4"/>
        <v>21.12.</v>
      </c>
      <c r="AK7" s="52" t="str">
        <f t="shared" si="4"/>
        <v>28.12.</v>
      </c>
      <c r="AL7" s="52" t="str">
        <f t="shared" si="4"/>
        <v>4.1.</v>
      </c>
      <c r="AM7" s="52" t="str">
        <f t="shared" si="4"/>
        <v>11.1.</v>
      </c>
      <c r="AN7" s="52" t="str">
        <f t="shared" si="4"/>
        <v>18.1.</v>
      </c>
      <c r="AO7" s="52" t="str">
        <f t="shared" si="4"/>
        <v>25.1.</v>
      </c>
      <c r="AP7" s="52" t="str">
        <f t="shared" si="4"/>
        <v>1.2.</v>
      </c>
      <c r="AQ7" s="52" t="str">
        <f t="shared" si="4"/>
        <v>8.2.</v>
      </c>
      <c r="AR7" s="52" t="str">
        <f t="shared" si="4"/>
        <v>15.2.</v>
      </c>
      <c r="AS7" s="52" t="str">
        <f t="shared" si="4"/>
        <v>22.2.</v>
      </c>
      <c r="AT7" s="52" t="str">
        <f t="shared" si="4"/>
        <v>1.3.</v>
      </c>
      <c r="AU7" s="52" t="str">
        <f t="shared" si="4"/>
        <v>8.3.</v>
      </c>
      <c r="AV7" s="52" t="str">
        <f t="shared" si="4"/>
        <v>15.3.</v>
      </c>
      <c r="AW7" s="52" t="str">
        <f t="shared" si="4"/>
        <v>22.3.</v>
      </c>
      <c r="AX7" s="52" t="str">
        <f t="shared" si="4"/>
        <v>29.3.</v>
      </c>
      <c r="AY7" s="52" t="str">
        <f t="shared" si="4"/>
        <v>5.4.</v>
      </c>
      <c r="AZ7" s="52" t="str">
        <f t="shared" si="4"/>
        <v>12.4.</v>
      </c>
      <c r="BA7" s="52" t="str">
        <f t="shared" si="4"/>
        <v>19.4.</v>
      </c>
      <c r="BB7" s="52" t="str">
        <f t="shared" si="4"/>
        <v>26.4.</v>
      </c>
      <c r="BC7" s="52" t="str">
        <f t="shared" si="4"/>
        <v>3.5.</v>
      </c>
      <c r="BD7" s="52" t="str">
        <f t="shared" si="4"/>
        <v>10.5.</v>
      </c>
      <c r="BE7" s="52" t="str">
        <f t="shared" si="4"/>
        <v>17.5.</v>
      </c>
      <c r="BF7" s="52" t="str">
        <f t="shared" si="4"/>
        <v>24.5.</v>
      </c>
      <c r="BG7" s="52" t="str">
        <f t="shared" si="4"/>
        <v>31.5.</v>
      </c>
      <c r="BH7" s="52" t="str">
        <f t="shared" si="4"/>
        <v>7.6.</v>
      </c>
      <c r="BI7" s="52" t="str">
        <f t="shared" si="4"/>
        <v>14.6.</v>
      </c>
      <c r="BJ7" s="52" t="str">
        <f t="shared" si="4"/>
        <v>21.6.</v>
      </c>
      <c r="BK7" s="52" t="str">
        <f t="shared" si="4"/>
        <v>28.6.</v>
      </c>
      <c r="BL7" s="52" t="str">
        <f t="shared" si="4"/>
        <v>5.7.</v>
      </c>
      <c r="BM7" s="52" t="str">
        <f t="shared" si="4"/>
        <v>12.7.</v>
      </c>
      <c r="BN7" s="52" t="str">
        <f t="shared" si="4"/>
        <v>19.7.</v>
      </c>
      <c r="BO7" s="52" t="str">
        <f t="shared" si="4"/>
        <v>26.7.</v>
      </c>
      <c r="BP7" s="52" t="str">
        <f t="shared" si="4"/>
        <v>2.8.</v>
      </c>
      <c r="BQ7" s="52" t="str">
        <f t="shared" si="4"/>
        <v>9.8.</v>
      </c>
      <c r="BR7" s="52" t="str">
        <f t="shared" si="4"/>
        <v>16.8.</v>
      </c>
      <c r="BS7" s="52" t="str">
        <f t="shared" si="4"/>
        <v>23.8.</v>
      </c>
      <c r="BT7" s="52" t="str">
        <f t="shared" si="4"/>
        <v>30.8.</v>
      </c>
      <c r="BU7" s="52" t="str">
        <f t="shared" si="4"/>
        <v>6.9.</v>
      </c>
      <c r="BV7" s="52" t="str">
        <f t="shared" si="4"/>
        <v>13.9.</v>
      </c>
      <c r="BW7" s="52" t="str">
        <f t="shared" si="4"/>
        <v>20.9.</v>
      </c>
      <c r="BX7" s="52" t="str">
        <f t="shared" si="4"/>
        <v>27.9.</v>
      </c>
      <c r="BY7" s="52" t="str">
        <f t="shared" si="4"/>
        <v>4.10.</v>
      </c>
      <c r="BZ7" s="52" t="str">
        <f t="shared" si="4"/>
        <v>11.10.</v>
      </c>
      <c r="CA7" s="52" t="str">
        <f t="shared" si="4"/>
        <v>18.10.</v>
      </c>
      <c r="CB7" s="52" t="str">
        <f t="shared" si="4"/>
        <v>25.10.</v>
      </c>
      <c r="CC7" s="52" t="str">
        <f t="shared" si="4"/>
        <v>1.11.</v>
      </c>
      <c r="CD7" s="52" t="str">
        <f t="shared" si="4"/>
        <v>8.11.</v>
      </c>
      <c r="CE7" s="52" t="str">
        <f t="shared" si="4"/>
        <v>15.11.</v>
      </c>
      <c r="CF7" s="52" t="str">
        <f t="shared" si="4"/>
        <v>22.11.</v>
      </c>
      <c r="CG7" s="52" t="str">
        <f t="shared" si="4"/>
        <v>29.11.</v>
      </c>
      <c r="CH7" s="52" t="str">
        <f t="shared" si="4"/>
        <v>6.12.</v>
      </c>
      <c r="CI7" s="52" t="str">
        <f t="shared" si="4"/>
        <v>13.12.</v>
      </c>
      <c r="CJ7" s="52" t="str">
        <f t="shared" si="4"/>
        <v>20.12.</v>
      </c>
      <c r="CK7" s="52" t="str">
        <f t="shared" si="4"/>
        <v>27.12.</v>
      </c>
      <c r="CL7" s="52" t="str">
        <f t="shared" si="4"/>
        <v>3.1.</v>
      </c>
      <c r="CM7" s="52" t="str">
        <f t="shared" si="4"/>
        <v>10.1.</v>
      </c>
      <c r="CN7" s="52" t="str">
        <f t="shared" si="4"/>
        <v>17.1.</v>
      </c>
      <c r="CO7" s="52" t="str">
        <f t="shared" si="4"/>
        <v>24.1.</v>
      </c>
      <c r="CP7" s="52" t="str">
        <f t="shared" si="4"/>
        <v>31.1.</v>
      </c>
      <c r="CQ7" s="52" t="str">
        <f t="shared" si="4"/>
        <v>7.2.</v>
      </c>
      <c r="CR7" s="52" t="str">
        <f t="shared" si="4"/>
        <v>14.2.</v>
      </c>
      <c r="CS7" s="52" t="str">
        <f t="shared" si="4"/>
        <v>21.2.</v>
      </c>
      <c r="CT7" s="52" t="str">
        <f t="shared" si="4"/>
        <v>28.2.</v>
      </c>
      <c r="CU7" s="52" t="str">
        <f t="shared" si="4"/>
        <v>6.3.</v>
      </c>
      <c r="CV7" s="52" t="str">
        <f t="shared" si="4"/>
        <v>13.3.</v>
      </c>
      <c r="CW7" s="52" t="str">
        <f t="shared" si="4"/>
        <v>20.3.</v>
      </c>
      <c r="CX7" s="52" t="str">
        <f t="shared" si="4"/>
        <v>27.3.</v>
      </c>
      <c r="CY7" s="52" t="str">
        <f t="shared" si="4"/>
        <v>3.4.</v>
      </c>
      <c r="CZ7" s="52" t="str">
        <f t="shared" si="4"/>
        <v>10.4.</v>
      </c>
    </row>
    <row r="8" ht="15.75" customHeight="1">
      <c r="A8" s="53">
        <v>1.0</v>
      </c>
      <c r="B8" s="53" t="s">
        <v>74</v>
      </c>
      <c r="C8" s="54" t="s">
        <v>98</v>
      </c>
      <c r="D8" s="55"/>
      <c r="E8" s="53"/>
      <c r="F8" s="53"/>
      <c r="G8" s="53"/>
      <c r="H8" s="53"/>
      <c r="I8" s="53"/>
      <c r="J8" s="56"/>
      <c r="K8" s="57">
        <f t="shared" ref="K8:K87" si="6">IF($C8="","",IF($B8="Abschnitt",IFERROR(1/(1/MINIFS($V9:$V$88,$U9:$U$88,$A8)),""),V8))</f>
        <v>46316</v>
      </c>
      <c r="L8" s="57">
        <f t="shared" ref="L8:L87" si="7">IF($C8="","",IF($B8="Abschnitt",IFERROR(1/(1/MAXIFS($W9:$W$88,$U9:$U$88,$A8)),""),W8))</f>
        <v>46322</v>
      </c>
      <c r="M8" s="57" t="str">
        <f>IF(OR($B8&lt;&gt;"Vorgang",N($H8)=0,NOT(ISNUMBER($L8)),ISNUMBER($P8)),"",WORKDAY($L8,$H8,Freie_Tage))</f>
        <v/>
      </c>
      <c r="N8" s="56"/>
      <c r="O8" s="56"/>
      <c r="P8" s="56"/>
      <c r="Q8" s="58"/>
      <c r="R8" s="59" t="str">
        <f>IF(AND(ISNUMBER($N8),ISNUMBER($L8)),IF($L8&gt;$N8,NETWORKDAYS($N8,$L8,Freie_Tage)-1,IF($L8&lt;$N8,1-NETWORKDAYS($L8,$N8,Freie_Tage),0)),"")</f>
        <v/>
      </c>
      <c r="S8" s="60" t="str">
        <f t="shared" ref="S8:S87" si="8">IF($C8="","",CHOOSE(Z8+1,"","✔ Fertig","○ Geplant","● Im Plan","● Rückstand","● Verzug")&amp;IF($B8="Abschnitt","  ·  "&amp;ROUND(Y8*100,0)&amp;" %",""))</f>
        <v>● Im Plan  ·  0 %</v>
      </c>
      <c r="T8" s="61" t="str">
        <f t="shared" ref="T8:T87" si="9">IF($C8="","",IF(AND($A8="",$B8="Abschnitt"),"⚠ Nr. fehlt",IF(AND($E8&lt;&gt;"",ISNA(MATCH($E8,$A$7:$A7,0))),"⚠ Vorgänger muss weiter oben stehen",IF(AND($E8&lt;&gt;"",IFERROR(INDEX($B$7:$B7,MATCH($E8,$A$7:$A7,0))="Abschnitt",FALSE)),"⚠ Abschnitt nicht als Vorgänger",IF(AND($I8="ja",ISNUMBER($K8),ISNUMBER($L8)),IF(OR($L8-$K8&gt;=300,YEAR($L8)&gt;YEAR($K8),MONTH($K8)&lt;=2,MONTH($K8)=12,MONTH($L8)&lt;=2,MONTH($L8)=12),"❄ Winter: Wetterrisiko  ",""),"")&amp;IF(N($R8)&gt;0,"+"&amp;$R8&amp;" AT ggü. Basis",IF(N($R8)&lt;0,$R8&amp;" AT ggü. Basis",""))))))</f>
        <v/>
      </c>
      <c r="U8" s="62">
        <f t="shared" ref="U8:U87" si="10">IF($B8="Abschnitt",$A8,U7)</f>
        <v>1</v>
      </c>
      <c r="V8" s="62" t="str">
        <f t="array" ref="V8">IF(OR($C8="",$B8="Abschnitt"),"",IF(ISNUMBER($O8),$O8,IF(AND($E8="",NOT(ISNUMBER($J8))),WORKDAY(IF(ISNUMBER($C$5),$C$5,TODAY())-1,1,Freie_Tage),MAX(IF($E8="",0,IFERROR(WORKDAY(INDEX($X$7:$X7,MATCH($E8,$A$7:$A7,0)),IF($B8="Meilenstein",0,1)+N($F8),Freie_Tage),WORKDAY(IF(ISNUMBER($C$5),$C$5,TODAY())-1,1,Freie_Tage))),IF(ISNUMBER($J8),WORKDAY($J8-1,1,Freie_Tage),0)))))</f>
        <v/>
      </c>
      <c r="W8" s="62" t="str">
        <f>IF(V8="","",IF(ISNUMBER($P8),$P8,IF($B8="Meilenstein",V8,WORKDAY(V8,MAX(N($G8),1)-1,Freie_Tage))))</f>
        <v/>
      </c>
      <c r="X8" s="62" t="str">
        <f>IF(V8="","",MAX(WORKDAY(IF($B8="Meilenstein",V8,WORKDAY(V8,MAX(N($G8),1)-1,Freie_Tage)),N($H8),Freie_Tage),IF(ISNUMBER($P8),$P8,0)))</f>
        <v/>
      </c>
      <c r="Y8" s="62">
        <f t="shared" ref="Y8:Y87" si="11">IF($C8="",0,IF($B8="Abschnitt",IFERROR(SUMPRODUCT(($U9:$U$88=$A8)*($B9:$B$88="Vorgang"),$G9:$G$88,$Q9:$Q$88)/SUMIFS($G9:$G$88,$U9:$U$88,$A8,$B9:$B$88,"Vorgang"),0),N($Q8)))</f>
        <v>0</v>
      </c>
      <c r="Z8" s="62">
        <f>IF(NOT(ISNUMBER($K8)),0,IF(Y8&gt;=1,1,IF(TODAY()&lt;$K8,2,IF(OR(TODAY()&gt;$L8,N($R8)&gt;0),5,IF(Y8&lt;MIN(1,(NETWORKDAYS($K8,TODAY(),Freie_Tage)-1)/MAX(1,NETWORKDAYS($K8,$L8,Freie_Tage)))-0.15,4,3)))))</f>
        <v>3</v>
      </c>
      <c r="AA8" s="63" t="str">
        <f t="shared" ref="AA8:CZ8" si="5">IF(AND($B8="Meilenstein",ISNUMBER($K8)),IF(AND(AA$1&lt;=$K8,AB$1&gt;$K8),"◆",""),"")</f>
        <v/>
      </c>
      <c r="AB8" s="63" t="str">
        <f t="shared" si="5"/>
        <v/>
      </c>
      <c r="AC8" s="63" t="str">
        <f t="shared" si="5"/>
        <v/>
      </c>
      <c r="AD8" s="63" t="str">
        <f t="shared" si="5"/>
        <v/>
      </c>
      <c r="AE8" s="63" t="str">
        <f t="shared" si="5"/>
        <v/>
      </c>
      <c r="AF8" s="63" t="str">
        <f t="shared" si="5"/>
        <v/>
      </c>
      <c r="AG8" s="63" t="str">
        <f t="shared" si="5"/>
        <v/>
      </c>
      <c r="AH8" s="63" t="str">
        <f t="shared" si="5"/>
        <v/>
      </c>
      <c r="AI8" s="63" t="str">
        <f t="shared" si="5"/>
        <v/>
      </c>
      <c r="AJ8" s="63" t="str">
        <f t="shared" si="5"/>
        <v/>
      </c>
      <c r="AK8" s="63" t="str">
        <f t="shared" si="5"/>
        <v/>
      </c>
      <c r="AL8" s="63" t="str">
        <f t="shared" si="5"/>
        <v/>
      </c>
      <c r="AM8" s="63" t="str">
        <f t="shared" si="5"/>
        <v/>
      </c>
      <c r="AN8" s="63" t="str">
        <f t="shared" si="5"/>
        <v/>
      </c>
      <c r="AO8" s="63" t="str">
        <f t="shared" si="5"/>
        <v/>
      </c>
      <c r="AP8" s="63" t="str">
        <f t="shared" si="5"/>
        <v/>
      </c>
      <c r="AQ8" s="63" t="str">
        <f t="shared" si="5"/>
        <v/>
      </c>
      <c r="AR8" s="63" t="str">
        <f t="shared" si="5"/>
        <v/>
      </c>
      <c r="AS8" s="63" t="str">
        <f t="shared" si="5"/>
        <v/>
      </c>
      <c r="AT8" s="63" t="str">
        <f t="shared" si="5"/>
        <v/>
      </c>
      <c r="AU8" s="63" t="str">
        <f t="shared" si="5"/>
        <v/>
      </c>
      <c r="AV8" s="63" t="str">
        <f t="shared" si="5"/>
        <v/>
      </c>
      <c r="AW8" s="63" t="str">
        <f t="shared" si="5"/>
        <v/>
      </c>
      <c r="AX8" s="63" t="str">
        <f t="shared" si="5"/>
        <v/>
      </c>
      <c r="AY8" s="63" t="str">
        <f t="shared" si="5"/>
        <v/>
      </c>
      <c r="AZ8" s="63" t="str">
        <f t="shared" si="5"/>
        <v/>
      </c>
      <c r="BA8" s="63" t="str">
        <f t="shared" si="5"/>
        <v/>
      </c>
      <c r="BB8" s="63" t="str">
        <f t="shared" si="5"/>
        <v/>
      </c>
      <c r="BC8" s="63" t="str">
        <f t="shared" si="5"/>
        <v/>
      </c>
      <c r="BD8" s="63" t="str">
        <f t="shared" si="5"/>
        <v/>
      </c>
      <c r="BE8" s="63" t="str">
        <f t="shared" si="5"/>
        <v/>
      </c>
      <c r="BF8" s="63" t="str">
        <f t="shared" si="5"/>
        <v/>
      </c>
      <c r="BG8" s="63" t="str">
        <f t="shared" si="5"/>
        <v/>
      </c>
      <c r="BH8" s="63" t="str">
        <f t="shared" si="5"/>
        <v/>
      </c>
      <c r="BI8" s="63" t="str">
        <f t="shared" si="5"/>
        <v/>
      </c>
      <c r="BJ8" s="63" t="str">
        <f t="shared" si="5"/>
        <v/>
      </c>
      <c r="BK8" s="63" t="str">
        <f t="shared" si="5"/>
        <v/>
      </c>
      <c r="BL8" s="63" t="str">
        <f t="shared" si="5"/>
        <v/>
      </c>
      <c r="BM8" s="63" t="str">
        <f t="shared" si="5"/>
        <v/>
      </c>
      <c r="BN8" s="63" t="str">
        <f t="shared" si="5"/>
        <v/>
      </c>
      <c r="BO8" s="63" t="str">
        <f t="shared" si="5"/>
        <v/>
      </c>
      <c r="BP8" s="63" t="str">
        <f t="shared" si="5"/>
        <v/>
      </c>
      <c r="BQ8" s="63" t="str">
        <f t="shared" si="5"/>
        <v/>
      </c>
      <c r="BR8" s="63" t="str">
        <f t="shared" si="5"/>
        <v/>
      </c>
      <c r="BS8" s="63" t="str">
        <f t="shared" si="5"/>
        <v/>
      </c>
      <c r="BT8" s="63" t="str">
        <f t="shared" si="5"/>
        <v/>
      </c>
      <c r="BU8" s="63" t="str">
        <f t="shared" si="5"/>
        <v/>
      </c>
      <c r="BV8" s="63" t="str">
        <f t="shared" si="5"/>
        <v/>
      </c>
      <c r="BW8" s="63" t="str">
        <f t="shared" si="5"/>
        <v/>
      </c>
      <c r="BX8" s="63" t="str">
        <f t="shared" si="5"/>
        <v/>
      </c>
      <c r="BY8" s="63" t="str">
        <f t="shared" si="5"/>
        <v/>
      </c>
      <c r="BZ8" s="63" t="str">
        <f t="shared" si="5"/>
        <v/>
      </c>
      <c r="CA8" s="63" t="str">
        <f t="shared" si="5"/>
        <v/>
      </c>
      <c r="CB8" s="63" t="str">
        <f t="shared" si="5"/>
        <v/>
      </c>
      <c r="CC8" s="63" t="str">
        <f t="shared" si="5"/>
        <v/>
      </c>
      <c r="CD8" s="63" t="str">
        <f t="shared" si="5"/>
        <v/>
      </c>
      <c r="CE8" s="63" t="str">
        <f t="shared" si="5"/>
        <v/>
      </c>
      <c r="CF8" s="63" t="str">
        <f t="shared" si="5"/>
        <v/>
      </c>
      <c r="CG8" s="63" t="str">
        <f t="shared" si="5"/>
        <v/>
      </c>
      <c r="CH8" s="63" t="str">
        <f t="shared" si="5"/>
        <v/>
      </c>
      <c r="CI8" s="63" t="str">
        <f t="shared" si="5"/>
        <v/>
      </c>
      <c r="CJ8" s="63" t="str">
        <f t="shared" si="5"/>
        <v/>
      </c>
      <c r="CK8" s="63" t="str">
        <f t="shared" si="5"/>
        <v/>
      </c>
      <c r="CL8" s="63" t="str">
        <f t="shared" si="5"/>
        <v/>
      </c>
      <c r="CM8" s="63" t="str">
        <f t="shared" si="5"/>
        <v/>
      </c>
      <c r="CN8" s="63" t="str">
        <f t="shared" si="5"/>
        <v/>
      </c>
      <c r="CO8" s="63" t="str">
        <f t="shared" si="5"/>
        <v/>
      </c>
      <c r="CP8" s="63" t="str">
        <f t="shared" si="5"/>
        <v/>
      </c>
      <c r="CQ8" s="63" t="str">
        <f t="shared" si="5"/>
        <v/>
      </c>
      <c r="CR8" s="63" t="str">
        <f t="shared" si="5"/>
        <v/>
      </c>
      <c r="CS8" s="63" t="str">
        <f t="shared" si="5"/>
        <v/>
      </c>
      <c r="CT8" s="63" t="str">
        <f t="shared" si="5"/>
        <v/>
      </c>
      <c r="CU8" s="63" t="str">
        <f t="shared" si="5"/>
        <v/>
      </c>
      <c r="CV8" s="63" t="str">
        <f t="shared" si="5"/>
        <v/>
      </c>
      <c r="CW8" s="63" t="str">
        <f t="shared" si="5"/>
        <v/>
      </c>
      <c r="CX8" s="63" t="str">
        <f t="shared" si="5"/>
        <v/>
      </c>
      <c r="CY8" s="63" t="str">
        <f t="shared" si="5"/>
        <v/>
      </c>
      <c r="CZ8" s="63" t="str">
        <f t="shared" si="5"/>
        <v/>
      </c>
    </row>
    <row r="9" ht="15.75" customHeight="1">
      <c r="A9" s="53">
        <v>2.0</v>
      </c>
      <c r="B9" s="53" t="s">
        <v>100</v>
      </c>
      <c r="C9" s="55" t="s">
        <v>107</v>
      </c>
      <c r="D9" s="55"/>
      <c r="E9" s="53"/>
      <c r="F9" s="53"/>
      <c r="G9" s="53">
        <v>5.0</v>
      </c>
      <c r="H9" s="53"/>
      <c r="I9" s="53" t="s">
        <v>103</v>
      </c>
      <c r="J9" s="56"/>
      <c r="K9" s="57">
        <f t="shared" si="6"/>
        <v>46316</v>
      </c>
      <c r="L9" s="57">
        <f t="shared" si="7"/>
        <v>46322</v>
      </c>
      <c r="M9" s="57" t="str">
        <f>IF(OR($B9&lt;&gt;"Vorgang",N($H9)=0,NOT(ISNUMBER($L9)),ISNUMBER($P9)),"",WORKDAY($L9,$H9,Freie_Tage))</f>
        <v/>
      </c>
      <c r="N9" s="56"/>
      <c r="O9" s="56"/>
      <c r="P9" s="56"/>
      <c r="Q9" s="58"/>
      <c r="R9" s="59" t="str">
        <f>IF(AND(ISNUMBER($N9),ISNUMBER($L9)),IF($L9&gt;$N9,NETWORKDAYS($N9,$L9,Freie_Tage)-1,IF($L9&lt;$N9,1-NETWORKDAYS($L9,$N9,Freie_Tage),0)),"")</f>
        <v/>
      </c>
      <c r="S9" s="60" t="str">
        <f t="shared" si="8"/>
        <v>● Im Plan</v>
      </c>
      <c r="T9" s="61" t="str">
        <f t="shared" si="9"/>
        <v/>
      </c>
      <c r="U9" s="62">
        <f t="shared" si="10"/>
        <v>1</v>
      </c>
      <c r="V9" s="65">
        <f t="array" ref="V9">IF(OR($C9="",$B9="Abschnitt"),"",IF(ISNUMBER($O9),$O9,IF(AND($E9="",NOT(ISNUMBER($J9))),WORKDAY(IF(ISNUMBER($C$5),$C$5,TODAY())-1,1,Freie_Tage),MAX(IF($E9="",0,IFERROR(WORKDAY(INDEX($X$7:$X8,MATCH($E9,$A$7:$A8,0)),IF($B9="Meilenstein",0,1)+N($F9),Freie_Tage),WORKDAY(IF(ISNUMBER($C$5),$C$5,TODAY())-1,1,Freie_Tage))),IF(ISNUMBER($J9),WORKDAY($J9-1,1,Freie_Tage),0)))))</f>
        <v>46316</v>
      </c>
      <c r="W9" s="65">
        <f>IF(V9="","",IF(ISNUMBER($P9),$P9,IF($B9="Meilenstein",V9,WORKDAY(V9,MAX(N($G9),1)-1,Freie_Tage))))</f>
        <v>46322</v>
      </c>
      <c r="X9" s="65">
        <f>IF(V9="","",MAX(WORKDAY(IF($B9="Meilenstein",V9,WORKDAY(V9,MAX(N($G9),1)-1,Freie_Tage)),N($H9),Freie_Tage),IF(ISNUMBER($P9),$P9,0)))</f>
        <v>46322</v>
      </c>
      <c r="Y9" s="62">
        <f t="shared" si="11"/>
        <v>0</v>
      </c>
      <c r="Z9" s="62">
        <f>IF(NOT(ISNUMBER($K9)),0,IF(Y9&gt;=1,1,IF(TODAY()&lt;$K9,2,IF(OR(TODAY()&gt;$L9,N($R9)&gt;0),5,IF(Y9&lt;MIN(1,(NETWORKDAYS($K9,TODAY(),Freie_Tage)-1)/MAX(1,NETWORKDAYS($K9,$L9,Freie_Tage)))-0.15,4,3)))))</f>
        <v>3</v>
      </c>
      <c r="AA9" s="63" t="str">
        <f t="shared" ref="AA9:CZ9" si="12">IF(AND($B9="Meilenstein",ISNUMBER($K9)),IF(AND(AA$1&lt;=$K9,AB$1&gt;$K9),"◆",""),"")</f>
        <v/>
      </c>
      <c r="AB9" s="63" t="str">
        <f t="shared" si="12"/>
        <v/>
      </c>
      <c r="AC9" s="63" t="str">
        <f t="shared" si="12"/>
        <v/>
      </c>
      <c r="AD9" s="63" t="str">
        <f t="shared" si="12"/>
        <v/>
      </c>
      <c r="AE9" s="63" t="str">
        <f t="shared" si="12"/>
        <v/>
      </c>
      <c r="AF9" s="63" t="str">
        <f t="shared" si="12"/>
        <v/>
      </c>
      <c r="AG9" s="63" t="str">
        <f t="shared" si="12"/>
        <v/>
      </c>
      <c r="AH9" s="63" t="str">
        <f t="shared" si="12"/>
        <v/>
      </c>
      <c r="AI9" s="63" t="str">
        <f t="shared" si="12"/>
        <v/>
      </c>
      <c r="AJ9" s="63" t="str">
        <f t="shared" si="12"/>
        <v/>
      </c>
      <c r="AK9" s="63" t="str">
        <f t="shared" si="12"/>
        <v/>
      </c>
      <c r="AL9" s="63" t="str">
        <f t="shared" si="12"/>
        <v/>
      </c>
      <c r="AM9" s="63" t="str">
        <f t="shared" si="12"/>
        <v/>
      </c>
      <c r="AN9" s="63" t="str">
        <f t="shared" si="12"/>
        <v/>
      </c>
      <c r="AO9" s="63" t="str">
        <f t="shared" si="12"/>
        <v/>
      </c>
      <c r="AP9" s="63" t="str">
        <f t="shared" si="12"/>
        <v/>
      </c>
      <c r="AQ9" s="63" t="str">
        <f t="shared" si="12"/>
        <v/>
      </c>
      <c r="AR9" s="63" t="str">
        <f t="shared" si="12"/>
        <v/>
      </c>
      <c r="AS9" s="63" t="str">
        <f t="shared" si="12"/>
        <v/>
      </c>
      <c r="AT9" s="63" t="str">
        <f t="shared" si="12"/>
        <v/>
      </c>
      <c r="AU9" s="63" t="str">
        <f t="shared" si="12"/>
        <v/>
      </c>
      <c r="AV9" s="63" t="str">
        <f t="shared" si="12"/>
        <v/>
      </c>
      <c r="AW9" s="63" t="str">
        <f t="shared" si="12"/>
        <v/>
      </c>
      <c r="AX9" s="63" t="str">
        <f t="shared" si="12"/>
        <v/>
      </c>
      <c r="AY9" s="63" t="str">
        <f t="shared" si="12"/>
        <v/>
      </c>
      <c r="AZ9" s="63" t="str">
        <f t="shared" si="12"/>
        <v/>
      </c>
      <c r="BA9" s="63" t="str">
        <f t="shared" si="12"/>
        <v/>
      </c>
      <c r="BB9" s="63" t="str">
        <f t="shared" si="12"/>
        <v/>
      </c>
      <c r="BC9" s="63" t="str">
        <f t="shared" si="12"/>
        <v/>
      </c>
      <c r="BD9" s="63" t="str">
        <f t="shared" si="12"/>
        <v/>
      </c>
      <c r="BE9" s="63" t="str">
        <f t="shared" si="12"/>
        <v/>
      </c>
      <c r="BF9" s="63" t="str">
        <f t="shared" si="12"/>
        <v/>
      </c>
      <c r="BG9" s="63" t="str">
        <f t="shared" si="12"/>
        <v/>
      </c>
      <c r="BH9" s="63" t="str">
        <f t="shared" si="12"/>
        <v/>
      </c>
      <c r="BI9" s="63" t="str">
        <f t="shared" si="12"/>
        <v/>
      </c>
      <c r="BJ9" s="63" t="str">
        <f t="shared" si="12"/>
        <v/>
      </c>
      <c r="BK9" s="63" t="str">
        <f t="shared" si="12"/>
        <v/>
      </c>
      <c r="BL9" s="63" t="str">
        <f t="shared" si="12"/>
        <v/>
      </c>
      <c r="BM9" s="63" t="str">
        <f t="shared" si="12"/>
        <v/>
      </c>
      <c r="BN9" s="63" t="str">
        <f t="shared" si="12"/>
        <v/>
      </c>
      <c r="BO9" s="63" t="str">
        <f t="shared" si="12"/>
        <v/>
      </c>
      <c r="BP9" s="63" t="str">
        <f t="shared" si="12"/>
        <v/>
      </c>
      <c r="BQ9" s="63" t="str">
        <f t="shared" si="12"/>
        <v/>
      </c>
      <c r="BR9" s="63" t="str">
        <f t="shared" si="12"/>
        <v/>
      </c>
      <c r="BS9" s="63" t="str">
        <f t="shared" si="12"/>
        <v/>
      </c>
      <c r="BT9" s="63" t="str">
        <f t="shared" si="12"/>
        <v/>
      </c>
      <c r="BU9" s="63" t="str">
        <f t="shared" si="12"/>
        <v/>
      </c>
      <c r="BV9" s="63" t="str">
        <f t="shared" si="12"/>
        <v/>
      </c>
      <c r="BW9" s="63" t="str">
        <f t="shared" si="12"/>
        <v/>
      </c>
      <c r="BX9" s="63" t="str">
        <f t="shared" si="12"/>
        <v/>
      </c>
      <c r="BY9" s="63" t="str">
        <f t="shared" si="12"/>
        <v/>
      </c>
      <c r="BZ9" s="63" t="str">
        <f t="shared" si="12"/>
        <v/>
      </c>
      <c r="CA9" s="63" t="str">
        <f t="shared" si="12"/>
        <v/>
      </c>
      <c r="CB9" s="63" t="str">
        <f t="shared" si="12"/>
        <v/>
      </c>
      <c r="CC9" s="63" t="str">
        <f t="shared" si="12"/>
        <v/>
      </c>
      <c r="CD9" s="63" t="str">
        <f t="shared" si="12"/>
        <v/>
      </c>
      <c r="CE9" s="63" t="str">
        <f t="shared" si="12"/>
        <v/>
      </c>
      <c r="CF9" s="63" t="str">
        <f t="shared" si="12"/>
        <v/>
      </c>
      <c r="CG9" s="63" t="str">
        <f t="shared" si="12"/>
        <v/>
      </c>
      <c r="CH9" s="63" t="str">
        <f t="shared" si="12"/>
        <v/>
      </c>
      <c r="CI9" s="63" t="str">
        <f t="shared" si="12"/>
        <v/>
      </c>
      <c r="CJ9" s="63" t="str">
        <f t="shared" si="12"/>
        <v/>
      </c>
      <c r="CK9" s="63" t="str">
        <f t="shared" si="12"/>
        <v/>
      </c>
      <c r="CL9" s="63" t="str">
        <f t="shared" si="12"/>
        <v/>
      </c>
      <c r="CM9" s="63" t="str">
        <f t="shared" si="12"/>
        <v/>
      </c>
      <c r="CN9" s="63" t="str">
        <f t="shared" si="12"/>
        <v/>
      </c>
      <c r="CO9" s="63" t="str">
        <f t="shared" si="12"/>
        <v/>
      </c>
      <c r="CP9" s="63" t="str">
        <f t="shared" si="12"/>
        <v/>
      </c>
      <c r="CQ9" s="63" t="str">
        <f t="shared" si="12"/>
        <v/>
      </c>
      <c r="CR9" s="63" t="str">
        <f t="shared" si="12"/>
        <v/>
      </c>
      <c r="CS9" s="63" t="str">
        <f t="shared" si="12"/>
        <v/>
      </c>
      <c r="CT9" s="63" t="str">
        <f t="shared" si="12"/>
        <v/>
      </c>
      <c r="CU9" s="63" t="str">
        <f t="shared" si="12"/>
        <v/>
      </c>
      <c r="CV9" s="63" t="str">
        <f t="shared" si="12"/>
        <v/>
      </c>
      <c r="CW9" s="63" t="str">
        <f t="shared" si="12"/>
        <v/>
      </c>
      <c r="CX9" s="63" t="str">
        <f t="shared" si="12"/>
        <v/>
      </c>
      <c r="CY9" s="63" t="str">
        <f t="shared" si="12"/>
        <v/>
      </c>
      <c r="CZ9" s="63" t="str">
        <f t="shared" si="12"/>
        <v/>
      </c>
    </row>
    <row r="10" ht="15.75" customHeight="1">
      <c r="A10" s="53">
        <v>3.0</v>
      </c>
      <c r="B10" s="53" t="s">
        <v>111</v>
      </c>
      <c r="C10" s="55" t="s">
        <v>111</v>
      </c>
      <c r="D10" s="55"/>
      <c r="E10" s="53">
        <v>2.0</v>
      </c>
      <c r="F10" s="53"/>
      <c r="G10" s="53"/>
      <c r="H10" s="53"/>
      <c r="I10" s="53" t="s">
        <v>103</v>
      </c>
      <c r="J10" s="56"/>
      <c r="K10" s="57">
        <f t="shared" si="6"/>
        <v>46322</v>
      </c>
      <c r="L10" s="57">
        <f t="shared" si="7"/>
        <v>46322</v>
      </c>
      <c r="M10" s="57" t="str">
        <f>IF(OR($B10&lt;&gt;"Vorgang",N($H10)=0,NOT(ISNUMBER($L10)),ISNUMBER($P10)),"",WORKDAY($L10,$H10,Freie_Tage))</f>
        <v/>
      </c>
      <c r="N10" s="56"/>
      <c r="O10" s="56"/>
      <c r="P10" s="56"/>
      <c r="Q10" s="58"/>
      <c r="R10" s="59" t="str">
        <f>IF(AND(ISNUMBER($N10),ISNUMBER($L10)),IF($L10&gt;$N10,NETWORKDAYS($N10,$L10,Freie_Tage)-1,IF($L10&lt;$N10,1-NETWORKDAYS($L10,$N10,Freie_Tage),0)),"")</f>
        <v/>
      </c>
      <c r="S10" s="60" t="str">
        <f t="shared" si="8"/>
        <v>○ Geplant</v>
      </c>
      <c r="T10" s="61" t="str">
        <f t="shared" si="9"/>
        <v/>
      </c>
      <c r="U10" s="62">
        <f t="shared" si="10"/>
        <v>1</v>
      </c>
      <c r="V10" s="62">
        <f t="array" ref="V10">IF(OR($C10="",$B10="Abschnitt"),"",IF(ISNUMBER($O10),$O10,IF(AND($E10="",NOT(ISNUMBER($J10))),WORKDAY(IF(ISNUMBER($C$5),$C$5,TODAY())-1,1,Freie_Tage),MAX(IF($E10="",0,IFERROR(WORKDAY(INDEX($X$7:$X9,MATCH($E10,$A$7:$A9,0)),IF($B10="Meilenstein",0,1)+N($F10),Freie_Tage),WORKDAY(IF(ISNUMBER($C$5),$C$5,TODAY())-1,1,Freie_Tage))),IF(ISNUMBER($J10),WORKDAY($J10-1,1,Freie_Tage),0)))))</f>
        <v>46322</v>
      </c>
      <c r="W10" s="62">
        <f>IF(V10="","",IF(ISNUMBER($P10),$P10,IF($B10="Meilenstein",V10,WORKDAY(V10,MAX(N($G10),1)-1,Freie_Tage))))</f>
        <v>46322</v>
      </c>
      <c r="X10" s="65">
        <f>IF(V10="","",MAX(WORKDAY(IF($B10="Meilenstein",V10,WORKDAY(V10,MAX(N($G10),1)-1,Freie_Tage)),N($H10),Freie_Tage),IF(ISNUMBER($P10),$P10,0)))</f>
        <v>46322</v>
      </c>
      <c r="Y10" s="62">
        <f t="shared" si="11"/>
        <v>0</v>
      </c>
      <c r="Z10" s="62">
        <f>IF(NOT(ISNUMBER($K10)),0,IF(Y10&gt;=1,1,IF(TODAY()&lt;$K10,2,IF(OR(TODAY()&gt;$L10,N($R10)&gt;0),5,IF(Y10&lt;MIN(1,(NETWORKDAYS($K10,TODAY(),Freie_Tage)-1)/MAX(1,NETWORKDAYS($K10,$L10,Freie_Tage)))-0.15,4,3)))))</f>
        <v>2</v>
      </c>
      <c r="AA10" s="63" t="str">
        <f t="shared" ref="AA10:CZ10" si="13">IF(AND($B10="Meilenstein",ISNUMBER($K10)),IF(AND(AA$1&lt;=$K10,AB$1&gt;$K10),"◆",""),"")</f>
        <v/>
      </c>
      <c r="AB10" s="63" t="str">
        <f t="shared" si="13"/>
        <v>◆</v>
      </c>
      <c r="AC10" s="63" t="str">
        <f t="shared" si="13"/>
        <v/>
      </c>
      <c r="AD10" s="63" t="str">
        <f t="shared" si="13"/>
        <v/>
      </c>
      <c r="AE10" s="63" t="str">
        <f t="shared" si="13"/>
        <v/>
      </c>
      <c r="AF10" s="63" t="str">
        <f t="shared" si="13"/>
        <v/>
      </c>
      <c r="AG10" s="63" t="str">
        <f t="shared" si="13"/>
        <v/>
      </c>
      <c r="AH10" s="63" t="str">
        <f t="shared" si="13"/>
        <v/>
      </c>
      <c r="AI10" s="63" t="str">
        <f t="shared" si="13"/>
        <v/>
      </c>
      <c r="AJ10" s="63" t="str">
        <f t="shared" si="13"/>
        <v/>
      </c>
      <c r="AK10" s="63" t="str">
        <f t="shared" si="13"/>
        <v/>
      </c>
      <c r="AL10" s="63" t="str">
        <f t="shared" si="13"/>
        <v/>
      </c>
      <c r="AM10" s="63" t="str">
        <f t="shared" si="13"/>
        <v/>
      </c>
      <c r="AN10" s="63" t="str">
        <f t="shared" si="13"/>
        <v/>
      </c>
      <c r="AO10" s="63" t="str">
        <f t="shared" si="13"/>
        <v/>
      </c>
      <c r="AP10" s="63" t="str">
        <f t="shared" si="13"/>
        <v/>
      </c>
      <c r="AQ10" s="63" t="str">
        <f t="shared" si="13"/>
        <v/>
      </c>
      <c r="AR10" s="63" t="str">
        <f t="shared" si="13"/>
        <v/>
      </c>
      <c r="AS10" s="63" t="str">
        <f t="shared" si="13"/>
        <v/>
      </c>
      <c r="AT10" s="63" t="str">
        <f t="shared" si="13"/>
        <v/>
      </c>
      <c r="AU10" s="63" t="str">
        <f t="shared" si="13"/>
        <v/>
      </c>
      <c r="AV10" s="63" t="str">
        <f t="shared" si="13"/>
        <v/>
      </c>
      <c r="AW10" s="63" t="str">
        <f t="shared" si="13"/>
        <v/>
      </c>
      <c r="AX10" s="63" t="str">
        <f t="shared" si="13"/>
        <v/>
      </c>
      <c r="AY10" s="63" t="str">
        <f t="shared" si="13"/>
        <v/>
      </c>
      <c r="AZ10" s="63" t="str">
        <f t="shared" si="13"/>
        <v/>
      </c>
      <c r="BA10" s="63" t="str">
        <f t="shared" si="13"/>
        <v/>
      </c>
      <c r="BB10" s="63" t="str">
        <f t="shared" si="13"/>
        <v/>
      </c>
      <c r="BC10" s="63" t="str">
        <f t="shared" si="13"/>
        <v/>
      </c>
      <c r="BD10" s="63" t="str">
        <f t="shared" si="13"/>
        <v/>
      </c>
      <c r="BE10" s="63" t="str">
        <f t="shared" si="13"/>
        <v/>
      </c>
      <c r="BF10" s="63" t="str">
        <f t="shared" si="13"/>
        <v/>
      </c>
      <c r="BG10" s="63" t="str">
        <f t="shared" si="13"/>
        <v/>
      </c>
      <c r="BH10" s="63" t="str">
        <f t="shared" si="13"/>
        <v/>
      </c>
      <c r="BI10" s="63" t="str">
        <f t="shared" si="13"/>
        <v/>
      </c>
      <c r="BJ10" s="63" t="str">
        <f t="shared" si="13"/>
        <v/>
      </c>
      <c r="BK10" s="63" t="str">
        <f t="shared" si="13"/>
        <v/>
      </c>
      <c r="BL10" s="63" t="str">
        <f t="shared" si="13"/>
        <v/>
      </c>
      <c r="BM10" s="63" t="str">
        <f t="shared" si="13"/>
        <v/>
      </c>
      <c r="BN10" s="63" t="str">
        <f t="shared" si="13"/>
        <v/>
      </c>
      <c r="BO10" s="63" t="str">
        <f t="shared" si="13"/>
        <v/>
      </c>
      <c r="BP10" s="63" t="str">
        <f t="shared" si="13"/>
        <v/>
      </c>
      <c r="BQ10" s="63" t="str">
        <f t="shared" si="13"/>
        <v/>
      </c>
      <c r="BR10" s="63" t="str">
        <f t="shared" si="13"/>
        <v/>
      </c>
      <c r="BS10" s="63" t="str">
        <f t="shared" si="13"/>
        <v/>
      </c>
      <c r="BT10" s="63" t="str">
        <f t="shared" si="13"/>
        <v/>
      </c>
      <c r="BU10" s="63" t="str">
        <f t="shared" si="13"/>
        <v/>
      </c>
      <c r="BV10" s="63" t="str">
        <f t="shared" si="13"/>
        <v/>
      </c>
      <c r="BW10" s="63" t="str">
        <f t="shared" si="13"/>
        <v/>
      </c>
      <c r="BX10" s="63" t="str">
        <f t="shared" si="13"/>
        <v/>
      </c>
      <c r="BY10" s="63" t="str">
        <f t="shared" si="13"/>
        <v/>
      </c>
      <c r="BZ10" s="63" t="str">
        <f t="shared" si="13"/>
        <v/>
      </c>
      <c r="CA10" s="63" t="str">
        <f t="shared" si="13"/>
        <v/>
      </c>
      <c r="CB10" s="63" t="str">
        <f t="shared" si="13"/>
        <v/>
      </c>
      <c r="CC10" s="63" t="str">
        <f t="shared" si="13"/>
        <v/>
      </c>
      <c r="CD10" s="63" t="str">
        <f t="shared" si="13"/>
        <v/>
      </c>
      <c r="CE10" s="63" t="str">
        <f t="shared" si="13"/>
        <v/>
      </c>
      <c r="CF10" s="63" t="str">
        <f t="shared" si="13"/>
        <v/>
      </c>
      <c r="CG10" s="63" t="str">
        <f t="shared" si="13"/>
        <v/>
      </c>
      <c r="CH10" s="63" t="str">
        <f t="shared" si="13"/>
        <v/>
      </c>
      <c r="CI10" s="63" t="str">
        <f t="shared" si="13"/>
        <v/>
      </c>
      <c r="CJ10" s="63" t="str">
        <f t="shared" si="13"/>
        <v/>
      </c>
      <c r="CK10" s="63" t="str">
        <f t="shared" si="13"/>
        <v/>
      </c>
      <c r="CL10" s="63" t="str">
        <f t="shared" si="13"/>
        <v/>
      </c>
      <c r="CM10" s="63" t="str">
        <f t="shared" si="13"/>
        <v/>
      </c>
      <c r="CN10" s="63" t="str">
        <f t="shared" si="13"/>
        <v/>
      </c>
      <c r="CO10" s="63" t="str">
        <f t="shared" si="13"/>
        <v/>
      </c>
      <c r="CP10" s="63" t="str">
        <f t="shared" si="13"/>
        <v/>
      </c>
      <c r="CQ10" s="63" t="str">
        <f t="shared" si="13"/>
        <v/>
      </c>
      <c r="CR10" s="63" t="str">
        <f t="shared" si="13"/>
        <v/>
      </c>
      <c r="CS10" s="63" t="str">
        <f t="shared" si="13"/>
        <v/>
      </c>
      <c r="CT10" s="63" t="str">
        <f t="shared" si="13"/>
        <v/>
      </c>
      <c r="CU10" s="63" t="str">
        <f t="shared" si="13"/>
        <v/>
      </c>
      <c r="CV10" s="63" t="str">
        <f t="shared" si="13"/>
        <v/>
      </c>
      <c r="CW10" s="63" t="str">
        <f t="shared" si="13"/>
        <v/>
      </c>
      <c r="CX10" s="63" t="str">
        <f t="shared" si="13"/>
        <v/>
      </c>
      <c r="CY10" s="63" t="str">
        <f t="shared" si="13"/>
        <v/>
      </c>
      <c r="CZ10" s="63" t="str">
        <f t="shared" si="13"/>
        <v/>
      </c>
    </row>
    <row r="11" ht="15.75" customHeight="1">
      <c r="A11" s="53"/>
      <c r="B11" s="53"/>
      <c r="C11" s="55"/>
      <c r="D11" s="55"/>
      <c r="E11" s="53"/>
      <c r="F11" s="53"/>
      <c r="G11" s="53"/>
      <c r="H11" s="53"/>
      <c r="I11" s="53"/>
      <c r="J11" s="56"/>
      <c r="K11" s="57" t="str">
        <f t="shared" si="6"/>
        <v/>
      </c>
      <c r="L11" s="57" t="str">
        <f t="shared" si="7"/>
        <v/>
      </c>
      <c r="M11" s="57" t="str">
        <f>IF(OR($B11&lt;&gt;"Vorgang",N($H11)=0,NOT(ISNUMBER($L11)),ISNUMBER($P11)),"",WORKDAY($L11,$H11,Freie_Tage))</f>
        <v/>
      </c>
      <c r="N11" s="56"/>
      <c r="O11" s="56"/>
      <c r="P11" s="56"/>
      <c r="Q11" s="58"/>
      <c r="R11" s="59" t="str">
        <f>IF(AND(ISNUMBER($N11),ISNUMBER($L11)),IF($L11&gt;$N11,NETWORKDAYS($N11,$L11,Freie_Tage)-1,IF($L11&lt;$N11,1-NETWORKDAYS($L11,$N11,Freie_Tage),0)),"")</f>
        <v/>
      </c>
      <c r="S11" s="60" t="str">
        <f t="shared" si="8"/>
        <v/>
      </c>
      <c r="T11" s="61" t="str">
        <f t="shared" si="9"/>
        <v/>
      </c>
      <c r="U11" s="62">
        <f t="shared" si="10"/>
        <v>1</v>
      </c>
      <c r="V11" s="62" t="str">
        <f t="array" ref="V11">IF(OR($C11="",$B11="Abschnitt"),"",IF(ISNUMBER($O11),$O11,IF(AND($E11="",NOT(ISNUMBER($J11))),WORKDAY(IF(ISNUMBER($C$5),$C$5,TODAY())-1,1,Freie_Tage),MAX(IF($E11="",0,IFERROR(WORKDAY(INDEX($X$7:$X10,MATCH($E11,$A$7:$A10,0)),IF($B11="Meilenstein",0,1)+N($F11),Freie_Tage),WORKDAY(IF(ISNUMBER($C$5),$C$5,TODAY())-1,1,Freie_Tage))),IF(ISNUMBER($J11),WORKDAY($J11-1,1,Freie_Tage),0)))))</f>
        <v/>
      </c>
      <c r="W11" s="62" t="str">
        <f>IF(V11="","",IF(ISNUMBER($P11),$P11,IF($B11="Meilenstein",V11,WORKDAY(V11,MAX(N($G11),1)-1,Freie_Tage))))</f>
        <v/>
      </c>
      <c r="X11" s="62" t="str">
        <f>IF(V11="","",MAX(WORKDAY(IF($B11="Meilenstein",V11,WORKDAY(V11,MAX(N($G11),1)-1,Freie_Tage)),N($H11),Freie_Tage),IF(ISNUMBER($P11),$P11,0)))</f>
        <v/>
      </c>
      <c r="Y11" s="62">
        <f t="shared" si="11"/>
        <v>0</v>
      </c>
      <c r="Z11" s="62">
        <f>IF(NOT(ISNUMBER($K11)),0,IF(Y11&gt;=1,1,IF(TODAY()&lt;$K11,2,IF(OR(TODAY()&gt;$L11,N($R11)&gt;0),5,IF(Y11&lt;MIN(1,(NETWORKDAYS($K11,TODAY(),Freie_Tage)-1)/MAX(1,NETWORKDAYS($K11,$L11,Freie_Tage)))-0.15,4,3)))))</f>
        <v>0</v>
      </c>
      <c r="AA11" s="63" t="str">
        <f t="shared" ref="AA11:CZ11" si="14">IF(AND($B11="Meilenstein",ISNUMBER($K11)),IF(AND(AA$1&lt;=$K11,AB$1&gt;$K11),"◆",""),"")</f>
        <v/>
      </c>
      <c r="AB11" s="63" t="str">
        <f t="shared" si="14"/>
        <v/>
      </c>
      <c r="AC11" s="63" t="str">
        <f t="shared" si="14"/>
        <v/>
      </c>
      <c r="AD11" s="63" t="str">
        <f t="shared" si="14"/>
        <v/>
      </c>
      <c r="AE11" s="63" t="str">
        <f t="shared" si="14"/>
        <v/>
      </c>
      <c r="AF11" s="63" t="str">
        <f t="shared" si="14"/>
        <v/>
      </c>
      <c r="AG11" s="63" t="str">
        <f t="shared" si="14"/>
        <v/>
      </c>
      <c r="AH11" s="63" t="str">
        <f t="shared" si="14"/>
        <v/>
      </c>
      <c r="AI11" s="63" t="str">
        <f t="shared" si="14"/>
        <v/>
      </c>
      <c r="AJ11" s="63" t="str">
        <f t="shared" si="14"/>
        <v/>
      </c>
      <c r="AK11" s="63" t="str">
        <f t="shared" si="14"/>
        <v/>
      </c>
      <c r="AL11" s="63" t="str">
        <f t="shared" si="14"/>
        <v/>
      </c>
      <c r="AM11" s="63" t="str">
        <f t="shared" si="14"/>
        <v/>
      </c>
      <c r="AN11" s="63" t="str">
        <f t="shared" si="14"/>
        <v/>
      </c>
      <c r="AO11" s="63" t="str">
        <f t="shared" si="14"/>
        <v/>
      </c>
      <c r="AP11" s="63" t="str">
        <f t="shared" si="14"/>
        <v/>
      </c>
      <c r="AQ11" s="63" t="str">
        <f t="shared" si="14"/>
        <v/>
      </c>
      <c r="AR11" s="63" t="str">
        <f t="shared" si="14"/>
        <v/>
      </c>
      <c r="AS11" s="63" t="str">
        <f t="shared" si="14"/>
        <v/>
      </c>
      <c r="AT11" s="63" t="str">
        <f t="shared" si="14"/>
        <v/>
      </c>
      <c r="AU11" s="63" t="str">
        <f t="shared" si="14"/>
        <v/>
      </c>
      <c r="AV11" s="63" t="str">
        <f t="shared" si="14"/>
        <v/>
      </c>
      <c r="AW11" s="63" t="str">
        <f t="shared" si="14"/>
        <v/>
      </c>
      <c r="AX11" s="63" t="str">
        <f t="shared" si="14"/>
        <v/>
      </c>
      <c r="AY11" s="63" t="str">
        <f t="shared" si="14"/>
        <v/>
      </c>
      <c r="AZ11" s="63" t="str">
        <f t="shared" si="14"/>
        <v/>
      </c>
      <c r="BA11" s="63" t="str">
        <f t="shared" si="14"/>
        <v/>
      </c>
      <c r="BB11" s="63" t="str">
        <f t="shared" si="14"/>
        <v/>
      </c>
      <c r="BC11" s="63" t="str">
        <f t="shared" si="14"/>
        <v/>
      </c>
      <c r="BD11" s="63" t="str">
        <f t="shared" si="14"/>
        <v/>
      </c>
      <c r="BE11" s="63" t="str">
        <f t="shared" si="14"/>
        <v/>
      </c>
      <c r="BF11" s="63" t="str">
        <f t="shared" si="14"/>
        <v/>
      </c>
      <c r="BG11" s="63" t="str">
        <f t="shared" si="14"/>
        <v/>
      </c>
      <c r="BH11" s="63" t="str">
        <f t="shared" si="14"/>
        <v/>
      </c>
      <c r="BI11" s="63" t="str">
        <f t="shared" si="14"/>
        <v/>
      </c>
      <c r="BJ11" s="63" t="str">
        <f t="shared" si="14"/>
        <v/>
      </c>
      <c r="BK11" s="63" t="str">
        <f t="shared" si="14"/>
        <v/>
      </c>
      <c r="BL11" s="63" t="str">
        <f t="shared" si="14"/>
        <v/>
      </c>
      <c r="BM11" s="63" t="str">
        <f t="shared" si="14"/>
        <v/>
      </c>
      <c r="BN11" s="63" t="str">
        <f t="shared" si="14"/>
        <v/>
      </c>
      <c r="BO11" s="63" t="str">
        <f t="shared" si="14"/>
        <v/>
      </c>
      <c r="BP11" s="63" t="str">
        <f t="shared" si="14"/>
        <v/>
      </c>
      <c r="BQ11" s="63" t="str">
        <f t="shared" si="14"/>
        <v/>
      </c>
      <c r="BR11" s="63" t="str">
        <f t="shared" si="14"/>
        <v/>
      </c>
      <c r="BS11" s="63" t="str">
        <f t="shared" si="14"/>
        <v/>
      </c>
      <c r="BT11" s="63" t="str">
        <f t="shared" si="14"/>
        <v/>
      </c>
      <c r="BU11" s="63" t="str">
        <f t="shared" si="14"/>
        <v/>
      </c>
      <c r="BV11" s="63" t="str">
        <f t="shared" si="14"/>
        <v/>
      </c>
      <c r="BW11" s="63" t="str">
        <f t="shared" si="14"/>
        <v/>
      </c>
      <c r="BX11" s="63" t="str">
        <f t="shared" si="14"/>
        <v/>
      </c>
      <c r="BY11" s="63" t="str">
        <f t="shared" si="14"/>
        <v/>
      </c>
      <c r="BZ11" s="63" t="str">
        <f t="shared" si="14"/>
        <v/>
      </c>
      <c r="CA11" s="63" t="str">
        <f t="shared" si="14"/>
        <v/>
      </c>
      <c r="CB11" s="63" t="str">
        <f t="shared" si="14"/>
        <v/>
      </c>
      <c r="CC11" s="63" t="str">
        <f t="shared" si="14"/>
        <v/>
      </c>
      <c r="CD11" s="63" t="str">
        <f t="shared" si="14"/>
        <v/>
      </c>
      <c r="CE11" s="63" t="str">
        <f t="shared" si="14"/>
        <v/>
      </c>
      <c r="CF11" s="63" t="str">
        <f t="shared" si="14"/>
        <v/>
      </c>
      <c r="CG11" s="63" t="str">
        <f t="shared" si="14"/>
        <v/>
      </c>
      <c r="CH11" s="63" t="str">
        <f t="shared" si="14"/>
        <v/>
      </c>
      <c r="CI11" s="63" t="str">
        <f t="shared" si="14"/>
        <v/>
      </c>
      <c r="CJ11" s="63" t="str">
        <f t="shared" si="14"/>
        <v/>
      </c>
      <c r="CK11" s="63" t="str">
        <f t="shared" si="14"/>
        <v/>
      </c>
      <c r="CL11" s="63" t="str">
        <f t="shared" si="14"/>
        <v/>
      </c>
      <c r="CM11" s="63" t="str">
        <f t="shared" si="14"/>
        <v/>
      </c>
      <c r="CN11" s="63" t="str">
        <f t="shared" si="14"/>
        <v/>
      </c>
      <c r="CO11" s="63" t="str">
        <f t="shared" si="14"/>
        <v/>
      </c>
      <c r="CP11" s="63" t="str">
        <f t="shared" si="14"/>
        <v/>
      </c>
      <c r="CQ11" s="63" t="str">
        <f t="shared" si="14"/>
        <v/>
      </c>
      <c r="CR11" s="63" t="str">
        <f t="shared" si="14"/>
        <v/>
      </c>
      <c r="CS11" s="63" t="str">
        <f t="shared" si="14"/>
        <v/>
      </c>
      <c r="CT11" s="63" t="str">
        <f t="shared" si="14"/>
        <v/>
      </c>
      <c r="CU11" s="63" t="str">
        <f t="shared" si="14"/>
        <v/>
      </c>
      <c r="CV11" s="63" t="str">
        <f t="shared" si="14"/>
        <v/>
      </c>
      <c r="CW11" s="63" t="str">
        <f t="shared" si="14"/>
        <v/>
      </c>
      <c r="CX11" s="63" t="str">
        <f t="shared" si="14"/>
        <v/>
      </c>
      <c r="CY11" s="63" t="str">
        <f t="shared" si="14"/>
        <v/>
      </c>
      <c r="CZ11" s="63" t="str">
        <f t="shared" si="14"/>
        <v/>
      </c>
    </row>
    <row r="12" ht="15.75" customHeight="1">
      <c r="A12" s="53"/>
      <c r="B12" s="53"/>
      <c r="C12" s="55"/>
      <c r="D12" s="55"/>
      <c r="E12" s="53"/>
      <c r="F12" s="53"/>
      <c r="G12" s="53"/>
      <c r="H12" s="53"/>
      <c r="I12" s="53"/>
      <c r="J12" s="56"/>
      <c r="K12" s="57" t="str">
        <f t="shared" si="6"/>
        <v/>
      </c>
      <c r="L12" s="57" t="str">
        <f t="shared" si="7"/>
        <v/>
      </c>
      <c r="M12" s="57" t="str">
        <f>IF(OR($B12&lt;&gt;"Vorgang",N($H12)=0,NOT(ISNUMBER($L12)),ISNUMBER($P12)),"",WORKDAY($L12,$H12,Freie_Tage))</f>
        <v/>
      </c>
      <c r="N12" s="56"/>
      <c r="O12" s="56"/>
      <c r="P12" s="56"/>
      <c r="Q12" s="58"/>
      <c r="R12" s="59" t="str">
        <f>IF(AND(ISNUMBER($N12),ISNUMBER($L12)),IF($L12&gt;$N12,NETWORKDAYS($N12,$L12,Freie_Tage)-1,IF($L12&lt;$N12,1-NETWORKDAYS($L12,$N12,Freie_Tage),0)),"")</f>
        <v/>
      </c>
      <c r="S12" s="60" t="str">
        <f t="shared" si="8"/>
        <v/>
      </c>
      <c r="T12" s="61" t="str">
        <f t="shared" si="9"/>
        <v/>
      </c>
      <c r="U12" s="62">
        <f t="shared" si="10"/>
        <v>1</v>
      </c>
      <c r="V12" s="62" t="str">
        <f t="array" ref="V12">IF(OR($C12="",$B12="Abschnitt"),"",IF(ISNUMBER($O12),$O12,IF(AND($E12="",NOT(ISNUMBER($J12))),WORKDAY(IF(ISNUMBER($C$5),$C$5,TODAY())-1,1,Freie_Tage),MAX(IF($E12="",0,IFERROR(WORKDAY(INDEX($X$7:$X11,MATCH($E12,$A$7:$A11,0)),IF($B12="Meilenstein",0,1)+N($F12),Freie_Tage),WORKDAY(IF(ISNUMBER($C$5),$C$5,TODAY())-1,1,Freie_Tage))),IF(ISNUMBER($J12),WORKDAY($J12-1,1,Freie_Tage),0)))))</f>
        <v/>
      </c>
      <c r="W12" s="62" t="str">
        <f>IF(V12="","",IF(ISNUMBER($P12),$P12,IF($B12="Meilenstein",V12,WORKDAY(V12,MAX(N($G12),1)-1,Freie_Tage))))</f>
        <v/>
      </c>
      <c r="X12" s="62" t="str">
        <f>IF(V12="","",MAX(WORKDAY(IF($B12="Meilenstein",V12,WORKDAY(V12,MAX(N($G12),1)-1,Freie_Tage)),N($H12),Freie_Tage),IF(ISNUMBER($P12),$P12,0)))</f>
        <v/>
      </c>
      <c r="Y12" s="62">
        <f t="shared" si="11"/>
        <v>0</v>
      </c>
      <c r="Z12" s="62">
        <f>IF(NOT(ISNUMBER($K12)),0,IF(Y12&gt;=1,1,IF(TODAY()&lt;$K12,2,IF(OR(TODAY()&gt;$L12,N($R12)&gt;0),5,IF(Y12&lt;MIN(1,(NETWORKDAYS($K12,TODAY(),Freie_Tage)-1)/MAX(1,NETWORKDAYS($K12,$L12,Freie_Tage)))-0.15,4,3)))))</f>
        <v>0</v>
      </c>
      <c r="AA12" s="63" t="str">
        <f t="shared" ref="AA12:CZ12" si="15">IF(AND($B12="Meilenstein",ISNUMBER($K12)),IF(AND(AA$1&lt;=$K12,AB$1&gt;$K12),"◆",""),"")</f>
        <v/>
      </c>
      <c r="AB12" s="63" t="str">
        <f t="shared" si="15"/>
        <v/>
      </c>
      <c r="AC12" s="63" t="str">
        <f t="shared" si="15"/>
        <v/>
      </c>
      <c r="AD12" s="63" t="str">
        <f t="shared" si="15"/>
        <v/>
      </c>
      <c r="AE12" s="63" t="str">
        <f t="shared" si="15"/>
        <v/>
      </c>
      <c r="AF12" s="63" t="str">
        <f t="shared" si="15"/>
        <v/>
      </c>
      <c r="AG12" s="63" t="str">
        <f t="shared" si="15"/>
        <v/>
      </c>
      <c r="AH12" s="63" t="str">
        <f t="shared" si="15"/>
        <v/>
      </c>
      <c r="AI12" s="63" t="str">
        <f t="shared" si="15"/>
        <v/>
      </c>
      <c r="AJ12" s="63" t="str">
        <f t="shared" si="15"/>
        <v/>
      </c>
      <c r="AK12" s="63" t="str">
        <f t="shared" si="15"/>
        <v/>
      </c>
      <c r="AL12" s="63" t="str">
        <f t="shared" si="15"/>
        <v/>
      </c>
      <c r="AM12" s="63" t="str">
        <f t="shared" si="15"/>
        <v/>
      </c>
      <c r="AN12" s="63" t="str">
        <f t="shared" si="15"/>
        <v/>
      </c>
      <c r="AO12" s="63" t="str">
        <f t="shared" si="15"/>
        <v/>
      </c>
      <c r="AP12" s="63" t="str">
        <f t="shared" si="15"/>
        <v/>
      </c>
      <c r="AQ12" s="63" t="str">
        <f t="shared" si="15"/>
        <v/>
      </c>
      <c r="AR12" s="63" t="str">
        <f t="shared" si="15"/>
        <v/>
      </c>
      <c r="AS12" s="63" t="str">
        <f t="shared" si="15"/>
        <v/>
      </c>
      <c r="AT12" s="63" t="str">
        <f t="shared" si="15"/>
        <v/>
      </c>
      <c r="AU12" s="63" t="str">
        <f t="shared" si="15"/>
        <v/>
      </c>
      <c r="AV12" s="63" t="str">
        <f t="shared" si="15"/>
        <v/>
      </c>
      <c r="AW12" s="63" t="str">
        <f t="shared" si="15"/>
        <v/>
      </c>
      <c r="AX12" s="63" t="str">
        <f t="shared" si="15"/>
        <v/>
      </c>
      <c r="AY12" s="63" t="str">
        <f t="shared" si="15"/>
        <v/>
      </c>
      <c r="AZ12" s="63" t="str">
        <f t="shared" si="15"/>
        <v/>
      </c>
      <c r="BA12" s="63" t="str">
        <f t="shared" si="15"/>
        <v/>
      </c>
      <c r="BB12" s="63" t="str">
        <f t="shared" si="15"/>
        <v/>
      </c>
      <c r="BC12" s="63" t="str">
        <f t="shared" si="15"/>
        <v/>
      </c>
      <c r="BD12" s="63" t="str">
        <f t="shared" si="15"/>
        <v/>
      </c>
      <c r="BE12" s="63" t="str">
        <f t="shared" si="15"/>
        <v/>
      </c>
      <c r="BF12" s="63" t="str">
        <f t="shared" si="15"/>
        <v/>
      </c>
      <c r="BG12" s="63" t="str">
        <f t="shared" si="15"/>
        <v/>
      </c>
      <c r="BH12" s="63" t="str">
        <f t="shared" si="15"/>
        <v/>
      </c>
      <c r="BI12" s="63" t="str">
        <f t="shared" si="15"/>
        <v/>
      </c>
      <c r="BJ12" s="63" t="str">
        <f t="shared" si="15"/>
        <v/>
      </c>
      <c r="BK12" s="63" t="str">
        <f t="shared" si="15"/>
        <v/>
      </c>
      <c r="BL12" s="63" t="str">
        <f t="shared" si="15"/>
        <v/>
      </c>
      <c r="BM12" s="63" t="str">
        <f t="shared" si="15"/>
        <v/>
      </c>
      <c r="BN12" s="63" t="str">
        <f t="shared" si="15"/>
        <v/>
      </c>
      <c r="BO12" s="63" t="str">
        <f t="shared" si="15"/>
        <v/>
      </c>
      <c r="BP12" s="63" t="str">
        <f t="shared" si="15"/>
        <v/>
      </c>
      <c r="BQ12" s="63" t="str">
        <f t="shared" si="15"/>
        <v/>
      </c>
      <c r="BR12" s="63" t="str">
        <f t="shared" si="15"/>
        <v/>
      </c>
      <c r="BS12" s="63" t="str">
        <f t="shared" si="15"/>
        <v/>
      </c>
      <c r="BT12" s="63" t="str">
        <f t="shared" si="15"/>
        <v/>
      </c>
      <c r="BU12" s="63" t="str">
        <f t="shared" si="15"/>
        <v/>
      </c>
      <c r="BV12" s="63" t="str">
        <f t="shared" si="15"/>
        <v/>
      </c>
      <c r="BW12" s="63" t="str">
        <f t="shared" si="15"/>
        <v/>
      </c>
      <c r="BX12" s="63" t="str">
        <f t="shared" si="15"/>
        <v/>
      </c>
      <c r="BY12" s="63" t="str">
        <f t="shared" si="15"/>
        <v/>
      </c>
      <c r="BZ12" s="63" t="str">
        <f t="shared" si="15"/>
        <v/>
      </c>
      <c r="CA12" s="63" t="str">
        <f t="shared" si="15"/>
        <v/>
      </c>
      <c r="CB12" s="63" t="str">
        <f t="shared" si="15"/>
        <v/>
      </c>
      <c r="CC12" s="63" t="str">
        <f t="shared" si="15"/>
        <v/>
      </c>
      <c r="CD12" s="63" t="str">
        <f t="shared" si="15"/>
        <v/>
      </c>
      <c r="CE12" s="63" t="str">
        <f t="shared" si="15"/>
        <v/>
      </c>
      <c r="CF12" s="63" t="str">
        <f t="shared" si="15"/>
        <v/>
      </c>
      <c r="CG12" s="63" t="str">
        <f t="shared" si="15"/>
        <v/>
      </c>
      <c r="CH12" s="63" t="str">
        <f t="shared" si="15"/>
        <v/>
      </c>
      <c r="CI12" s="63" t="str">
        <f t="shared" si="15"/>
        <v/>
      </c>
      <c r="CJ12" s="63" t="str">
        <f t="shared" si="15"/>
        <v/>
      </c>
      <c r="CK12" s="63" t="str">
        <f t="shared" si="15"/>
        <v/>
      </c>
      <c r="CL12" s="63" t="str">
        <f t="shared" si="15"/>
        <v/>
      </c>
      <c r="CM12" s="63" t="str">
        <f t="shared" si="15"/>
        <v/>
      </c>
      <c r="CN12" s="63" t="str">
        <f t="shared" si="15"/>
        <v/>
      </c>
      <c r="CO12" s="63" t="str">
        <f t="shared" si="15"/>
        <v/>
      </c>
      <c r="CP12" s="63" t="str">
        <f t="shared" si="15"/>
        <v/>
      </c>
      <c r="CQ12" s="63" t="str">
        <f t="shared" si="15"/>
        <v/>
      </c>
      <c r="CR12" s="63" t="str">
        <f t="shared" si="15"/>
        <v/>
      </c>
      <c r="CS12" s="63" t="str">
        <f t="shared" si="15"/>
        <v/>
      </c>
      <c r="CT12" s="63" t="str">
        <f t="shared" si="15"/>
        <v/>
      </c>
      <c r="CU12" s="63" t="str">
        <f t="shared" si="15"/>
        <v/>
      </c>
      <c r="CV12" s="63" t="str">
        <f t="shared" si="15"/>
        <v/>
      </c>
      <c r="CW12" s="63" t="str">
        <f t="shared" si="15"/>
        <v/>
      </c>
      <c r="CX12" s="63" t="str">
        <f t="shared" si="15"/>
        <v/>
      </c>
      <c r="CY12" s="63" t="str">
        <f t="shared" si="15"/>
        <v/>
      </c>
      <c r="CZ12" s="63" t="str">
        <f t="shared" si="15"/>
        <v/>
      </c>
    </row>
    <row r="13" ht="15.75" customHeight="1">
      <c r="A13" s="53"/>
      <c r="B13" s="53"/>
      <c r="C13" s="55"/>
      <c r="D13" s="55"/>
      <c r="E13" s="53"/>
      <c r="F13" s="53"/>
      <c r="G13" s="53"/>
      <c r="H13" s="53"/>
      <c r="I13" s="53"/>
      <c r="J13" s="56"/>
      <c r="K13" s="57" t="str">
        <f t="shared" si="6"/>
        <v/>
      </c>
      <c r="L13" s="57" t="str">
        <f t="shared" si="7"/>
        <v/>
      </c>
      <c r="M13" s="57" t="str">
        <f>IF(OR($B13&lt;&gt;"Vorgang",N($H13)=0,NOT(ISNUMBER($L13)),ISNUMBER($P13)),"",WORKDAY($L13,$H13,Freie_Tage))</f>
        <v/>
      </c>
      <c r="N13" s="56"/>
      <c r="O13" s="56"/>
      <c r="P13" s="56"/>
      <c r="Q13" s="58"/>
      <c r="R13" s="59" t="str">
        <f>IF(AND(ISNUMBER($N13),ISNUMBER($L13)),IF($L13&gt;$N13,NETWORKDAYS($N13,$L13,Freie_Tage)-1,IF($L13&lt;$N13,1-NETWORKDAYS($L13,$N13,Freie_Tage),0)),"")</f>
        <v/>
      </c>
      <c r="S13" s="60" t="str">
        <f t="shared" si="8"/>
        <v/>
      </c>
      <c r="T13" s="61" t="str">
        <f t="shared" si="9"/>
        <v/>
      </c>
      <c r="U13" s="62">
        <f t="shared" si="10"/>
        <v>1</v>
      </c>
      <c r="V13" s="62" t="str">
        <f t="array" ref="V13">IF(OR($C13="",$B13="Abschnitt"),"",IF(ISNUMBER($O13),$O13,IF(AND($E13="",NOT(ISNUMBER($J13))),WORKDAY(IF(ISNUMBER($C$5),$C$5,TODAY())-1,1,Freie_Tage),MAX(IF($E13="",0,IFERROR(WORKDAY(INDEX($X$7:$X12,MATCH($E13,$A$7:$A12,0)),IF($B13="Meilenstein",0,1)+N($F13),Freie_Tage),WORKDAY(IF(ISNUMBER($C$5),$C$5,TODAY())-1,1,Freie_Tage))),IF(ISNUMBER($J13),WORKDAY($J13-1,1,Freie_Tage),0)))))</f>
        <v/>
      </c>
      <c r="W13" s="62" t="str">
        <f>IF(V13="","",IF(ISNUMBER($P13),$P13,IF($B13="Meilenstein",V13,WORKDAY(V13,MAX(N($G13),1)-1,Freie_Tage))))</f>
        <v/>
      </c>
      <c r="X13" s="62" t="str">
        <f>IF(V13="","",MAX(WORKDAY(IF($B13="Meilenstein",V13,WORKDAY(V13,MAX(N($G13),1)-1,Freie_Tage)),N($H13),Freie_Tage),IF(ISNUMBER($P13),$P13,0)))</f>
        <v/>
      </c>
      <c r="Y13" s="62">
        <f t="shared" si="11"/>
        <v>0</v>
      </c>
      <c r="Z13" s="62">
        <f>IF(NOT(ISNUMBER($K13)),0,IF(Y13&gt;=1,1,IF(TODAY()&lt;$K13,2,IF(OR(TODAY()&gt;$L13,N($R13)&gt;0),5,IF(Y13&lt;MIN(1,(NETWORKDAYS($K13,TODAY(),Freie_Tage)-1)/MAX(1,NETWORKDAYS($K13,$L13,Freie_Tage)))-0.15,4,3)))))</f>
        <v>0</v>
      </c>
      <c r="AA13" s="63" t="str">
        <f t="shared" ref="AA13:CZ13" si="16">IF(AND($B13="Meilenstein",ISNUMBER($K13)),IF(AND(AA$1&lt;=$K13,AB$1&gt;$K13),"◆",""),"")</f>
        <v/>
      </c>
      <c r="AB13" s="63" t="str">
        <f t="shared" si="16"/>
        <v/>
      </c>
      <c r="AC13" s="63" t="str">
        <f t="shared" si="16"/>
        <v/>
      </c>
      <c r="AD13" s="63" t="str">
        <f t="shared" si="16"/>
        <v/>
      </c>
      <c r="AE13" s="63" t="str">
        <f t="shared" si="16"/>
        <v/>
      </c>
      <c r="AF13" s="63" t="str">
        <f t="shared" si="16"/>
        <v/>
      </c>
      <c r="AG13" s="63" t="str">
        <f t="shared" si="16"/>
        <v/>
      </c>
      <c r="AH13" s="63" t="str">
        <f t="shared" si="16"/>
        <v/>
      </c>
      <c r="AI13" s="63" t="str">
        <f t="shared" si="16"/>
        <v/>
      </c>
      <c r="AJ13" s="63" t="str">
        <f t="shared" si="16"/>
        <v/>
      </c>
      <c r="AK13" s="63" t="str">
        <f t="shared" si="16"/>
        <v/>
      </c>
      <c r="AL13" s="63" t="str">
        <f t="shared" si="16"/>
        <v/>
      </c>
      <c r="AM13" s="63" t="str">
        <f t="shared" si="16"/>
        <v/>
      </c>
      <c r="AN13" s="63" t="str">
        <f t="shared" si="16"/>
        <v/>
      </c>
      <c r="AO13" s="63" t="str">
        <f t="shared" si="16"/>
        <v/>
      </c>
      <c r="AP13" s="63" t="str">
        <f t="shared" si="16"/>
        <v/>
      </c>
      <c r="AQ13" s="63" t="str">
        <f t="shared" si="16"/>
        <v/>
      </c>
      <c r="AR13" s="63" t="str">
        <f t="shared" si="16"/>
        <v/>
      </c>
      <c r="AS13" s="63" t="str">
        <f t="shared" si="16"/>
        <v/>
      </c>
      <c r="AT13" s="63" t="str">
        <f t="shared" si="16"/>
        <v/>
      </c>
      <c r="AU13" s="63" t="str">
        <f t="shared" si="16"/>
        <v/>
      </c>
      <c r="AV13" s="63" t="str">
        <f t="shared" si="16"/>
        <v/>
      </c>
      <c r="AW13" s="63" t="str">
        <f t="shared" si="16"/>
        <v/>
      </c>
      <c r="AX13" s="63" t="str">
        <f t="shared" si="16"/>
        <v/>
      </c>
      <c r="AY13" s="63" t="str">
        <f t="shared" si="16"/>
        <v/>
      </c>
      <c r="AZ13" s="63" t="str">
        <f t="shared" si="16"/>
        <v/>
      </c>
      <c r="BA13" s="63" t="str">
        <f t="shared" si="16"/>
        <v/>
      </c>
      <c r="BB13" s="63" t="str">
        <f t="shared" si="16"/>
        <v/>
      </c>
      <c r="BC13" s="63" t="str">
        <f t="shared" si="16"/>
        <v/>
      </c>
      <c r="BD13" s="63" t="str">
        <f t="shared" si="16"/>
        <v/>
      </c>
      <c r="BE13" s="63" t="str">
        <f t="shared" si="16"/>
        <v/>
      </c>
      <c r="BF13" s="63" t="str">
        <f t="shared" si="16"/>
        <v/>
      </c>
      <c r="BG13" s="63" t="str">
        <f t="shared" si="16"/>
        <v/>
      </c>
      <c r="BH13" s="63" t="str">
        <f t="shared" si="16"/>
        <v/>
      </c>
      <c r="BI13" s="63" t="str">
        <f t="shared" si="16"/>
        <v/>
      </c>
      <c r="BJ13" s="63" t="str">
        <f t="shared" si="16"/>
        <v/>
      </c>
      <c r="BK13" s="63" t="str">
        <f t="shared" si="16"/>
        <v/>
      </c>
      <c r="BL13" s="63" t="str">
        <f t="shared" si="16"/>
        <v/>
      </c>
      <c r="BM13" s="63" t="str">
        <f t="shared" si="16"/>
        <v/>
      </c>
      <c r="BN13" s="63" t="str">
        <f t="shared" si="16"/>
        <v/>
      </c>
      <c r="BO13" s="63" t="str">
        <f t="shared" si="16"/>
        <v/>
      </c>
      <c r="BP13" s="63" t="str">
        <f t="shared" si="16"/>
        <v/>
      </c>
      <c r="BQ13" s="63" t="str">
        <f t="shared" si="16"/>
        <v/>
      </c>
      <c r="BR13" s="63" t="str">
        <f t="shared" si="16"/>
        <v/>
      </c>
      <c r="BS13" s="63" t="str">
        <f t="shared" si="16"/>
        <v/>
      </c>
      <c r="BT13" s="63" t="str">
        <f t="shared" si="16"/>
        <v/>
      </c>
      <c r="BU13" s="63" t="str">
        <f t="shared" si="16"/>
        <v/>
      </c>
      <c r="BV13" s="63" t="str">
        <f t="shared" si="16"/>
        <v/>
      </c>
      <c r="BW13" s="63" t="str">
        <f t="shared" si="16"/>
        <v/>
      </c>
      <c r="BX13" s="63" t="str">
        <f t="shared" si="16"/>
        <v/>
      </c>
      <c r="BY13" s="63" t="str">
        <f t="shared" si="16"/>
        <v/>
      </c>
      <c r="BZ13" s="63" t="str">
        <f t="shared" si="16"/>
        <v/>
      </c>
      <c r="CA13" s="63" t="str">
        <f t="shared" si="16"/>
        <v/>
      </c>
      <c r="CB13" s="63" t="str">
        <f t="shared" si="16"/>
        <v/>
      </c>
      <c r="CC13" s="63" t="str">
        <f t="shared" si="16"/>
        <v/>
      </c>
      <c r="CD13" s="63" t="str">
        <f t="shared" si="16"/>
        <v/>
      </c>
      <c r="CE13" s="63" t="str">
        <f t="shared" si="16"/>
        <v/>
      </c>
      <c r="CF13" s="63" t="str">
        <f t="shared" si="16"/>
        <v/>
      </c>
      <c r="CG13" s="63" t="str">
        <f t="shared" si="16"/>
        <v/>
      </c>
      <c r="CH13" s="63" t="str">
        <f t="shared" si="16"/>
        <v/>
      </c>
      <c r="CI13" s="63" t="str">
        <f t="shared" si="16"/>
        <v/>
      </c>
      <c r="CJ13" s="63" t="str">
        <f t="shared" si="16"/>
        <v/>
      </c>
      <c r="CK13" s="63" t="str">
        <f t="shared" si="16"/>
        <v/>
      </c>
      <c r="CL13" s="63" t="str">
        <f t="shared" si="16"/>
        <v/>
      </c>
      <c r="CM13" s="63" t="str">
        <f t="shared" si="16"/>
        <v/>
      </c>
      <c r="CN13" s="63" t="str">
        <f t="shared" si="16"/>
        <v/>
      </c>
      <c r="CO13" s="63" t="str">
        <f t="shared" si="16"/>
        <v/>
      </c>
      <c r="CP13" s="63" t="str">
        <f t="shared" si="16"/>
        <v/>
      </c>
      <c r="CQ13" s="63" t="str">
        <f t="shared" si="16"/>
        <v/>
      </c>
      <c r="CR13" s="63" t="str">
        <f t="shared" si="16"/>
        <v/>
      </c>
      <c r="CS13" s="63" t="str">
        <f t="shared" si="16"/>
        <v/>
      </c>
      <c r="CT13" s="63" t="str">
        <f t="shared" si="16"/>
        <v/>
      </c>
      <c r="CU13" s="63" t="str">
        <f t="shared" si="16"/>
        <v/>
      </c>
      <c r="CV13" s="63" t="str">
        <f t="shared" si="16"/>
        <v/>
      </c>
      <c r="CW13" s="63" t="str">
        <f t="shared" si="16"/>
        <v/>
      </c>
      <c r="CX13" s="63" t="str">
        <f t="shared" si="16"/>
        <v/>
      </c>
      <c r="CY13" s="63" t="str">
        <f t="shared" si="16"/>
        <v/>
      </c>
      <c r="CZ13" s="63" t="str">
        <f t="shared" si="16"/>
        <v/>
      </c>
    </row>
    <row r="14" ht="15.75" customHeight="1">
      <c r="A14" s="53"/>
      <c r="B14" s="53"/>
      <c r="C14" s="55"/>
      <c r="D14" s="55"/>
      <c r="E14" s="53"/>
      <c r="F14" s="53"/>
      <c r="G14" s="53"/>
      <c r="H14" s="53"/>
      <c r="I14" s="53"/>
      <c r="J14" s="56"/>
      <c r="K14" s="57" t="str">
        <f t="shared" si="6"/>
        <v/>
      </c>
      <c r="L14" s="57" t="str">
        <f t="shared" si="7"/>
        <v/>
      </c>
      <c r="M14" s="57" t="str">
        <f>IF(OR($B14&lt;&gt;"Vorgang",N($H14)=0,NOT(ISNUMBER($L14)),ISNUMBER($P14)),"",WORKDAY($L14,$H14,Freie_Tage))</f>
        <v/>
      </c>
      <c r="N14" s="56"/>
      <c r="O14" s="56"/>
      <c r="P14" s="56"/>
      <c r="Q14" s="58"/>
      <c r="R14" s="59" t="str">
        <f>IF(AND(ISNUMBER($N14),ISNUMBER($L14)),IF($L14&gt;$N14,NETWORKDAYS($N14,$L14,Freie_Tage)-1,IF($L14&lt;$N14,1-NETWORKDAYS($L14,$N14,Freie_Tage),0)),"")</f>
        <v/>
      </c>
      <c r="S14" s="60" t="str">
        <f t="shared" si="8"/>
        <v/>
      </c>
      <c r="T14" s="61" t="str">
        <f t="shared" si="9"/>
        <v/>
      </c>
      <c r="U14" s="62">
        <f t="shared" si="10"/>
        <v>1</v>
      </c>
      <c r="V14" s="62" t="str">
        <f t="array" ref="V14">IF(OR($C14="",$B14="Abschnitt"),"",IF(ISNUMBER($O14),$O14,IF(AND($E14="",NOT(ISNUMBER($J14))),WORKDAY(IF(ISNUMBER($C$5),$C$5,TODAY())-1,1,Freie_Tage),MAX(IF($E14="",0,IFERROR(WORKDAY(INDEX($X$7:$X13,MATCH($E14,$A$7:$A13,0)),IF($B14="Meilenstein",0,1)+N($F14),Freie_Tage),WORKDAY(IF(ISNUMBER($C$5),$C$5,TODAY())-1,1,Freie_Tage))),IF(ISNUMBER($J14),WORKDAY($J14-1,1,Freie_Tage),0)))))</f>
        <v/>
      </c>
      <c r="W14" s="62" t="str">
        <f>IF(V14="","",IF(ISNUMBER($P14),$P14,IF($B14="Meilenstein",V14,WORKDAY(V14,MAX(N($G14),1)-1,Freie_Tage))))</f>
        <v/>
      </c>
      <c r="X14" s="62" t="str">
        <f>IF(V14="","",MAX(WORKDAY(IF($B14="Meilenstein",V14,WORKDAY(V14,MAX(N($G14),1)-1,Freie_Tage)),N($H14),Freie_Tage),IF(ISNUMBER($P14),$P14,0)))</f>
        <v/>
      </c>
      <c r="Y14" s="62">
        <f t="shared" si="11"/>
        <v>0</v>
      </c>
      <c r="Z14" s="62">
        <f>IF(NOT(ISNUMBER($K14)),0,IF(Y14&gt;=1,1,IF(TODAY()&lt;$K14,2,IF(OR(TODAY()&gt;$L14,N($R14)&gt;0),5,IF(Y14&lt;MIN(1,(NETWORKDAYS($K14,TODAY(),Freie_Tage)-1)/MAX(1,NETWORKDAYS($K14,$L14,Freie_Tage)))-0.15,4,3)))))</f>
        <v>0</v>
      </c>
      <c r="AA14" s="63" t="str">
        <f t="shared" ref="AA14:CZ14" si="17">IF(AND($B14="Meilenstein",ISNUMBER($K14)),IF(AND(AA$1&lt;=$K14,AB$1&gt;$K14),"◆",""),"")</f>
        <v/>
      </c>
      <c r="AB14" s="63" t="str">
        <f t="shared" si="17"/>
        <v/>
      </c>
      <c r="AC14" s="63" t="str">
        <f t="shared" si="17"/>
        <v/>
      </c>
      <c r="AD14" s="63" t="str">
        <f t="shared" si="17"/>
        <v/>
      </c>
      <c r="AE14" s="63" t="str">
        <f t="shared" si="17"/>
        <v/>
      </c>
      <c r="AF14" s="63" t="str">
        <f t="shared" si="17"/>
        <v/>
      </c>
      <c r="AG14" s="63" t="str">
        <f t="shared" si="17"/>
        <v/>
      </c>
      <c r="AH14" s="63" t="str">
        <f t="shared" si="17"/>
        <v/>
      </c>
      <c r="AI14" s="63" t="str">
        <f t="shared" si="17"/>
        <v/>
      </c>
      <c r="AJ14" s="63" t="str">
        <f t="shared" si="17"/>
        <v/>
      </c>
      <c r="AK14" s="63" t="str">
        <f t="shared" si="17"/>
        <v/>
      </c>
      <c r="AL14" s="63" t="str">
        <f t="shared" si="17"/>
        <v/>
      </c>
      <c r="AM14" s="63" t="str">
        <f t="shared" si="17"/>
        <v/>
      </c>
      <c r="AN14" s="63" t="str">
        <f t="shared" si="17"/>
        <v/>
      </c>
      <c r="AO14" s="63" t="str">
        <f t="shared" si="17"/>
        <v/>
      </c>
      <c r="AP14" s="63" t="str">
        <f t="shared" si="17"/>
        <v/>
      </c>
      <c r="AQ14" s="63" t="str">
        <f t="shared" si="17"/>
        <v/>
      </c>
      <c r="AR14" s="63" t="str">
        <f t="shared" si="17"/>
        <v/>
      </c>
      <c r="AS14" s="63" t="str">
        <f t="shared" si="17"/>
        <v/>
      </c>
      <c r="AT14" s="63" t="str">
        <f t="shared" si="17"/>
        <v/>
      </c>
      <c r="AU14" s="63" t="str">
        <f t="shared" si="17"/>
        <v/>
      </c>
      <c r="AV14" s="63" t="str">
        <f t="shared" si="17"/>
        <v/>
      </c>
      <c r="AW14" s="63" t="str">
        <f t="shared" si="17"/>
        <v/>
      </c>
      <c r="AX14" s="63" t="str">
        <f t="shared" si="17"/>
        <v/>
      </c>
      <c r="AY14" s="63" t="str">
        <f t="shared" si="17"/>
        <v/>
      </c>
      <c r="AZ14" s="63" t="str">
        <f t="shared" si="17"/>
        <v/>
      </c>
      <c r="BA14" s="63" t="str">
        <f t="shared" si="17"/>
        <v/>
      </c>
      <c r="BB14" s="63" t="str">
        <f t="shared" si="17"/>
        <v/>
      </c>
      <c r="BC14" s="63" t="str">
        <f t="shared" si="17"/>
        <v/>
      </c>
      <c r="BD14" s="63" t="str">
        <f t="shared" si="17"/>
        <v/>
      </c>
      <c r="BE14" s="63" t="str">
        <f t="shared" si="17"/>
        <v/>
      </c>
      <c r="BF14" s="63" t="str">
        <f t="shared" si="17"/>
        <v/>
      </c>
      <c r="BG14" s="63" t="str">
        <f t="shared" si="17"/>
        <v/>
      </c>
      <c r="BH14" s="63" t="str">
        <f t="shared" si="17"/>
        <v/>
      </c>
      <c r="BI14" s="63" t="str">
        <f t="shared" si="17"/>
        <v/>
      </c>
      <c r="BJ14" s="63" t="str">
        <f t="shared" si="17"/>
        <v/>
      </c>
      <c r="BK14" s="63" t="str">
        <f t="shared" si="17"/>
        <v/>
      </c>
      <c r="BL14" s="63" t="str">
        <f t="shared" si="17"/>
        <v/>
      </c>
      <c r="BM14" s="63" t="str">
        <f t="shared" si="17"/>
        <v/>
      </c>
      <c r="BN14" s="63" t="str">
        <f t="shared" si="17"/>
        <v/>
      </c>
      <c r="BO14" s="63" t="str">
        <f t="shared" si="17"/>
        <v/>
      </c>
      <c r="BP14" s="63" t="str">
        <f t="shared" si="17"/>
        <v/>
      </c>
      <c r="BQ14" s="63" t="str">
        <f t="shared" si="17"/>
        <v/>
      </c>
      <c r="BR14" s="63" t="str">
        <f t="shared" si="17"/>
        <v/>
      </c>
      <c r="BS14" s="63" t="str">
        <f t="shared" si="17"/>
        <v/>
      </c>
      <c r="BT14" s="63" t="str">
        <f t="shared" si="17"/>
        <v/>
      </c>
      <c r="BU14" s="63" t="str">
        <f t="shared" si="17"/>
        <v/>
      </c>
      <c r="BV14" s="63" t="str">
        <f t="shared" si="17"/>
        <v/>
      </c>
      <c r="BW14" s="63" t="str">
        <f t="shared" si="17"/>
        <v/>
      </c>
      <c r="BX14" s="63" t="str">
        <f t="shared" si="17"/>
        <v/>
      </c>
      <c r="BY14" s="63" t="str">
        <f t="shared" si="17"/>
        <v/>
      </c>
      <c r="BZ14" s="63" t="str">
        <f t="shared" si="17"/>
        <v/>
      </c>
      <c r="CA14" s="63" t="str">
        <f t="shared" si="17"/>
        <v/>
      </c>
      <c r="CB14" s="63" t="str">
        <f t="shared" si="17"/>
        <v/>
      </c>
      <c r="CC14" s="63" t="str">
        <f t="shared" si="17"/>
        <v/>
      </c>
      <c r="CD14" s="63" t="str">
        <f t="shared" si="17"/>
        <v/>
      </c>
      <c r="CE14" s="63" t="str">
        <f t="shared" si="17"/>
        <v/>
      </c>
      <c r="CF14" s="63" t="str">
        <f t="shared" si="17"/>
        <v/>
      </c>
      <c r="CG14" s="63" t="str">
        <f t="shared" si="17"/>
        <v/>
      </c>
      <c r="CH14" s="63" t="str">
        <f t="shared" si="17"/>
        <v/>
      </c>
      <c r="CI14" s="63" t="str">
        <f t="shared" si="17"/>
        <v/>
      </c>
      <c r="CJ14" s="63" t="str">
        <f t="shared" si="17"/>
        <v/>
      </c>
      <c r="CK14" s="63" t="str">
        <f t="shared" si="17"/>
        <v/>
      </c>
      <c r="CL14" s="63" t="str">
        <f t="shared" si="17"/>
        <v/>
      </c>
      <c r="CM14" s="63" t="str">
        <f t="shared" si="17"/>
        <v/>
      </c>
      <c r="CN14" s="63" t="str">
        <f t="shared" si="17"/>
        <v/>
      </c>
      <c r="CO14" s="63" t="str">
        <f t="shared" si="17"/>
        <v/>
      </c>
      <c r="CP14" s="63" t="str">
        <f t="shared" si="17"/>
        <v/>
      </c>
      <c r="CQ14" s="63" t="str">
        <f t="shared" si="17"/>
        <v/>
      </c>
      <c r="CR14" s="63" t="str">
        <f t="shared" si="17"/>
        <v/>
      </c>
      <c r="CS14" s="63" t="str">
        <f t="shared" si="17"/>
        <v/>
      </c>
      <c r="CT14" s="63" t="str">
        <f t="shared" si="17"/>
        <v/>
      </c>
      <c r="CU14" s="63" t="str">
        <f t="shared" si="17"/>
        <v/>
      </c>
      <c r="CV14" s="63" t="str">
        <f t="shared" si="17"/>
        <v/>
      </c>
      <c r="CW14" s="63" t="str">
        <f t="shared" si="17"/>
        <v/>
      </c>
      <c r="CX14" s="63" t="str">
        <f t="shared" si="17"/>
        <v/>
      </c>
      <c r="CY14" s="63" t="str">
        <f t="shared" si="17"/>
        <v/>
      </c>
      <c r="CZ14" s="63" t="str">
        <f t="shared" si="17"/>
        <v/>
      </c>
    </row>
    <row r="15" ht="15.75" customHeight="1">
      <c r="A15" s="53"/>
      <c r="B15" s="53"/>
      <c r="C15" s="55"/>
      <c r="D15" s="55"/>
      <c r="E15" s="53"/>
      <c r="F15" s="53"/>
      <c r="G15" s="53"/>
      <c r="H15" s="53"/>
      <c r="I15" s="53"/>
      <c r="J15" s="56"/>
      <c r="K15" s="57" t="str">
        <f t="shared" si="6"/>
        <v/>
      </c>
      <c r="L15" s="57" t="str">
        <f t="shared" si="7"/>
        <v/>
      </c>
      <c r="M15" s="57" t="str">
        <f>IF(OR($B15&lt;&gt;"Vorgang",N($H15)=0,NOT(ISNUMBER($L15)),ISNUMBER($P15)),"",WORKDAY($L15,$H15,Freie_Tage))</f>
        <v/>
      </c>
      <c r="N15" s="56"/>
      <c r="O15" s="56"/>
      <c r="P15" s="56"/>
      <c r="Q15" s="58"/>
      <c r="R15" s="59" t="str">
        <f>IF(AND(ISNUMBER($N15),ISNUMBER($L15)),IF($L15&gt;$N15,NETWORKDAYS($N15,$L15,Freie_Tage)-1,IF($L15&lt;$N15,1-NETWORKDAYS($L15,$N15,Freie_Tage),0)),"")</f>
        <v/>
      </c>
      <c r="S15" s="60" t="str">
        <f t="shared" si="8"/>
        <v/>
      </c>
      <c r="T15" s="61" t="str">
        <f t="shared" si="9"/>
        <v/>
      </c>
      <c r="U15" s="62">
        <f t="shared" si="10"/>
        <v>1</v>
      </c>
      <c r="V15" s="62" t="str">
        <f t="array" ref="V15">IF(OR($C15="",$B15="Abschnitt"),"",IF(ISNUMBER($O15),$O15,IF(AND($E15="",NOT(ISNUMBER($J15))),WORKDAY(IF(ISNUMBER($C$5),$C$5,TODAY())-1,1,Freie_Tage),MAX(IF($E15="",0,IFERROR(WORKDAY(INDEX($X$7:$X14,MATCH($E15,$A$7:$A14,0)),IF($B15="Meilenstein",0,1)+N($F15),Freie_Tage),WORKDAY(IF(ISNUMBER($C$5),$C$5,TODAY())-1,1,Freie_Tage))),IF(ISNUMBER($J15),WORKDAY($J15-1,1,Freie_Tage),0)))))</f>
        <v/>
      </c>
      <c r="W15" s="62" t="str">
        <f>IF(V15="","",IF(ISNUMBER($P15),$P15,IF($B15="Meilenstein",V15,WORKDAY(V15,MAX(N($G15),1)-1,Freie_Tage))))</f>
        <v/>
      </c>
      <c r="X15" s="62" t="str">
        <f>IF(V15="","",MAX(WORKDAY(IF($B15="Meilenstein",V15,WORKDAY(V15,MAX(N($G15),1)-1,Freie_Tage)),N($H15),Freie_Tage),IF(ISNUMBER($P15),$P15,0)))</f>
        <v/>
      </c>
      <c r="Y15" s="62">
        <f t="shared" si="11"/>
        <v>0</v>
      </c>
      <c r="Z15" s="62">
        <f>IF(NOT(ISNUMBER($K15)),0,IF(Y15&gt;=1,1,IF(TODAY()&lt;$K15,2,IF(OR(TODAY()&gt;$L15,N($R15)&gt;0),5,IF(Y15&lt;MIN(1,(NETWORKDAYS($K15,TODAY(),Freie_Tage)-1)/MAX(1,NETWORKDAYS($K15,$L15,Freie_Tage)))-0.15,4,3)))))</f>
        <v>0</v>
      </c>
      <c r="AA15" s="63" t="str">
        <f t="shared" ref="AA15:CZ15" si="18">IF(AND($B15="Meilenstein",ISNUMBER($K15)),IF(AND(AA$1&lt;=$K15,AB$1&gt;$K15),"◆",""),"")</f>
        <v/>
      </c>
      <c r="AB15" s="63" t="str">
        <f t="shared" si="18"/>
        <v/>
      </c>
      <c r="AC15" s="63" t="str">
        <f t="shared" si="18"/>
        <v/>
      </c>
      <c r="AD15" s="63" t="str">
        <f t="shared" si="18"/>
        <v/>
      </c>
      <c r="AE15" s="63" t="str">
        <f t="shared" si="18"/>
        <v/>
      </c>
      <c r="AF15" s="63" t="str">
        <f t="shared" si="18"/>
        <v/>
      </c>
      <c r="AG15" s="63" t="str">
        <f t="shared" si="18"/>
        <v/>
      </c>
      <c r="AH15" s="63" t="str">
        <f t="shared" si="18"/>
        <v/>
      </c>
      <c r="AI15" s="63" t="str">
        <f t="shared" si="18"/>
        <v/>
      </c>
      <c r="AJ15" s="63" t="str">
        <f t="shared" si="18"/>
        <v/>
      </c>
      <c r="AK15" s="63" t="str">
        <f t="shared" si="18"/>
        <v/>
      </c>
      <c r="AL15" s="63" t="str">
        <f t="shared" si="18"/>
        <v/>
      </c>
      <c r="AM15" s="63" t="str">
        <f t="shared" si="18"/>
        <v/>
      </c>
      <c r="AN15" s="63" t="str">
        <f t="shared" si="18"/>
        <v/>
      </c>
      <c r="AO15" s="63" t="str">
        <f t="shared" si="18"/>
        <v/>
      </c>
      <c r="AP15" s="63" t="str">
        <f t="shared" si="18"/>
        <v/>
      </c>
      <c r="AQ15" s="63" t="str">
        <f t="shared" si="18"/>
        <v/>
      </c>
      <c r="AR15" s="63" t="str">
        <f t="shared" si="18"/>
        <v/>
      </c>
      <c r="AS15" s="63" t="str">
        <f t="shared" si="18"/>
        <v/>
      </c>
      <c r="AT15" s="63" t="str">
        <f t="shared" si="18"/>
        <v/>
      </c>
      <c r="AU15" s="63" t="str">
        <f t="shared" si="18"/>
        <v/>
      </c>
      <c r="AV15" s="63" t="str">
        <f t="shared" si="18"/>
        <v/>
      </c>
      <c r="AW15" s="63" t="str">
        <f t="shared" si="18"/>
        <v/>
      </c>
      <c r="AX15" s="63" t="str">
        <f t="shared" si="18"/>
        <v/>
      </c>
      <c r="AY15" s="63" t="str">
        <f t="shared" si="18"/>
        <v/>
      </c>
      <c r="AZ15" s="63" t="str">
        <f t="shared" si="18"/>
        <v/>
      </c>
      <c r="BA15" s="63" t="str">
        <f t="shared" si="18"/>
        <v/>
      </c>
      <c r="BB15" s="63" t="str">
        <f t="shared" si="18"/>
        <v/>
      </c>
      <c r="BC15" s="63" t="str">
        <f t="shared" si="18"/>
        <v/>
      </c>
      <c r="BD15" s="63" t="str">
        <f t="shared" si="18"/>
        <v/>
      </c>
      <c r="BE15" s="63" t="str">
        <f t="shared" si="18"/>
        <v/>
      </c>
      <c r="BF15" s="63" t="str">
        <f t="shared" si="18"/>
        <v/>
      </c>
      <c r="BG15" s="63" t="str">
        <f t="shared" si="18"/>
        <v/>
      </c>
      <c r="BH15" s="63" t="str">
        <f t="shared" si="18"/>
        <v/>
      </c>
      <c r="BI15" s="63" t="str">
        <f t="shared" si="18"/>
        <v/>
      </c>
      <c r="BJ15" s="63" t="str">
        <f t="shared" si="18"/>
        <v/>
      </c>
      <c r="BK15" s="63" t="str">
        <f t="shared" si="18"/>
        <v/>
      </c>
      <c r="BL15" s="63" t="str">
        <f t="shared" si="18"/>
        <v/>
      </c>
      <c r="BM15" s="63" t="str">
        <f t="shared" si="18"/>
        <v/>
      </c>
      <c r="BN15" s="63" t="str">
        <f t="shared" si="18"/>
        <v/>
      </c>
      <c r="BO15" s="63" t="str">
        <f t="shared" si="18"/>
        <v/>
      </c>
      <c r="BP15" s="63" t="str">
        <f t="shared" si="18"/>
        <v/>
      </c>
      <c r="BQ15" s="63" t="str">
        <f t="shared" si="18"/>
        <v/>
      </c>
      <c r="BR15" s="63" t="str">
        <f t="shared" si="18"/>
        <v/>
      </c>
      <c r="BS15" s="63" t="str">
        <f t="shared" si="18"/>
        <v/>
      </c>
      <c r="BT15" s="63" t="str">
        <f t="shared" si="18"/>
        <v/>
      </c>
      <c r="BU15" s="63" t="str">
        <f t="shared" si="18"/>
        <v/>
      </c>
      <c r="BV15" s="63" t="str">
        <f t="shared" si="18"/>
        <v/>
      </c>
      <c r="BW15" s="63" t="str">
        <f t="shared" si="18"/>
        <v/>
      </c>
      <c r="BX15" s="63" t="str">
        <f t="shared" si="18"/>
        <v/>
      </c>
      <c r="BY15" s="63" t="str">
        <f t="shared" si="18"/>
        <v/>
      </c>
      <c r="BZ15" s="63" t="str">
        <f t="shared" si="18"/>
        <v/>
      </c>
      <c r="CA15" s="63" t="str">
        <f t="shared" si="18"/>
        <v/>
      </c>
      <c r="CB15" s="63" t="str">
        <f t="shared" si="18"/>
        <v/>
      </c>
      <c r="CC15" s="63" t="str">
        <f t="shared" si="18"/>
        <v/>
      </c>
      <c r="CD15" s="63" t="str">
        <f t="shared" si="18"/>
        <v/>
      </c>
      <c r="CE15" s="63" t="str">
        <f t="shared" si="18"/>
        <v/>
      </c>
      <c r="CF15" s="63" t="str">
        <f t="shared" si="18"/>
        <v/>
      </c>
      <c r="CG15" s="63" t="str">
        <f t="shared" si="18"/>
        <v/>
      </c>
      <c r="CH15" s="63" t="str">
        <f t="shared" si="18"/>
        <v/>
      </c>
      <c r="CI15" s="63" t="str">
        <f t="shared" si="18"/>
        <v/>
      </c>
      <c r="CJ15" s="63" t="str">
        <f t="shared" si="18"/>
        <v/>
      </c>
      <c r="CK15" s="63" t="str">
        <f t="shared" si="18"/>
        <v/>
      </c>
      <c r="CL15" s="63" t="str">
        <f t="shared" si="18"/>
        <v/>
      </c>
      <c r="CM15" s="63" t="str">
        <f t="shared" si="18"/>
        <v/>
      </c>
      <c r="CN15" s="63" t="str">
        <f t="shared" si="18"/>
        <v/>
      </c>
      <c r="CO15" s="63" t="str">
        <f t="shared" si="18"/>
        <v/>
      </c>
      <c r="CP15" s="63" t="str">
        <f t="shared" si="18"/>
        <v/>
      </c>
      <c r="CQ15" s="63" t="str">
        <f t="shared" si="18"/>
        <v/>
      </c>
      <c r="CR15" s="63" t="str">
        <f t="shared" si="18"/>
        <v/>
      </c>
      <c r="CS15" s="63" t="str">
        <f t="shared" si="18"/>
        <v/>
      </c>
      <c r="CT15" s="63" t="str">
        <f t="shared" si="18"/>
        <v/>
      </c>
      <c r="CU15" s="63" t="str">
        <f t="shared" si="18"/>
        <v/>
      </c>
      <c r="CV15" s="63" t="str">
        <f t="shared" si="18"/>
        <v/>
      </c>
      <c r="CW15" s="63" t="str">
        <f t="shared" si="18"/>
        <v/>
      </c>
      <c r="CX15" s="63" t="str">
        <f t="shared" si="18"/>
        <v/>
      </c>
      <c r="CY15" s="63" t="str">
        <f t="shared" si="18"/>
        <v/>
      </c>
      <c r="CZ15" s="63" t="str">
        <f t="shared" si="18"/>
        <v/>
      </c>
    </row>
    <row r="16" ht="15.75" customHeight="1">
      <c r="A16" s="53"/>
      <c r="B16" s="53"/>
      <c r="C16" s="55"/>
      <c r="D16" s="55"/>
      <c r="E16" s="53"/>
      <c r="F16" s="53"/>
      <c r="G16" s="53"/>
      <c r="H16" s="53"/>
      <c r="I16" s="53"/>
      <c r="J16" s="56"/>
      <c r="K16" s="57" t="str">
        <f t="shared" si="6"/>
        <v/>
      </c>
      <c r="L16" s="57" t="str">
        <f t="shared" si="7"/>
        <v/>
      </c>
      <c r="M16" s="57" t="str">
        <f>IF(OR($B16&lt;&gt;"Vorgang",N($H16)=0,NOT(ISNUMBER($L16)),ISNUMBER($P16)),"",WORKDAY($L16,$H16,Freie_Tage))</f>
        <v/>
      </c>
      <c r="N16" s="56"/>
      <c r="O16" s="56"/>
      <c r="P16" s="56"/>
      <c r="Q16" s="58"/>
      <c r="R16" s="59" t="str">
        <f>IF(AND(ISNUMBER($N16),ISNUMBER($L16)),IF($L16&gt;$N16,NETWORKDAYS($N16,$L16,Freie_Tage)-1,IF($L16&lt;$N16,1-NETWORKDAYS($L16,$N16,Freie_Tage),0)),"")</f>
        <v/>
      </c>
      <c r="S16" s="60" t="str">
        <f t="shared" si="8"/>
        <v/>
      </c>
      <c r="T16" s="61" t="str">
        <f t="shared" si="9"/>
        <v/>
      </c>
      <c r="U16" s="62">
        <f t="shared" si="10"/>
        <v>1</v>
      </c>
      <c r="V16" s="62" t="str">
        <f t="array" ref="V16">IF(OR($C16="",$B16="Abschnitt"),"",IF(ISNUMBER($O16),$O16,IF(AND($E16="",NOT(ISNUMBER($J16))),WORKDAY(IF(ISNUMBER($C$5),$C$5,TODAY())-1,1,Freie_Tage),MAX(IF($E16="",0,IFERROR(WORKDAY(INDEX($X$7:$X15,MATCH($E16,$A$7:$A15,0)),IF($B16="Meilenstein",0,1)+N($F16),Freie_Tage),WORKDAY(IF(ISNUMBER($C$5),$C$5,TODAY())-1,1,Freie_Tage))),IF(ISNUMBER($J16),WORKDAY($J16-1,1,Freie_Tage),0)))))</f>
        <v/>
      </c>
      <c r="W16" s="62" t="str">
        <f>IF(V16="","",IF(ISNUMBER($P16),$P16,IF($B16="Meilenstein",V16,WORKDAY(V16,MAX(N($G16),1)-1,Freie_Tage))))</f>
        <v/>
      </c>
      <c r="X16" s="62" t="str">
        <f>IF(V16="","",MAX(WORKDAY(IF($B16="Meilenstein",V16,WORKDAY(V16,MAX(N($G16),1)-1,Freie_Tage)),N($H16),Freie_Tage),IF(ISNUMBER($P16),$P16,0)))</f>
        <v/>
      </c>
      <c r="Y16" s="62">
        <f t="shared" si="11"/>
        <v>0</v>
      </c>
      <c r="Z16" s="62">
        <f>IF(NOT(ISNUMBER($K16)),0,IF(Y16&gt;=1,1,IF(TODAY()&lt;$K16,2,IF(OR(TODAY()&gt;$L16,N($R16)&gt;0),5,IF(Y16&lt;MIN(1,(NETWORKDAYS($K16,TODAY(),Freie_Tage)-1)/MAX(1,NETWORKDAYS($K16,$L16,Freie_Tage)))-0.15,4,3)))))</f>
        <v>0</v>
      </c>
      <c r="AA16" s="63" t="str">
        <f t="shared" ref="AA16:CZ16" si="19">IF(AND($B16="Meilenstein",ISNUMBER($K16)),IF(AND(AA$1&lt;=$K16,AB$1&gt;$K16),"◆",""),"")</f>
        <v/>
      </c>
      <c r="AB16" s="63" t="str">
        <f t="shared" si="19"/>
        <v/>
      </c>
      <c r="AC16" s="63" t="str">
        <f t="shared" si="19"/>
        <v/>
      </c>
      <c r="AD16" s="63" t="str">
        <f t="shared" si="19"/>
        <v/>
      </c>
      <c r="AE16" s="63" t="str">
        <f t="shared" si="19"/>
        <v/>
      </c>
      <c r="AF16" s="63" t="str">
        <f t="shared" si="19"/>
        <v/>
      </c>
      <c r="AG16" s="63" t="str">
        <f t="shared" si="19"/>
        <v/>
      </c>
      <c r="AH16" s="63" t="str">
        <f t="shared" si="19"/>
        <v/>
      </c>
      <c r="AI16" s="63" t="str">
        <f t="shared" si="19"/>
        <v/>
      </c>
      <c r="AJ16" s="63" t="str">
        <f t="shared" si="19"/>
        <v/>
      </c>
      <c r="AK16" s="63" t="str">
        <f t="shared" si="19"/>
        <v/>
      </c>
      <c r="AL16" s="63" t="str">
        <f t="shared" si="19"/>
        <v/>
      </c>
      <c r="AM16" s="63" t="str">
        <f t="shared" si="19"/>
        <v/>
      </c>
      <c r="AN16" s="63" t="str">
        <f t="shared" si="19"/>
        <v/>
      </c>
      <c r="AO16" s="63" t="str">
        <f t="shared" si="19"/>
        <v/>
      </c>
      <c r="AP16" s="63" t="str">
        <f t="shared" si="19"/>
        <v/>
      </c>
      <c r="AQ16" s="63" t="str">
        <f t="shared" si="19"/>
        <v/>
      </c>
      <c r="AR16" s="63" t="str">
        <f t="shared" si="19"/>
        <v/>
      </c>
      <c r="AS16" s="63" t="str">
        <f t="shared" si="19"/>
        <v/>
      </c>
      <c r="AT16" s="63" t="str">
        <f t="shared" si="19"/>
        <v/>
      </c>
      <c r="AU16" s="63" t="str">
        <f t="shared" si="19"/>
        <v/>
      </c>
      <c r="AV16" s="63" t="str">
        <f t="shared" si="19"/>
        <v/>
      </c>
      <c r="AW16" s="63" t="str">
        <f t="shared" si="19"/>
        <v/>
      </c>
      <c r="AX16" s="63" t="str">
        <f t="shared" si="19"/>
        <v/>
      </c>
      <c r="AY16" s="63" t="str">
        <f t="shared" si="19"/>
        <v/>
      </c>
      <c r="AZ16" s="63" t="str">
        <f t="shared" si="19"/>
        <v/>
      </c>
      <c r="BA16" s="63" t="str">
        <f t="shared" si="19"/>
        <v/>
      </c>
      <c r="BB16" s="63" t="str">
        <f t="shared" si="19"/>
        <v/>
      </c>
      <c r="BC16" s="63" t="str">
        <f t="shared" si="19"/>
        <v/>
      </c>
      <c r="BD16" s="63" t="str">
        <f t="shared" si="19"/>
        <v/>
      </c>
      <c r="BE16" s="63" t="str">
        <f t="shared" si="19"/>
        <v/>
      </c>
      <c r="BF16" s="63" t="str">
        <f t="shared" si="19"/>
        <v/>
      </c>
      <c r="BG16" s="63" t="str">
        <f t="shared" si="19"/>
        <v/>
      </c>
      <c r="BH16" s="63" t="str">
        <f t="shared" si="19"/>
        <v/>
      </c>
      <c r="BI16" s="63" t="str">
        <f t="shared" si="19"/>
        <v/>
      </c>
      <c r="BJ16" s="63" t="str">
        <f t="shared" si="19"/>
        <v/>
      </c>
      <c r="BK16" s="63" t="str">
        <f t="shared" si="19"/>
        <v/>
      </c>
      <c r="BL16" s="63" t="str">
        <f t="shared" si="19"/>
        <v/>
      </c>
      <c r="BM16" s="63" t="str">
        <f t="shared" si="19"/>
        <v/>
      </c>
      <c r="BN16" s="63" t="str">
        <f t="shared" si="19"/>
        <v/>
      </c>
      <c r="BO16" s="63" t="str">
        <f t="shared" si="19"/>
        <v/>
      </c>
      <c r="BP16" s="63" t="str">
        <f t="shared" si="19"/>
        <v/>
      </c>
      <c r="BQ16" s="63" t="str">
        <f t="shared" si="19"/>
        <v/>
      </c>
      <c r="BR16" s="63" t="str">
        <f t="shared" si="19"/>
        <v/>
      </c>
      <c r="BS16" s="63" t="str">
        <f t="shared" si="19"/>
        <v/>
      </c>
      <c r="BT16" s="63" t="str">
        <f t="shared" si="19"/>
        <v/>
      </c>
      <c r="BU16" s="63" t="str">
        <f t="shared" si="19"/>
        <v/>
      </c>
      <c r="BV16" s="63" t="str">
        <f t="shared" si="19"/>
        <v/>
      </c>
      <c r="BW16" s="63" t="str">
        <f t="shared" si="19"/>
        <v/>
      </c>
      <c r="BX16" s="63" t="str">
        <f t="shared" si="19"/>
        <v/>
      </c>
      <c r="BY16" s="63" t="str">
        <f t="shared" si="19"/>
        <v/>
      </c>
      <c r="BZ16" s="63" t="str">
        <f t="shared" si="19"/>
        <v/>
      </c>
      <c r="CA16" s="63" t="str">
        <f t="shared" si="19"/>
        <v/>
      </c>
      <c r="CB16" s="63" t="str">
        <f t="shared" si="19"/>
        <v/>
      </c>
      <c r="CC16" s="63" t="str">
        <f t="shared" si="19"/>
        <v/>
      </c>
      <c r="CD16" s="63" t="str">
        <f t="shared" si="19"/>
        <v/>
      </c>
      <c r="CE16" s="63" t="str">
        <f t="shared" si="19"/>
        <v/>
      </c>
      <c r="CF16" s="63" t="str">
        <f t="shared" si="19"/>
        <v/>
      </c>
      <c r="CG16" s="63" t="str">
        <f t="shared" si="19"/>
        <v/>
      </c>
      <c r="CH16" s="63" t="str">
        <f t="shared" si="19"/>
        <v/>
      </c>
      <c r="CI16" s="63" t="str">
        <f t="shared" si="19"/>
        <v/>
      </c>
      <c r="CJ16" s="63" t="str">
        <f t="shared" si="19"/>
        <v/>
      </c>
      <c r="CK16" s="63" t="str">
        <f t="shared" si="19"/>
        <v/>
      </c>
      <c r="CL16" s="63" t="str">
        <f t="shared" si="19"/>
        <v/>
      </c>
      <c r="CM16" s="63" t="str">
        <f t="shared" si="19"/>
        <v/>
      </c>
      <c r="CN16" s="63" t="str">
        <f t="shared" si="19"/>
        <v/>
      </c>
      <c r="CO16" s="63" t="str">
        <f t="shared" si="19"/>
        <v/>
      </c>
      <c r="CP16" s="63" t="str">
        <f t="shared" si="19"/>
        <v/>
      </c>
      <c r="CQ16" s="63" t="str">
        <f t="shared" si="19"/>
        <v/>
      </c>
      <c r="CR16" s="63" t="str">
        <f t="shared" si="19"/>
        <v/>
      </c>
      <c r="CS16" s="63" t="str">
        <f t="shared" si="19"/>
        <v/>
      </c>
      <c r="CT16" s="63" t="str">
        <f t="shared" si="19"/>
        <v/>
      </c>
      <c r="CU16" s="63" t="str">
        <f t="shared" si="19"/>
        <v/>
      </c>
      <c r="CV16" s="63" t="str">
        <f t="shared" si="19"/>
        <v/>
      </c>
      <c r="CW16" s="63" t="str">
        <f t="shared" si="19"/>
        <v/>
      </c>
      <c r="CX16" s="63" t="str">
        <f t="shared" si="19"/>
        <v/>
      </c>
      <c r="CY16" s="63" t="str">
        <f t="shared" si="19"/>
        <v/>
      </c>
      <c r="CZ16" s="63" t="str">
        <f t="shared" si="19"/>
        <v/>
      </c>
    </row>
    <row r="17" ht="15.75" customHeight="1">
      <c r="A17" s="53"/>
      <c r="B17" s="53"/>
      <c r="C17" s="55"/>
      <c r="D17" s="55"/>
      <c r="E17" s="53"/>
      <c r="F17" s="53"/>
      <c r="G17" s="53"/>
      <c r="H17" s="53"/>
      <c r="I17" s="53"/>
      <c r="J17" s="56"/>
      <c r="K17" s="57" t="str">
        <f t="shared" si="6"/>
        <v/>
      </c>
      <c r="L17" s="57" t="str">
        <f t="shared" si="7"/>
        <v/>
      </c>
      <c r="M17" s="57" t="str">
        <f>IF(OR($B17&lt;&gt;"Vorgang",N($H17)=0,NOT(ISNUMBER($L17)),ISNUMBER($P17)),"",WORKDAY($L17,$H17,Freie_Tage))</f>
        <v/>
      </c>
      <c r="N17" s="56"/>
      <c r="O17" s="56"/>
      <c r="P17" s="56"/>
      <c r="Q17" s="58"/>
      <c r="R17" s="59" t="str">
        <f>IF(AND(ISNUMBER($N17),ISNUMBER($L17)),IF($L17&gt;$N17,NETWORKDAYS($N17,$L17,Freie_Tage)-1,IF($L17&lt;$N17,1-NETWORKDAYS($L17,$N17,Freie_Tage),0)),"")</f>
        <v/>
      </c>
      <c r="S17" s="60" t="str">
        <f t="shared" si="8"/>
        <v/>
      </c>
      <c r="T17" s="61" t="str">
        <f t="shared" si="9"/>
        <v/>
      </c>
      <c r="U17" s="62">
        <f t="shared" si="10"/>
        <v>1</v>
      </c>
      <c r="V17" s="62" t="str">
        <f t="array" ref="V17">IF(OR($C17="",$B17="Abschnitt"),"",IF(ISNUMBER($O17),$O17,IF(AND($E17="",NOT(ISNUMBER($J17))),WORKDAY(IF(ISNUMBER($C$5),$C$5,TODAY())-1,1,Freie_Tage),MAX(IF($E17="",0,IFERROR(WORKDAY(INDEX($X$7:$X16,MATCH($E17,$A$7:$A16,0)),IF($B17="Meilenstein",0,1)+N($F17),Freie_Tage),WORKDAY(IF(ISNUMBER($C$5),$C$5,TODAY())-1,1,Freie_Tage))),IF(ISNUMBER($J17),WORKDAY($J17-1,1,Freie_Tage),0)))))</f>
        <v/>
      </c>
      <c r="W17" s="62" t="str">
        <f>IF(V17="","",IF(ISNUMBER($P17),$P17,IF($B17="Meilenstein",V17,WORKDAY(V17,MAX(N($G17),1)-1,Freie_Tage))))</f>
        <v/>
      </c>
      <c r="X17" s="62" t="str">
        <f>IF(V17="","",MAX(WORKDAY(IF($B17="Meilenstein",V17,WORKDAY(V17,MAX(N($G17),1)-1,Freie_Tage)),N($H17),Freie_Tage),IF(ISNUMBER($P17),$P17,0)))</f>
        <v/>
      </c>
      <c r="Y17" s="62">
        <f t="shared" si="11"/>
        <v>0</v>
      </c>
      <c r="Z17" s="62">
        <f>IF(NOT(ISNUMBER($K17)),0,IF(Y17&gt;=1,1,IF(TODAY()&lt;$K17,2,IF(OR(TODAY()&gt;$L17,N($R17)&gt;0),5,IF(Y17&lt;MIN(1,(NETWORKDAYS($K17,TODAY(),Freie_Tage)-1)/MAX(1,NETWORKDAYS($K17,$L17,Freie_Tage)))-0.15,4,3)))))</f>
        <v>0</v>
      </c>
      <c r="AA17" s="63" t="str">
        <f t="shared" ref="AA17:CZ17" si="20">IF(AND($B17="Meilenstein",ISNUMBER($K17)),IF(AND(AA$1&lt;=$K17,AB$1&gt;$K17),"◆",""),"")</f>
        <v/>
      </c>
      <c r="AB17" s="63" t="str">
        <f t="shared" si="20"/>
        <v/>
      </c>
      <c r="AC17" s="63" t="str">
        <f t="shared" si="20"/>
        <v/>
      </c>
      <c r="AD17" s="63" t="str">
        <f t="shared" si="20"/>
        <v/>
      </c>
      <c r="AE17" s="63" t="str">
        <f t="shared" si="20"/>
        <v/>
      </c>
      <c r="AF17" s="63" t="str">
        <f t="shared" si="20"/>
        <v/>
      </c>
      <c r="AG17" s="63" t="str">
        <f t="shared" si="20"/>
        <v/>
      </c>
      <c r="AH17" s="63" t="str">
        <f t="shared" si="20"/>
        <v/>
      </c>
      <c r="AI17" s="63" t="str">
        <f t="shared" si="20"/>
        <v/>
      </c>
      <c r="AJ17" s="63" t="str">
        <f t="shared" si="20"/>
        <v/>
      </c>
      <c r="AK17" s="63" t="str">
        <f t="shared" si="20"/>
        <v/>
      </c>
      <c r="AL17" s="63" t="str">
        <f t="shared" si="20"/>
        <v/>
      </c>
      <c r="AM17" s="63" t="str">
        <f t="shared" si="20"/>
        <v/>
      </c>
      <c r="AN17" s="63" t="str">
        <f t="shared" si="20"/>
        <v/>
      </c>
      <c r="AO17" s="63" t="str">
        <f t="shared" si="20"/>
        <v/>
      </c>
      <c r="AP17" s="63" t="str">
        <f t="shared" si="20"/>
        <v/>
      </c>
      <c r="AQ17" s="63" t="str">
        <f t="shared" si="20"/>
        <v/>
      </c>
      <c r="AR17" s="63" t="str">
        <f t="shared" si="20"/>
        <v/>
      </c>
      <c r="AS17" s="63" t="str">
        <f t="shared" si="20"/>
        <v/>
      </c>
      <c r="AT17" s="63" t="str">
        <f t="shared" si="20"/>
        <v/>
      </c>
      <c r="AU17" s="63" t="str">
        <f t="shared" si="20"/>
        <v/>
      </c>
      <c r="AV17" s="63" t="str">
        <f t="shared" si="20"/>
        <v/>
      </c>
      <c r="AW17" s="63" t="str">
        <f t="shared" si="20"/>
        <v/>
      </c>
      <c r="AX17" s="63" t="str">
        <f t="shared" si="20"/>
        <v/>
      </c>
      <c r="AY17" s="63" t="str">
        <f t="shared" si="20"/>
        <v/>
      </c>
      <c r="AZ17" s="63" t="str">
        <f t="shared" si="20"/>
        <v/>
      </c>
      <c r="BA17" s="63" t="str">
        <f t="shared" si="20"/>
        <v/>
      </c>
      <c r="BB17" s="63" t="str">
        <f t="shared" si="20"/>
        <v/>
      </c>
      <c r="BC17" s="63" t="str">
        <f t="shared" si="20"/>
        <v/>
      </c>
      <c r="BD17" s="63" t="str">
        <f t="shared" si="20"/>
        <v/>
      </c>
      <c r="BE17" s="63" t="str">
        <f t="shared" si="20"/>
        <v/>
      </c>
      <c r="BF17" s="63" t="str">
        <f t="shared" si="20"/>
        <v/>
      </c>
      <c r="BG17" s="63" t="str">
        <f t="shared" si="20"/>
        <v/>
      </c>
      <c r="BH17" s="63" t="str">
        <f t="shared" si="20"/>
        <v/>
      </c>
      <c r="BI17" s="63" t="str">
        <f t="shared" si="20"/>
        <v/>
      </c>
      <c r="BJ17" s="63" t="str">
        <f t="shared" si="20"/>
        <v/>
      </c>
      <c r="BK17" s="63" t="str">
        <f t="shared" si="20"/>
        <v/>
      </c>
      <c r="BL17" s="63" t="str">
        <f t="shared" si="20"/>
        <v/>
      </c>
      <c r="BM17" s="63" t="str">
        <f t="shared" si="20"/>
        <v/>
      </c>
      <c r="BN17" s="63" t="str">
        <f t="shared" si="20"/>
        <v/>
      </c>
      <c r="BO17" s="63" t="str">
        <f t="shared" si="20"/>
        <v/>
      </c>
      <c r="BP17" s="63" t="str">
        <f t="shared" si="20"/>
        <v/>
      </c>
      <c r="BQ17" s="63" t="str">
        <f t="shared" si="20"/>
        <v/>
      </c>
      <c r="BR17" s="63" t="str">
        <f t="shared" si="20"/>
        <v/>
      </c>
      <c r="BS17" s="63" t="str">
        <f t="shared" si="20"/>
        <v/>
      </c>
      <c r="BT17" s="63" t="str">
        <f t="shared" si="20"/>
        <v/>
      </c>
      <c r="BU17" s="63" t="str">
        <f t="shared" si="20"/>
        <v/>
      </c>
      <c r="BV17" s="63" t="str">
        <f t="shared" si="20"/>
        <v/>
      </c>
      <c r="BW17" s="63" t="str">
        <f t="shared" si="20"/>
        <v/>
      </c>
      <c r="BX17" s="63" t="str">
        <f t="shared" si="20"/>
        <v/>
      </c>
      <c r="BY17" s="63" t="str">
        <f t="shared" si="20"/>
        <v/>
      </c>
      <c r="BZ17" s="63" t="str">
        <f t="shared" si="20"/>
        <v/>
      </c>
      <c r="CA17" s="63" t="str">
        <f t="shared" si="20"/>
        <v/>
      </c>
      <c r="CB17" s="63" t="str">
        <f t="shared" si="20"/>
        <v/>
      </c>
      <c r="CC17" s="63" t="str">
        <f t="shared" si="20"/>
        <v/>
      </c>
      <c r="CD17" s="63" t="str">
        <f t="shared" si="20"/>
        <v/>
      </c>
      <c r="CE17" s="63" t="str">
        <f t="shared" si="20"/>
        <v/>
      </c>
      <c r="CF17" s="63" t="str">
        <f t="shared" si="20"/>
        <v/>
      </c>
      <c r="CG17" s="63" t="str">
        <f t="shared" si="20"/>
        <v/>
      </c>
      <c r="CH17" s="63" t="str">
        <f t="shared" si="20"/>
        <v/>
      </c>
      <c r="CI17" s="63" t="str">
        <f t="shared" si="20"/>
        <v/>
      </c>
      <c r="CJ17" s="63" t="str">
        <f t="shared" si="20"/>
        <v/>
      </c>
      <c r="CK17" s="63" t="str">
        <f t="shared" si="20"/>
        <v/>
      </c>
      <c r="CL17" s="63" t="str">
        <f t="shared" si="20"/>
        <v/>
      </c>
      <c r="CM17" s="63" t="str">
        <f t="shared" si="20"/>
        <v/>
      </c>
      <c r="CN17" s="63" t="str">
        <f t="shared" si="20"/>
        <v/>
      </c>
      <c r="CO17" s="63" t="str">
        <f t="shared" si="20"/>
        <v/>
      </c>
      <c r="CP17" s="63" t="str">
        <f t="shared" si="20"/>
        <v/>
      </c>
      <c r="CQ17" s="63" t="str">
        <f t="shared" si="20"/>
        <v/>
      </c>
      <c r="CR17" s="63" t="str">
        <f t="shared" si="20"/>
        <v/>
      </c>
      <c r="CS17" s="63" t="str">
        <f t="shared" si="20"/>
        <v/>
      </c>
      <c r="CT17" s="63" t="str">
        <f t="shared" si="20"/>
        <v/>
      </c>
      <c r="CU17" s="63" t="str">
        <f t="shared" si="20"/>
        <v/>
      </c>
      <c r="CV17" s="63" t="str">
        <f t="shared" si="20"/>
        <v/>
      </c>
      <c r="CW17" s="63" t="str">
        <f t="shared" si="20"/>
        <v/>
      </c>
      <c r="CX17" s="63" t="str">
        <f t="shared" si="20"/>
        <v/>
      </c>
      <c r="CY17" s="63" t="str">
        <f t="shared" si="20"/>
        <v/>
      </c>
      <c r="CZ17" s="63" t="str">
        <f t="shared" si="20"/>
        <v/>
      </c>
    </row>
    <row r="18" ht="15.75" customHeight="1">
      <c r="A18" s="53"/>
      <c r="B18" s="53"/>
      <c r="C18" s="55"/>
      <c r="D18" s="55"/>
      <c r="E18" s="53"/>
      <c r="F18" s="53"/>
      <c r="G18" s="53"/>
      <c r="H18" s="53"/>
      <c r="I18" s="53"/>
      <c r="J18" s="56"/>
      <c r="K18" s="57" t="str">
        <f t="shared" si="6"/>
        <v/>
      </c>
      <c r="L18" s="57" t="str">
        <f t="shared" si="7"/>
        <v/>
      </c>
      <c r="M18" s="57" t="str">
        <f>IF(OR($B18&lt;&gt;"Vorgang",N($H18)=0,NOT(ISNUMBER($L18)),ISNUMBER($P18)),"",WORKDAY($L18,$H18,Freie_Tage))</f>
        <v/>
      </c>
      <c r="N18" s="56"/>
      <c r="O18" s="56"/>
      <c r="P18" s="56"/>
      <c r="Q18" s="58"/>
      <c r="R18" s="59" t="str">
        <f>IF(AND(ISNUMBER($N18),ISNUMBER($L18)),IF($L18&gt;$N18,NETWORKDAYS($N18,$L18,Freie_Tage)-1,IF($L18&lt;$N18,1-NETWORKDAYS($L18,$N18,Freie_Tage),0)),"")</f>
        <v/>
      </c>
      <c r="S18" s="60" t="str">
        <f t="shared" si="8"/>
        <v/>
      </c>
      <c r="T18" s="61" t="str">
        <f t="shared" si="9"/>
        <v/>
      </c>
      <c r="U18" s="62">
        <f t="shared" si="10"/>
        <v>1</v>
      </c>
      <c r="V18" s="62" t="str">
        <f t="array" ref="V18">IF(OR($C18="",$B18="Abschnitt"),"",IF(ISNUMBER($O18),$O18,IF(AND($E18="",NOT(ISNUMBER($J18))),WORKDAY(IF(ISNUMBER($C$5),$C$5,TODAY())-1,1,Freie_Tage),MAX(IF($E18="",0,IFERROR(WORKDAY(INDEX($X$7:$X17,MATCH($E18,$A$7:$A17,0)),IF($B18="Meilenstein",0,1)+N($F18),Freie_Tage),WORKDAY(IF(ISNUMBER($C$5),$C$5,TODAY())-1,1,Freie_Tage))),IF(ISNUMBER($J18),WORKDAY($J18-1,1,Freie_Tage),0)))))</f>
        <v/>
      </c>
      <c r="W18" s="62" t="str">
        <f>IF(V18="","",IF(ISNUMBER($P18),$P18,IF($B18="Meilenstein",V18,WORKDAY(V18,MAX(N($G18),1)-1,Freie_Tage))))</f>
        <v/>
      </c>
      <c r="X18" s="62" t="str">
        <f>IF(V18="","",MAX(WORKDAY(IF($B18="Meilenstein",V18,WORKDAY(V18,MAX(N($G18),1)-1,Freie_Tage)),N($H18),Freie_Tage),IF(ISNUMBER($P18),$P18,0)))</f>
        <v/>
      </c>
      <c r="Y18" s="62">
        <f t="shared" si="11"/>
        <v>0</v>
      </c>
      <c r="Z18" s="62">
        <f>IF(NOT(ISNUMBER($K18)),0,IF(Y18&gt;=1,1,IF(TODAY()&lt;$K18,2,IF(OR(TODAY()&gt;$L18,N($R18)&gt;0),5,IF(Y18&lt;MIN(1,(NETWORKDAYS($K18,TODAY(),Freie_Tage)-1)/MAX(1,NETWORKDAYS($K18,$L18,Freie_Tage)))-0.15,4,3)))))</f>
        <v>0</v>
      </c>
      <c r="AA18" s="63" t="str">
        <f t="shared" ref="AA18:CZ18" si="21">IF(AND($B18="Meilenstein",ISNUMBER($K18)),IF(AND(AA$1&lt;=$K18,AB$1&gt;$K18),"◆",""),"")</f>
        <v/>
      </c>
      <c r="AB18" s="63" t="str">
        <f t="shared" si="21"/>
        <v/>
      </c>
      <c r="AC18" s="63" t="str">
        <f t="shared" si="21"/>
        <v/>
      </c>
      <c r="AD18" s="63" t="str">
        <f t="shared" si="21"/>
        <v/>
      </c>
      <c r="AE18" s="63" t="str">
        <f t="shared" si="21"/>
        <v/>
      </c>
      <c r="AF18" s="63" t="str">
        <f t="shared" si="21"/>
        <v/>
      </c>
      <c r="AG18" s="63" t="str">
        <f t="shared" si="21"/>
        <v/>
      </c>
      <c r="AH18" s="63" t="str">
        <f t="shared" si="21"/>
        <v/>
      </c>
      <c r="AI18" s="63" t="str">
        <f t="shared" si="21"/>
        <v/>
      </c>
      <c r="AJ18" s="63" t="str">
        <f t="shared" si="21"/>
        <v/>
      </c>
      <c r="AK18" s="63" t="str">
        <f t="shared" si="21"/>
        <v/>
      </c>
      <c r="AL18" s="63" t="str">
        <f t="shared" si="21"/>
        <v/>
      </c>
      <c r="AM18" s="63" t="str">
        <f t="shared" si="21"/>
        <v/>
      </c>
      <c r="AN18" s="63" t="str">
        <f t="shared" si="21"/>
        <v/>
      </c>
      <c r="AO18" s="63" t="str">
        <f t="shared" si="21"/>
        <v/>
      </c>
      <c r="AP18" s="63" t="str">
        <f t="shared" si="21"/>
        <v/>
      </c>
      <c r="AQ18" s="63" t="str">
        <f t="shared" si="21"/>
        <v/>
      </c>
      <c r="AR18" s="63" t="str">
        <f t="shared" si="21"/>
        <v/>
      </c>
      <c r="AS18" s="63" t="str">
        <f t="shared" si="21"/>
        <v/>
      </c>
      <c r="AT18" s="63" t="str">
        <f t="shared" si="21"/>
        <v/>
      </c>
      <c r="AU18" s="63" t="str">
        <f t="shared" si="21"/>
        <v/>
      </c>
      <c r="AV18" s="63" t="str">
        <f t="shared" si="21"/>
        <v/>
      </c>
      <c r="AW18" s="63" t="str">
        <f t="shared" si="21"/>
        <v/>
      </c>
      <c r="AX18" s="63" t="str">
        <f t="shared" si="21"/>
        <v/>
      </c>
      <c r="AY18" s="63" t="str">
        <f t="shared" si="21"/>
        <v/>
      </c>
      <c r="AZ18" s="63" t="str">
        <f t="shared" si="21"/>
        <v/>
      </c>
      <c r="BA18" s="63" t="str">
        <f t="shared" si="21"/>
        <v/>
      </c>
      <c r="BB18" s="63" t="str">
        <f t="shared" si="21"/>
        <v/>
      </c>
      <c r="BC18" s="63" t="str">
        <f t="shared" si="21"/>
        <v/>
      </c>
      <c r="BD18" s="63" t="str">
        <f t="shared" si="21"/>
        <v/>
      </c>
      <c r="BE18" s="63" t="str">
        <f t="shared" si="21"/>
        <v/>
      </c>
      <c r="BF18" s="63" t="str">
        <f t="shared" si="21"/>
        <v/>
      </c>
      <c r="BG18" s="63" t="str">
        <f t="shared" si="21"/>
        <v/>
      </c>
      <c r="BH18" s="63" t="str">
        <f t="shared" si="21"/>
        <v/>
      </c>
      <c r="BI18" s="63" t="str">
        <f t="shared" si="21"/>
        <v/>
      </c>
      <c r="BJ18" s="63" t="str">
        <f t="shared" si="21"/>
        <v/>
      </c>
      <c r="BK18" s="63" t="str">
        <f t="shared" si="21"/>
        <v/>
      </c>
      <c r="BL18" s="63" t="str">
        <f t="shared" si="21"/>
        <v/>
      </c>
      <c r="BM18" s="63" t="str">
        <f t="shared" si="21"/>
        <v/>
      </c>
      <c r="BN18" s="63" t="str">
        <f t="shared" si="21"/>
        <v/>
      </c>
      <c r="BO18" s="63" t="str">
        <f t="shared" si="21"/>
        <v/>
      </c>
      <c r="BP18" s="63" t="str">
        <f t="shared" si="21"/>
        <v/>
      </c>
      <c r="BQ18" s="63" t="str">
        <f t="shared" si="21"/>
        <v/>
      </c>
      <c r="BR18" s="63" t="str">
        <f t="shared" si="21"/>
        <v/>
      </c>
      <c r="BS18" s="63" t="str">
        <f t="shared" si="21"/>
        <v/>
      </c>
      <c r="BT18" s="63" t="str">
        <f t="shared" si="21"/>
        <v/>
      </c>
      <c r="BU18" s="63" t="str">
        <f t="shared" si="21"/>
        <v/>
      </c>
      <c r="BV18" s="63" t="str">
        <f t="shared" si="21"/>
        <v/>
      </c>
      <c r="BW18" s="63" t="str">
        <f t="shared" si="21"/>
        <v/>
      </c>
      <c r="BX18" s="63" t="str">
        <f t="shared" si="21"/>
        <v/>
      </c>
      <c r="BY18" s="63" t="str">
        <f t="shared" si="21"/>
        <v/>
      </c>
      <c r="BZ18" s="63" t="str">
        <f t="shared" si="21"/>
        <v/>
      </c>
      <c r="CA18" s="63" t="str">
        <f t="shared" si="21"/>
        <v/>
      </c>
      <c r="CB18" s="63" t="str">
        <f t="shared" si="21"/>
        <v/>
      </c>
      <c r="CC18" s="63" t="str">
        <f t="shared" si="21"/>
        <v/>
      </c>
      <c r="CD18" s="63" t="str">
        <f t="shared" si="21"/>
        <v/>
      </c>
      <c r="CE18" s="63" t="str">
        <f t="shared" si="21"/>
        <v/>
      </c>
      <c r="CF18" s="63" t="str">
        <f t="shared" si="21"/>
        <v/>
      </c>
      <c r="CG18" s="63" t="str">
        <f t="shared" si="21"/>
        <v/>
      </c>
      <c r="CH18" s="63" t="str">
        <f t="shared" si="21"/>
        <v/>
      </c>
      <c r="CI18" s="63" t="str">
        <f t="shared" si="21"/>
        <v/>
      </c>
      <c r="CJ18" s="63" t="str">
        <f t="shared" si="21"/>
        <v/>
      </c>
      <c r="CK18" s="63" t="str">
        <f t="shared" si="21"/>
        <v/>
      </c>
      <c r="CL18" s="63" t="str">
        <f t="shared" si="21"/>
        <v/>
      </c>
      <c r="CM18" s="63" t="str">
        <f t="shared" si="21"/>
        <v/>
      </c>
      <c r="CN18" s="63" t="str">
        <f t="shared" si="21"/>
        <v/>
      </c>
      <c r="CO18" s="63" t="str">
        <f t="shared" si="21"/>
        <v/>
      </c>
      <c r="CP18" s="63" t="str">
        <f t="shared" si="21"/>
        <v/>
      </c>
      <c r="CQ18" s="63" t="str">
        <f t="shared" si="21"/>
        <v/>
      </c>
      <c r="CR18" s="63" t="str">
        <f t="shared" si="21"/>
        <v/>
      </c>
      <c r="CS18" s="63" t="str">
        <f t="shared" si="21"/>
        <v/>
      </c>
      <c r="CT18" s="63" t="str">
        <f t="shared" si="21"/>
        <v/>
      </c>
      <c r="CU18" s="63" t="str">
        <f t="shared" si="21"/>
        <v/>
      </c>
      <c r="CV18" s="63" t="str">
        <f t="shared" si="21"/>
        <v/>
      </c>
      <c r="CW18" s="63" t="str">
        <f t="shared" si="21"/>
        <v/>
      </c>
      <c r="CX18" s="63" t="str">
        <f t="shared" si="21"/>
        <v/>
      </c>
      <c r="CY18" s="63" t="str">
        <f t="shared" si="21"/>
        <v/>
      </c>
      <c r="CZ18" s="63" t="str">
        <f t="shared" si="21"/>
        <v/>
      </c>
    </row>
    <row r="19" ht="15.75" customHeight="1">
      <c r="A19" s="53"/>
      <c r="B19" s="53"/>
      <c r="C19" s="55"/>
      <c r="D19" s="55"/>
      <c r="E19" s="53"/>
      <c r="F19" s="53"/>
      <c r="G19" s="53"/>
      <c r="H19" s="53"/>
      <c r="I19" s="53"/>
      <c r="J19" s="56"/>
      <c r="K19" s="57" t="str">
        <f t="shared" si="6"/>
        <v/>
      </c>
      <c r="L19" s="57" t="str">
        <f t="shared" si="7"/>
        <v/>
      </c>
      <c r="M19" s="57" t="str">
        <f>IF(OR($B19&lt;&gt;"Vorgang",N($H19)=0,NOT(ISNUMBER($L19)),ISNUMBER($P19)),"",WORKDAY($L19,$H19,Freie_Tage))</f>
        <v/>
      </c>
      <c r="N19" s="56"/>
      <c r="O19" s="56"/>
      <c r="P19" s="56"/>
      <c r="Q19" s="58"/>
      <c r="R19" s="59" t="str">
        <f>IF(AND(ISNUMBER($N19),ISNUMBER($L19)),IF($L19&gt;$N19,NETWORKDAYS($N19,$L19,Freie_Tage)-1,IF($L19&lt;$N19,1-NETWORKDAYS($L19,$N19,Freie_Tage),0)),"")</f>
        <v/>
      </c>
      <c r="S19" s="60" t="str">
        <f t="shared" si="8"/>
        <v/>
      </c>
      <c r="T19" s="61" t="str">
        <f t="shared" si="9"/>
        <v/>
      </c>
      <c r="U19" s="62">
        <f t="shared" si="10"/>
        <v>1</v>
      </c>
      <c r="V19" s="62" t="str">
        <f t="array" ref="V19">IF(OR($C19="",$B19="Abschnitt"),"",IF(ISNUMBER($O19),$O19,IF(AND($E19="",NOT(ISNUMBER($J19))),WORKDAY(IF(ISNUMBER($C$5),$C$5,TODAY())-1,1,Freie_Tage),MAX(IF($E19="",0,IFERROR(WORKDAY(INDEX($X$7:$X18,MATCH($E19,$A$7:$A18,0)),IF($B19="Meilenstein",0,1)+N($F19),Freie_Tage),WORKDAY(IF(ISNUMBER($C$5),$C$5,TODAY())-1,1,Freie_Tage))),IF(ISNUMBER($J19),WORKDAY($J19-1,1,Freie_Tage),0)))))</f>
        <v/>
      </c>
      <c r="W19" s="62" t="str">
        <f>IF(V19="","",IF(ISNUMBER($P19),$P19,IF($B19="Meilenstein",V19,WORKDAY(V19,MAX(N($G19),1)-1,Freie_Tage))))</f>
        <v/>
      </c>
      <c r="X19" s="62" t="str">
        <f>IF(V19="","",MAX(WORKDAY(IF($B19="Meilenstein",V19,WORKDAY(V19,MAX(N($G19),1)-1,Freie_Tage)),N($H19),Freie_Tage),IF(ISNUMBER($P19),$P19,0)))</f>
        <v/>
      </c>
      <c r="Y19" s="62">
        <f t="shared" si="11"/>
        <v>0</v>
      </c>
      <c r="Z19" s="62">
        <f>IF(NOT(ISNUMBER($K19)),0,IF(Y19&gt;=1,1,IF(TODAY()&lt;$K19,2,IF(OR(TODAY()&gt;$L19,N($R19)&gt;0),5,IF(Y19&lt;MIN(1,(NETWORKDAYS($K19,TODAY(),Freie_Tage)-1)/MAX(1,NETWORKDAYS($K19,$L19,Freie_Tage)))-0.15,4,3)))))</f>
        <v>0</v>
      </c>
      <c r="AA19" s="63" t="str">
        <f t="shared" ref="AA19:CZ19" si="22">IF(AND($B19="Meilenstein",ISNUMBER($K19)),IF(AND(AA$1&lt;=$K19,AB$1&gt;$K19),"◆",""),"")</f>
        <v/>
      </c>
      <c r="AB19" s="63" t="str">
        <f t="shared" si="22"/>
        <v/>
      </c>
      <c r="AC19" s="63" t="str">
        <f t="shared" si="22"/>
        <v/>
      </c>
      <c r="AD19" s="63" t="str">
        <f t="shared" si="22"/>
        <v/>
      </c>
      <c r="AE19" s="63" t="str">
        <f t="shared" si="22"/>
        <v/>
      </c>
      <c r="AF19" s="63" t="str">
        <f t="shared" si="22"/>
        <v/>
      </c>
      <c r="AG19" s="63" t="str">
        <f t="shared" si="22"/>
        <v/>
      </c>
      <c r="AH19" s="63" t="str">
        <f t="shared" si="22"/>
        <v/>
      </c>
      <c r="AI19" s="63" t="str">
        <f t="shared" si="22"/>
        <v/>
      </c>
      <c r="AJ19" s="63" t="str">
        <f t="shared" si="22"/>
        <v/>
      </c>
      <c r="AK19" s="63" t="str">
        <f t="shared" si="22"/>
        <v/>
      </c>
      <c r="AL19" s="63" t="str">
        <f t="shared" si="22"/>
        <v/>
      </c>
      <c r="AM19" s="63" t="str">
        <f t="shared" si="22"/>
        <v/>
      </c>
      <c r="AN19" s="63" t="str">
        <f t="shared" si="22"/>
        <v/>
      </c>
      <c r="AO19" s="63" t="str">
        <f t="shared" si="22"/>
        <v/>
      </c>
      <c r="AP19" s="63" t="str">
        <f t="shared" si="22"/>
        <v/>
      </c>
      <c r="AQ19" s="63" t="str">
        <f t="shared" si="22"/>
        <v/>
      </c>
      <c r="AR19" s="63" t="str">
        <f t="shared" si="22"/>
        <v/>
      </c>
      <c r="AS19" s="63" t="str">
        <f t="shared" si="22"/>
        <v/>
      </c>
      <c r="AT19" s="63" t="str">
        <f t="shared" si="22"/>
        <v/>
      </c>
      <c r="AU19" s="63" t="str">
        <f t="shared" si="22"/>
        <v/>
      </c>
      <c r="AV19" s="63" t="str">
        <f t="shared" si="22"/>
        <v/>
      </c>
      <c r="AW19" s="63" t="str">
        <f t="shared" si="22"/>
        <v/>
      </c>
      <c r="AX19" s="63" t="str">
        <f t="shared" si="22"/>
        <v/>
      </c>
      <c r="AY19" s="63" t="str">
        <f t="shared" si="22"/>
        <v/>
      </c>
      <c r="AZ19" s="63" t="str">
        <f t="shared" si="22"/>
        <v/>
      </c>
      <c r="BA19" s="63" t="str">
        <f t="shared" si="22"/>
        <v/>
      </c>
      <c r="BB19" s="63" t="str">
        <f t="shared" si="22"/>
        <v/>
      </c>
      <c r="BC19" s="63" t="str">
        <f t="shared" si="22"/>
        <v/>
      </c>
      <c r="BD19" s="63" t="str">
        <f t="shared" si="22"/>
        <v/>
      </c>
      <c r="BE19" s="63" t="str">
        <f t="shared" si="22"/>
        <v/>
      </c>
      <c r="BF19" s="63" t="str">
        <f t="shared" si="22"/>
        <v/>
      </c>
      <c r="BG19" s="63" t="str">
        <f t="shared" si="22"/>
        <v/>
      </c>
      <c r="BH19" s="63" t="str">
        <f t="shared" si="22"/>
        <v/>
      </c>
      <c r="BI19" s="63" t="str">
        <f t="shared" si="22"/>
        <v/>
      </c>
      <c r="BJ19" s="63" t="str">
        <f t="shared" si="22"/>
        <v/>
      </c>
      <c r="BK19" s="63" t="str">
        <f t="shared" si="22"/>
        <v/>
      </c>
      <c r="BL19" s="63" t="str">
        <f t="shared" si="22"/>
        <v/>
      </c>
      <c r="BM19" s="63" t="str">
        <f t="shared" si="22"/>
        <v/>
      </c>
      <c r="BN19" s="63" t="str">
        <f t="shared" si="22"/>
        <v/>
      </c>
      <c r="BO19" s="63" t="str">
        <f t="shared" si="22"/>
        <v/>
      </c>
      <c r="BP19" s="63" t="str">
        <f t="shared" si="22"/>
        <v/>
      </c>
      <c r="BQ19" s="63" t="str">
        <f t="shared" si="22"/>
        <v/>
      </c>
      <c r="BR19" s="63" t="str">
        <f t="shared" si="22"/>
        <v/>
      </c>
      <c r="BS19" s="63" t="str">
        <f t="shared" si="22"/>
        <v/>
      </c>
      <c r="BT19" s="63" t="str">
        <f t="shared" si="22"/>
        <v/>
      </c>
      <c r="BU19" s="63" t="str">
        <f t="shared" si="22"/>
        <v/>
      </c>
      <c r="BV19" s="63" t="str">
        <f t="shared" si="22"/>
        <v/>
      </c>
      <c r="BW19" s="63" t="str">
        <f t="shared" si="22"/>
        <v/>
      </c>
      <c r="BX19" s="63" t="str">
        <f t="shared" si="22"/>
        <v/>
      </c>
      <c r="BY19" s="63" t="str">
        <f t="shared" si="22"/>
        <v/>
      </c>
      <c r="BZ19" s="63" t="str">
        <f t="shared" si="22"/>
        <v/>
      </c>
      <c r="CA19" s="63" t="str">
        <f t="shared" si="22"/>
        <v/>
      </c>
      <c r="CB19" s="63" t="str">
        <f t="shared" si="22"/>
        <v/>
      </c>
      <c r="CC19" s="63" t="str">
        <f t="shared" si="22"/>
        <v/>
      </c>
      <c r="CD19" s="63" t="str">
        <f t="shared" si="22"/>
        <v/>
      </c>
      <c r="CE19" s="63" t="str">
        <f t="shared" si="22"/>
        <v/>
      </c>
      <c r="CF19" s="63" t="str">
        <f t="shared" si="22"/>
        <v/>
      </c>
      <c r="CG19" s="63" t="str">
        <f t="shared" si="22"/>
        <v/>
      </c>
      <c r="CH19" s="63" t="str">
        <f t="shared" si="22"/>
        <v/>
      </c>
      <c r="CI19" s="63" t="str">
        <f t="shared" si="22"/>
        <v/>
      </c>
      <c r="CJ19" s="63" t="str">
        <f t="shared" si="22"/>
        <v/>
      </c>
      <c r="CK19" s="63" t="str">
        <f t="shared" si="22"/>
        <v/>
      </c>
      <c r="CL19" s="63" t="str">
        <f t="shared" si="22"/>
        <v/>
      </c>
      <c r="CM19" s="63" t="str">
        <f t="shared" si="22"/>
        <v/>
      </c>
      <c r="CN19" s="63" t="str">
        <f t="shared" si="22"/>
        <v/>
      </c>
      <c r="CO19" s="63" t="str">
        <f t="shared" si="22"/>
        <v/>
      </c>
      <c r="CP19" s="63" t="str">
        <f t="shared" si="22"/>
        <v/>
      </c>
      <c r="CQ19" s="63" t="str">
        <f t="shared" si="22"/>
        <v/>
      </c>
      <c r="CR19" s="63" t="str">
        <f t="shared" si="22"/>
        <v/>
      </c>
      <c r="CS19" s="63" t="str">
        <f t="shared" si="22"/>
        <v/>
      </c>
      <c r="CT19" s="63" t="str">
        <f t="shared" si="22"/>
        <v/>
      </c>
      <c r="CU19" s="63" t="str">
        <f t="shared" si="22"/>
        <v/>
      </c>
      <c r="CV19" s="63" t="str">
        <f t="shared" si="22"/>
        <v/>
      </c>
      <c r="CW19" s="63" t="str">
        <f t="shared" si="22"/>
        <v/>
      </c>
      <c r="CX19" s="63" t="str">
        <f t="shared" si="22"/>
        <v/>
      </c>
      <c r="CY19" s="63" t="str">
        <f t="shared" si="22"/>
        <v/>
      </c>
      <c r="CZ19" s="63" t="str">
        <f t="shared" si="22"/>
        <v/>
      </c>
    </row>
    <row r="20" ht="15.75" customHeight="1">
      <c r="A20" s="53"/>
      <c r="B20" s="53"/>
      <c r="C20" s="55"/>
      <c r="D20" s="55"/>
      <c r="E20" s="53"/>
      <c r="F20" s="53"/>
      <c r="G20" s="53"/>
      <c r="H20" s="53"/>
      <c r="I20" s="53"/>
      <c r="J20" s="56"/>
      <c r="K20" s="57" t="str">
        <f t="shared" si="6"/>
        <v/>
      </c>
      <c r="L20" s="57" t="str">
        <f t="shared" si="7"/>
        <v/>
      </c>
      <c r="M20" s="57" t="str">
        <f>IF(OR($B20&lt;&gt;"Vorgang",N($H20)=0,NOT(ISNUMBER($L20)),ISNUMBER($P20)),"",WORKDAY($L20,$H20,Freie_Tage))</f>
        <v/>
      </c>
      <c r="N20" s="56"/>
      <c r="O20" s="56"/>
      <c r="P20" s="56"/>
      <c r="Q20" s="58"/>
      <c r="R20" s="59" t="str">
        <f>IF(AND(ISNUMBER($N20),ISNUMBER($L20)),IF($L20&gt;$N20,NETWORKDAYS($N20,$L20,Freie_Tage)-1,IF($L20&lt;$N20,1-NETWORKDAYS($L20,$N20,Freie_Tage),0)),"")</f>
        <v/>
      </c>
      <c r="S20" s="60" t="str">
        <f t="shared" si="8"/>
        <v/>
      </c>
      <c r="T20" s="61" t="str">
        <f t="shared" si="9"/>
        <v/>
      </c>
      <c r="U20" s="62">
        <f t="shared" si="10"/>
        <v>1</v>
      </c>
      <c r="V20" s="62" t="str">
        <f t="array" ref="V20">IF(OR($C20="",$B20="Abschnitt"),"",IF(ISNUMBER($O20),$O20,IF(AND($E20="",NOT(ISNUMBER($J20))),WORKDAY(IF(ISNUMBER($C$5),$C$5,TODAY())-1,1,Freie_Tage),MAX(IF($E20="",0,IFERROR(WORKDAY(INDEX($X$7:$X19,MATCH($E20,$A$7:$A19,0)),IF($B20="Meilenstein",0,1)+N($F20),Freie_Tage),WORKDAY(IF(ISNUMBER($C$5),$C$5,TODAY())-1,1,Freie_Tage))),IF(ISNUMBER($J20),WORKDAY($J20-1,1,Freie_Tage),0)))))</f>
        <v/>
      </c>
      <c r="W20" s="62" t="str">
        <f>IF(V20="","",IF(ISNUMBER($P20),$P20,IF($B20="Meilenstein",V20,WORKDAY(V20,MAX(N($G20),1)-1,Freie_Tage))))</f>
        <v/>
      </c>
      <c r="X20" s="62" t="str">
        <f>IF(V20="","",MAX(WORKDAY(IF($B20="Meilenstein",V20,WORKDAY(V20,MAX(N($G20),1)-1,Freie_Tage)),N($H20),Freie_Tage),IF(ISNUMBER($P20),$P20,0)))</f>
        <v/>
      </c>
      <c r="Y20" s="62">
        <f t="shared" si="11"/>
        <v>0</v>
      </c>
      <c r="Z20" s="62">
        <f>IF(NOT(ISNUMBER($K20)),0,IF(Y20&gt;=1,1,IF(TODAY()&lt;$K20,2,IF(OR(TODAY()&gt;$L20,N($R20)&gt;0),5,IF(Y20&lt;MIN(1,(NETWORKDAYS($K20,TODAY(),Freie_Tage)-1)/MAX(1,NETWORKDAYS($K20,$L20,Freie_Tage)))-0.15,4,3)))))</f>
        <v>0</v>
      </c>
      <c r="AA20" s="63" t="str">
        <f t="shared" ref="AA20:CZ20" si="23">IF(AND($B20="Meilenstein",ISNUMBER($K20)),IF(AND(AA$1&lt;=$K20,AB$1&gt;$K20),"◆",""),"")</f>
        <v/>
      </c>
      <c r="AB20" s="63" t="str">
        <f t="shared" si="23"/>
        <v/>
      </c>
      <c r="AC20" s="63" t="str">
        <f t="shared" si="23"/>
        <v/>
      </c>
      <c r="AD20" s="63" t="str">
        <f t="shared" si="23"/>
        <v/>
      </c>
      <c r="AE20" s="63" t="str">
        <f t="shared" si="23"/>
        <v/>
      </c>
      <c r="AF20" s="63" t="str">
        <f t="shared" si="23"/>
        <v/>
      </c>
      <c r="AG20" s="63" t="str">
        <f t="shared" si="23"/>
        <v/>
      </c>
      <c r="AH20" s="63" t="str">
        <f t="shared" si="23"/>
        <v/>
      </c>
      <c r="AI20" s="63" t="str">
        <f t="shared" si="23"/>
        <v/>
      </c>
      <c r="AJ20" s="63" t="str">
        <f t="shared" si="23"/>
        <v/>
      </c>
      <c r="AK20" s="63" t="str">
        <f t="shared" si="23"/>
        <v/>
      </c>
      <c r="AL20" s="63" t="str">
        <f t="shared" si="23"/>
        <v/>
      </c>
      <c r="AM20" s="63" t="str">
        <f t="shared" si="23"/>
        <v/>
      </c>
      <c r="AN20" s="63" t="str">
        <f t="shared" si="23"/>
        <v/>
      </c>
      <c r="AO20" s="63" t="str">
        <f t="shared" si="23"/>
        <v/>
      </c>
      <c r="AP20" s="63" t="str">
        <f t="shared" si="23"/>
        <v/>
      </c>
      <c r="AQ20" s="63" t="str">
        <f t="shared" si="23"/>
        <v/>
      </c>
      <c r="AR20" s="63" t="str">
        <f t="shared" si="23"/>
        <v/>
      </c>
      <c r="AS20" s="63" t="str">
        <f t="shared" si="23"/>
        <v/>
      </c>
      <c r="AT20" s="63" t="str">
        <f t="shared" si="23"/>
        <v/>
      </c>
      <c r="AU20" s="63" t="str">
        <f t="shared" si="23"/>
        <v/>
      </c>
      <c r="AV20" s="63" t="str">
        <f t="shared" si="23"/>
        <v/>
      </c>
      <c r="AW20" s="63" t="str">
        <f t="shared" si="23"/>
        <v/>
      </c>
      <c r="AX20" s="63" t="str">
        <f t="shared" si="23"/>
        <v/>
      </c>
      <c r="AY20" s="63" t="str">
        <f t="shared" si="23"/>
        <v/>
      </c>
      <c r="AZ20" s="63" t="str">
        <f t="shared" si="23"/>
        <v/>
      </c>
      <c r="BA20" s="63" t="str">
        <f t="shared" si="23"/>
        <v/>
      </c>
      <c r="BB20" s="63" t="str">
        <f t="shared" si="23"/>
        <v/>
      </c>
      <c r="BC20" s="63" t="str">
        <f t="shared" si="23"/>
        <v/>
      </c>
      <c r="BD20" s="63" t="str">
        <f t="shared" si="23"/>
        <v/>
      </c>
      <c r="BE20" s="63" t="str">
        <f t="shared" si="23"/>
        <v/>
      </c>
      <c r="BF20" s="63" t="str">
        <f t="shared" si="23"/>
        <v/>
      </c>
      <c r="BG20" s="63" t="str">
        <f t="shared" si="23"/>
        <v/>
      </c>
      <c r="BH20" s="63" t="str">
        <f t="shared" si="23"/>
        <v/>
      </c>
      <c r="BI20" s="63" t="str">
        <f t="shared" si="23"/>
        <v/>
      </c>
      <c r="BJ20" s="63" t="str">
        <f t="shared" si="23"/>
        <v/>
      </c>
      <c r="BK20" s="63" t="str">
        <f t="shared" si="23"/>
        <v/>
      </c>
      <c r="BL20" s="63" t="str">
        <f t="shared" si="23"/>
        <v/>
      </c>
      <c r="BM20" s="63" t="str">
        <f t="shared" si="23"/>
        <v/>
      </c>
      <c r="BN20" s="63" t="str">
        <f t="shared" si="23"/>
        <v/>
      </c>
      <c r="BO20" s="63" t="str">
        <f t="shared" si="23"/>
        <v/>
      </c>
      <c r="BP20" s="63" t="str">
        <f t="shared" si="23"/>
        <v/>
      </c>
      <c r="BQ20" s="63" t="str">
        <f t="shared" si="23"/>
        <v/>
      </c>
      <c r="BR20" s="63" t="str">
        <f t="shared" si="23"/>
        <v/>
      </c>
      <c r="BS20" s="63" t="str">
        <f t="shared" si="23"/>
        <v/>
      </c>
      <c r="BT20" s="63" t="str">
        <f t="shared" si="23"/>
        <v/>
      </c>
      <c r="BU20" s="63" t="str">
        <f t="shared" si="23"/>
        <v/>
      </c>
      <c r="BV20" s="63" t="str">
        <f t="shared" si="23"/>
        <v/>
      </c>
      <c r="BW20" s="63" t="str">
        <f t="shared" si="23"/>
        <v/>
      </c>
      <c r="BX20" s="63" t="str">
        <f t="shared" si="23"/>
        <v/>
      </c>
      <c r="BY20" s="63" t="str">
        <f t="shared" si="23"/>
        <v/>
      </c>
      <c r="BZ20" s="63" t="str">
        <f t="shared" si="23"/>
        <v/>
      </c>
      <c r="CA20" s="63" t="str">
        <f t="shared" si="23"/>
        <v/>
      </c>
      <c r="CB20" s="63" t="str">
        <f t="shared" si="23"/>
        <v/>
      </c>
      <c r="CC20" s="63" t="str">
        <f t="shared" si="23"/>
        <v/>
      </c>
      <c r="CD20" s="63" t="str">
        <f t="shared" si="23"/>
        <v/>
      </c>
      <c r="CE20" s="63" t="str">
        <f t="shared" si="23"/>
        <v/>
      </c>
      <c r="CF20" s="63" t="str">
        <f t="shared" si="23"/>
        <v/>
      </c>
      <c r="CG20" s="63" t="str">
        <f t="shared" si="23"/>
        <v/>
      </c>
      <c r="CH20" s="63" t="str">
        <f t="shared" si="23"/>
        <v/>
      </c>
      <c r="CI20" s="63" t="str">
        <f t="shared" si="23"/>
        <v/>
      </c>
      <c r="CJ20" s="63" t="str">
        <f t="shared" si="23"/>
        <v/>
      </c>
      <c r="CK20" s="63" t="str">
        <f t="shared" si="23"/>
        <v/>
      </c>
      <c r="CL20" s="63" t="str">
        <f t="shared" si="23"/>
        <v/>
      </c>
      <c r="CM20" s="63" t="str">
        <f t="shared" si="23"/>
        <v/>
      </c>
      <c r="CN20" s="63" t="str">
        <f t="shared" si="23"/>
        <v/>
      </c>
      <c r="CO20" s="63" t="str">
        <f t="shared" si="23"/>
        <v/>
      </c>
      <c r="CP20" s="63" t="str">
        <f t="shared" si="23"/>
        <v/>
      </c>
      <c r="CQ20" s="63" t="str">
        <f t="shared" si="23"/>
        <v/>
      </c>
      <c r="CR20" s="63" t="str">
        <f t="shared" si="23"/>
        <v/>
      </c>
      <c r="CS20" s="63" t="str">
        <f t="shared" si="23"/>
        <v/>
      </c>
      <c r="CT20" s="63" t="str">
        <f t="shared" si="23"/>
        <v/>
      </c>
      <c r="CU20" s="63" t="str">
        <f t="shared" si="23"/>
        <v/>
      </c>
      <c r="CV20" s="63" t="str">
        <f t="shared" si="23"/>
        <v/>
      </c>
      <c r="CW20" s="63" t="str">
        <f t="shared" si="23"/>
        <v/>
      </c>
      <c r="CX20" s="63" t="str">
        <f t="shared" si="23"/>
        <v/>
      </c>
      <c r="CY20" s="63" t="str">
        <f t="shared" si="23"/>
        <v/>
      </c>
      <c r="CZ20" s="63" t="str">
        <f t="shared" si="23"/>
        <v/>
      </c>
    </row>
    <row r="21" ht="15.75" customHeight="1">
      <c r="A21" s="53"/>
      <c r="B21" s="53"/>
      <c r="C21" s="55"/>
      <c r="D21" s="55"/>
      <c r="E21" s="53"/>
      <c r="F21" s="53"/>
      <c r="G21" s="53"/>
      <c r="H21" s="53"/>
      <c r="I21" s="53"/>
      <c r="J21" s="56"/>
      <c r="K21" s="57" t="str">
        <f t="shared" si="6"/>
        <v/>
      </c>
      <c r="L21" s="57" t="str">
        <f t="shared" si="7"/>
        <v/>
      </c>
      <c r="M21" s="57" t="str">
        <f>IF(OR($B21&lt;&gt;"Vorgang",N($H21)=0,NOT(ISNUMBER($L21)),ISNUMBER($P21)),"",WORKDAY($L21,$H21,Freie_Tage))</f>
        <v/>
      </c>
      <c r="N21" s="56"/>
      <c r="O21" s="56"/>
      <c r="P21" s="56"/>
      <c r="Q21" s="58"/>
      <c r="R21" s="59" t="str">
        <f>IF(AND(ISNUMBER($N21),ISNUMBER($L21)),IF($L21&gt;$N21,NETWORKDAYS($N21,$L21,Freie_Tage)-1,IF($L21&lt;$N21,1-NETWORKDAYS($L21,$N21,Freie_Tage),0)),"")</f>
        <v/>
      </c>
      <c r="S21" s="60" t="str">
        <f t="shared" si="8"/>
        <v/>
      </c>
      <c r="T21" s="61" t="str">
        <f t="shared" si="9"/>
        <v/>
      </c>
      <c r="U21" s="62">
        <f t="shared" si="10"/>
        <v>1</v>
      </c>
      <c r="V21" s="62" t="str">
        <f t="array" ref="V21">IF(OR($C21="",$B21="Abschnitt"),"",IF(ISNUMBER($O21),$O21,IF(AND($E21="",NOT(ISNUMBER($J21))),WORKDAY(IF(ISNUMBER($C$5),$C$5,TODAY())-1,1,Freie_Tage),MAX(IF($E21="",0,IFERROR(WORKDAY(INDEX($X$7:$X20,MATCH($E21,$A$7:$A20,0)),IF($B21="Meilenstein",0,1)+N($F21),Freie_Tage),WORKDAY(IF(ISNUMBER($C$5),$C$5,TODAY())-1,1,Freie_Tage))),IF(ISNUMBER($J21),WORKDAY($J21-1,1,Freie_Tage),0)))))</f>
        <v/>
      </c>
      <c r="W21" s="62" t="str">
        <f>IF(V21="","",IF(ISNUMBER($P21),$P21,IF($B21="Meilenstein",V21,WORKDAY(V21,MAX(N($G21),1)-1,Freie_Tage))))</f>
        <v/>
      </c>
      <c r="X21" s="62" t="str">
        <f>IF(V21="","",MAX(WORKDAY(IF($B21="Meilenstein",V21,WORKDAY(V21,MAX(N($G21),1)-1,Freie_Tage)),N($H21),Freie_Tage),IF(ISNUMBER($P21),$P21,0)))</f>
        <v/>
      </c>
      <c r="Y21" s="62">
        <f t="shared" si="11"/>
        <v>0</v>
      </c>
      <c r="Z21" s="62">
        <f>IF(NOT(ISNUMBER($K21)),0,IF(Y21&gt;=1,1,IF(TODAY()&lt;$K21,2,IF(OR(TODAY()&gt;$L21,N($R21)&gt;0),5,IF(Y21&lt;MIN(1,(NETWORKDAYS($K21,TODAY(),Freie_Tage)-1)/MAX(1,NETWORKDAYS($K21,$L21,Freie_Tage)))-0.15,4,3)))))</f>
        <v>0</v>
      </c>
      <c r="AA21" s="63" t="str">
        <f t="shared" ref="AA21:CZ21" si="24">IF(AND($B21="Meilenstein",ISNUMBER($K21)),IF(AND(AA$1&lt;=$K21,AB$1&gt;$K21),"◆",""),"")</f>
        <v/>
      </c>
      <c r="AB21" s="63" t="str">
        <f t="shared" si="24"/>
        <v/>
      </c>
      <c r="AC21" s="63" t="str">
        <f t="shared" si="24"/>
        <v/>
      </c>
      <c r="AD21" s="63" t="str">
        <f t="shared" si="24"/>
        <v/>
      </c>
      <c r="AE21" s="63" t="str">
        <f t="shared" si="24"/>
        <v/>
      </c>
      <c r="AF21" s="63" t="str">
        <f t="shared" si="24"/>
        <v/>
      </c>
      <c r="AG21" s="63" t="str">
        <f t="shared" si="24"/>
        <v/>
      </c>
      <c r="AH21" s="63" t="str">
        <f t="shared" si="24"/>
        <v/>
      </c>
      <c r="AI21" s="63" t="str">
        <f t="shared" si="24"/>
        <v/>
      </c>
      <c r="AJ21" s="63" t="str">
        <f t="shared" si="24"/>
        <v/>
      </c>
      <c r="AK21" s="63" t="str">
        <f t="shared" si="24"/>
        <v/>
      </c>
      <c r="AL21" s="63" t="str">
        <f t="shared" si="24"/>
        <v/>
      </c>
      <c r="AM21" s="63" t="str">
        <f t="shared" si="24"/>
        <v/>
      </c>
      <c r="AN21" s="63" t="str">
        <f t="shared" si="24"/>
        <v/>
      </c>
      <c r="AO21" s="63" t="str">
        <f t="shared" si="24"/>
        <v/>
      </c>
      <c r="AP21" s="63" t="str">
        <f t="shared" si="24"/>
        <v/>
      </c>
      <c r="AQ21" s="63" t="str">
        <f t="shared" si="24"/>
        <v/>
      </c>
      <c r="AR21" s="63" t="str">
        <f t="shared" si="24"/>
        <v/>
      </c>
      <c r="AS21" s="63" t="str">
        <f t="shared" si="24"/>
        <v/>
      </c>
      <c r="AT21" s="63" t="str">
        <f t="shared" si="24"/>
        <v/>
      </c>
      <c r="AU21" s="63" t="str">
        <f t="shared" si="24"/>
        <v/>
      </c>
      <c r="AV21" s="63" t="str">
        <f t="shared" si="24"/>
        <v/>
      </c>
      <c r="AW21" s="63" t="str">
        <f t="shared" si="24"/>
        <v/>
      </c>
      <c r="AX21" s="63" t="str">
        <f t="shared" si="24"/>
        <v/>
      </c>
      <c r="AY21" s="63" t="str">
        <f t="shared" si="24"/>
        <v/>
      </c>
      <c r="AZ21" s="63" t="str">
        <f t="shared" si="24"/>
        <v/>
      </c>
      <c r="BA21" s="63" t="str">
        <f t="shared" si="24"/>
        <v/>
      </c>
      <c r="BB21" s="63" t="str">
        <f t="shared" si="24"/>
        <v/>
      </c>
      <c r="BC21" s="63" t="str">
        <f t="shared" si="24"/>
        <v/>
      </c>
      <c r="BD21" s="63" t="str">
        <f t="shared" si="24"/>
        <v/>
      </c>
      <c r="BE21" s="63" t="str">
        <f t="shared" si="24"/>
        <v/>
      </c>
      <c r="BF21" s="63" t="str">
        <f t="shared" si="24"/>
        <v/>
      </c>
      <c r="BG21" s="63" t="str">
        <f t="shared" si="24"/>
        <v/>
      </c>
      <c r="BH21" s="63" t="str">
        <f t="shared" si="24"/>
        <v/>
      </c>
      <c r="BI21" s="63" t="str">
        <f t="shared" si="24"/>
        <v/>
      </c>
      <c r="BJ21" s="63" t="str">
        <f t="shared" si="24"/>
        <v/>
      </c>
      <c r="BK21" s="63" t="str">
        <f t="shared" si="24"/>
        <v/>
      </c>
      <c r="BL21" s="63" t="str">
        <f t="shared" si="24"/>
        <v/>
      </c>
      <c r="BM21" s="63" t="str">
        <f t="shared" si="24"/>
        <v/>
      </c>
      <c r="BN21" s="63" t="str">
        <f t="shared" si="24"/>
        <v/>
      </c>
      <c r="BO21" s="63" t="str">
        <f t="shared" si="24"/>
        <v/>
      </c>
      <c r="BP21" s="63" t="str">
        <f t="shared" si="24"/>
        <v/>
      </c>
      <c r="BQ21" s="63" t="str">
        <f t="shared" si="24"/>
        <v/>
      </c>
      <c r="BR21" s="63" t="str">
        <f t="shared" si="24"/>
        <v/>
      </c>
      <c r="BS21" s="63" t="str">
        <f t="shared" si="24"/>
        <v/>
      </c>
      <c r="BT21" s="63" t="str">
        <f t="shared" si="24"/>
        <v/>
      </c>
      <c r="BU21" s="63" t="str">
        <f t="shared" si="24"/>
        <v/>
      </c>
      <c r="BV21" s="63" t="str">
        <f t="shared" si="24"/>
        <v/>
      </c>
      <c r="BW21" s="63" t="str">
        <f t="shared" si="24"/>
        <v/>
      </c>
      <c r="BX21" s="63" t="str">
        <f t="shared" si="24"/>
        <v/>
      </c>
      <c r="BY21" s="63" t="str">
        <f t="shared" si="24"/>
        <v/>
      </c>
      <c r="BZ21" s="63" t="str">
        <f t="shared" si="24"/>
        <v/>
      </c>
      <c r="CA21" s="63" t="str">
        <f t="shared" si="24"/>
        <v/>
      </c>
      <c r="CB21" s="63" t="str">
        <f t="shared" si="24"/>
        <v/>
      </c>
      <c r="CC21" s="63" t="str">
        <f t="shared" si="24"/>
        <v/>
      </c>
      <c r="CD21" s="63" t="str">
        <f t="shared" si="24"/>
        <v/>
      </c>
      <c r="CE21" s="63" t="str">
        <f t="shared" si="24"/>
        <v/>
      </c>
      <c r="CF21" s="63" t="str">
        <f t="shared" si="24"/>
        <v/>
      </c>
      <c r="CG21" s="63" t="str">
        <f t="shared" si="24"/>
        <v/>
      </c>
      <c r="CH21" s="63" t="str">
        <f t="shared" si="24"/>
        <v/>
      </c>
      <c r="CI21" s="63" t="str">
        <f t="shared" si="24"/>
        <v/>
      </c>
      <c r="CJ21" s="63" t="str">
        <f t="shared" si="24"/>
        <v/>
      </c>
      <c r="CK21" s="63" t="str">
        <f t="shared" si="24"/>
        <v/>
      </c>
      <c r="CL21" s="63" t="str">
        <f t="shared" si="24"/>
        <v/>
      </c>
      <c r="CM21" s="63" t="str">
        <f t="shared" si="24"/>
        <v/>
      </c>
      <c r="CN21" s="63" t="str">
        <f t="shared" si="24"/>
        <v/>
      </c>
      <c r="CO21" s="63" t="str">
        <f t="shared" si="24"/>
        <v/>
      </c>
      <c r="CP21" s="63" t="str">
        <f t="shared" si="24"/>
        <v/>
      </c>
      <c r="CQ21" s="63" t="str">
        <f t="shared" si="24"/>
        <v/>
      </c>
      <c r="CR21" s="63" t="str">
        <f t="shared" si="24"/>
        <v/>
      </c>
      <c r="CS21" s="63" t="str">
        <f t="shared" si="24"/>
        <v/>
      </c>
      <c r="CT21" s="63" t="str">
        <f t="shared" si="24"/>
        <v/>
      </c>
      <c r="CU21" s="63" t="str">
        <f t="shared" si="24"/>
        <v/>
      </c>
      <c r="CV21" s="63" t="str">
        <f t="shared" si="24"/>
        <v/>
      </c>
      <c r="CW21" s="63" t="str">
        <f t="shared" si="24"/>
        <v/>
      </c>
      <c r="CX21" s="63" t="str">
        <f t="shared" si="24"/>
        <v/>
      </c>
      <c r="CY21" s="63" t="str">
        <f t="shared" si="24"/>
        <v/>
      </c>
      <c r="CZ21" s="63" t="str">
        <f t="shared" si="24"/>
        <v/>
      </c>
    </row>
    <row r="22" ht="15.75" customHeight="1">
      <c r="A22" s="53"/>
      <c r="B22" s="53"/>
      <c r="C22" s="55"/>
      <c r="D22" s="55"/>
      <c r="E22" s="53"/>
      <c r="F22" s="53"/>
      <c r="G22" s="53"/>
      <c r="H22" s="53"/>
      <c r="I22" s="53"/>
      <c r="J22" s="56"/>
      <c r="K22" s="57" t="str">
        <f t="shared" si="6"/>
        <v/>
      </c>
      <c r="L22" s="57" t="str">
        <f t="shared" si="7"/>
        <v/>
      </c>
      <c r="M22" s="57" t="str">
        <f>IF(OR($B22&lt;&gt;"Vorgang",N($H22)=0,NOT(ISNUMBER($L22)),ISNUMBER($P22)),"",WORKDAY($L22,$H22,Freie_Tage))</f>
        <v/>
      </c>
      <c r="N22" s="56"/>
      <c r="O22" s="56"/>
      <c r="P22" s="56"/>
      <c r="Q22" s="58"/>
      <c r="R22" s="59" t="str">
        <f>IF(AND(ISNUMBER($N22),ISNUMBER($L22)),IF($L22&gt;$N22,NETWORKDAYS($N22,$L22,Freie_Tage)-1,IF($L22&lt;$N22,1-NETWORKDAYS($L22,$N22,Freie_Tage),0)),"")</f>
        <v/>
      </c>
      <c r="S22" s="60" t="str">
        <f t="shared" si="8"/>
        <v/>
      </c>
      <c r="T22" s="61" t="str">
        <f t="shared" si="9"/>
        <v/>
      </c>
      <c r="U22" s="62">
        <f t="shared" si="10"/>
        <v>1</v>
      </c>
      <c r="V22" s="62" t="str">
        <f t="array" ref="V22">IF(OR($C22="",$B22="Abschnitt"),"",IF(ISNUMBER($O22),$O22,IF(AND($E22="",NOT(ISNUMBER($J22))),WORKDAY(IF(ISNUMBER($C$5),$C$5,TODAY())-1,1,Freie_Tage),MAX(IF($E22="",0,IFERROR(WORKDAY(INDEX($X$7:$X21,MATCH($E22,$A$7:$A21,0)),IF($B22="Meilenstein",0,1)+N($F22),Freie_Tage),WORKDAY(IF(ISNUMBER($C$5),$C$5,TODAY())-1,1,Freie_Tage))),IF(ISNUMBER($J22),WORKDAY($J22-1,1,Freie_Tage),0)))))</f>
        <v/>
      </c>
      <c r="W22" s="62" t="str">
        <f>IF(V22="","",IF(ISNUMBER($P22),$P22,IF($B22="Meilenstein",V22,WORKDAY(V22,MAX(N($G22),1)-1,Freie_Tage))))</f>
        <v/>
      </c>
      <c r="X22" s="62" t="str">
        <f>IF(V22="","",MAX(WORKDAY(IF($B22="Meilenstein",V22,WORKDAY(V22,MAX(N($G22),1)-1,Freie_Tage)),N($H22),Freie_Tage),IF(ISNUMBER($P22),$P22,0)))</f>
        <v/>
      </c>
      <c r="Y22" s="62">
        <f t="shared" si="11"/>
        <v>0</v>
      </c>
      <c r="Z22" s="62">
        <f>IF(NOT(ISNUMBER($K22)),0,IF(Y22&gt;=1,1,IF(TODAY()&lt;$K22,2,IF(OR(TODAY()&gt;$L22,N($R22)&gt;0),5,IF(Y22&lt;MIN(1,(NETWORKDAYS($K22,TODAY(),Freie_Tage)-1)/MAX(1,NETWORKDAYS($K22,$L22,Freie_Tage)))-0.15,4,3)))))</f>
        <v>0</v>
      </c>
      <c r="AA22" s="63" t="str">
        <f t="shared" ref="AA22:CZ22" si="25">IF(AND($B22="Meilenstein",ISNUMBER($K22)),IF(AND(AA$1&lt;=$K22,AB$1&gt;$K22),"◆",""),"")</f>
        <v/>
      </c>
      <c r="AB22" s="63" t="str">
        <f t="shared" si="25"/>
        <v/>
      </c>
      <c r="AC22" s="63" t="str">
        <f t="shared" si="25"/>
        <v/>
      </c>
      <c r="AD22" s="63" t="str">
        <f t="shared" si="25"/>
        <v/>
      </c>
      <c r="AE22" s="63" t="str">
        <f t="shared" si="25"/>
        <v/>
      </c>
      <c r="AF22" s="63" t="str">
        <f t="shared" si="25"/>
        <v/>
      </c>
      <c r="AG22" s="63" t="str">
        <f t="shared" si="25"/>
        <v/>
      </c>
      <c r="AH22" s="63" t="str">
        <f t="shared" si="25"/>
        <v/>
      </c>
      <c r="AI22" s="63" t="str">
        <f t="shared" si="25"/>
        <v/>
      </c>
      <c r="AJ22" s="63" t="str">
        <f t="shared" si="25"/>
        <v/>
      </c>
      <c r="AK22" s="63" t="str">
        <f t="shared" si="25"/>
        <v/>
      </c>
      <c r="AL22" s="63" t="str">
        <f t="shared" si="25"/>
        <v/>
      </c>
      <c r="AM22" s="63" t="str">
        <f t="shared" si="25"/>
        <v/>
      </c>
      <c r="AN22" s="63" t="str">
        <f t="shared" si="25"/>
        <v/>
      </c>
      <c r="AO22" s="63" t="str">
        <f t="shared" si="25"/>
        <v/>
      </c>
      <c r="AP22" s="63" t="str">
        <f t="shared" si="25"/>
        <v/>
      </c>
      <c r="AQ22" s="63" t="str">
        <f t="shared" si="25"/>
        <v/>
      </c>
      <c r="AR22" s="63" t="str">
        <f t="shared" si="25"/>
        <v/>
      </c>
      <c r="AS22" s="63" t="str">
        <f t="shared" si="25"/>
        <v/>
      </c>
      <c r="AT22" s="63" t="str">
        <f t="shared" si="25"/>
        <v/>
      </c>
      <c r="AU22" s="63" t="str">
        <f t="shared" si="25"/>
        <v/>
      </c>
      <c r="AV22" s="63" t="str">
        <f t="shared" si="25"/>
        <v/>
      </c>
      <c r="AW22" s="63" t="str">
        <f t="shared" si="25"/>
        <v/>
      </c>
      <c r="AX22" s="63" t="str">
        <f t="shared" si="25"/>
        <v/>
      </c>
      <c r="AY22" s="63" t="str">
        <f t="shared" si="25"/>
        <v/>
      </c>
      <c r="AZ22" s="63" t="str">
        <f t="shared" si="25"/>
        <v/>
      </c>
      <c r="BA22" s="63" t="str">
        <f t="shared" si="25"/>
        <v/>
      </c>
      <c r="BB22" s="63" t="str">
        <f t="shared" si="25"/>
        <v/>
      </c>
      <c r="BC22" s="63" t="str">
        <f t="shared" si="25"/>
        <v/>
      </c>
      <c r="BD22" s="63" t="str">
        <f t="shared" si="25"/>
        <v/>
      </c>
      <c r="BE22" s="63" t="str">
        <f t="shared" si="25"/>
        <v/>
      </c>
      <c r="BF22" s="63" t="str">
        <f t="shared" si="25"/>
        <v/>
      </c>
      <c r="BG22" s="63" t="str">
        <f t="shared" si="25"/>
        <v/>
      </c>
      <c r="BH22" s="63" t="str">
        <f t="shared" si="25"/>
        <v/>
      </c>
      <c r="BI22" s="63" t="str">
        <f t="shared" si="25"/>
        <v/>
      </c>
      <c r="BJ22" s="63" t="str">
        <f t="shared" si="25"/>
        <v/>
      </c>
      <c r="BK22" s="63" t="str">
        <f t="shared" si="25"/>
        <v/>
      </c>
      <c r="BL22" s="63" t="str">
        <f t="shared" si="25"/>
        <v/>
      </c>
      <c r="BM22" s="63" t="str">
        <f t="shared" si="25"/>
        <v/>
      </c>
      <c r="BN22" s="63" t="str">
        <f t="shared" si="25"/>
        <v/>
      </c>
      <c r="BO22" s="63" t="str">
        <f t="shared" si="25"/>
        <v/>
      </c>
      <c r="BP22" s="63" t="str">
        <f t="shared" si="25"/>
        <v/>
      </c>
      <c r="BQ22" s="63" t="str">
        <f t="shared" si="25"/>
        <v/>
      </c>
      <c r="BR22" s="63" t="str">
        <f t="shared" si="25"/>
        <v/>
      </c>
      <c r="BS22" s="63" t="str">
        <f t="shared" si="25"/>
        <v/>
      </c>
      <c r="BT22" s="63" t="str">
        <f t="shared" si="25"/>
        <v/>
      </c>
      <c r="BU22" s="63" t="str">
        <f t="shared" si="25"/>
        <v/>
      </c>
      <c r="BV22" s="63" t="str">
        <f t="shared" si="25"/>
        <v/>
      </c>
      <c r="BW22" s="63" t="str">
        <f t="shared" si="25"/>
        <v/>
      </c>
      <c r="BX22" s="63" t="str">
        <f t="shared" si="25"/>
        <v/>
      </c>
      <c r="BY22" s="63" t="str">
        <f t="shared" si="25"/>
        <v/>
      </c>
      <c r="BZ22" s="63" t="str">
        <f t="shared" si="25"/>
        <v/>
      </c>
      <c r="CA22" s="63" t="str">
        <f t="shared" si="25"/>
        <v/>
      </c>
      <c r="CB22" s="63" t="str">
        <f t="shared" si="25"/>
        <v/>
      </c>
      <c r="CC22" s="63" t="str">
        <f t="shared" si="25"/>
        <v/>
      </c>
      <c r="CD22" s="63" t="str">
        <f t="shared" si="25"/>
        <v/>
      </c>
      <c r="CE22" s="63" t="str">
        <f t="shared" si="25"/>
        <v/>
      </c>
      <c r="CF22" s="63" t="str">
        <f t="shared" si="25"/>
        <v/>
      </c>
      <c r="CG22" s="63" t="str">
        <f t="shared" si="25"/>
        <v/>
      </c>
      <c r="CH22" s="63" t="str">
        <f t="shared" si="25"/>
        <v/>
      </c>
      <c r="CI22" s="63" t="str">
        <f t="shared" si="25"/>
        <v/>
      </c>
      <c r="CJ22" s="63" t="str">
        <f t="shared" si="25"/>
        <v/>
      </c>
      <c r="CK22" s="63" t="str">
        <f t="shared" si="25"/>
        <v/>
      </c>
      <c r="CL22" s="63" t="str">
        <f t="shared" si="25"/>
        <v/>
      </c>
      <c r="CM22" s="63" t="str">
        <f t="shared" si="25"/>
        <v/>
      </c>
      <c r="CN22" s="63" t="str">
        <f t="shared" si="25"/>
        <v/>
      </c>
      <c r="CO22" s="63" t="str">
        <f t="shared" si="25"/>
        <v/>
      </c>
      <c r="CP22" s="63" t="str">
        <f t="shared" si="25"/>
        <v/>
      </c>
      <c r="CQ22" s="63" t="str">
        <f t="shared" si="25"/>
        <v/>
      </c>
      <c r="CR22" s="63" t="str">
        <f t="shared" si="25"/>
        <v/>
      </c>
      <c r="CS22" s="63" t="str">
        <f t="shared" si="25"/>
        <v/>
      </c>
      <c r="CT22" s="63" t="str">
        <f t="shared" si="25"/>
        <v/>
      </c>
      <c r="CU22" s="63" t="str">
        <f t="shared" si="25"/>
        <v/>
      </c>
      <c r="CV22" s="63" t="str">
        <f t="shared" si="25"/>
        <v/>
      </c>
      <c r="CW22" s="63" t="str">
        <f t="shared" si="25"/>
        <v/>
      </c>
      <c r="CX22" s="63" t="str">
        <f t="shared" si="25"/>
        <v/>
      </c>
      <c r="CY22" s="63" t="str">
        <f t="shared" si="25"/>
        <v/>
      </c>
      <c r="CZ22" s="63" t="str">
        <f t="shared" si="25"/>
        <v/>
      </c>
    </row>
    <row r="23" ht="15.75" customHeight="1">
      <c r="A23" s="53"/>
      <c r="B23" s="53"/>
      <c r="C23" s="55"/>
      <c r="D23" s="55"/>
      <c r="E23" s="53"/>
      <c r="F23" s="53"/>
      <c r="G23" s="53"/>
      <c r="H23" s="53"/>
      <c r="I23" s="53"/>
      <c r="J23" s="56"/>
      <c r="K23" s="57" t="str">
        <f t="shared" si="6"/>
        <v/>
      </c>
      <c r="L23" s="57" t="str">
        <f t="shared" si="7"/>
        <v/>
      </c>
      <c r="M23" s="57" t="str">
        <f>IF(OR($B23&lt;&gt;"Vorgang",N($H23)=0,NOT(ISNUMBER($L23)),ISNUMBER($P23)),"",WORKDAY($L23,$H23,Freie_Tage))</f>
        <v/>
      </c>
      <c r="N23" s="56"/>
      <c r="O23" s="56"/>
      <c r="P23" s="56"/>
      <c r="Q23" s="58"/>
      <c r="R23" s="59" t="str">
        <f>IF(AND(ISNUMBER($N23),ISNUMBER($L23)),IF($L23&gt;$N23,NETWORKDAYS($N23,$L23,Freie_Tage)-1,IF($L23&lt;$N23,1-NETWORKDAYS($L23,$N23,Freie_Tage),0)),"")</f>
        <v/>
      </c>
      <c r="S23" s="60" t="str">
        <f t="shared" si="8"/>
        <v/>
      </c>
      <c r="T23" s="61" t="str">
        <f t="shared" si="9"/>
        <v/>
      </c>
      <c r="U23" s="62">
        <f t="shared" si="10"/>
        <v>1</v>
      </c>
      <c r="V23" s="62" t="str">
        <f t="array" ref="V23">IF(OR($C23="",$B23="Abschnitt"),"",IF(ISNUMBER($O23),$O23,IF(AND($E23="",NOT(ISNUMBER($J23))),WORKDAY(IF(ISNUMBER($C$5),$C$5,TODAY())-1,1,Freie_Tage),MAX(IF($E23="",0,IFERROR(WORKDAY(INDEX($X$7:$X22,MATCH($E23,$A$7:$A22,0)),IF($B23="Meilenstein",0,1)+N($F23),Freie_Tage),WORKDAY(IF(ISNUMBER($C$5),$C$5,TODAY())-1,1,Freie_Tage))),IF(ISNUMBER($J23),WORKDAY($J23-1,1,Freie_Tage),0)))))</f>
        <v/>
      </c>
      <c r="W23" s="62" t="str">
        <f>IF(V23="","",IF(ISNUMBER($P23),$P23,IF($B23="Meilenstein",V23,WORKDAY(V23,MAX(N($G23),1)-1,Freie_Tage))))</f>
        <v/>
      </c>
      <c r="X23" s="62" t="str">
        <f>IF(V23="","",MAX(WORKDAY(IF($B23="Meilenstein",V23,WORKDAY(V23,MAX(N($G23),1)-1,Freie_Tage)),N($H23),Freie_Tage),IF(ISNUMBER($P23),$P23,0)))</f>
        <v/>
      </c>
      <c r="Y23" s="62">
        <f t="shared" si="11"/>
        <v>0</v>
      </c>
      <c r="Z23" s="62">
        <f>IF(NOT(ISNUMBER($K23)),0,IF(Y23&gt;=1,1,IF(TODAY()&lt;$K23,2,IF(OR(TODAY()&gt;$L23,N($R23)&gt;0),5,IF(Y23&lt;MIN(1,(NETWORKDAYS($K23,TODAY(),Freie_Tage)-1)/MAX(1,NETWORKDAYS($K23,$L23,Freie_Tage)))-0.15,4,3)))))</f>
        <v>0</v>
      </c>
      <c r="AA23" s="63" t="str">
        <f t="shared" ref="AA23:CZ23" si="26">IF(AND($B23="Meilenstein",ISNUMBER($K23)),IF(AND(AA$1&lt;=$K23,AB$1&gt;$K23),"◆",""),"")</f>
        <v/>
      </c>
      <c r="AB23" s="63" t="str">
        <f t="shared" si="26"/>
        <v/>
      </c>
      <c r="AC23" s="63" t="str">
        <f t="shared" si="26"/>
        <v/>
      </c>
      <c r="AD23" s="63" t="str">
        <f t="shared" si="26"/>
        <v/>
      </c>
      <c r="AE23" s="63" t="str">
        <f t="shared" si="26"/>
        <v/>
      </c>
      <c r="AF23" s="63" t="str">
        <f t="shared" si="26"/>
        <v/>
      </c>
      <c r="AG23" s="63" t="str">
        <f t="shared" si="26"/>
        <v/>
      </c>
      <c r="AH23" s="63" t="str">
        <f t="shared" si="26"/>
        <v/>
      </c>
      <c r="AI23" s="63" t="str">
        <f t="shared" si="26"/>
        <v/>
      </c>
      <c r="AJ23" s="63" t="str">
        <f t="shared" si="26"/>
        <v/>
      </c>
      <c r="AK23" s="63" t="str">
        <f t="shared" si="26"/>
        <v/>
      </c>
      <c r="AL23" s="63" t="str">
        <f t="shared" si="26"/>
        <v/>
      </c>
      <c r="AM23" s="63" t="str">
        <f t="shared" si="26"/>
        <v/>
      </c>
      <c r="AN23" s="63" t="str">
        <f t="shared" si="26"/>
        <v/>
      </c>
      <c r="AO23" s="63" t="str">
        <f t="shared" si="26"/>
        <v/>
      </c>
      <c r="AP23" s="63" t="str">
        <f t="shared" si="26"/>
        <v/>
      </c>
      <c r="AQ23" s="63" t="str">
        <f t="shared" si="26"/>
        <v/>
      </c>
      <c r="AR23" s="63" t="str">
        <f t="shared" si="26"/>
        <v/>
      </c>
      <c r="AS23" s="63" t="str">
        <f t="shared" si="26"/>
        <v/>
      </c>
      <c r="AT23" s="63" t="str">
        <f t="shared" si="26"/>
        <v/>
      </c>
      <c r="AU23" s="63" t="str">
        <f t="shared" si="26"/>
        <v/>
      </c>
      <c r="AV23" s="63" t="str">
        <f t="shared" si="26"/>
        <v/>
      </c>
      <c r="AW23" s="63" t="str">
        <f t="shared" si="26"/>
        <v/>
      </c>
      <c r="AX23" s="63" t="str">
        <f t="shared" si="26"/>
        <v/>
      </c>
      <c r="AY23" s="63" t="str">
        <f t="shared" si="26"/>
        <v/>
      </c>
      <c r="AZ23" s="63" t="str">
        <f t="shared" si="26"/>
        <v/>
      </c>
      <c r="BA23" s="63" t="str">
        <f t="shared" si="26"/>
        <v/>
      </c>
      <c r="BB23" s="63" t="str">
        <f t="shared" si="26"/>
        <v/>
      </c>
      <c r="BC23" s="63" t="str">
        <f t="shared" si="26"/>
        <v/>
      </c>
      <c r="BD23" s="63" t="str">
        <f t="shared" si="26"/>
        <v/>
      </c>
      <c r="BE23" s="63" t="str">
        <f t="shared" si="26"/>
        <v/>
      </c>
      <c r="BF23" s="63" t="str">
        <f t="shared" si="26"/>
        <v/>
      </c>
      <c r="BG23" s="63" t="str">
        <f t="shared" si="26"/>
        <v/>
      </c>
      <c r="BH23" s="63" t="str">
        <f t="shared" si="26"/>
        <v/>
      </c>
      <c r="BI23" s="63" t="str">
        <f t="shared" si="26"/>
        <v/>
      </c>
      <c r="BJ23" s="63" t="str">
        <f t="shared" si="26"/>
        <v/>
      </c>
      <c r="BK23" s="63" t="str">
        <f t="shared" si="26"/>
        <v/>
      </c>
      <c r="BL23" s="63" t="str">
        <f t="shared" si="26"/>
        <v/>
      </c>
      <c r="BM23" s="63" t="str">
        <f t="shared" si="26"/>
        <v/>
      </c>
      <c r="BN23" s="63" t="str">
        <f t="shared" si="26"/>
        <v/>
      </c>
      <c r="BO23" s="63" t="str">
        <f t="shared" si="26"/>
        <v/>
      </c>
      <c r="BP23" s="63" t="str">
        <f t="shared" si="26"/>
        <v/>
      </c>
      <c r="BQ23" s="63" t="str">
        <f t="shared" si="26"/>
        <v/>
      </c>
      <c r="BR23" s="63" t="str">
        <f t="shared" si="26"/>
        <v/>
      </c>
      <c r="BS23" s="63" t="str">
        <f t="shared" si="26"/>
        <v/>
      </c>
      <c r="BT23" s="63" t="str">
        <f t="shared" si="26"/>
        <v/>
      </c>
      <c r="BU23" s="63" t="str">
        <f t="shared" si="26"/>
        <v/>
      </c>
      <c r="BV23" s="63" t="str">
        <f t="shared" si="26"/>
        <v/>
      </c>
      <c r="BW23" s="63" t="str">
        <f t="shared" si="26"/>
        <v/>
      </c>
      <c r="BX23" s="63" t="str">
        <f t="shared" si="26"/>
        <v/>
      </c>
      <c r="BY23" s="63" t="str">
        <f t="shared" si="26"/>
        <v/>
      </c>
      <c r="BZ23" s="63" t="str">
        <f t="shared" si="26"/>
        <v/>
      </c>
      <c r="CA23" s="63" t="str">
        <f t="shared" si="26"/>
        <v/>
      </c>
      <c r="CB23" s="63" t="str">
        <f t="shared" si="26"/>
        <v/>
      </c>
      <c r="CC23" s="63" t="str">
        <f t="shared" si="26"/>
        <v/>
      </c>
      <c r="CD23" s="63" t="str">
        <f t="shared" si="26"/>
        <v/>
      </c>
      <c r="CE23" s="63" t="str">
        <f t="shared" si="26"/>
        <v/>
      </c>
      <c r="CF23" s="63" t="str">
        <f t="shared" si="26"/>
        <v/>
      </c>
      <c r="CG23" s="63" t="str">
        <f t="shared" si="26"/>
        <v/>
      </c>
      <c r="CH23" s="63" t="str">
        <f t="shared" si="26"/>
        <v/>
      </c>
      <c r="CI23" s="63" t="str">
        <f t="shared" si="26"/>
        <v/>
      </c>
      <c r="CJ23" s="63" t="str">
        <f t="shared" si="26"/>
        <v/>
      </c>
      <c r="CK23" s="63" t="str">
        <f t="shared" si="26"/>
        <v/>
      </c>
      <c r="CL23" s="63" t="str">
        <f t="shared" si="26"/>
        <v/>
      </c>
      <c r="CM23" s="63" t="str">
        <f t="shared" si="26"/>
        <v/>
      </c>
      <c r="CN23" s="63" t="str">
        <f t="shared" si="26"/>
        <v/>
      </c>
      <c r="CO23" s="63" t="str">
        <f t="shared" si="26"/>
        <v/>
      </c>
      <c r="CP23" s="63" t="str">
        <f t="shared" si="26"/>
        <v/>
      </c>
      <c r="CQ23" s="63" t="str">
        <f t="shared" si="26"/>
        <v/>
      </c>
      <c r="CR23" s="63" t="str">
        <f t="shared" si="26"/>
        <v/>
      </c>
      <c r="CS23" s="63" t="str">
        <f t="shared" si="26"/>
        <v/>
      </c>
      <c r="CT23" s="63" t="str">
        <f t="shared" si="26"/>
        <v/>
      </c>
      <c r="CU23" s="63" t="str">
        <f t="shared" si="26"/>
        <v/>
      </c>
      <c r="CV23" s="63" t="str">
        <f t="shared" si="26"/>
        <v/>
      </c>
      <c r="CW23" s="63" t="str">
        <f t="shared" si="26"/>
        <v/>
      </c>
      <c r="CX23" s="63" t="str">
        <f t="shared" si="26"/>
        <v/>
      </c>
      <c r="CY23" s="63" t="str">
        <f t="shared" si="26"/>
        <v/>
      </c>
      <c r="CZ23" s="63" t="str">
        <f t="shared" si="26"/>
        <v/>
      </c>
    </row>
    <row r="24" ht="15.75" customHeight="1">
      <c r="A24" s="53"/>
      <c r="B24" s="53"/>
      <c r="C24" s="55"/>
      <c r="D24" s="55"/>
      <c r="E24" s="53"/>
      <c r="F24" s="53"/>
      <c r="G24" s="53"/>
      <c r="H24" s="53"/>
      <c r="I24" s="53"/>
      <c r="J24" s="56"/>
      <c r="K24" s="57" t="str">
        <f t="shared" si="6"/>
        <v/>
      </c>
      <c r="L24" s="57" t="str">
        <f t="shared" si="7"/>
        <v/>
      </c>
      <c r="M24" s="57" t="str">
        <f>IF(OR($B24&lt;&gt;"Vorgang",N($H24)=0,NOT(ISNUMBER($L24)),ISNUMBER($P24)),"",WORKDAY($L24,$H24,Freie_Tage))</f>
        <v/>
      </c>
      <c r="N24" s="56"/>
      <c r="O24" s="56"/>
      <c r="P24" s="56"/>
      <c r="Q24" s="58"/>
      <c r="R24" s="59" t="str">
        <f>IF(AND(ISNUMBER($N24),ISNUMBER($L24)),IF($L24&gt;$N24,NETWORKDAYS($N24,$L24,Freie_Tage)-1,IF($L24&lt;$N24,1-NETWORKDAYS($L24,$N24,Freie_Tage),0)),"")</f>
        <v/>
      </c>
      <c r="S24" s="60" t="str">
        <f t="shared" si="8"/>
        <v/>
      </c>
      <c r="T24" s="61" t="str">
        <f t="shared" si="9"/>
        <v/>
      </c>
      <c r="U24" s="62">
        <f t="shared" si="10"/>
        <v>1</v>
      </c>
      <c r="V24" s="62" t="str">
        <f t="array" ref="V24">IF(OR($C24="",$B24="Abschnitt"),"",IF(ISNUMBER($O24),$O24,IF(AND($E24="",NOT(ISNUMBER($J24))),WORKDAY(IF(ISNUMBER($C$5),$C$5,TODAY())-1,1,Freie_Tage),MAX(IF($E24="",0,IFERROR(WORKDAY(INDEX($X$7:$X23,MATCH($E24,$A$7:$A23,0)),IF($B24="Meilenstein",0,1)+N($F24),Freie_Tage),WORKDAY(IF(ISNUMBER($C$5),$C$5,TODAY())-1,1,Freie_Tage))),IF(ISNUMBER($J24),WORKDAY($J24-1,1,Freie_Tage),0)))))</f>
        <v/>
      </c>
      <c r="W24" s="62" t="str">
        <f>IF(V24="","",IF(ISNUMBER($P24),$P24,IF($B24="Meilenstein",V24,WORKDAY(V24,MAX(N($G24),1)-1,Freie_Tage))))</f>
        <v/>
      </c>
      <c r="X24" s="62" t="str">
        <f>IF(V24="","",MAX(WORKDAY(IF($B24="Meilenstein",V24,WORKDAY(V24,MAX(N($G24),1)-1,Freie_Tage)),N($H24),Freie_Tage),IF(ISNUMBER($P24),$P24,0)))</f>
        <v/>
      </c>
      <c r="Y24" s="62">
        <f t="shared" si="11"/>
        <v>0</v>
      </c>
      <c r="Z24" s="62">
        <f>IF(NOT(ISNUMBER($K24)),0,IF(Y24&gt;=1,1,IF(TODAY()&lt;$K24,2,IF(OR(TODAY()&gt;$L24,N($R24)&gt;0),5,IF(Y24&lt;MIN(1,(NETWORKDAYS($K24,TODAY(),Freie_Tage)-1)/MAX(1,NETWORKDAYS($K24,$L24,Freie_Tage)))-0.15,4,3)))))</f>
        <v>0</v>
      </c>
      <c r="AA24" s="63" t="str">
        <f t="shared" ref="AA24:CZ24" si="27">IF(AND($B24="Meilenstein",ISNUMBER($K24)),IF(AND(AA$1&lt;=$K24,AB$1&gt;$K24),"◆",""),"")</f>
        <v/>
      </c>
      <c r="AB24" s="63" t="str">
        <f t="shared" si="27"/>
        <v/>
      </c>
      <c r="AC24" s="63" t="str">
        <f t="shared" si="27"/>
        <v/>
      </c>
      <c r="AD24" s="63" t="str">
        <f t="shared" si="27"/>
        <v/>
      </c>
      <c r="AE24" s="63" t="str">
        <f t="shared" si="27"/>
        <v/>
      </c>
      <c r="AF24" s="63" t="str">
        <f t="shared" si="27"/>
        <v/>
      </c>
      <c r="AG24" s="63" t="str">
        <f t="shared" si="27"/>
        <v/>
      </c>
      <c r="AH24" s="63" t="str">
        <f t="shared" si="27"/>
        <v/>
      </c>
      <c r="AI24" s="63" t="str">
        <f t="shared" si="27"/>
        <v/>
      </c>
      <c r="AJ24" s="63" t="str">
        <f t="shared" si="27"/>
        <v/>
      </c>
      <c r="AK24" s="63" t="str">
        <f t="shared" si="27"/>
        <v/>
      </c>
      <c r="AL24" s="63" t="str">
        <f t="shared" si="27"/>
        <v/>
      </c>
      <c r="AM24" s="63" t="str">
        <f t="shared" si="27"/>
        <v/>
      </c>
      <c r="AN24" s="63" t="str">
        <f t="shared" si="27"/>
        <v/>
      </c>
      <c r="AO24" s="63" t="str">
        <f t="shared" si="27"/>
        <v/>
      </c>
      <c r="AP24" s="63" t="str">
        <f t="shared" si="27"/>
        <v/>
      </c>
      <c r="AQ24" s="63" t="str">
        <f t="shared" si="27"/>
        <v/>
      </c>
      <c r="AR24" s="63" t="str">
        <f t="shared" si="27"/>
        <v/>
      </c>
      <c r="AS24" s="63" t="str">
        <f t="shared" si="27"/>
        <v/>
      </c>
      <c r="AT24" s="63" t="str">
        <f t="shared" si="27"/>
        <v/>
      </c>
      <c r="AU24" s="63" t="str">
        <f t="shared" si="27"/>
        <v/>
      </c>
      <c r="AV24" s="63" t="str">
        <f t="shared" si="27"/>
        <v/>
      </c>
      <c r="AW24" s="63" t="str">
        <f t="shared" si="27"/>
        <v/>
      </c>
      <c r="AX24" s="63" t="str">
        <f t="shared" si="27"/>
        <v/>
      </c>
      <c r="AY24" s="63" t="str">
        <f t="shared" si="27"/>
        <v/>
      </c>
      <c r="AZ24" s="63" t="str">
        <f t="shared" si="27"/>
        <v/>
      </c>
      <c r="BA24" s="63" t="str">
        <f t="shared" si="27"/>
        <v/>
      </c>
      <c r="BB24" s="63" t="str">
        <f t="shared" si="27"/>
        <v/>
      </c>
      <c r="BC24" s="63" t="str">
        <f t="shared" si="27"/>
        <v/>
      </c>
      <c r="BD24" s="63" t="str">
        <f t="shared" si="27"/>
        <v/>
      </c>
      <c r="BE24" s="63" t="str">
        <f t="shared" si="27"/>
        <v/>
      </c>
      <c r="BF24" s="63" t="str">
        <f t="shared" si="27"/>
        <v/>
      </c>
      <c r="BG24" s="63" t="str">
        <f t="shared" si="27"/>
        <v/>
      </c>
      <c r="BH24" s="63" t="str">
        <f t="shared" si="27"/>
        <v/>
      </c>
      <c r="BI24" s="63" t="str">
        <f t="shared" si="27"/>
        <v/>
      </c>
      <c r="BJ24" s="63" t="str">
        <f t="shared" si="27"/>
        <v/>
      </c>
      <c r="BK24" s="63" t="str">
        <f t="shared" si="27"/>
        <v/>
      </c>
      <c r="BL24" s="63" t="str">
        <f t="shared" si="27"/>
        <v/>
      </c>
      <c r="BM24" s="63" t="str">
        <f t="shared" si="27"/>
        <v/>
      </c>
      <c r="BN24" s="63" t="str">
        <f t="shared" si="27"/>
        <v/>
      </c>
      <c r="BO24" s="63" t="str">
        <f t="shared" si="27"/>
        <v/>
      </c>
      <c r="BP24" s="63" t="str">
        <f t="shared" si="27"/>
        <v/>
      </c>
      <c r="BQ24" s="63" t="str">
        <f t="shared" si="27"/>
        <v/>
      </c>
      <c r="BR24" s="63" t="str">
        <f t="shared" si="27"/>
        <v/>
      </c>
      <c r="BS24" s="63" t="str">
        <f t="shared" si="27"/>
        <v/>
      </c>
      <c r="BT24" s="63" t="str">
        <f t="shared" si="27"/>
        <v/>
      </c>
      <c r="BU24" s="63" t="str">
        <f t="shared" si="27"/>
        <v/>
      </c>
      <c r="BV24" s="63" t="str">
        <f t="shared" si="27"/>
        <v/>
      </c>
      <c r="BW24" s="63" t="str">
        <f t="shared" si="27"/>
        <v/>
      </c>
      <c r="BX24" s="63" t="str">
        <f t="shared" si="27"/>
        <v/>
      </c>
      <c r="BY24" s="63" t="str">
        <f t="shared" si="27"/>
        <v/>
      </c>
      <c r="BZ24" s="63" t="str">
        <f t="shared" si="27"/>
        <v/>
      </c>
      <c r="CA24" s="63" t="str">
        <f t="shared" si="27"/>
        <v/>
      </c>
      <c r="CB24" s="63" t="str">
        <f t="shared" si="27"/>
        <v/>
      </c>
      <c r="CC24" s="63" t="str">
        <f t="shared" si="27"/>
        <v/>
      </c>
      <c r="CD24" s="63" t="str">
        <f t="shared" si="27"/>
        <v/>
      </c>
      <c r="CE24" s="63" t="str">
        <f t="shared" si="27"/>
        <v/>
      </c>
      <c r="CF24" s="63" t="str">
        <f t="shared" si="27"/>
        <v/>
      </c>
      <c r="CG24" s="63" t="str">
        <f t="shared" si="27"/>
        <v/>
      </c>
      <c r="CH24" s="63" t="str">
        <f t="shared" si="27"/>
        <v/>
      </c>
      <c r="CI24" s="63" t="str">
        <f t="shared" si="27"/>
        <v/>
      </c>
      <c r="CJ24" s="63" t="str">
        <f t="shared" si="27"/>
        <v/>
      </c>
      <c r="CK24" s="63" t="str">
        <f t="shared" si="27"/>
        <v/>
      </c>
      <c r="CL24" s="63" t="str">
        <f t="shared" si="27"/>
        <v/>
      </c>
      <c r="CM24" s="63" t="str">
        <f t="shared" si="27"/>
        <v/>
      </c>
      <c r="CN24" s="63" t="str">
        <f t="shared" si="27"/>
        <v/>
      </c>
      <c r="CO24" s="63" t="str">
        <f t="shared" si="27"/>
        <v/>
      </c>
      <c r="CP24" s="63" t="str">
        <f t="shared" si="27"/>
        <v/>
      </c>
      <c r="CQ24" s="63" t="str">
        <f t="shared" si="27"/>
        <v/>
      </c>
      <c r="CR24" s="63" t="str">
        <f t="shared" si="27"/>
        <v/>
      </c>
      <c r="CS24" s="63" t="str">
        <f t="shared" si="27"/>
        <v/>
      </c>
      <c r="CT24" s="63" t="str">
        <f t="shared" si="27"/>
        <v/>
      </c>
      <c r="CU24" s="63" t="str">
        <f t="shared" si="27"/>
        <v/>
      </c>
      <c r="CV24" s="63" t="str">
        <f t="shared" si="27"/>
        <v/>
      </c>
      <c r="CW24" s="63" t="str">
        <f t="shared" si="27"/>
        <v/>
      </c>
      <c r="CX24" s="63" t="str">
        <f t="shared" si="27"/>
        <v/>
      </c>
      <c r="CY24" s="63" t="str">
        <f t="shared" si="27"/>
        <v/>
      </c>
      <c r="CZ24" s="63" t="str">
        <f t="shared" si="27"/>
        <v/>
      </c>
    </row>
    <row r="25" ht="15.75" customHeight="1">
      <c r="A25" s="53"/>
      <c r="B25" s="53"/>
      <c r="C25" s="55"/>
      <c r="D25" s="55"/>
      <c r="E25" s="53"/>
      <c r="F25" s="53"/>
      <c r="G25" s="53"/>
      <c r="H25" s="53"/>
      <c r="I25" s="53"/>
      <c r="J25" s="56"/>
      <c r="K25" s="57" t="str">
        <f t="shared" si="6"/>
        <v/>
      </c>
      <c r="L25" s="57" t="str">
        <f t="shared" si="7"/>
        <v/>
      </c>
      <c r="M25" s="57" t="str">
        <f>IF(OR($B25&lt;&gt;"Vorgang",N($H25)=0,NOT(ISNUMBER($L25)),ISNUMBER($P25)),"",WORKDAY($L25,$H25,Freie_Tage))</f>
        <v/>
      </c>
      <c r="N25" s="56"/>
      <c r="O25" s="56"/>
      <c r="P25" s="56"/>
      <c r="Q25" s="58"/>
      <c r="R25" s="59" t="str">
        <f>IF(AND(ISNUMBER($N25),ISNUMBER($L25)),IF($L25&gt;$N25,NETWORKDAYS($N25,$L25,Freie_Tage)-1,IF($L25&lt;$N25,1-NETWORKDAYS($L25,$N25,Freie_Tage),0)),"")</f>
        <v/>
      </c>
      <c r="S25" s="60" t="str">
        <f t="shared" si="8"/>
        <v/>
      </c>
      <c r="T25" s="61" t="str">
        <f t="shared" si="9"/>
        <v/>
      </c>
      <c r="U25" s="62">
        <f t="shared" si="10"/>
        <v>1</v>
      </c>
      <c r="V25" s="62" t="str">
        <f t="array" ref="V25">IF(OR($C25="",$B25="Abschnitt"),"",IF(ISNUMBER($O25),$O25,IF(AND($E25="",NOT(ISNUMBER($J25))),WORKDAY(IF(ISNUMBER($C$5),$C$5,TODAY())-1,1,Freie_Tage),MAX(IF($E25="",0,IFERROR(WORKDAY(INDEX($X$7:$X24,MATCH($E25,$A$7:$A24,0)),IF($B25="Meilenstein",0,1)+N($F25),Freie_Tage),WORKDAY(IF(ISNUMBER($C$5),$C$5,TODAY())-1,1,Freie_Tage))),IF(ISNUMBER($J25),WORKDAY($J25-1,1,Freie_Tage),0)))))</f>
        <v/>
      </c>
      <c r="W25" s="62" t="str">
        <f>IF(V25="","",IF(ISNUMBER($P25),$P25,IF($B25="Meilenstein",V25,WORKDAY(V25,MAX(N($G25),1)-1,Freie_Tage))))</f>
        <v/>
      </c>
      <c r="X25" s="62" t="str">
        <f>IF(V25="","",MAX(WORKDAY(IF($B25="Meilenstein",V25,WORKDAY(V25,MAX(N($G25),1)-1,Freie_Tage)),N($H25),Freie_Tage),IF(ISNUMBER($P25),$P25,0)))</f>
        <v/>
      </c>
      <c r="Y25" s="62">
        <f t="shared" si="11"/>
        <v>0</v>
      </c>
      <c r="Z25" s="62">
        <f>IF(NOT(ISNUMBER($K25)),0,IF(Y25&gt;=1,1,IF(TODAY()&lt;$K25,2,IF(OR(TODAY()&gt;$L25,N($R25)&gt;0),5,IF(Y25&lt;MIN(1,(NETWORKDAYS($K25,TODAY(),Freie_Tage)-1)/MAX(1,NETWORKDAYS($K25,$L25,Freie_Tage)))-0.15,4,3)))))</f>
        <v>0</v>
      </c>
      <c r="AA25" s="63" t="str">
        <f t="shared" ref="AA25:CZ25" si="28">IF(AND($B25="Meilenstein",ISNUMBER($K25)),IF(AND(AA$1&lt;=$K25,AB$1&gt;$K25),"◆",""),"")</f>
        <v/>
      </c>
      <c r="AB25" s="63" t="str">
        <f t="shared" si="28"/>
        <v/>
      </c>
      <c r="AC25" s="63" t="str">
        <f t="shared" si="28"/>
        <v/>
      </c>
      <c r="AD25" s="63" t="str">
        <f t="shared" si="28"/>
        <v/>
      </c>
      <c r="AE25" s="63" t="str">
        <f t="shared" si="28"/>
        <v/>
      </c>
      <c r="AF25" s="63" t="str">
        <f t="shared" si="28"/>
        <v/>
      </c>
      <c r="AG25" s="63" t="str">
        <f t="shared" si="28"/>
        <v/>
      </c>
      <c r="AH25" s="63" t="str">
        <f t="shared" si="28"/>
        <v/>
      </c>
      <c r="AI25" s="63" t="str">
        <f t="shared" si="28"/>
        <v/>
      </c>
      <c r="AJ25" s="63" t="str">
        <f t="shared" si="28"/>
        <v/>
      </c>
      <c r="AK25" s="63" t="str">
        <f t="shared" si="28"/>
        <v/>
      </c>
      <c r="AL25" s="63" t="str">
        <f t="shared" si="28"/>
        <v/>
      </c>
      <c r="AM25" s="63" t="str">
        <f t="shared" si="28"/>
        <v/>
      </c>
      <c r="AN25" s="63" t="str">
        <f t="shared" si="28"/>
        <v/>
      </c>
      <c r="AO25" s="63" t="str">
        <f t="shared" si="28"/>
        <v/>
      </c>
      <c r="AP25" s="63" t="str">
        <f t="shared" si="28"/>
        <v/>
      </c>
      <c r="AQ25" s="63" t="str">
        <f t="shared" si="28"/>
        <v/>
      </c>
      <c r="AR25" s="63" t="str">
        <f t="shared" si="28"/>
        <v/>
      </c>
      <c r="AS25" s="63" t="str">
        <f t="shared" si="28"/>
        <v/>
      </c>
      <c r="AT25" s="63" t="str">
        <f t="shared" si="28"/>
        <v/>
      </c>
      <c r="AU25" s="63" t="str">
        <f t="shared" si="28"/>
        <v/>
      </c>
      <c r="AV25" s="63" t="str">
        <f t="shared" si="28"/>
        <v/>
      </c>
      <c r="AW25" s="63" t="str">
        <f t="shared" si="28"/>
        <v/>
      </c>
      <c r="AX25" s="63" t="str">
        <f t="shared" si="28"/>
        <v/>
      </c>
      <c r="AY25" s="63" t="str">
        <f t="shared" si="28"/>
        <v/>
      </c>
      <c r="AZ25" s="63" t="str">
        <f t="shared" si="28"/>
        <v/>
      </c>
      <c r="BA25" s="63" t="str">
        <f t="shared" si="28"/>
        <v/>
      </c>
      <c r="BB25" s="63" t="str">
        <f t="shared" si="28"/>
        <v/>
      </c>
      <c r="BC25" s="63" t="str">
        <f t="shared" si="28"/>
        <v/>
      </c>
      <c r="BD25" s="63" t="str">
        <f t="shared" si="28"/>
        <v/>
      </c>
      <c r="BE25" s="63" t="str">
        <f t="shared" si="28"/>
        <v/>
      </c>
      <c r="BF25" s="63" t="str">
        <f t="shared" si="28"/>
        <v/>
      </c>
      <c r="BG25" s="63" t="str">
        <f t="shared" si="28"/>
        <v/>
      </c>
      <c r="BH25" s="63" t="str">
        <f t="shared" si="28"/>
        <v/>
      </c>
      <c r="BI25" s="63" t="str">
        <f t="shared" si="28"/>
        <v/>
      </c>
      <c r="BJ25" s="63" t="str">
        <f t="shared" si="28"/>
        <v/>
      </c>
      <c r="BK25" s="63" t="str">
        <f t="shared" si="28"/>
        <v/>
      </c>
      <c r="BL25" s="63" t="str">
        <f t="shared" si="28"/>
        <v/>
      </c>
      <c r="BM25" s="63" t="str">
        <f t="shared" si="28"/>
        <v/>
      </c>
      <c r="BN25" s="63" t="str">
        <f t="shared" si="28"/>
        <v/>
      </c>
      <c r="BO25" s="63" t="str">
        <f t="shared" si="28"/>
        <v/>
      </c>
      <c r="BP25" s="63" t="str">
        <f t="shared" si="28"/>
        <v/>
      </c>
      <c r="BQ25" s="63" t="str">
        <f t="shared" si="28"/>
        <v/>
      </c>
      <c r="BR25" s="63" t="str">
        <f t="shared" si="28"/>
        <v/>
      </c>
      <c r="BS25" s="63" t="str">
        <f t="shared" si="28"/>
        <v/>
      </c>
      <c r="BT25" s="63" t="str">
        <f t="shared" si="28"/>
        <v/>
      </c>
      <c r="BU25" s="63" t="str">
        <f t="shared" si="28"/>
        <v/>
      </c>
      <c r="BV25" s="63" t="str">
        <f t="shared" si="28"/>
        <v/>
      </c>
      <c r="BW25" s="63" t="str">
        <f t="shared" si="28"/>
        <v/>
      </c>
      <c r="BX25" s="63" t="str">
        <f t="shared" si="28"/>
        <v/>
      </c>
      <c r="BY25" s="63" t="str">
        <f t="shared" si="28"/>
        <v/>
      </c>
      <c r="BZ25" s="63" t="str">
        <f t="shared" si="28"/>
        <v/>
      </c>
      <c r="CA25" s="63" t="str">
        <f t="shared" si="28"/>
        <v/>
      </c>
      <c r="CB25" s="63" t="str">
        <f t="shared" si="28"/>
        <v/>
      </c>
      <c r="CC25" s="63" t="str">
        <f t="shared" si="28"/>
        <v/>
      </c>
      <c r="CD25" s="63" t="str">
        <f t="shared" si="28"/>
        <v/>
      </c>
      <c r="CE25" s="63" t="str">
        <f t="shared" si="28"/>
        <v/>
      </c>
      <c r="CF25" s="63" t="str">
        <f t="shared" si="28"/>
        <v/>
      </c>
      <c r="CG25" s="63" t="str">
        <f t="shared" si="28"/>
        <v/>
      </c>
      <c r="CH25" s="63" t="str">
        <f t="shared" si="28"/>
        <v/>
      </c>
      <c r="CI25" s="63" t="str">
        <f t="shared" si="28"/>
        <v/>
      </c>
      <c r="CJ25" s="63" t="str">
        <f t="shared" si="28"/>
        <v/>
      </c>
      <c r="CK25" s="63" t="str">
        <f t="shared" si="28"/>
        <v/>
      </c>
      <c r="CL25" s="63" t="str">
        <f t="shared" si="28"/>
        <v/>
      </c>
      <c r="CM25" s="63" t="str">
        <f t="shared" si="28"/>
        <v/>
      </c>
      <c r="CN25" s="63" t="str">
        <f t="shared" si="28"/>
        <v/>
      </c>
      <c r="CO25" s="63" t="str">
        <f t="shared" si="28"/>
        <v/>
      </c>
      <c r="CP25" s="63" t="str">
        <f t="shared" si="28"/>
        <v/>
      </c>
      <c r="CQ25" s="63" t="str">
        <f t="shared" si="28"/>
        <v/>
      </c>
      <c r="CR25" s="63" t="str">
        <f t="shared" si="28"/>
        <v/>
      </c>
      <c r="CS25" s="63" t="str">
        <f t="shared" si="28"/>
        <v/>
      </c>
      <c r="CT25" s="63" t="str">
        <f t="shared" si="28"/>
        <v/>
      </c>
      <c r="CU25" s="63" t="str">
        <f t="shared" si="28"/>
        <v/>
      </c>
      <c r="CV25" s="63" t="str">
        <f t="shared" si="28"/>
        <v/>
      </c>
      <c r="CW25" s="63" t="str">
        <f t="shared" si="28"/>
        <v/>
      </c>
      <c r="CX25" s="63" t="str">
        <f t="shared" si="28"/>
        <v/>
      </c>
      <c r="CY25" s="63" t="str">
        <f t="shared" si="28"/>
        <v/>
      </c>
      <c r="CZ25" s="63" t="str">
        <f t="shared" si="28"/>
        <v/>
      </c>
    </row>
    <row r="26" ht="15.75" customHeight="1">
      <c r="A26" s="53"/>
      <c r="B26" s="53"/>
      <c r="C26" s="55"/>
      <c r="D26" s="55"/>
      <c r="E26" s="53"/>
      <c r="F26" s="53"/>
      <c r="G26" s="53"/>
      <c r="H26" s="53"/>
      <c r="I26" s="53"/>
      <c r="J26" s="56"/>
      <c r="K26" s="57" t="str">
        <f t="shared" si="6"/>
        <v/>
      </c>
      <c r="L26" s="57" t="str">
        <f t="shared" si="7"/>
        <v/>
      </c>
      <c r="M26" s="57" t="str">
        <f>IF(OR($B26&lt;&gt;"Vorgang",N($H26)=0,NOT(ISNUMBER($L26)),ISNUMBER($P26)),"",WORKDAY($L26,$H26,Freie_Tage))</f>
        <v/>
      </c>
      <c r="N26" s="56"/>
      <c r="O26" s="56"/>
      <c r="P26" s="56"/>
      <c r="Q26" s="58"/>
      <c r="R26" s="59" t="str">
        <f>IF(AND(ISNUMBER($N26),ISNUMBER($L26)),IF($L26&gt;$N26,NETWORKDAYS($N26,$L26,Freie_Tage)-1,IF($L26&lt;$N26,1-NETWORKDAYS($L26,$N26,Freie_Tage),0)),"")</f>
        <v/>
      </c>
      <c r="S26" s="60" t="str">
        <f t="shared" si="8"/>
        <v/>
      </c>
      <c r="T26" s="61" t="str">
        <f t="shared" si="9"/>
        <v/>
      </c>
      <c r="U26" s="62">
        <f t="shared" si="10"/>
        <v>1</v>
      </c>
      <c r="V26" s="62" t="str">
        <f t="array" ref="V26">IF(OR($C26="",$B26="Abschnitt"),"",IF(ISNUMBER($O26),$O26,IF(AND($E26="",NOT(ISNUMBER($J26))),WORKDAY(IF(ISNUMBER($C$5),$C$5,TODAY())-1,1,Freie_Tage),MAX(IF($E26="",0,IFERROR(WORKDAY(INDEX($X$7:$X25,MATCH($E26,$A$7:$A25,0)),IF($B26="Meilenstein",0,1)+N($F26),Freie_Tage),WORKDAY(IF(ISNUMBER($C$5),$C$5,TODAY())-1,1,Freie_Tage))),IF(ISNUMBER($J26),WORKDAY($J26-1,1,Freie_Tage),0)))))</f>
        <v/>
      </c>
      <c r="W26" s="62" t="str">
        <f>IF(V26="","",IF(ISNUMBER($P26),$P26,IF($B26="Meilenstein",V26,WORKDAY(V26,MAX(N($G26),1)-1,Freie_Tage))))</f>
        <v/>
      </c>
      <c r="X26" s="62" t="str">
        <f>IF(V26="","",MAX(WORKDAY(IF($B26="Meilenstein",V26,WORKDAY(V26,MAX(N($G26),1)-1,Freie_Tage)),N($H26),Freie_Tage),IF(ISNUMBER($P26),$P26,0)))</f>
        <v/>
      </c>
      <c r="Y26" s="62">
        <f t="shared" si="11"/>
        <v>0</v>
      </c>
      <c r="Z26" s="62">
        <f>IF(NOT(ISNUMBER($K26)),0,IF(Y26&gt;=1,1,IF(TODAY()&lt;$K26,2,IF(OR(TODAY()&gt;$L26,N($R26)&gt;0),5,IF(Y26&lt;MIN(1,(NETWORKDAYS($K26,TODAY(),Freie_Tage)-1)/MAX(1,NETWORKDAYS($K26,$L26,Freie_Tage)))-0.15,4,3)))))</f>
        <v>0</v>
      </c>
      <c r="AA26" s="63" t="str">
        <f t="shared" ref="AA26:CZ26" si="29">IF(AND($B26="Meilenstein",ISNUMBER($K26)),IF(AND(AA$1&lt;=$K26,AB$1&gt;$K26),"◆",""),"")</f>
        <v/>
      </c>
      <c r="AB26" s="63" t="str">
        <f t="shared" si="29"/>
        <v/>
      </c>
      <c r="AC26" s="63" t="str">
        <f t="shared" si="29"/>
        <v/>
      </c>
      <c r="AD26" s="63" t="str">
        <f t="shared" si="29"/>
        <v/>
      </c>
      <c r="AE26" s="63" t="str">
        <f t="shared" si="29"/>
        <v/>
      </c>
      <c r="AF26" s="63" t="str">
        <f t="shared" si="29"/>
        <v/>
      </c>
      <c r="AG26" s="63" t="str">
        <f t="shared" si="29"/>
        <v/>
      </c>
      <c r="AH26" s="63" t="str">
        <f t="shared" si="29"/>
        <v/>
      </c>
      <c r="AI26" s="63" t="str">
        <f t="shared" si="29"/>
        <v/>
      </c>
      <c r="AJ26" s="63" t="str">
        <f t="shared" si="29"/>
        <v/>
      </c>
      <c r="AK26" s="63" t="str">
        <f t="shared" si="29"/>
        <v/>
      </c>
      <c r="AL26" s="63" t="str">
        <f t="shared" si="29"/>
        <v/>
      </c>
      <c r="AM26" s="63" t="str">
        <f t="shared" si="29"/>
        <v/>
      </c>
      <c r="AN26" s="63" t="str">
        <f t="shared" si="29"/>
        <v/>
      </c>
      <c r="AO26" s="63" t="str">
        <f t="shared" si="29"/>
        <v/>
      </c>
      <c r="AP26" s="63" t="str">
        <f t="shared" si="29"/>
        <v/>
      </c>
      <c r="AQ26" s="63" t="str">
        <f t="shared" si="29"/>
        <v/>
      </c>
      <c r="AR26" s="63" t="str">
        <f t="shared" si="29"/>
        <v/>
      </c>
      <c r="AS26" s="63" t="str">
        <f t="shared" si="29"/>
        <v/>
      </c>
      <c r="AT26" s="63" t="str">
        <f t="shared" si="29"/>
        <v/>
      </c>
      <c r="AU26" s="63" t="str">
        <f t="shared" si="29"/>
        <v/>
      </c>
      <c r="AV26" s="63" t="str">
        <f t="shared" si="29"/>
        <v/>
      </c>
      <c r="AW26" s="63" t="str">
        <f t="shared" si="29"/>
        <v/>
      </c>
      <c r="AX26" s="63" t="str">
        <f t="shared" si="29"/>
        <v/>
      </c>
      <c r="AY26" s="63" t="str">
        <f t="shared" si="29"/>
        <v/>
      </c>
      <c r="AZ26" s="63" t="str">
        <f t="shared" si="29"/>
        <v/>
      </c>
      <c r="BA26" s="63" t="str">
        <f t="shared" si="29"/>
        <v/>
      </c>
      <c r="BB26" s="63" t="str">
        <f t="shared" si="29"/>
        <v/>
      </c>
      <c r="BC26" s="63" t="str">
        <f t="shared" si="29"/>
        <v/>
      </c>
      <c r="BD26" s="63" t="str">
        <f t="shared" si="29"/>
        <v/>
      </c>
      <c r="BE26" s="63" t="str">
        <f t="shared" si="29"/>
        <v/>
      </c>
      <c r="BF26" s="63" t="str">
        <f t="shared" si="29"/>
        <v/>
      </c>
      <c r="BG26" s="63" t="str">
        <f t="shared" si="29"/>
        <v/>
      </c>
      <c r="BH26" s="63" t="str">
        <f t="shared" si="29"/>
        <v/>
      </c>
      <c r="BI26" s="63" t="str">
        <f t="shared" si="29"/>
        <v/>
      </c>
      <c r="BJ26" s="63" t="str">
        <f t="shared" si="29"/>
        <v/>
      </c>
      <c r="BK26" s="63" t="str">
        <f t="shared" si="29"/>
        <v/>
      </c>
      <c r="BL26" s="63" t="str">
        <f t="shared" si="29"/>
        <v/>
      </c>
      <c r="BM26" s="63" t="str">
        <f t="shared" si="29"/>
        <v/>
      </c>
      <c r="BN26" s="63" t="str">
        <f t="shared" si="29"/>
        <v/>
      </c>
      <c r="BO26" s="63" t="str">
        <f t="shared" si="29"/>
        <v/>
      </c>
      <c r="BP26" s="63" t="str">
        <f t="shared" si="29"/>
        <v/>
      </c>
      <c r="BQ26" s="63" t="str">
        <f t="shared" si="29"/>
        <v/>
      </c>
      <c r="BR26" s="63" t="str">
        <f t="shared" si="29"/>
        <v/>
      </c>
      <c r="BS26" s="63" t="str">
        <f t="shared" si="29"/>
        <v/>
      </c>
      <c r="BT26" s="63" t="str">
        <f t="shared" si="29"/>
        <v/>
      </c>
      <c r="BU26" s="63" t="str">
        <f t="shared" si="29"/>
        <v/>
      </c>
      <c r="BV26" s="63" t="str">
        <f t="shared" si="29"/>
        <v/>
      </c>
      <c r="BW26" s="63" t="str">
        <f t="shared" si="29"/>
        <v/>
      </c>
      <c r="BX26" s="63" t="str">
        <f t="shared" si="29"/>
        <v/>
      </c>
      <c r="BY26" s="63" t="str">
        <f t="shared" si="29"/>
        <v/>
      </c>
      <c r="BZ26" s="63" t="str">
        <f t="shared" si="29"/>
        <v/>
      </c>
      <c r="CA26" s="63" t="str">
        <f t="shared" si="29"/>
        <v/>
      </c>
      <c r="CB26" s="63" t="str">
        <f t="shared" si="29"/>
        <v/>
      </c>
      <c r="CC26" s="63" t="str">
        <f t="shared" si="29"/>
        <v/>
      </c>
      <c r="CD26" s="63" t="str">
        <f t="shared" si="29"/>
        <v/>
      </c>
      <c r="CE26" s="63" t="str">
        <f t="shared" si="29"/>
        <v/>
      </c>
      <c r="CF26" s="63" t="str">
        <f t="shared" si="29"/>
        <v/>
      </c>
      <c r="CG26" s="63" t="str">
        <f t="shared" si="29"/>
        <v/>
      </c>
      <c r="CH26" s="63" t="str">
        <f t="shared" si="29"/>
        <v/>
      </c>
      <c r="CI26" s="63" t="str">
        <f t="shared" si="29"/>
        <v/>
      </c>
      <c r="CJ26" s="63" t="str">
        <f t="shared" si="29"/>
        <v/>
      </c>
      <c r="CK26" s="63" t="str">
        <f t="shared" si="29"/>
        <v/>
      </c>
      <c r="CL26" s="63" t="str">
        <f t="shared" si="29"/>
        <v/>
      </c>
      <c r="CM26" s="63" t="str">
        <f t="shared" si="29"/>
        <v/>
      </c>
      <c r="CN26" s="63" t="str">
        <f t="shared" si="29"/>
        <v/>
      </c>
      <c r="CO26" s="63" t="str">
        <f t="shared" si="29"/>
        <v/>
      </c>
      <c r="CP26" s="63" t="str">
        <f t="shared" si="29"/>
        <v/>
      </c>
      <c r="CQ26" s="63" t="str">
        <f t="shared" si="29"/>
        <v/>
      </c>
      <c r="CR26" s="63" t="str">
        <f t="shared" si="29"/>
        <v/>
      </c>
      <c r="CS26" s="63" t="str">
        <f t="shared" si="29"/>
        <v/>
      </c>
      <c r="CT26" s="63" t="str">
        <f t="shared" si="29"/>
        <v/>
      </c>
      <c r="CU26" s="63" t="str">
        <f t="shared" si="29"/>
        <v/>
      </c>
      <c r="CV26" s="63" t="str">
        <f t="shared" si="29"/>
        <v/>
      </c>
      <c r="CW26" s="63" t="str">
        <f t="shared" si="29"/>
        <v/>
      </c>
      <c r="CX26" s="63" t="str">
        <f t="shared" si="29"/>
        <v/>
      </c>
      <c r="CY26" s="63" t="str">
        <f t="shared" si="29"/>
        <v/>
      </c>
      <c r="CZ26" s="63" t="str">
        <f t="shared" si="29"/>
        <v/>
      </c>
    </row>
    <row r="27" ht="15.75" customHeight="1">
      <c r="A27" s="53"/>
      <c r="B27" s="53"/>
      <c r="C27" s="55"/>
      <c r="D27" s="55"/>
      <c r="E27" s="53"/>
      <c r="F27" s="53"/>
      <c r="G27" s="53"/>
      <c r="H27" s="53"/>
      <c r="I27" s="53"/>
      <c r="J27" s="56"/>
      <c r="K27" s="57" t="str">
        <f t="shared" si="6"/>
        <v/>
      </c>
      <c r="L27" s="57" t="str">
        <f t="shared" si="7"/>
        <v/>
      </c>
      <c r="M27" s="57" t="str">
        <f>IF(OR($B27&lt;&gt;"Vorgang",N($H27)=0,NOT(ISNUMBER($L27)),ISNUMBER($P27)),"",WORKDAY($L27,$H27,Freie_Tage))</f>
        <v/>
      </c>
      <c r="N27" s="56"/>
      <c r="O27" s="56"/>
      <c r="P27" s="56"/>
      <c r="Q27" s="58"/>
      <c r="R27" s="59" t="str">
        <f>IF(AND(ISNUMBER($N27),ISNUMBER($L27)),IF($L27&gt;$N27,NETWORKDAYS($N27,$L27,Freie_Tage)-1,IF($L27&lt;$N27,1-NETWORKDAYS($L27,$N27,Freie_Tage),0)),"")</f>
        <v/>
      </c>
      <c r="S27" s="60" t="str">
        <f t="shared" si="8"/>
        <v/>
      </c>
      <c r="T27" s="61" t="str">
        <f t="shared" si="9"/>
        <v/>
      </c>
      <c r="U27" s="62">
        <f t="shared" si="10"/>
        <v>1</v>
      </c>
      <c r="V27" s="62" t="str">
        <f t="array" ref="V27">IF(OR($C27="",$B27="Abschnitt"),"",IF(ISNUMBER($O27),$O27,IF(AND($E27="",NOT(ISNUMBER($J27))),WORKDAY(IF(ISNUMBER($C$5),$C$5,TODAY())-1,1,Freie_Tage),MAX(IF($E27="",0,IFERROR(WORKDAY(INDEX($X$7:$X26,MATCH($E27,$A$7:$A26,0)),IF($B27="Meilenstein",0,1)+N($F27),Freie_Tage),WORKDAY(IF(ISNUMBER($C$5),$C$5,TODAY())-1,1,Freie_Tage))),IF(ISNUMBER($J27),WORKDAY($J27-1,1,Freie_Tage),0)))))</f>
        <v/>
      </c>
      <c r="W27" s="62" t="str">
        <f>IF(V27="","",IF(ISNUMBER($P27),$P27,IF($B27="Meilenstein",V27,WORKDAY(V27,MAX(N($G27),1)-1,Freie_Tage))))</f>
        <v/>
      </c>
      <c r="X27" s="62" t="str">
        <f>IF(V27="","",MAX(WORKDAY(IF($B27="Meilenstein",V27,WORKDAY(V27,MAX(N($G27),1)-1,Freie_Tage)),N($H27),Freie_Tage),IF(ISNUMBER($P27),$P27,0)))</f>
        <v/>
      </c>
      <c r="Y27" s="62">
        <f t="shared" si="11"/>
        <v>0</v>
      </c>
      <c r="Z27" s="62">
        <f>IF(NOT(ISNUMBER($K27)),0,IF(Y27&gt;=1,1,IF(TODAY()&lt;$K27,2,IF(OR(TODAY()&gt;$L27,N($R27)&gt;0),5,IF(Y27&lt;MIN(1,(NETWORKDAYS($K27,TODAY(),Freie_Tage)-1)/MAX(1,NETWORKDAYS($K27,$L27,Freie_Tage)))-0.15,4,3)))))</f>
        <v>0</v>
      </c>
      <c r="AA27" s="63" t="str">
        <f t="shared" ref="AA27:CZ27" si="30">IF(AND($B27="Meilenstein",ISNUMBER($K27)),IF(AND(AA$1&lt;=$K27,AB$1&gt;$K27),"◆",""),"")</f>
        <v/>
      </c>
      <c r="AB27" s="63" t="str">
        <f t="shared" si="30"/>
        <v/>
      </c>
      <c r="AC27" s="63" t="str">
        <f t="shared" si="30"/>
        <v/>
      </c>
      <c r="AD27" s="63" t="str">
        <f t="shared" si="30"/>
        <v/>
      </c>
      <c r="AE27" s="63" t="str">
        <f t="shared" si="30"/>
        <v/>
      </c>
      <c r="AF27" s="63" t="str">
        <f t="shared" si="30"/>
        <v/>
      </c>
      <c r="AG27" s="63" t="str">
        <f t="shared" si="30"/>
        <v/>
      </c>
      <c r="AH27" s="63" t="str">
        <f t="shared" si="30"/>
        <v/>
      </c>
      <c r="AI27" s="63" t="str">
        <f t="shared" si="30"/>
        <v/>
      </c>
      <c r="AJ27" s="63" t="str">
        <f t="shared" si="30"/>
        <v/>
      </c>
      <c r="AK27" s="63" t="str">
        <f t="shared" si="30"/>
        <v/>
      </c>
      <c r="AL27" s="63" t="str">
        <f t="shared" si="30"/>
        <v/>
      </c>
      <c r="AM27" s="63" t="str">
        <f t="shared" si="30"/>
        <v/>
      </c>
      <c r="AN27" s="63" t="str">
        <f t="shared" si="30"/>
        <v/>
      </c>
      <c r="AO27" s="63" t="str">
        <f t="shared" si="30"/>
        <v/>
      </c>
      <c r="AP27" s="63" t="str">
        <f t="shared" si="30"/>
        <v/>
      </c>
      <c r="AQ27" s="63" t="str">
        <f t="shared" si="30"/>
        <v/>
      </c>
      <c r="AR27" s="63" t="str">
        <f t="shared" si="30"/>
        <v/>
      </c>
      <c r="AS27" s="63" t="str">
        <f t="shared" si="30"/>
        <v/>
      </c>
      <c r="AT27" s="63" t="str">
        <f t="shared" si="30"/>
        <v/>
      </c>
      <c r="AU27" s="63" t="str">
        <f t="shared" si="30"/>
        <v/>
      </c>
      <c r="AV27" s="63" t="str">
        <f t="shared" si="30"/>
        <v/>
      </c>
      <c r="AW27" s="63" t="str">
        <f t="shared" si="30"/>
        <v/>
      </c>
      <c r="AX27" s="63" t="str">
        <f t="shared" si="30"/>
        <v/>
      </c>
      <c r="AY27" s="63" t="str">
        <f t="shared" si="30"/>
        <v/>
      </c>
      <c r="AZ27" s="63" t="str">
        <f t="shared" si="30"/>
        <v/>
      </c>
      <c r="BA27" s="63" t="str">
        <f t="shared" si="30"/>
        <v/>
      </c>
      <c r="BB27" s="63" t="str">
        <f t="shared" si="30"/>
        <v/>
      </c>
      <c r="BC27" s="63" t="str">
        <f t="shared" si="30"/>
        <v/>
      </c>
      <c r="BD27" s="63" t="str">
        <f t="shared" si="30"/>
        <v/>
      </c>
      <c r="BE27" s="63" t="str">
        <f t="shared" si="30"/>
        <v/>
      </c>
      <c r="BF27" s="63" t="str">
        <f t="shared" si="30"/>
        <v/>
      </c>
      <c r="BG27" s="63" t="str">
        <f t="shared" si="30"/>
        <v/>
      </c>
      <c r="BH27" s="63" t="str">
        <f t="shared" si="30"/>
        <v/>
      </c>
      <c r="BI27" s="63" t="str">
        <f t="shared" si="30"/>
        <v/>
      </c>
      <c r="BJ27" s="63" t="str">
        <f t="shared" si="30"/>
        <v/>
      </c>
      <c r="BK27" s="63" t="str">
        <f t="shared" si="30"/>
        <v/>
      </c>
      <c r="BL27" s="63" t="str">
        <f t="shared" si="30"/>
        <v/>
      </c>
      <c r="BM27" s="63" t="str">
        <f t="shared" si="30"/>
        <v/>
      </c>
      <c r="BN27" s="63" t="str">
        <f t="shared" si="30"/>
        <v/>
      </c>
      <c r="BO27" s="63" t="str">
        <f t="shared" si="30"/>
        <v/>
      </c>
      <c r="BP27" s="63" t="str">
        <f t="shared" si="30"/>
        <v/>
      </c>
      <c r="BQ27" s="63" t="str">
        <f t="shared" si="30"/>
        <v/>
      </c>
      <c r="BR27" s="63" t="str">
        <f t="shared" si="30"/>
        <v/>
      </c>
      <c r="BS27" s="63" t="str">
        <f t="shared" si="30"/>
        <v/>
      </c>
      <c r="BT27" s="63" t="str">
        <f t="shared" si="30"/>
        <v/>
      </c>
      <c r="BU27" s="63" t="str">
        <f t="shared" si="30"/>
        <v/>
      </c>
      <c r="BV27" s="63" t="str">
        <f t="shared" si="30"/>
        <v/>
      </c>
      <c r="BW27" s="63" t="str">
        <f t="shared" si="30"/>
        <v/>
      </c>
      <c r="BX27" s="63" t="str">
        <f t="shared" si="30"/>
        <v/>
      </c>
      <c r="BY27" s="63" t="str">
        <f t="shared" si="30"/>
        <v/>
      </c>
      <c r="BZ27" s="63" t="str">
        <f t="shared" si="30"/>
        <v/>
      </c>
      <c r="CA27" s="63" t="str">
        <f t="shared" si="30"/>
        <v/>
      </c>
      <c r="CB27" s="63" t="str">
        <f t="shared" si="30"/>
        <v/>
      </c>
      <c r="CC27" s="63" t="str">
        <f t="shared" si="30"/>
        <v/>
      </c>
      <c r="CD27" s="63" t="str">
        <f t="shared" si="30"/>
        <v/>
      </c>
      <c r="CE27" s="63" t="str">
        <f t="shared" si="30"/>
        <v/>
      </c>
      <c r="CF27" s="63" t="str">
        <f t="shared" si="30"/>
        <v/>
      </c>
      <c r="CG27" s="63" t="str">
        <f t="shared" si="30"/>
        <v/>
      </c>
      <c r="CH27" s="63" t="str">
        <f t="shared" si="30"/>
        <v/>
      </c>
      <c r="CI27" s="63" t="str">
        <f t="shared" si="30"/>
        <v/>
      </c>
      <c r="CJ27" s="63" t="str">
        <f t="shared" si="30"/>
        <v/>
      </c>
      <c r="CK27" s="63" t="str">
        <f t="shared" si="30"/>
        <v/>
      </c>
      <c r="CL27" s="63" t="str">
        <f t="shared" si="30"/>
        <v/>
      </c>
      <c r="CM27" s="63" t="str">
        <f t="shared" si="30"/>
        <v/>
      </c>
      <c r="CN27" s="63" t="str">
        <f t="shared" si="30"/>
        <v/>
      </c>
      <c r="CO27" s="63" t="str">
        <f t="shared" si="30"/>
        <v/>
      </c>
      <c r="CP27" s="63" t="str">
        <f t="shared" si="30"/>
        <v/>
      </c>
      <c r="CQ27" s="63" t="str">
        <f t="shared" si="30"/>
        <v/>
      </c>
      <c r="CR27" s="63" t="str">
        <f t="shared" si="30"/>
        <v/>
      </c>
      <c r="CS27" s="63" t="str">
        <f t="shared" si="30"/>
        <v/>
      </c>
      <c r="CT27" s="63" t="str">
        <f t="shared" si="30"/>
        <v/>
      </c>
      <c r="CU27" s="63" t="str">
        <f t="shared" si="30"/>
        <v/>
      </c>
      <c r="CV27" s="63" t="str">
        <f t="shared" si="30"/>
        <v/>
      </c>
      <c r="CW27" s="63" t="str">
        <f t="shared" si="30"/>
        <v/>
      </c>
      <c r="CX27" s="63" t="str">
        <f t="shared" si="30"/>
        <v/>
      </c>
      <c r="CY27" s="63" t="str">
        <f t="shared" si="30"/>
        <v/>
      </c>
      <c r="CZ27" s="63" t="str">
        <f t="shared" si="30"/>
        <v/>
      </c>
    </row>
    <row r="28" ht="15.75" customHeight="1">
      <c r="A28" s="53"/>
      <c r="B28" s="53"/>
      <c r="C28" s="55"/>
      <c r="D28" s="55"/>
      <c r="E28" s="53"/>
      <c r="F28" s="53"/>
      <c r="G28" s="53"/>
      <c r="H28" s="53"/>
      <c r="I28" s="53"/>
      <c r="J28" s="56"/>
      <c r="K28" s="57" t="str">
        <f t="shared" si="6"/>
        <v/>
      </c>
      <c r="L28" s="57" t="str">
        <f t="shared" si="7"/>
        <v/>
      </c>
      <c r="M28" s="57" t="str">
        <f>IF(OR($B28&lt;&gt;"Vorgang",N($H28)=0,NOT(ISNUMBER($L28)),ISNUMBER($P28)),"",WORKDAY($L28,$H28,Freie_Tage))</f>
        <v/>
      </c>
      <c r="N28" s="56"/>
      <c r="O28" s="56"/>
      <c r="P28" s="56"/>
      <c r="Q28" s="58"/>
      <c r="R28" s="59" t="str">
        <f>IF(AND(ISNUMBER($N28),ISNUMBER($L28)),IF($L28&gt;$N28,NETWORKDAYS($N28,$L28,Freie_Tage)-1,IF($L28&lt;$N28,1-NETWORKDAYS($L28,$N28,Freie_Tage),0)),"")</f>
        <v/>
      </c>
      <c r="S28" s="60" t="str">
        <f t="shared" si="8"/>
        <v/>
      </c>
      <c r="T28" s="61" t="str">
        <f t="shared" si="9"/>
        <v/>
      </c>
      <c r="U28" s="62">
        <f t="shared" si="10"/>
        <v>1</v>
      </c>
      <c r="V28" s="62" t="str">
        <f t="array" ref="V28">IF(OR($C28="",$B28="Abschnitt"),"",IF(ISNUMBER($O28),$O28,IF(AND($E28="",NOT(ISNUMBER($J28))),WORKDAY(IF(ISNUMBER($C$5),$C$5,TODAY())-1,1,Freie_Tage),MAX(IF($E28="",0,IFERROR(WORKDAY(INDEX($X$7:$X27,MATCH($E28,$A$7:$A27,0)),IF($B28="Meilenstein",0,1)+N($F28),Freie_Tage),WORKDAY(IF(ISNUMBER($C$5),$C$5,TODAY())-1,1,Freie_Tage))),IF(ISNUMBER($J28),WORKDAY($J28-1,1,Freie_Tage),0)))))</f>
        <v/>
      </c>
      <c r="W28" s="62" t="str">
        <f>IF(V28="","",IF(ISNUMBER($P28),$P28,IF($B28="Meilenstein",V28,WORKDAY(V28,MAX(N($G28),1)-1,Freie_Tage))))</f>
        <v/>
      </c>
      <c r="X28" s="62" t="str">
        <f>IF(V28="","",MAX(WORKDAY(IF($B28="Meilenstein",V28,WORKDAY(V28,MAX(N($G28),1)-1,Freie_Tage)),N($H28),Freie_Tage),IF(ISNUMBER($P28),$P28,0)))</f>
        <v/>
      </c>
      <c r="Y28" s="62">
        <f t="shared" si="11"/>
        <v>0</v>
      </c>
      <c r="Z28" s="62">
        <f>IF(NOT(ISNUMBER($K28)),0,IF(Y28&gt;=1,1,IF(TODAY()&lt;$K28,2,IF(OR(TODAY()&gt;$L28,N($R28)&gt;0),5,IF(Y28&lt;MIN(1,(NETWORKDAYS($K28,TODAY(),Freie_Tage)-1)/MAX(1,NETWORKDAYS($K28,$L28,Freie_Tage)))-0.15,4,3)))))</f>
        <v>0</v>
      </c>
      <c r="AA28" s="63" t="str">
        <f t="shared" ref="AA28:CZ28" si="31">IF(AND($B28="Meilenstein",ISNUMBER($K28)),IF(AND(AA$1&lt;=$K28,AB$1&gt;$K28),"◆",""),"")</f>
        <v/>
      </c>
      <c r="AB28" s="63" t="str">
        <f t="shared" si="31"/>
        <v/>
      </c>
      <c r="AC28" s="63" t="str">
        <f t="shared" si="31"/>
        <v/>
      </c>
      <c r="AD28" s="63" t="str">
        <f t="shared" si="31"/>
        <v/>
      </c>
      <c r="AE28" s="63" t="str">
        <f t="shared" si="31"/>
        <v/>
      </c>
      <c r="AF28" s="63" t="str">
        <f t="shared" si="31"/>
        <v/>
      </c>
      <c r="AG28" s="63" t="str">
        <f t="shared" si="31"/>
        <v/>
      </c>
      <c r="AH28" s="63" t="str">
        <f t="shared" si="31"/>
        <v/>
      </c>
      <c r="AI28" s="63" t="str">
        <f t="shared" si="31"/>
        <v/>
      </c>
      <c r="AJ28" s="63" t="str">
        <f t="shared" si="31"/>
        <v/>
      </c>
      <c r="AK28" s="63" t="str">
        <f t="shared" si="31"/>
        <v/>
      </c>
      <c r="AL28" s="63" t="str">
        <f t="shared" si="31"/>
        <v/>
      </c>
      <c r="AM28" s="63" t="str">
        <f t="shared" si="31"/>
        <v/>
      </c>
      <c r="AN28" s="63" t="str">
        <f t="shared" si="31"/>
        <v/>
      </c>
      <c r="AO28" s="63" t="str">
        <f t="shared" si="31"/>
        <v/>
      </c>
      <c r="AP28" s="63" t="str">
        <f t="shared" si="31"/>
        <v/>
      </c>
      <c r="AQ28" s="63" t="str">
        <f t="shared" si="31"/>
        <v/>
      </c>
      <c r="AR28" s="63" t="str">
        <f t="shared" si="31"/>
        <v/>
      </c>
      <c r="AS28" s="63" t="str">
        <f t="shared" si="31"/>
        <v/>
      </c>
      <c r="AT28" s="63" t="str">
        <f t="shared" si="31"/>
        <v/>
      </c>
      <c r="AU28" s="63" t="str">
        <f t="shared" si="31"/>
        <v/>
      </c>
      <c r="AV28" s="63" t="str">
        <f t="shared" si="31"/>
        <v/>
      </c>
      <c r="AW28" s="63" t="str">
        <f t="shared" si="31"/>
        <v/>
      </c>
      <c r="AX28" s="63" t="str">
        <f t="shared" si="31"/>
        <v/>
      </c>
      <c r="AY28" s="63" t="str">
        <f t="shared" si="31"/>
        <v/>
      </c>
      <c r="AZ28" s="63" t="str">
        <f t="shared" si="31"/>
        <v/>
      </c>
      <c r="BA28" s="63" t="str">
        <f t="shared" si="31"/>
        <v/>
      </c>
      <c r="BB28" s="63" t="str">
        <f t="shared" si="31"/>
        <v/>
      </c>
      <c r="BC28" s="63" t="str">
        <f t="shared" si="31"/>
        <v/>
      </c>
      <c r="BD28" s="63" t="str">
        <f t="shared" si="31"/>
        <v/>
      </c>
      <c r="BE28" s="63" t="str">
        <f t="shared" si="31"/>
        <v/>
      </c>
      <c r="BF28" s="63" t="str">
        <f t="shared" si="31"/>
        <v/>
      </c>
      <c r="BG28" s="63" t="str">
        <f t="shared" si="31"/>
        <v/>
      </c>
      <c r="BH28" s="63" t="str">
        <f t="shared" si="31"/>
        <v/>
      </c>
      <c r="BI28" s="63" t="str">
        <f t="shared" si="31"/>
        <v/>
      </c>
      <c r="BJ28" s="63" t="str">
        <f t="shared" si="31"/>
        <v/>
      </c>
      <c r="BK28" s="63" t="str">
        <f t="shared" si="31"/>
        <v/>
      </c>
      <c r="BL28" s="63" t="str">
        <f t="shared" si="31"/>
        <v/>
      </c>
      <c r="BM28" s="63" t="str">
        <f t="shared" si="31"/>
        <v/>
      </c>
      <c r="BN28" s="63" t="str">
        <f t="shared" si="31"/>
        <v/>
      </c>
      <c r="BO28" s="63" t="str">
        <f t="shared" si="31"/>
        <v/>
      </c>
      <c r="BP28" s="63" t="str">
        <f t="shared" si="31"/>
        <v/>
      </c>
      <c r="BQ28" s="63" t="str">
        <f t="shared" si="31"/>
        <v/>
      </c>
      <c r="BR28" s="63" t="str">
        <f t="shared" si="31"/>
        <v/>
      </c>
      <c r="BS28" s="63" t="str">
        <f t="shared" si="31"/>
        <v/>
      </c>
      <c r="BT28" s="63" t="str">
        <f t="shared" si="31"/>
        <v/>
      </c>
      <c r="BU28" s="63" t="str">
        <f t="shared" si="31"/>
        <v/>
      </c>
      <c r="BV28" s="63" t="str">
        <f t="shared" si="31"/>
        <v/>
      </c>
      <c r="BW28" s="63" t="str">
        <f t="shared" si="31"/>
        <v/>
      </c>
      <c r="BX28" s="63" t="str">
        <f t="shared" si="31"/>
        <v/>
      </c>
      <c r="BY28" s="63" t="str">
        <f t="shared" si="31"/>
        <v/>
      </c>
      <c r="BZ28" s="63" t="str">
        <f t="shared" si="31"/>
        <v/>
      </c>
      <c r="CA28" s="63" t="str">
        <f t="shared" si="31"/>
        <v/>
      </c>
      <c r="CB28" s="63" t="str">
        <f t="shared" si="31"/>
        <v/>
      </c>
      <c r="CC28" s="63" t="str">
        <f t="shared" si="31"/>
        <v/>
      </c>
      <c r="CD28" s="63" t="str">
        <f t="shared" si="31"/>
        <v/>
      </c>
      <c r="CE28" s="63" t="str">
        <f t="shared" si="31"/>
        <v/>
      </c>
      <c r="CF28" s="63" t="str">
        <f t="shared" si="31"/>
        <v/>
      </c>
      <c r="CG28" s="63" t="str">
        <f t="shared" si="31"/>
        <v/>
      </c>
      <c r="CH28" s="63" t="str">
        <f t="shared" si="31"/>
        <v/>
      </c>
      <c r="CI28" s="63" t="str">
        <f t="shared" si="31"/>
        <v/>
      </c>
      <c r="CJ28" s="63" t="str">
        <f t="shared" si="31"/>
        <v/>
      </c>
      <c r="CK28" s="63" t="str">
        <f t="shared" si="31"/>
        <v/>
      </c>
      <c r="CL28" s="63" t="str">
        <f t="shared" si="31"/>
        <v/>
      </c>
      <c r="CM28" s="63" t="str">
        <f t="shared" si="31"/>
        <v/>
      </c>
      <c r="CN28" s="63" t="str">
        <f t="shared" si="31"/>
        <v/>
      </c>
      <c r="CO28" s="63" t="str">
        <f t="shared" si="31"/>
        <v/>
      </c>
      <c r="CP28" s="63" t="str">
        <f t="shared" si="31"/>
        <v/>
      </c>
      <c r="CQ28" s="63" t="str">
        <f t="shared" si="31"/>
        <v/>
      </c>
      <c r="CR28" s="63" t="str">
        <f t="shared" si="31"/>
        <v/>
      </c>
      <c r="CS28" s="63" t="str">
        <f t="shared" si="31"/>
        <v/>
      </c>
      <c r="CT28" s="63" t="str">
        <f t="shared" si="31"/>
        <v/>
      </c>
      <c r="CU28" s="63" t="str">
        <f t="shared" si="31"/>
        <v/>
      </c>
      <c r="CV28" s="63" t="str">
        <f t="shared" si="31"/>
        <v/>
      </c>
      <c r="CW28" s="63" t="str">
        <f t="shared" si="31"/>
        <v/>
      </c>
      <c r="CX28" s="63" t="str">
        <f t="shared" si="31"/>
        <v/>
      </c>
      <c r="CY28" s="63" t="str">
        <f t="shared" si="31"/>
        <v/>
      </c>
      <c r="CZ28" s="63" t="str">
        <f t="shared" si="31"/>
        <v/>
      </c>
    </row>
    <row r="29" ht="15.75" customHeight="1">
      <c r="A29" s="53"/>
      <c r="B29" s="53"/>
      <c r="C29" s="55"/>
      <c r="D29" s="55"/>
      <c r="E29" s="53"/>
      <c r="F29" s="53"/>
      <c r="G29" s="53"/>
      <c r="H29" s="53"/>
      <c r="I29" s="53"/>
      <c r="J29" s="56"/>
      <c r="K29" s="57" t="str">
        <f t="shared" si="6"/>
        <v/>
      </c>
      <c r="L29" s="57" t="str">
        <f t="shared" si="7"/>
        <v/>
      </c>
      <c r="M29" s="57" t="str">
        <f>IF(OR($B29&lt;&gt;"Vorgang",N($H29)=0,NOT(ISNUMBER($L29)),ISNUMBER($P29)),"",WORKDAY($L29,$H29,Freie_Tage))</f>
        <v/>
      </c>
      <c r="N29" s="56"/>
      <c r="O29" s="56"/>
      <c r="P29" s="56"/>
      <c r="Q29" s="58"/>
      <c r="R29" s="59" t="str">
        <f>IF(AND(ISNUMBER($N29),ISNUMBER($L29)),IF($L29&gt;$N29,NETWORKDAYS($N29,$L29,Freie_Tage)-1,IF($L29&lt;$N29,1-NETWORKDAYS($L29,$N29,Freie_Tage),0)),"")</f>
        <v/>
      </c>
      <c r="S29" s="60" t="str">
        <f t="shared" si="8"/>
        <v/>
      </c>
      <c r="T29" s="61" t="str">
        <f t="shared" si="9"/>
        <v/>
      </c>
      <c r="U29" s="62">
        <f t="shared" si="10"/>
        <v>1</v>
      </c>
      <c r="V29" s="62" t="str">
        <f t="array" ref="V29">IF(OR($C29="",$B29="Abschnitt"),"",IF(ISNUMBER($O29),$O29,IF(AND($E29="",NOT(ISNUMBER($J29))),WORKDAY(IF(ISNUMBER($C$5),$C$5,TODAY())-1,1,Freie_Tage),MAX(IF($E29="",0,IFERROR(WORKDAY(INDEX($X$7:$X28,MATCH($E29,$A$7:$A28,0)),IF($B29="Meilenstein",0,1)+N($F29),Freie_Tage),WORKDAY(IF(ISNUMBER($C$5),$C$5,TODAY())-1,1,Freie_Tage))),IF(ISNUMBER($J29),WORKDAY($J29-1,1,Freie_Tage),0)))))</f>
        <v/>
      </c>
      <c r="W29" s="62" t="str">
        <f>IF(V29="","",IF(ISNUMBER($P29),$P29,IF($B29="Meilenstein",V29,WORKDAY(V29,MAX(N($G29),1)-1,Freie_Tage))))</f>
        <v/>
      </c>
      <c r="X29" s="62" t="str">
        <f>IF(V29="","",MAX(WORKDAY(IF($B29="Meilenstein",V29,WORKDAY(V29,MAX(N($G29),1)-1,Freie_Tage)),N($H29),Freie_Tage),IF(ISNUMBER($P29),$P29,0)))</f>
        <v/>
      </c>
      <c r="Y29" s="62">
        <f t="shared" si="11"/>
        <v>0</v>
      </c>
      <c r="Z29" s="62">
        <f>IF(NOT(ISNUMBER($K29)),0,IF(Y29&gt;=1,1,IF(TODAY()&lt;$K29,2,IF(OR(TODAY()&gt;$L29,N($R29)&gt;0),5,IF(Y29&lt;MIN(1,(NETWORKDAYS($K29,TODAY(),Freie_Tage)-1)/MAX(1,NETWORKDAYS($K29,$L29,Freie_Tage)))-0.15,4,3)))))</f>
        <v>0</v>
      </c>
      <c r="AA29" s="63" t="str">
        <f t="shared" ref="AA29:CZ29" si="32">IF(AND($B29="Meilenstein",ISNUMBER($K29)),IF(AND(AA$1&lt;=$K29,AB$1&gt;$K29),"◆",""),"")</f>
        <v/>
      </c>
      <c r="AB29" s="63" t="str">
        <f t="shared" si="32"/>
        <v/>
      </c>
      <c r="AC29" s="63" t="str">
        <f t="shared" si="32"/>
        <v/>
      </c>
      <c r="AD29" s="63" t="str">
        <f t="shared" si="32"/>
        <v/>
      </c>
      <c r="AE29" s="63" t="str">
        <f t="shared" si="32"/>
        <v/>
      </c>
      <c r="AF29" s="63" t="str">
        <f t="shared" si="32"/>
        <v/>
      </c>
      <c r="AG29" s="63" t="str">
        <f t="shared" si="32"/>
        <v/>
      </c>
      <c r="AH29" s="63" t="str">
        <f t="shared" si="32"/>
        <v/>
      </c>
      <c r="AI29" s="63" t="str">
        <f t="shared" si="32"/>
        <v/>
      </c>
      <c r="AJ29" s="63" t="str">
        <f t="shared" si="32"/>
        <v/>
      </c>
      <c r="AK29" s="63" t="str">
        <f t="shared" si="32"/>
        <v/>
      </c>
      <c r="AL29" s="63" t="str">
        <f t="shared" si="32"/>
        <v/>
      </c>
      <c r="AM29" s="63" t="str">
        <f t="shared" si="32"/>
        <v/>
      </c>
      <c r="AN29" s="63" t="str">
        <f t="shared" si="32"/>
        <v/>
      </c>
      <c r="AO29" s="63" t="str">
        <f t="shared" si="32"/>
        <v/>
      </c>
      <c r="AP29" s="63" t="str">
        <f t="shared" si="32"/>
        <v/>
      </c>
      <c r="AQ29" s="63" t="str">
        <f t="shared" si="32"/>
        <v/>
      </c>
      <c r="AR29" s="63" t="str">
        <f t="shared" si="32"/>
        <v/>
      </c>
      <c r="AS29" s="63" t="str">
        <f t="shared" si="32"/>
        <v/>
      </c>
      <c r="AT29" s="63" t="str">
        <f t="shared" si="32"/>
        <v/>
      </c>
      <c r="AU29" s="63" t="str">
        <f t="shared" si="32"/>
        <v/>
      </c>
      <c r="AV29" s="63" t="str">
        <f t="shared" si="32"/>
        <v/>
      </c>
      <c r="AW29" s="63" t="str">
        <f t="shared" si="32"/>
        <v/>
      </c>
      <c r="AX29" s="63" t="str">
        <f t="shared" si="32"/>
        <v/>
      </c>
      <c r="AY29" s="63" t="str">
        <f t="shared" si="32"/>
        <v/>
      </c>
      <c r="AZ29" s="63" t="str">
        <f t="shared" si="32"/>
        <v/>
      </c>
      <c r="BA29" s="63" t="str">
        <f t="shared" si="32"/>
        <v/>
      </c>
      <c r="BB29" s="63" t="str">
        <f t="shared" si="32"/>
        <v/>
      </c>
      <c r="BC29" s="63" t="str">
        <f t="shared" si="32"/>
        <v/>
      </c>
      <c r="BD29" s="63" t="str">
        <f t="shared" si="32"/>
        <v/>
      </c>
      <c r="BE29" s="63" t="str">
        <f t="shared" si="32"/>
        <v/>
      </c>
      <c r="BF29" s="63" t="str">
        <f t="shared" si="32"/>
        <v/>
      </c>
      <c r="BG29" s="63" t="str">
        <f t="shared" si="32"/>
        <v/>
      </c>
      <c r="BH29" s="63" t="str">
        <f t="shared" si="32"/>
        <v/>
      </c>
      <c r="BI29" s="63" t="str">
        <f t="shared" si="32"/>
        <v/>
      </c>
      <c r="BJ29" s="63" t="str">
        <f t="shared" si="32"/>
        <v/>
      </c>
      <c r="BK29" s="63" t="str">
        <f t="shared" si="32"/>
        <v/>
      </c>
      <c r="BL29" s="63" t="str">
        <f t="shared" si="32"/>
        <v/>
      </c>
      <c r="BM29" s="63" t="str">
        <f t="shared" si="32"/>
        <v/>
      </c>
      <c r="BN29" s="63" t="str">
        <f t="shared" si="32"/>
        <v/>
      </c>
      <c r="BO29" s="63" t="str">
        <f t="shared" si="32"/>
        <v/>
      </c>
      <c r="BP29" s="63" t="str">
        <f t="shared" si="32"/>
        <v/>
      </c>
      <c r="BQ29" s="63" t="str">
        <f t="shared" si="32"/>
        <v/>
      </c>
      <c r="BR29" s="63" t="str">
        <f t="shared" si="32"/>
        <v/>
      </c>
      <c r="BS29" s="63" t="str">
        <f t="shared" si="32"/>
        <v/>
      </c>
      <c r="BT29" s="63" t="str">
        <f t="shared" si="32"/>
        <v/>
      </c>
      <c r="BU29" s="63" t="str">
        <f t="shared" si="32"/>
        <v/>
      </c>
      <c r="BV29" s="63" t="str">
        <f t="shared" si="32"/>
        <v/>
      </c>
      <c r="BW29" s="63" t="str">
        <f t="shared" si="32"/>
        <v/>
      </c>
      <c r="BX29" s="63" t="str">
        <f t="shared" si="32"/>
        <v/>
      </c>
      <c r="BY29" s="63" t="str">
        <f t="shared" si="32"/>
        <v/>
      </c>
      <c r="BZ29" s="63" t="str">
        <f t="shared" si="32"/>
        <v/>
      </c>
      <c r="CA29" s="63" t="str">
        <f t="shared" si="32"/>
        <v/>
      </c>
      <c r="CB29" s="63" t="str">
        <f t="shared" si="32"/>
        <v/>
      </c>
      <c r="CC29" s="63" t="str">
        <f t="shared" si="32"/>
        <v/>
      </c>
      <c r="CD29" s="63" t="str">
        <f t="shared" si="32"/>
        <v/>
      </c>
      <c r="CE29" s="63" t="str">
        <f t="shared" si="32"/>
        <v/>
      </c>
      <c r="CF29" s="63" t="str">
        <f t="shared" si="32"/>
        <v/>
      </c>
      <c r="CG29" s="63" t="str">
        <f t="shared" si="32"/>
        <v/>
      </c>
      <c r="CH29" s="63" t="str">
        <f t="shared" si="32"/>
        <v/>
      </c>
      <c r="CI29" s="63" t="str">
        <f t="shared" si="32"/>
        <v/>
      </c>
      <c r="CJ29" s="63" t="str">
        <f t="shared" si="32"/>
        <v/>
      </c>
      <c r="CK29" s="63" t="str">
        <f t="shared" si="32"/>
        <v/>
      </c>
      <c r="CL29" s="63" t="str">
        <f t="shared" si="32"/>
        <v/>
      </c>
      <c r="CM29" s="63" t="str">
        <f t="shared" si="32"/>
        <v/>
      </c>
      <c r="CN29" s="63" t="str">
        <f t="shared" si="32"/>
        <v/>
      </c>
      <c r="CO29" s="63" t="str">
        <f t="shared" si="32"/>
        <v/>
      </c>
      <c r="CP29" s="63" t="str">
        <f t="shared" si="32"/>
        <v/>
      </c>
      <c r="CQ29" s="63" t="str">
        <f t="shared" si="32"/>
        <v/>
      </c>
      <c r="CR29" s="63" t="str">
        <f t="shared" si="32"/>
        <v/>
      </c>
      <c r="CS29" s="63" t="str">
        <f t="shared" si="32"/>
        <v/>
      </c>
      <c r="CT29" s="63" t="str">
        <f t="shared" si="32"/>
        <v/>
      </c>
      <c r="CU29" s="63" t="str">
        <f t="shared" si="32"/>
        <v/>
      </c>
      <c r="CV29" s="63" t="str">
        <f t="shared" si="32"/>
        <v/>
      </c>
      <c r="CW29" s="63" t="str">
        <f t="shared" si="32"/>
        <v/>
      </c>
      <c r="CX29" s="63" t="str">
        <f t="shared" si="32"/>
        <v/>
      </c>
      <c r="CY29" s="63" t="str">
        <f t="shared" si="32"/>
        <v/>
      </c>
      <c r="CZ29" s="63" t="str">
        <f t="shared" si="32"/>
        <v/>
      </c>
    </row>
    <row r="30" ht="15.75" customHeight="1">
      <c r="A30" s="53"/>
      <c r="B30" s="53"/>
      <c r="C30" s="55"/>
      <c r="D30" s="55"/>
      <c r="E30" s="53"/>
      <c r="F30" s="53"/>
      <c r="G30" s="53"/>
      <c r="H30" s="53"/>
      <c r="I30" s="53"/>
      <c r="J30" s="56"/>
      <c r="K30" s="57" t="str">
        <f t="shared" si="6"/>
        <v/>
      </c>
      <c r="L30" s="57" t="str">
        <f t="shared" si="7"/>
        <v/>
      </c>
      <c r="M30" s="57" t="str">
        <f>IF(OR($B30&lt;&gt;"Vorgang",N($H30)=0,NOT(ISNUMBER($L30)),ISNUMBER($P30)),"",WORKDAY($L30,$H30,Freie_Tage))</f>
        <v/>
      </c>
      <c r="N30" s="56"/>
      <c r="O30" s="56"/>
      <c r="P30" s="56"/>
      <c r="Q30" s="58"/>
      <c r="R30" s="59" t="str">
        <f>IF(AND(ISNUMBER($N30),ISNUMBER($L30)),IF($L30&gt;$N30,NETWORKDAYS($N30,$L30,Freie_Tage)-1,IF($L30&lt;$N30,1-NETWORKDAYS($L30,$N30,Freie_Tage),0)),"")</f>
        <v/>
      </c>
      <c r="S30" s="60" t="str">
        <f t="shared" si="8"/>
        <v/>
      </c>
      <c r="T30" s="61" t="str">
        <f t="shared" si="9"/>
        <v/>
      </c>
      <c r="U30" s="62">
        <f t="shared" si="10"/>
        <v>1</v>
      </c>
      <c r="V30" s="62" t="str">
        <f t="array" ref="V30">IF(OR($C30="",$B30="Abschnitt"),"",IF(ISNUMBER($O30),$O30,IF(AND($E30="",NOT(ISNUMBER($J30))),WORKDAY(IF(ISNUMBER($C$5),$C$5,TODAY())-1,1,Freie_Tage),MAX(IF($E30="",0,IFERROR(WORKDAY(INDEX($X$7:$X29,MATCH($E30,$A$7:$A29,0)),IF($B30="Meilenstein",0,1)+N($F30),Freie_Tage),WORKDAY(IF(ISNUMBER($C$5),$C$5,TODAY())-1,1,Freie_Tage))),IF(ISNUMBER($J30),WORKDAY($J30-1,1,Freie_Tage),0)))))</f>
        <v/>
      </c>
      <c r="W30" s="62" t="str">
        <f>IF(V30="","",IF(ISNUMBER($P30),$P30,IF($B30="Meilenstein",V30,WORKDAY(V30,MAX(N($G30),1)-1,Freie_Tage))))</f>
        <v/>
      </c>
      <c r="X30" s="62" t="str">
        <f>IF(V30="","",MAX(WORKDAY(IF($B30="Meilenstein",V30,WORKDAY(V30,MAX(N($G30),1)-1,Freie_Tage)),N($H30),Freie_Tage),IF(ISNUMBER($P30),$P30,0)))</f>
        <v/>
      </c>
      <c r="Y30" s="62">
        <f t="shared" si="11"/>
        <v>0</v>
      </c>
      <c r="Z30" s="62">
        <f>IF(NOT(ISNUMBER($K30)),0,IF(Y30&gt;=1,1,IF(TODAY()&lt;$K30,2,IF(OR(TODAY()&gt;$L30,N($R30)&gt;0),5,IF(Y30&lt;MIN(1,(NETWORKDAYS($K30,TODAY(),Freie_Tage)-1)/MAX(1,NETWORKDAYS($K30,$L30,Freie_Tage)))-0.15,4,3)))))</f>
        <v>0</v>
      </c>
      <c r="AA30" s="63" t="str">
        <f t="shared" ref="AA30:CZ30" si="33">IF(AND($B30="Meilenstein",ISNUMBER($K30)),IF(AND(AA$1&lt;=$K30,AB$1&gt;$K30),"◆",""),"")</f>
        <v/>
      </c>
      <c r="AB30" s="63" t="str">
        <f t="shared" si="33"/>
        <v/>
      </c>
      <c r="AC30" s="63" t="str">
        <f t="shared" si="33"/>
        <v/>
      </c>
      <c r="AD30" s="63" t="str">
        <f t="shared" si="33"/>
        <v/>
      </c>
      <c r="AE30" s="63" t="str">
        <f t="shared" si="33"/>
        <v/>
      </c>
      <c r="AF30" s="63" t="str">
        <f t="shared" si="33"/>
        <v/>
      </c>
      <c r="AG30" s="63" t="str">
        <f t="shared" si="33"/>
        <v/>
      </c>
      <c r="AH30" s="63" t="str">
        <f t="shared" si="33"/>
        <v/>
      </c>
      <c r="AI30" s="63" t="str">
        <f t="shared" si="33"/>
        <v/>
      </c>
      <c r="AJ30" s="63" t="str">
        <f t="shared" si="33"/>
        <v/>
      </c>
      <c r="AK30" s="63" t="str">
        <f t="shared" si="33"/>
        <v/>
      </c>
      <c r="AL30" s="63" t="str">
        <f t="shared" si="33"/>
        <v/>
      </c>
      <c r="AM30" s="63" t="str">
        <f t="shared" si="33"/>
        <v/>
      </c>
      <c r="AN30" s="63" t="str">
        <f t="shared" si="33"/>
        <v/>
      </c>
      <c r="AO30" s="63" t="str">
        <f t="shared" si="33"/>
        <v/>
      </c>
      <c r="AP30" s="63" t="str">
        <f t="shared" si="33"/>
        <v/>
      </c>
      <c r="AQ30" s="63" t="str">
        <f t="shared" si="33"/>
        <v/>
      </c>
      <c r="AR30" s="63" t="str">
        <f t="shared" si="33"/>
        <v/>
      </c>
      <c r="AS30" s="63" t="str">
        <f t="shared" si="33"/>
        <v/>
      </c>
      <c r="AT30" s="63" t="str">
        <f t="shared" si="33"/>
        <v/>
      </c>
      <c r="AU30" s="63" t="str">
        <f t="shared" si="33"/>
        <v/>
      </c>
      <c r="AV30" s="63" t="str">
        <f t="shared" si="33"/>
        <v/>
      </c>
      <c r="AW30" s="63" t="str">
        <f t="shared" si="33"/>
        <v/>
      </c>
      <c r="AX30" s="63" t="str">
        <f t="shared" si="33"/>
        <v/>
      </c>
      <c r="AY30" s="63" t="str">
        <f t="shared" si="33"/>
        <v/>
      </c>
      <c r="AZ30" s="63" t="str">
        <f t="shared" si="33"/>
        <v/>
      </c>
      <c r="BA30" s="63" t="str">
        <f t="shared" si="33"/>
        <v/>
      </c>
      <c r="BB30" s="63" t="str">
        <f t="shared" si="33"/>
        <v/>
      </c>
      <c r="BC30" s="63" t="str">
        <f t="shared" si="33"/>
        <v/>
      </c>
      <c r="BD30" s="63" t="str">
        <f t="shared" si="33"/>
        <v/>
      </c>
      <c r="BE30" s="63" t="str">
        <f t="shared" si="33"/>
        <v/>
      </c>
      <c r="BF30" s="63" t="str">
        <f t="shared" si="33"/>
        <v/>
      </c>
      <c r="BG30" s="63" t="str">
        <f t="shared" si="33"/>
        <v/>
      </c>
      <c r="BH30" s="63" t="str">
        <f t="shared" si="33"/>
        <v/>
      </c>
      <c r="BI30" s="63" t="str">
        <f t="shared" si="33"/>
        <v/>
      </c>
      <c r="BJ30" s="63" t="str">
        <f t="shared" si="33"/>
        <v/>
      </c>
      <c r="BK30" s="63" t="str">
        <f t="shared" si="33"/>
        <v/>
      </c>
      <c r="BL30" s="63" t="str">
        <f t="shared" si="33"/>
        <v/>
      </c>
      <c r="BM30" s="63" t="str">
        <f t="shared" si="33"/>
        <v/>
      </c>
      <c r="BN30" s="63" t="str">
        <f t="shared" si="33"/>
        <v/>
      </c>
      <c r="BO30" s="63" t="str">
        <f t="shared" si="33"/>
        <v/>
      </c>
      <c r="BP30" s="63" t="str">
        <f t="shared" si="33"/>
        <v/>
      </c>
      <c r="BQ30" s="63" t="str">
        <f t="shared" si="33"/>
        <v/>
      </c>
      <c r="BR30" s="63" t="str">
        <f t="shared" si="33"/>
        <v/>
      </c>
      <c r="BS30" s="63" t="str">
        <f t="shared" si="33"/>
        <v/>
      </c>
      <c r="BT30" s="63" t="str">
        <f t="shared" si="33"/>
        <v/>
      </c>
      <c r="BU30" s="63" t="str">
        <f t="shared" si="33"/>
        <v/>
      </c>
      <c r="BV30" s="63" t="str">
        <f t="shared" si="33"/>
        <v/>
      </c>
      <c r="BW30" s="63" t="str">
        <f t="shared" si="33"/>
        <v/>
      </c>
      <c r="BX30" s="63" t="str">
        <f t="shared" si="33"/>
        <v/>
      </c>
      <c r="BY30" s="63" t="str">
        <f t="shared" si="33"/>
        <v/>
      </c>
      <c r="BZ30" s="63" t="str">
        <f t="shared" si="33"/>
        <v/>
      </c>
      <c r="CA30" s="63" t="str">
        <f t="shared" si="33"/>
        <v/>
      </c>
      <c r="CB30" s="63" t="str">
        <f t="shared" si="33"/>
        <v/>
      </c>
      <c r="CC30" s="63" t="str">
        <f t="shared" si="33"/>
        <v/>
      </c>
      <c r="CD30" s="63" t="str">
        <f t="shared" si="33"/>
        <v/>
      </c>
      <c r="CE30" s="63" t="str">
        <f t="shared" si="33"/>
        <v/>
      </c>
      <c r="CF30" s="63" t="str">
        <f t="shared" si="33"/>
        <v/>
      </c>
      <c r="CG30" s="63" t="str">
        <f t="shared" si="33"/>
        <v/>
      </c>
      <c r="CH30" s="63" t="str">
        <f t="shared" si="33"/>
        <v/>
      </c>
      <c r="CI30" s="63" t="str">
        <f t="shared" si="33"/>
        <v/>
      </c>
      <c r="CJ30" s="63" t="str">
        <f t="shared" si="33"/>
        <v/>
      </c>
      <c r="CK30" s="63" t="str">
        <f t="shared" si="33"/>
        <v/>
      </c>
      <c r="CL30" s="63" t="str">
        <f t="shared" si="33"/>
        <v/>
      </c>
      <c r="CM30" s="63" t="str">
        <f t="shared" si="33"/>
        <v/>
      </c>
      <c r="CN30" s="63" t="str">
        <f t="shared" si="33"/>
        <v/>
      </c>
      <c r="CO30" s="63" t="str">
        <f t="shared" si="33"/>
        <v/>
      </c>
      <c r="CP30" s="63" t="str">
        <f t="shared" si="33"/>
        <v/>
      </c>
      <c r="CQ30" s="63" t="str">
        <f t="shared" si="33"/>
        <v/>
      </c>
      <c r="CR30" s="63" t="str">
        <f t="shared" si="33"/>
        <v/>
      </c>
      <c r="CS30" s="63" t="str">
        <f t="shared" si="33"/>
        <v/>
      </c>
      <c r="CT30" s="63" t="str">
        <f t="shared" si="33"/>
        <v/>
      </c>
      <c r="CU30" s="63" t="str">
        <f t="shared" si="33"/>
        <v/>
      </c>
      <c r="CV30" s="63" t="str">
        <f t="shared" si="33"/>
        <v/>
      </c>
      <c r="CW30" s="63" t="str">
        <f t="shared" si="33"/>
        <v/>
      </c>
      <c r="CX30" s="63" t="str">
        <f t="shared" si="33"/>
        <v/>
      </c>
      <c r="CY30" s="63" t="str">
        <f t="shared" si="33"/>
        <v/>
      </c>
      <c r="CZ30" s="63" t="str">
        <f t="shared" si="33"/>
        <v/>
      </c>
    </row>
    <row r="31" ht="15.75" customHeight="1">
      <c r="A31" s="53"/>
      <c r="B31" s="53"/>
      <c r="C31" s="55"/>
      <c r="D31" s="55"/>
      <c r="E31" s="53"/>
      <c r="F31" s="53"/>
      <c r="G31" s="53"/>
      <c r="H31" s="53"/>
      <c r="I31" s="53"/>
      <c r="J31" s="56"/>
      <c r="K31" s="57" t="str">
        <f t="shared" si="6"/>
        <v/>
      </c>
      <c r="L31" s="57" t="str">
        <f t="shared" si="7"/>
        <v/>
      </c>
      <c r="M31" s="57" t="str">
        <f>IF(OR($B31&lt;&gt;"Vorgang",N($H31)=0,NOT(ISNUMBER($L31)),ISNUMBER($P31)),"",WORKDAY($L31,$H31,Freie_Tage))</f>
        <v/>
      </c>
      <c r="N31" s="56"/>
      <c r="O31" s="56"/>
      <c r="P31" s="56"/>
      <c r="Q31" s="58"/>
      <c r="R31" s="59" t="str">
        <f>IF(AND(ISNUMBER($N31),ISNUMBER($L31)),IF($L31&gt;$N31,NETWORKDAYS($N31,$L31,Freie_Tage)-1,IF($L31&lt;$N31,1-NETWORKDAYS($L31,$N31,Freie_Tage),0)),"")</f>
        <v/>
      </c>
      <c r="S31" s="60" t="str">
        <f t="shared" si="8"/>
        <v/>
      </c>
      <c r="T31" s="61" t="str">
        <f t="shared" si="9"/>
        <v/>
      </c>
      <c r="U31" s="62">
        <f t="shared" si="10"/>
        <v>1</v>
      </c>
      <c r="V31" s="62" t="str">
        <f t="array" ref="V31">IF(OR($C31="",$B31="Abschnitt"),"",IF(ISNUMBER($O31),$O31,IF(AND($E31="",NOT(ISNUMBER($J31))),WORKDAY(IF(ISNUMBER($C$5),$C$5,TODAY())-1,1,Freie_Tage),MAX(IF($E31="",0,IFERROR(WORKDAY(INDEX($X$7:$X30,MATCH($E31,$A$7:$A30,0)),IF($B31="Meilenstein",0,1)+N($F31),Freie_Tage),WORKDAY(IF(ISNUMBER($C$5),$C$5,TODAY())-1,1,Freie_Tage))),IF(ISNUMBER($J31),WORKDAY($J31-1,1,Freie_Tage),0)))))</f>
        <v/>
      </c>
      <c r="W31" s="62" t="str">
        <f>IF(V31="","",IF(ISNUMBER($P31),$P31,IF($B31="Meilenstein",V31,WORKDAY(V31,MAX(N($G31),1)-1,Freie_Tage))))</f>
        <v/>
      </c>
      <c r="X31" s="62" t="str">
        <f>IF(V31="","",MAX(WORKDAY(IF($B31="Meilenstein",V31,WORKDAY(V31,MAX(N($G31),1)-1,Freie_Tage)),N($H31),Freie_Tage),IF(ISNUMBER($P31),$P31,0)))</f>
        <v/>
      </c>
      <c r="Y31" s="62">
        <f t="shared" si="11"/>
        <v>0</v>
      </c>
      <c r="Z31" s="62">
        <f>IF(NOT(ISNUMBER($K31)),0,IF(Y31&gt;=1,1,IF(TODAY()&lt;$K31,2,IF(OR(TODAY()&gt;$L31,N($R31)&gt;0),5,IF(Y31&lt;MIN(1,(NETWORKDAYS($K31,TODAY(),Freie_Tage)-1)/MAX(1,NETWORKDAYS($K31,$L31,Freie_Tage)))-0.15,4,3)))))</f>
        <v>0</v>
      </c>
      <c r="AA31" s="63" t="str">
        <f t="shared" ref="AA31:CZ31" si="34">IF(AND($B31="Meilenstein",ISNUMBER($K31)),IF(AND(AA$1&lt;=$K31,AB$1&gt;$K31),"◆",""),"")</f>
        <v/>
      </c>
      <c r="AB31" s="63" t="str">
        <f t="shared" si="34"/>
        <v/>
      </c>
      <c r="AC31" s="63" t="str">
        <f t="shared" si="34"/>
        <v/>
      </c>
      <c r="AD31" s="63" t="str">
        <f t="shared" si="34"/>
        <v/>
      </c>
      <c r="AE31" s="63" t="str">
        <f t="shared" si="34"/>
        <v/>
      </c>
      <c r="AF31" s="63" t="str">
        <f t="shared" si="34"/>
        <v/>
      </c>
      <c r="AG31" s="63" t="str">
        <f t="shared" si="34"/>
        <v/>
      </c>
      <c r="AH31" s="63" t="str">
        <f t="shared" si="34"/>
        <v/>
      </c>
      <c r="AI31" s="63" t="str">
        <f t="shared" si="34"/>
        <v/>
      </c>
      <c r="AJ31" s="63" t="str">
        <f t="shared" si="34"/>
        <v/>
      </c>
      <c r="AK31" s="63" t="str">
        <f t="shared" si="34"/>
        <v/>
      </c>
      <c r="AL31" s="63" t="str">
        <f t="shared" si="34"/>
        <v/>
      </c>
      <c r="AM31" s="63" t="str">
        <f t="shared" si="34"/>
        <v/>
      </c>
      <c r="AN31" s="63" t="str">
        <f t="shared" si="34"/>
        <v/>
      </c>
      <c r="AO31" s="63" t="str">
        <f t="shared" si="34"/>
        <v/>
      </c>
      <c r="AP31" s="63" t="str">
        <f t="shared" si="34"/>
        <v/>
      </c>
      <c r="AQ31" s="63" t="str">
        <f t="shared" si="34"/>
        <v/>
      </c>
      <c r="AR31" s="63" t="str">
        <f t="shared" si="34"/>
        <v/>
      </c>
      <c r="AS31" s="63" t="str">
        <f t="shared" si="34"/>
        <v/>
      </c>
      <c r="AT31" s="63" t="str">
        <f t="shared" si="34"/>
        <v/>
      </c>
      <c r="AU31" s="63" t="str">
        <f t="shared" si="34"/>
        <v/>
      </c>
      <c r="AV31" s="63" t="str">
        <f t="shared" si="34"/>
        <v/>
      </c>
      <c r="AW31" s="63" t="str">
        <f t="shared" si="34"/>
        <v/>
      </c>
      <c r="AX31" s="63" t="str">
        <f t="shared" si="34"/>
        <v/>
      </c>
      <c r="AY31" s="63" t="str">
        <f t="shared" si="34"/>
        <v/>
      </c>
      <c r="AZ31" s="63" t="str">
        <f t="shared" si="34"/>
        <v/>
      </c>
      <c r="BA31" s="63" t="str">
        <f t="shared" si="34"/>
        <v/>
      </c>
      <c r="BB31" s="63" t="str">
        <f t="shared" si="34"/>
        <v/>
      </c>
      <c r="BC31" s="63" t="str">
        <f t="shared" si="34"/>
        <v/>
      </c>
      <c r="BD31" s="63" t="str">
        <f t="shared" si="34"/>
        <v/>
      </c>
      <c r="BE31" s="63" t="str">
        <f t="shared" si="34"/>
        <v/>
      </c>
      <c r="BF31" s="63" t="str">
        <f t="shared" si="34"/>
        <v/>
      </c>
      <c r="BG31" s="63" t="str">
        <f t="shared" si="34"/>
        <v/>
      </c>
      <c r="BH31" s="63" t="str">
        <f t="shared" si="34"/>
        <v/>
      </c>
      <c r="BI31" s="63" t="str">
        <f t="shared" si="34"/>
        <v/>
      </c>
      <c r="BJ31" s="63" t="str">
        <f t="shared" si="34"/>
        <v/>
      </c>
      <c r="BK31" s="63" t="str">
        <f t="shared" si="34"/>
        <v/>
      </c>
      <c r="BL31" s="63" t="str">
        <f t="shared" si="34"/>
        <v/>
      </c>
      <c r="BM31" s="63" t="str">
        <f t="shared" si="34"/>
        <v/>
      </c>
      <c r="BN31" s="63" t="str">
        <f t="shared" si="34"/>
        <v/>
      </c>
      <c r="BO31" s="63" t="str">
        <f t="shared" si="34"/>
        <v/>
      </c>
      <c r="BP31" s="63" t="str">
        <f t="shared" si="34"/>
        <v/>
      </c>
      <c r="BQ31" s="63" t="str">
        <f t="shared" si="34"/>
        <v/>
      </c>
      <c r="BR31" s="63" t="str">
        <f t="shared" si="34"/>
        <v/>
      </c>
      <c r="BS31" s="63" t="str">
        <f t="shared" si="34"/>
        <v/>
      </c>
      <c r="BT31" s="63" t="str">
        <f t="shared" si="34"/>
        <v/>
      </c>
      <c r="BU31" s="63" t="str">
        <f t="shared" si="34"/>
        <v/>
      </c>
      <c r="BV31" s="63" t="str">
        <f t="shared" si="34"/>
        <v/>
      </c>
      <c r="BW31" s="63" t="str">
        <f t="shared" si="34"/>
        <v/>
      </c>
      <c r="BX31" s="63" t="str">
        <f t="shared" si="34"/>
        <v/>
      </c>
      <c r="BY31" s="63" t="str">
        <f t="shared" si="34"/>
        <v/>
      </c>
      <c r="BZ31" s="63" t="str">
        <f t="shared" si="34"/>
        <v/>
      </c>
      <c r="CA31" s="63" t="str">
        <f t="shared" si="34"/>
        <v/>
      </c>
      <c r="CB31" s="63" t="str">
        <f t="shared" si="34"/>
        <v/>
      </c>
      <c r="CC31" s="63" t="str">
        <f t="shared" si="34"/>
        <v/>
      </c>
      <c r="CD31" s="63" t="str">
        <f t="shared" si="34"/>
        <v/>
      </c>
      <c r="CE31" s="63" t="str">
        <f t="shared" si="34"/>
        <v/>
      </c>
      <c r="CF31" s="63" t="str">
        <f t="shared" si="34"/>
        <v/>
      </c>
      <c r="CG31" s="63" t="str">
        <f t="shared" si="34"/>
        <v/>
      </c>
      <c r="CH31" s="63" t="str">
        <f t="shared" si="34"/>
        <v/>
      </c>
      <c r="CI31" s="63" t="str">
        <f t="shared" si="34"/>
        <v/>
      </c>
      <c r="CJ31" s="63" t="str">
        <f t="shared" si="34"/>
        <v/>
      </c>
      <c r="CK31" s="63" t="str">
        <f t="shared" si="34"/>
        <v/>
      </c>
      <c r="CL31" s="63" t="str">
        <f t="shared" si="34"/>
        <v/>
      </c>
      <c r="CM31" s="63" t="str">
        <f t="shared" si="34"/>
        <v/>
      </c>
      <c r="CN31" s="63" t="str">
        <f t="shared" si="34"/>
        <v/>
      </c>
      <c r="CO31" s="63" t="str">
        <f t="shared" si="34"/>
        <v/>
      </c>
      <c r="CP31" s="63" t="str">
        <f t="shared" si="34"/>
        <v/>
      </c>
      <c r="CQ31" s="63" t="str">
        <f t="shared" si="34"/>
        <v/>
      </c>
      <c r="CR31" s="63" t="str">
        <f t="shared" si="34"/>
        <v/>
      </c>
      <c r="CS31" s="63" t="str">
        <f t="shared" si="34"/>
        <v/>
      </c>
      <c r="CT31" s="63" t="str">
        <f t="shared" si="34"/>
        <v/>
      </c>
      <c r="CU31" s="63" t="str">
        <f t="shared" si="34"/>
        <v/>
      </c>
      <c r="CV31" s="63" t="str">
        <f t="shared" si="34"/>
        <v/>
      </c>
      <c r="CW31" s="63" t="str">
        <f t="shared" si="34"/>
        <v/>
      </c>
      <c r="CX31" s="63" t="str">
        <f t="shared" si="34"/>
        <v/>
      </c>
      <c r="CY31" s="63" t="str">
        <f t="shared" si="34"/>
        <v/>
      </c>
      <c r="CZ31" s="63" t="str">
        <f t="shared" si="34"/>
        <v/>
      </c>
    </row>
    <row r="32" ht="15.75" customHeight="1">
      <c r="A32" s="53"/>
      <c r="B32" s="53"/>
      <c r="C32" s="55"/>
      <c r="D32" s="55"/>
      <c r="E32" s="53"/>
      <c r="F32" s="53"/>
      <c r="G32" s="53"/>
      <c r="H32" s="53"/>
      <c r="I32" s="53"/>
      <c r="J32" s="56"/>
      <c r="K32" s="57" t="str">
        <f t="shared" si="6"/>
        <v/>
      </c>
      <c r="L32" s="57" t="str">
        <f t="shared" si="7"/>
        <v/>
      </c>
      <c r="M32" s="57" t="str">
        <f>IF(OR($B32&lt;&gt;"Vorgang",N($H32)=0,NOT(ISNUMBER($L32)),ISNUMBER($P32)),"",WORKDAY($L32,$H32,Freie_Tage))</f>
        <v/>
      </c>
      <c r="N32" s="56"/>
      <c r="O32" s="56"/>
      <c r="P32" s="56"/>
      <c r="Q32" s="58"/>
      <c r="R32" s="59" t="str">
        <f>IF(AND(ISNUMBER($N32),ISNUMBER($L32)),IF($L32&gt;$N32,NETWORKDAYS($N32,$L32,Freie_Tage)-1,IF($L32&lt;$N32,1-NETWORKDAYS($L32,$N32,Freie_Tage),0)),"")</f>
        <v/>
      </c>
      <c r="S32" s="60" t="str">
        <f t="shared" si="8"/>
        <v/>
      </c>
      <c r="T32" s="61" t="str">
        <f t="shared" si="9"/>
        <v/>
      </c>
      <c r="U32" s="62">
        <f t="shared" si="10"/>
        <v>1</v>
      </c>
      <c r="V32" s="62" t="str">
        <f t="array" ref="V32">IF(OR($C32="",$B32="Abschnitt"),"",IF(ISNUMBER($O32),$O32,IF(AND($E32="",NOT(ISNUMBER($J32))),WORKDAY(IF(ISNUMBER($C$5),$C$5,TODAY())-1,1,Freie_Tage),MAX(IF($E32="",0,IFERROR(WORKDAY(INDEX($X$7:$X31,MATCH($E32,$A$7:$A31,0)),IF($B32="Meilenstein",0,1)+N($F32),Freie_Tage),WORKDAY(IF(ISNUMBER($C$5),$C$5,TODAY())-1,1,Freie_Tage))),IF(ISNUMBER($J32),WORKDAY($J32-1,1,Freie_Tage),0)))))</f>
        <v/>
      </c>
      <c r="W32" s="62" t="str">
        <f>IF(V32="","",IF(ISNUMBER($P32),$P32,IF($B32="Meilenstein",V32,WORKDAY(V32,MAX(N($G32),1)-1,Freie_Tage))))</f>
        <v/>
      </c>
      <c r="X32" s="62" t="str">
        <f>IF(V32="","",MAX(WORKDAY(IF($B32="Meilenstein",V32,WORKDAY(V32,MAX(N($G32),1)-1,Freie_Tage)),N($H32),Freie_Tage),IF(ISNUMBER($P32),$P32,0)))</f>
        <v/>
      </c>
      <c r="Y32" s="62">
        <f t="shared" si="11"/>
        <v>0</v>
      </c>
      <c r="Z32" s="62">
        <f>IF(NOT(ISNUMBER($K32)),0,IF(Y32&gt;=1,1,IF(TODAY()&lt;$K32,2,IF(OR(TODAY()&gt;$L32,N($R32)&gt;0),5,IF(Y32&lt;MIN(1,(NETWORKDAYS($K32,TODAY(),Freie_Tage)-1)/MAX(1,NETWORKDAYS($K32,$L32,Freie_Tage)))-0.15,4,3)))))</f>
        <v>0</v>
      </c>
      <c r="AA32" s="63" t="str">
        <f t="shared" ref="AA32:CZ32" si="35">IF(AND($B32="Meilenstein",ISNUMBER($K32)),IF(AND(AA$1&lt;=$K32,AB$1&gt;$K32),"◆",""),"")</f>
        <v/>
      </c>
      <c r="AB32" s="63" t="str">
        <f t="shared" si="35"/>
        <v/>
      </c>
      <c r="AC32" s="63" t="str">
        <f t="shared" si="35"/>
        <v/>
      </c>
      <c r="AD32" s="63" t="str">
        <f t="shared" si="35"/>
        <v/>
      </c>
      <c r="AE32" s="63" t="str">
        <f t="shared" si="35"/>
        <v/>
      </c>
      <c r="AF32" s="63" t="str">
        <f t="shared" si="35"/>
        <v/>
      </c>
      <c r="AG32" s="63" t="str">
        <f t="shared" si="35"/>
        <v/>
      </c>
      <c r="AH32" s="63" t="str">
        <f t="shared" si="35"/>
        <v/>
      </c>
      <c r="AI32" s="63" t="str">
        <f t="shared" si="35"/>
        <v/>
      </c>
      <c r="AJ32" s="63" t="str">
        <f t="shared" si="35"/>
        <v/>
      </c>
      <c r="AK32" s="63" t="str">
        <f t="shared" si="35"/>
        <v/>
      </c>
      <c r="AL32" s="63" t="str">
        <f t="shared" si="35"/>
        <v/>
      </c>
      <c r="AM32" s="63" t="str">
        <f t="shared" si="35"/>
        <v/>
      </c>
      <c r="AN32" s="63" t="str">
        <f t="shared" si="35"/>
        <v/>
      </c>
      <c r="AO32" s="63" t="str">
        <f t="shared" si="35"/>
        <v/>
      </c>
      <c r="AP32" s="63" t="str">
        <f t="shared" si="35"/>
        <v/>
      </c>
      <c r="AQ32" s="63" t="str">
        <f t="shared" si="35"/>
        <v/>
      </c>
      <c r="AR32" s="63" t="str">
        <f t="shared" si="35"/>
        <v/>
      </c>
      <c r="AS32" s="63" t="str">
        <f t="shared" si="35"/>
        <v/>
      </c>
      <c r="AT32" s="63" t="str">
        <f t="shared" si="35"/>
        <v/>
      </c>
      <c r="AU32" s="63" t="str">
        <f t="shared" si="35"/>
        <v/>
      </c>
      <c r="AV32" s="63" t="str">
        <f t="shared" si="35"/>
        <v/>
      </c>
      <c r="AW32" s="63" t="str">
        <f t="shared" si="35"/>
        <v/>
      </c>
      <c r="AX32" s="63" t="str">
        <f t="shared" si="35"/>
        <v/>
      </c>
      <c r="AY32" s="63" t="str">
        <f t="shared" si="35"/>
        <v/>
      </c>
      <c r="AZ32" s="63" t="str">
        <f t="shared" si="35"/>
        <v/>
      </c>
      <c r="BA32" s="63" t="str">
        <f t="shared" si="35"/>
        <v/>
      </c>
      <c r="BB32" s="63" t="str">
        <f t="shared" si="35"/>
        <v/>
      </c>
      <c r="BC32" s="63" t="str">
        <f t="shared" si="35"/>
        <v/>
      </c>
      <c r="BD32" s="63" t="str">
        <f t="shared" si="35"/>
        <v/>
      </c>
      <c r="BE32" s="63" t="str">
        <f t="shared" si="35"/>
        <v/>
      </c>
      <c r="BF32" s="63" t="str">
        <f t="shared" si="35"/>
        <v/>
      </c>
      <c r="BG32" s="63" t="str">
        <f t="shared" si="35"/>
        <v/>
      </c>
      <c r="BH32" s="63" t="str">
        <f t="shared" si="35"/>
        <v/>
      </c>
      <c r="BI32" s="63" t="str">
        <f t="shared" si="35"/>
        <v/>
      </c>
      <c r="BJ32" s="63" t="str">
        <f t="shared" si="35"/>
        <v/>
      </c>
      <c r="BK32" s="63" t="str">
        <f t="shared" si="35"/>
        <v/>
      </c>
      <c r="BL32" s="63" t="str">
        <f t="shared" si="35"/>
        <v/>
      </c>
      <c r="BM32" s="63" t="str">
        <f t="shared" si="35"/>
        <v/>
      </c>
      <c r="BN32" s="63" t="str">
        <f t="shared" si="35"/>
        <v/>
      </c>
      <c r="BO32" s="63" t="str">
        <f t="shared" si="35"/>
        <v/>
      </c>
      <c r="BP32" s="63" t="str">
        <f t="shared" si="35"/>
        <v/>
      </c>
      <c r="BQ32" s="63" t="str">
        <f t="shared" si="35"/>
        <v/>
      </c>
      <c r="BR32" s="63" t="str">
        <f t="shared" si="35"/>
        <v/>
      </c>
      <c r="BS32" s="63" t="str">
        <f t="shared" si="35"/>
        <v/>
      </c>
      <c r="BT32" s="63" t="str">
        <f t="shared" si="35"/>
        <v/>
      </c>
      <c r="BU32" s="63" t="str">
        <f t="shared" si="35"/>
        <v/>
      </c>
      <c r="BV32" s="63" t="str">
        <f t="shared" si="35"/>
        <v/>
      </c>
      <c r="BW32" s="63" t="str">
        <f t="shared" si="35"/>
        <v/>
      </c>
      <c r="BX32" s="63" t="str">
        <f t="shared" si="35"/>
        <v/>
      </c>
      <c r="BY32" s="63" t="str">
        <f t="shared" si="35"/>
        <v/>
      </c>
      <c r="BZ32" s="63" t="str">
        <f t="shared" si="35"/>
        <v/>
      </c>
      <c r="CA32" s="63" t="str">
        <f t="shared" si="35"/>
        <v/>
      </c>
      <c r="CB32" s="63" t="str">
        <f t="shared" si="35"/>
        <v/>
      </c>
      <c r="CC32" s="63" t="str">
        <f t="shared" si="35"/>
        <v/>
      </c>
      <c r="CD32" s="63" t="str">
        <f t="shared" si="35"/>
        <v/>
      </c>
      <c r="CE32" s="63" t="str">
        <f t="shared" si="35"/>
        <v/>
      </c>
      <c r="CF32" s="63" t="str">
        <f t="shared" si="35"/>
        <v/>
      </c>
      <c r="CG32" s="63" t="str">
        <f t="shared" si="35"/>
        <v/>
      </c>
      <c r="CH32" s="63" t="str">
        <f t="shared" si="35"/>
        <v/>
      </c>
      <c r="CI32" s="63" t="str">
        <f t="shared" si="35"/>
        <v/>
      </c>
      <c r="CJ32" s="63" t="str">
        <f t="shared" si="35"/>
        <v/>
      </c>
      <c r="CK32" s="63" t="str">
        <f t="shared" si="35"/>
        <v/>
      </c>
      <c r="CL32" s="63" t="str">
        <f t="shared" si="35"/>
        <v/>
      </c>
      <c r="CM32" s="63" t="str">
        <f t="shared" si="35"/>
        <v/>
      </c>
      <c r="CN32" s="63" t="str">
        <f t="shared" si="35"/>
        <v/>
      </c>
      <c r="CO32" s="63" t="str">
        <f t="shared" si="35"/>
        <v/>
      </c>
      <c r="CP32" s="63" t="str">
        <f t="shared" si="35"/>
        <v/>
      </c>
      <c r="CQ32" s="63" t="str">
        <f t="shared" si="35"/>
        <v/>
      </c>
      <c r="CR32" s="63" t="str">
        <f t="shared" si="35"/>
        <v/>
      </c>
      <c r="CS32" s="63" t="str">
        <f t="shared" si="35"/>
        <v/>
      </c>
      <c r="CT32" s="63" t="str">
        <f t="shared" si="35"/>
        <v/>
      </c>
      <c r="CU32" s="63" t="str">
        <f t="shared" si="35"/>
        <v/>
      </c>
      <c r="CV32" s="63" t="str">
        <f t="shared" si="35"/>
        <v/>
      </c>
      <c r="CW32" s="63" t="str">
        <f t="shared" si="35"/>
        <v/>
      </c>
      <c r="CX32" s="63" t="str">
        <f t="shared" si="35"/>
        <v/>
      </c>
      <c r="CY32" s="63" t="str">
        <f t="shared" si="35"/>
        <v/>
      </c>
      <c r="CZ32" s="63" t="str">
        <f t="shared" si="35"/>
        <v/>
      </c>
    </row>
    <row r="33" ht="15.75" customHeight="1">
      <c r="A33" s="53"/>
      <c r="B33" s="53"/>
      <c r="C33" s="55"/>
      <c r="D33" s="55"/>
      <c r="E33" s="53"/>
      <c r="F33" s="53"/>
      <c r="G33" s="53"/>
      <c r="H33" s="53"/>
      <c r="I33" s="53"/>
      <c r="J33" s="56"/>
      <c r="K33" s="57" t="str">
        <f t="shared" si="6"/>
        <v/>
      </c>
      <c r="L33" s="57" t="str">
        <f t="shared" si="7"/>
        <v/>
      </c>
      <c r="M33" s="57" t="str">
        <f>IF(OR($B33&lt;&gt;"Vorgang",N($H33)=0,NOT(ISNUMBER($L33)),ISNUMBER($P33)),"",WORKDAY($L33,$H33,Freie_Tage))</f>
        <v/>
      </c>
      <c r="N33" s="56"/>
      <c r="O33" s="56"/>
      <c r="P33" s="56"/>
      <c r="Q33" s="58"/>
      <c r="R33" s="59" t="str">
        <f>IF(AND(ISNUMBER($N33),ISNUMBER($L33)),IF($L33&gt;$N33,NETWORKDAYS($N33,$L33,Freie_Tage)-1,IF($L33&lt;$N33,1-NETWORKDAYS($L33,$N33,Freie_Tage),0)),"")</f>
        <v/>
      </c>
      <c r="S33" s="60" t="str">
        <f t="shared" si="8"/>
        <v/>
      </c>
      <c r="T33" s="61" t="str">
        <f t="shared" si="9"/>
        <v/>
      </c>
      <c r="U33" s="62">
        <f t="shared" si="10"/>
        <v>1</v>
      </c>
      <c r="V33" s="62" t="str">
        <f t="array" ref="V33">IF(OR($C33="",$B33="Abschnitt"),"",IF(ISNUMBER($O33),$O33,IF(AND($E33="",NOT(ISNUMBER($J33))),WORKDAY(IF(ISNUMBER($C$5),$C$5,TODAY())-1,1,Freie_Tage),MAX(IF($E33="",0,IFERROR(WORKDAY(INDEX($X$7:$X32,MATCH($E33,$A$7:$A32,0)),IF($B33="Meilenstein",0,1)+N($F33),Freie_Tage),WORKDAY(IF(ISNUMBER($C$5),$C$5,TODAY())-1,1,Freie_Tage))),IF(ISNUMBER($J33),WORKDAY($J33-1,1,Freie_Tage),0)))))</f>
        <v/>
      </c>
      <c r="W33" s="62" t="str">
        <f>IF(V33="","",IF(ISNUMBER($P33),$P33,IF($B33="Meilenstein",V33,WORKDAY(V33,MAX(N($G33),1)-1,Freie_Tage))))</f>
        <v/>
      </c>
      <c r="X33" s="62" t="str">
        <f>IF(V33="","",MAX(WORKDAY(IF($B33="Meilenstein",V33,WORKDAY(V33,MAX(N($G33),1)-1,Freie_Tage)),N($H33),Freie_Tage),IF(ISNUMBER($P33),$P33,0)))</f>
        <v/>
      </c>
      <c r="Y33" s="62">
        <f t="shared" si="11"/>
        <v>0</v>
      </c>
      <c r="Z33" s="62">
        <f>IF(NOT(ISNUMBER($K33)),0,IF(Y33&gt;=1,1,IF(TODAY()&lt;$K33,2,IF(OR(TODAY()&gt;$L33,N($R33)&gt;0),5,IF(Y33&lt;MIN(1,(NETWORKDAYS($K33,TODAY(),Freie_Tage)-1)/MAX(1,NETWORKDAYS($K33,$L33,Freie_Tage)))-0.15,4,3)))))</f>
        <v>0</v>
      </c>
      <c r="AA33" s="63" t="str">
        <f t="shared" ref="AA33:CZ33" si="36">IF(AND($B33="Meilenstein",ISNUMBER($K33)),IF(AND(AA$1&lt;=$K33,AB$1&gt;$K33),"◆",""),"")</f>
        <v/>
      </c>
      <c r="AB33" s="63" t="str">
        <f t="shared" si="36"/>
        <v/>
      </c>
      <c r="AC33" s="63" t="str">
        <f t="shared" si="36"/>
        <v/>
      </c>
      <c r="AD33" s="63" t="str">
        <f t="shared" si="36"/>
        <v/>
      </c>
      <c r="AE33" s="63" t="str">
        <f t="shared" si="36"/>
        <v/>
      </c>
      <c r="AF33" s="63" t="str">
        <f t="shared" si="36"/>
        <v/>
      </c>
      <c r="AG33" s="63" t="str">
        <f t="shared" si="36"/>
        <v/>
      </c>
      <c r="AH33" s="63" t="str">
        <f t="shared" si="36"/>
        <v/>
      </c>
      <c r="AI33" s="63" t="str">
        <f t="shared" si="36"/>
        <v/>
      </c>
      <c r="AJ33" s="63" t="str">
        <f t="shared" si="36"/>
        <v/>
      </c>
      <c r="AK33" s="63" t="str">
        <f t="shared" si="36"/>
        <v/>
      </c>
      <c r="AL33" s="63" t="str">
        <f t="shared" si="36"/>
        <v/>
      </c>
      <c r="AM33" s="63" t="str">
        <f t="shared" si="36"/>
        <v/>
      </c>
      <c r="AN33" s="63" t="str">
        <f t="shared" si="36"/>
        <v/>
      </c>
      <c r="AO33" s="63" t="str">
        <f t="shared" si="36"/>
        <v/>
      </c>
      <c r="AP33" s="63" t="str">
        <f t="shared" si="36"/>
        <v/>
      </c>
      <c r="AQ33" s="63" t="str">
        <f t="shared" si="36"/>
        <v/>
      </c>
      <c r="AR33" s="63" t="str">
        <f t="shared" si="36"/>
        <v/>
      </c>
      <c r="AS33" s="63" t="str">
        <f t="shared" si="36"/>
        <v/>
      </c>
      <c r="AT33" s="63" t="str">
        <f t="shared" si="36"/>
        <v/>
      </c>
      <c r="AU33" s="63" t="str">
        <f t="shared" si="36"/>
        <v/>
      </c>
      <c r="AV33" s="63" t="str">
        <f t="shared" si="36"/>
        <v/>
      </c>
      <c r="AW33" s="63" t="str">
        <f t="shared" si="36"/>
        <v/>
      </c>
      <c r="AX33" s="63" t="str">
        <f t="shared" si="36"/>
        <v/>
      </c>
      <c r="AY33" s="63" t="str">
        <f t="shared" si="36"/>
        <v/>
      </c>
      <c r="AZ33" s="63" t="str">
        <f t="shared" si="36"/>
        <v/>
      </c>
      <c r="BA33" s="63" t="str">
        <f t="shared" si="36"/>
        <v/>
      </c>
      <c r="BB33" s="63" t="str">
        <f t="shared" si="36"/>
        <v/>
      </c>
      <c r="BC33" s="63" t="str">
        <f t="shared" si="36"/>
        <v/>
      </c>
      <c r="BD33" s="63" t="str">
        <f t="shared" si="36"/>
        <v/>
      </c>
      <c r="BE33" s="63" t="str">
        <f t="shared" si="36"/>
        <v/>
      </c>
      <c r="BF33" s="63" t="str">
        <f t="shared" si="36"/>
        <v/>
      </c>
      <c r="BG33" s="63" t="str">
        <f t="shared" si="36"/>
        <v/>
      </c>
      <c r="BH33" s="63" t="str">
        <f t="shared" si="36"/>
        <v/>
      </c>
      <c r="BI33" s="63" t="str">
        <f t="shared" si="36"/>
        <v/>
      </c>
      <c r="BJ33" s="63" t="str">
        <f t="shared" si="36"/>
        <v/>
      </c>
      <c r="BK33" s="63" t="str">
        <f t="shared" si="36"/>
        <v/>
      </c>
      <c r="BL33" s="63" t="str">
        <f t="shared" si="36"/>
        <v/>
      </c>
      <c r="BM33" s="63" t="str">
        <f t="shared" si="36"/>
        <v/>
      </c>
      <c r="BN33" s="63" t="str">
        <f t="shared" si="36"/>
        <v/>
      </c>
      <c r="BO33" s="63" t="str">
        <f t="shared" si="36"/>
        <v/>
      </c>
      <c r="BP33" s="63" t="str">
        <f t="shared" si="36"/>
        <v/>
      </c>
      <c r="BQ33" s="63" t="str">
        <f t="shared" si="36"/>
        <v/>
      </c>
      <c r="BR33" s="63" t="str">
        <f t="shared" si="36"/>
        <v/>
      </c>
      <c r="BS33" s="63" t="str">
        <f t="shared" si="36"/>
        <v/>
      </c>
      <c r="BT33" s="63" t="str">
        <f t="shared" si="36"/>
        <v/>
      </c>
      <c r="BU33" s="63" t="str">
        <f t="shared" si="36"/>
        <v/>
      </c>
      <c r="BV33" s="63" t="str">
        <f t="shared" si="36"/>
        <v/>
      </c>
      <c r="BW33" s="63" t="str">
        <f t="shared" si="36"/>
        <v/>
      </c>
      <c r="BX33" s="63" t="str">
        <f t="shared" si="36"/>
        <v/>
      </c>
      <c r="BY33" s="63" t="str">
        <f t="shared" si="36"/>
        <v/>
      </c>
      <c r="BZ33" s="63" t="str">
        <f t="shared" si="36"/>
        <v/>
      </c>
      <c r="CA33" s="63" t="str">
        <f t="shared" si="36"/>
        <v/>
      </c>
      <c r="CB33" s="63" t="str">
        <f t="shared" si="36"/>
        <v/>
      </c>
      <c r="CC33" s="63" t="str">
        <f t="shared" si="36"/>
        <v/>
      </c>
      <c r="CD33" s="63" t="str">
        <f t="shared" si="36"/>
        <v/>
      </c>
      <c r="CE33" s="63" t="str">
        <f t="shared" si="36"/>
        <v/>
      </c>
      <c r="CF33" s="63" t="str">
        <f t="shared" si="36"/>
        <v/>
      </c>
      <c r="CG33" s="63" t="str">
        <f t="shared" si="36"/>
        <v/>
      </c>
      <c r="CH33" s="63" t="str">
        <f t="shared" si="36"/>
        <v/>
      </c>
      <c r="CI33" s="63" t="str">
        <f t="shared" si="36"/>
        <v/>
      </c>
      <c r="CJ33" s="63" t="str">
        <f t="shared" si="36"/>
        <v/>
      </c>
      <c r="CK33" s="63" t="str">
        <f t="shared" si="36"/>
        <v/>
      </c>
      <c r="CL33" s="63" t="str">
        <f t="shared" si="36"/>
        <v/>
      </c>
      <c r="CM33" s="63" t="str">
        <f t="shared" si="36"/>
        <v/>
      </c>
      <c r="CN33" s="63" t="str">
        <f t="shared" si="36"/>
        <v/>
      </c>
      <c r="CO33" s="63" t="str">
        <f t="shared" si="36"/>
        <v/>
      </c>
      <c r="CP33" s="63" t="str">
        <f t="shared" si="36"/>
        <v/>
      </c>
      <c r="CQ33" s="63" t="str">
        <f t="shared" si="36"/>
        <v/>
      </c>
      <c r="CR33" s="63" t="str">
        <f t="shared" si="36"/>
        <v/>
      </c>
      <c r="CS33" s="63" t="str">
        <f t="shared" si="36"/>
        <v/>
      </c>
      <c r="CT33" s="63" t="str">
        <f t="shared" si="36"/>
        <v/>
      </c>
      <c r="CU33" s="63" t="str">
        <f t="shared" si="36"/>
        <v/>
      </c>
      <c r="CV33" s="63" t="str">
        <f t="shared" si="36"/>
        <v/>
      </c>
      <c r="CW33" s="63" t="str">
        <f t="shared" si="36"/>
        <v/>
      </c>
      <c r="CX33" s="63" t="str">
        <f t="shared" si="36"/>
        <v/>
      </c>
      <c r="CY33" s="63" t="str">
        <f t="shared" si="36"/>
        <v/>
      </c>
      <c r="CZ33" s="63" t="str">
        <f t="shared" si="36"/>
        <v/>
      </c>
    </row>
    <row r="34" ht="15.75" customHeight="1">
      <c r="A34" s="53"/>
      <c r="B34" s="53"/>
      <c r="C34" s="55"/>
      <c r="D34" s="55"/>
      <c r="E34" s="53"/>
      <c r="F34" s="53"/>
      <c r="G34" s="53"/>
      <c r="H34" s="53"/>
      <c r="I34" s="53"/>
      <c r="J34" s="56"/>
      <c r="K34" s="57" t="str">
        <f t="shared" si="6"/>
        <v/>
      </c>
      <c r="L34" s="57" t="str">
        <f t="shared" si="7"/>
        <v/>
      </c>
      <c r="M34" s="57" t="str">
        <f>IF(OR($B34&lt;&gt;"Vorgang",N($H34)=0,NOT(ISNUMBER($L34)),ISNUMBER($P34)),"",WORKDAY($L34,$H34,Freie_Tage))</f>
        <v/>
      </c>
      <c r="N34" s="56"/>
      <c r="O34" s="56"/>
      <c r="P34" s="56"/>
      <c r="Q34" s="58"/>
      <c r="R34" s="59" t="str">
        <f>IF(AND(ISNUMBER($N34),ISNUMBER($L34)),IF($L34&gt;$N34,NETWORKDAYS($N34,$L34,Freie_Tage)-1,IF($L34&lt;$N34,1-NETWORKDAYS($L34,$N34,Freie_Tage),0)),"")</f>
        <v/>
      </c>
      <c r="S34" s="60" t="str">
        <f t="shared" si="8"/>
        <v/>
      </c>
      <c r="T34" s="61" t="str">
        <f t="shared" si="9"/>
        <v/>
      </c>
      <c r="U34" s="62">
        <f t="shared" si="10"/>
        <v>1</v>
      </c>
      <c r="V34" s="62" t="str">
        <f t="array" ref="V34">IF(OR($C34="",$B34="Abschnitt"),"",IF(ISNUMBER($O34),$O34,IF(AND($E34="",NOT(ISNUMBER($J34))),WORKDAY(IF(ISNUMBER($C$5),$C$5,TODAY())-1,1,Freie_Tage),MAX(IF($E34="",0,IFERROR(WORKDAY(INDEX($X$7:$X33,MATCH($E34,$A$7:$A33,0)),IF($B34="Meilenstein",0,1)+N($F34),Freie_Tage),WORKDAY(IF(ISNUMBER($C$5),$C$5,TODAY())-1,1,Freie_Tage))),IF(ISNUMBER($J34),WORKDAY($J34-1,1,Freie_Tage),0)))))</f>
        <v/>
      </c>
      <c r="W34" s="62" t="str">
        <f>IF(V34="","",IF(ISNUMBER($P34),$P34,IF($B34="Meilenstein",V34,WORKDAY(V34,MAX(N($G34),1)-1,Freie_Tage))))</f>
        <v/>
      </c>
      <c r="X34" s="62" t="str">
        <f>IF(V34="","",MAX(WORKDAY(IF($B34="Meilenstein",V34,WORKDAY(V34,MAX(N($G34),1)-1,Freie_Tage)),N($H34),Freie_Tage),IF(ISNUMBER($P34),$P34,0)))</f>
        <v/>
      </c>
      <c r="Y34" s="62">
        <f t="shared" si="11"/>
        <v>0</v>
      </c>
      <c r="Z34" s="62">
        <f>IF(NOT(ISNUMBER($K34)),0,IF(Y34&gt;=1,1,IF(TODAY()&lt;$K34,2,IF(OR(TODAY()&gt;$L34,N($R34)&gt;0),5,IF(Y34&lt;MIN(1,(NETWORKDAYS($K34,TODAY(),Freie_Tage)-1)/MAX(1,NETWORKDAYS($K34,$L34,Freie_Tage)))-0.15,4,3)))))</f>
        <v>0</v>
      </c>
      <c r="AA34" s="63" t="str">
        <f t="shared" ref="AA34:CZ34" si="37">IF(AND($B34="Meilenstein",ISNUMBER($K34)),IF(AND(AA$1&lt;=$K34,AB$1&gt;$K34),"◆",""),"")</f>
        <v/>
      </c>
      <c r="AB34" s="63" t="str">
        <f t="shared" si="37"/>
        <v/>
      </c>
      <c r="AC34" s="63" t="str">
        <f t="shared" si="37"/>
        <v/>
      </c>
      <c r="AD34" s="63" t="str">
        <f t="shared" si="37"/>
        <v/>
      </c>
      <c r="AE34" s="63" t="str">
        <f t="shared" si="37"/>
        <v/>
      </c>
      <c r="AF34" s="63" t="str">
        <f t="shared" si="37"/>
        <v/>
      </c>
      <c r="AG34" s="63" t="str">
        <f t="shared" si="37"/>
        <v/>
      </c>
      <c r="AH34" s="63" t="str">
        <f t="shared" si="37"/>
        <v/>
      </c>
      <c r="AI34" s="63" t="str">
        <f t="shared" si="37"/>
        <v/>
      </c>
      <c r="AJ34" s="63" t="str">
        <f t="shared" si="37"/>
        <v/>
      </c>
      <c r="AK34" s="63" t="str">
        <f t="shared" si="37"/>
        <v/>
      </c>
      <c r="AL34" s="63" t="str">
        <f t="shared" si="37"/>
        <v/>
      </c>
      <c r="AM34" s="63" t="str">
        <f t="shared" si="37"/>
        <v/>
      </c>
      <c r="AN34" s="63" t="str">
        <f t="shared" si="37"/>
        <v/>
      </c>
      <c r="AO34" s="63" t="str">
        <f t="shared" si="37"/>
        <v/>
      </c>
      <c r="AP34" s="63" t="str">
        <f t="shared" si="37"/>
        <v/>
      </c>
      <c r="AQ34" s="63" t="str">
        <f t="shared" si="37"/>
        <v/>
      </c>
      <c r="AR34" s="63" t="str">
        <f t="shared" si="37"/>
        <v/>
      </c>
      <c r="AS34" s="63" t="str">
        <f t="shared" si="37"/>
        <v/>
      </c>
      <c r="AT34" s="63" t="str">
        <f t="shared" si="37"/>
        <v/>
      </c>
      <c r="AU34" s="63" t="str">
        <f t="shared" si="37"/>
        <v/>
      </c>
      <c r="AV34" s="63" t="str">
        <f t="shared" si="37"/>
        <v/>
      </c>
      <c r="AW34" s="63" t="str">
        <f t="shared" si="37"/>
        <v/>
      </c>
      <c r="AX34" s="63" t="str">
        <f t="shared" si="37"/>
        <v/>
      </c>
      <c r="AY34" s="63" t="str">
        <f t="shared" si="37"/>
        <v/>
      </c>
      <c r="AZ34" s="63" t="str">
        <f t="shared" si="37"/>
        <v/>
      </c>
      <c r="BA34" s="63" t="str">
        <f t="shared" si="37"/>
        <v/>
      </c>
      <c r="BB34" s="63" t="str">
        <f t="shared" si="37"/>
        <v/>
      </c>
      <c r="BC34" s="63" t="str">
        <f t="shared" si="37"/>
        <v/>
      </c>
      <c r="BD34" s="63" t="str">
        <f t="shared" si="37"/>
        <v/>
      </c>
      <c r="BE34" s="63" t="str">
        <f t="shared" si="37"/>
        <v/>
      </c>
      <c r="BF34" s="63" t="str">
        <f t="shared" si="37"/>
        <v/>
      </c>
      <c r="BG34" s="63" t="str">
        <f t="shared" si="37"/>
        <v/>
      </c>
      <c r="BH34" s="63" t="str">
        <f t="shared" si="37"/>
        <v/>
      </c>
      <c r="BI34" s="63" t="str">
        <f t="shared" si="37"/>
        <v/>
      </c>
      <c r="BJ34" s="63" t="str">
        <f t="shared" si="37"/>
        <v/>
      </c>
      <c r="BK34" s="63" t="str">
        <f t="shared" si="37"/>
        <v/>
      </c>
      <c r="BL34" s="63" t="str">
        <f t="shared" si="37"/>
        <v/>
      </c>
      <c r="BM34" s="63" t="str">
        <f t="shared" si="37"/>
        <v/>
      </c>
      <c r="BN34" s="63" t="str">
        <f t="shared" si="37"/>
        <v/>
      </c>
      <c r="BO34" s="63" t="str">
        <f t="shared" si="37"/>
        <v/>
      </c>
      <c r="BP34" s="63" t="str">
        <f t="shared" si="37"/>
        <v/>
      </c>
      <c r="BQ34" s="63" t="str">
        <f t="shared" si="37"/>
        <v/>
      </c>
      <c r="BR34" s="63" t="str">
        <f t="shared" si="37"/>
        <v/>
      </c>
      <c r="BS34" s="63" t="str">
        <f t="shared" si="37"/>
        <v/>
      </c>
      <c r="BT34" s="63" t="str">
        <f t="shared" si="37"/>
        <v/>
      </c>
      <c r="BU34" s="63" t="str">
        <f t="shared" si="37"/>
        <v/>
      </c>
      <c r="BV34" s="63" t="str">
        <f t="shared" si="37"/>
        <v/>
      </c>
      <c r="BW34" s="63" t="str">
        <f t="shared" si="37"/>
        <v/>
      </c>
      <c r="BX34" s="63" t="str">
        <f t="shared" si="37"/>
        <v/>
      </c>
      <c r="BY34" s="63" t="str">
        <f t="shared" si="37"/>
        <v/>
      </c>
      <c r="BZ34" s="63" t="str">
        <f t="shared" si="37"/>
        <v/>
      </c>
      <c r="CA34" s="63" t="str">
        <f t="shared" si="37"/>
        <v/>
      </c>
      <c r="CB34" s="63" t="str">
        <f t="shared" si="37"/>
        <v/>
      </c>
      <c r="CC34" s="63" t="str">
        <f t="shared" si="37"/>
        <v/>
      </c>
      <c r="CD34" s="63" t="str">
        <f t="shared" si="37"/>
        <v/>
      </c>
      <c r="CE34" s="63" t="str">
        <f t="shared" si="37"/>
        <v/>
      </c>
      <c r="CF34" s="63" t="str">
        <f t="shared" si="37"/>
        <v/>
      </c>
      <c r="CG34" s="63" t="str">
        <f t="shared" si="37"/>
        <v/>
      </c>
      <c r="CH34" s="63" t="str">
        <f t="shared" si="37"/>
        <v/>
      </c>
      <c r="CI34" s="63" t="str">
        <f t="shared" si="37"/>
        <v/>
      </c>
      <c r="CJ34" s="63" t="str">
        <f t="shared" si="37"/>
        <v/>
      </c>
      <c r="CK34" s="63" t="str">
        <f t="shared" si="37"/>
        <v/>
      </c>
      <c r="CL34" s="63" t="str">
        <f t="shared" si="37"/>
        <v/>
      </c>
      <c r="CM34" s="63" t="str">
        <f t="shared" si="37"/>
        <v/>
      </c>
      <c r="CN34" s="63" t="str">
        <f t="shared" si="37"/>
        <v/>
      </c>
      <c r="CO34" s="63" t="str">
        <f t="shared" si="37"/>
        <v/>
      </c>
      <c r="CP34" s="63" t="str">
        <f t="shared" si="37"/>
        <v/>
      </c>
      <c r="CQ34" s="63" t="str">
        <f t="shared" si="37"/>
        <v/>
      </c>
      <c r="CR34" s="63" t="str">
        <f t="shared" si="37"/>
        <v/>
      </c>
      <c r="CS34" s="63" t="str">
        <f t="shared" si="37"/>
        <v/>
      </c>
      <c r="CT34" s="63" t="str">
        <f t="shared" si="37"/>
        <v/>
      </c>
      <c r="CU34" s="63" t="str">
        <f t="shared" si="37"/>
        <v/>
      </c>
      <c r="CV34" s="63" t="str">
        <f t="shared" si="37"/>
        <v/>
      </c>
      <c r="CW34" s="63" t="str">
        <f t="shared" si="37"/>
        <v/>
      </c>
      <c r="CX34" s="63" t="str">
        <f t="shared" si="37"/>
        <v/>
      </c>
      <c r="CY34" s="63" t="str">
        <f t="shared" si="37"/>
        <v/>
      </c>
      <c r="CZ34" s="63" t="str">
        <f t="shared" si="37"/>
        <v/>
      </c>
    </row>
    <row r="35" ht="15.75" customHeight="1">
      <c r="A35" s="53"/>
      <c r="B35" s="53"/>
      <c r="C35" s="55"/>
      <c r="D35" s="55"/>
      <c r="E35" s="53"/>
      <c r="F35" s="53"/>
      <c r="G35" s="53"/>
      <c r="H35" s="53"/>
      <c r="I35" s="53"/>
      <c r="J35" s="56"/>
      <c r="K35" s="57" t="str">
        <f t="shared" si="6"/>
        <v/>
      </c>
      <c r="L35" s="57" t="str">
        <f t="shared" si="7"/>
        <v/>
      </c>
      <c r="M35" s="57" t="str">
        <f>IF(OR($B35&lt;&gt;"Vorgang",N($H35)=0,NOT(ISNUMBER($L35)),ISNUMBER($P35)),"",WORKDAY($L35,$H35,Freie_Tage))</f>
        <v/>
      </c>
      <c r="N35" s="56"/>
      <c r="O35" s="56"/>
      <c r="P35" s="56"/>
      <c r="Q35" s="58"/>
      <c r="R35" s="59" t="str">
        <f>IF(AND(ISNUMBER($N35),ISNUMBER($L35)),IF($L35&gt;$N35,NETWORKDAYS($N35,$L35,Freie_Tage)-1,IF($L35&lt;$N35,1-NETWORKDAYS($L35,$N35,Freie_Tage),0)),"")</f>
        <v/>
      </c>
      <c r="S35" s="60" t="str">
        <f t="shared" si="8"/>
        <v/>
      </c>
      <c r="T35" s="61" t="str">
        <f t="shared" si="9"/>
        <v/>
      </c>
      <c r="U35" s="62">
        <f t="shared" si="10"/>
        <v>1</v>
      </c>
      <c r="V35" s="62" t="str">
        <f t="array" ref="V35">IF(OR($C35="",$B35="Abschnitt"),"",IF(ISNUMBER($O35),$O35,IF(AND($E35="",NOT(ISNUMBER($J35))),WORKDAY(IF(ISNUMBER($C$5),$C$5,TODAY())-1,1,Freie_Tage),MAX(IF($E35="",0,IFERROR(WORKDAY(INDEX($X$7:$X34,MATCH($E35,$A$7:$A34,0)),IF($B35="Meilenstein",0,1)+N($F35),Freie_Tage),WORKDAY(IF(ISNUMBER($C$5),$C$5,TODAY())-1,1,Freie_Tage))),IF(ISNUMBER($J35),WORKDAY($J35-1,1,Freie_Tage),0)))))</f>
        <v/>
      </c>
      <c r="W35" s="62" t="str">
        <f>IF(V35="","",IF(ISNUMBER($P35),$P35,IF($B35="Meilenstein",V35,WORKDAY(V35,MAX(N($G35),1)-1,Freie_Tage))))</f>
        <v/>
      </c>
      <c r="X35" s="62" t="str">
        <f>IF(V35="","",MAX(WORKDAY(IF($B35="Meilenstein",V35,WORKDAY(V35,MAX(N($G35),1)-1,Freie_Tage)),N($H35),Freie_Tage),IF(ISNUMBER($P35),$P35,0)))</f>
        <v/>
      </c>
      <c r="Y35" s="62">
        <f t="shared" si="11"/>
        <v>0</v>
      </c>
      <c r="Z35" s="62">
        <f>IF(NOT(ISNUMBER($K35)),0,IF(Y35&gt;=1,1,IF(TODAY()&lt;$K35,2,IF(OR(TODAY()&gt;$L35,N($R35)&gt;0),5,IF(Y35&lt;MIN(1,(NETWORKDAYS($K35,TODAY(),Freie_Tage)-1)/MAX(1,NETWORKDAYS($K35,$L35,Freie_Tage)))-0.15,4,3)))))</f>
        <v>0</v>
      </c>
      <c r="AA35" s="63" t="str">
        <f t="shared" ref="AA35:CZ35" si="38">IF(AND($B35="Meilenstein",ISNUMBER($K35)),IF(AND(AA$1&lt;=$K35,AB$1&gt;$K35),"◆",""),"")</f>
        <v/>
      </c>
      <c r="AB35" s="63" t="str">
        <f t="shared" si="38"/>
        <v/>
      </c>
      <c r="AC35" s="63" t="str">
        <f t="shared" si="38"/>
        <v/>
      </c>
      <c r="AD35" s="63" t="str">
        <f t="shared" si="38"/>
        <v/>
      </c>
      <c r="AE35" s="63" t="str">
        <f t="shared" si="38"/>
        <v/>
      </c>
      <c r="AF35" s="63" t="str">
        <f t="shared" si="38"/>
        <v/>
      </c>
      <c r="AG35" s="63" t="str">
        <f t="shared" si="38"/>
        <v/>
      </c>
      <c r="AH35" s="63" t="str">
        <f t="shared" si="38"/>
        <v/>
      </c>
      <c r="AI35" s="63" t="str">
        <f t="shared" si="38"/>
        <v/>
      </c>
      <c r="AJ35" s="63" t="str">
        <f t="shared" si="38"/>
        <v/>
      </c>
      <c r="AK35" s="63" t="str">
        <f t="shared" si="38"/>
        <v/>
      </c>
      <c r="AL35" s="63" t="str">
        <f t="shared" si="38"/>
        <v/>
      </c>
      <c r="AM35" s="63" t="str">
        <f t="shared" si="38"/>
        <v/>
      </c>
      <c r="AN35" s="63" t="str">
        <f t="shared" si="38"/>
        <v/>
      </c>
      <c r="AO35" s="63" t="str">
        <f t="shared" si="38"/>
        <v/>
      </c>
      <c r="AP35" s="63" t="str">
        <f t="shared" si="38"/>
        <v/>
      </c>
      <c r="AQ35" s="63" t="str">
        <f t="shared" si="38"/>
        <v/>
      </c>
      <c r="AR35" s="63" t="str">
        <f t="shared" si="38"/>
        <v/>
      </c>
      <c r="AS35" s="63" t="str">
        <f t="shared" si="38"/>
        <v/>
      </c>
      <c r="AT35" s="63" t="str">
        <f t="shared" si="38"/>
        <v/>
      </c>
      <c r="AU35" s="63" t="str">
        <f t="shared" si="38"/>
        <v/>
      </c>
      <c r="AV35" s="63" t="str">
        <f t="shared" si="38"/>
        <v/>
      </c>
      <c r="AW35" s="63" t="str">
        <f t="shared" si="38"/>
        <v/>
      </c>
      <c r="AX35" s="63" t="str">
        <f t="shared" si="38"/>
        <v/>
      </c>
      <c r="AY35" s="63" t="str">
        <f t="shared" si="38"/>
        <v/>
      </c>
      <c r="AZ35" s="63" t="str">
        <f t="shared" si="38"/>
        <v/>
      </c>
      <c r="BA35" s="63" t="str">
        <f t="shared" si="38"/>
        <v/>
      </c>
      <c r="BB35" s="63" t="str">
        <f t="shared" si="38"/>
        <v/>
      </c>
      <c r="BC35" s="63" t="str">
        <f t="shared" si="38"/>
        <v/>
      </c>
      <c r="BD35" s="63" t="str">
        <f t="shared" si="38"/>
        <v/>
      </c>
      <c r="BE35" s="63" t="str">
        <f t="shared" si="38"/>
        <v/>
      </c>
      <c r="BF35" s="63" t="str">
        <f t="shared" si="38"/>
        <v/>
      </c>
      <c r="BG35" s="63" t="str">
        <f t="shared" si="38"/>
        <v/>
      </c>
      <c r="BH35" s="63" t="str">
        <f t="shared" si="38"/>
        <v/>
      </c>
      <c r="BI35" s="63" t="str">
        <f t="shared" si="38"/>
        <v/>
      </c>
      <c r="BJ35" s="63" t="str">
        <f t="shared" si="38"/>
        <v/>
      </c>
      <c r="BK35" s="63" t="str">
        <f t="shared" si="38"/>
        <v/>
      </c>
      <c r="BL35" s="63" t="str">
        <f t="shared" si="38"/>
        <v/>
      </c>
      <c r="BM35" s="63" t="str">
        <f t="shared" si="38"/>
        <v/>
      </c>
      <c r="BN35" s="63" t="str">
        <f t="shared" si="38"/>
        <v/>
      </c>
      <c r="BO35" s="63" t="str">
        <f t="shared" si="38"/>
        <v/>
      </c>
      <c r="BP35" s="63" t="str">
        <f t="shared" si="38"/>
        <v/>
      </c>
      <c r="BQ35" s="63" t="str">
        <f t="shared" si="38"/>
        <v/>
      </c>
      <c r="BR35" s="63" t="str">
        <f t="shared" si="38"/>
        <v/>
      </c>
      <c r="BS35" s="63" t="str">
        <f t="shared" si="38"/>
        <v/>
      </c>
      <c r="BT35" s="63" t="str">
        <f t="shared" si="38"/>
        <v/>
      </c>
      <c r="BU35" s="63" t="str">
        <f t="shared" si="38"/>
        <v/>
      </c>
      <c r="BV35" s="63" t="str">
        <f t="shared" si="38"/>
        <v/>
      </c>
      <c r="BW35" s="63" t="str">
        <f t="shared" si="38"/>
        <v/>
      </c>
      <c r="BX35" s="63" t="str">
        <f t="shared" si="38"/>
        <v/>
      </c>
      <c r="BY35" s="63" t="str">
        <f t="shared" si="38"/>
        <v/>
      </c>
      <c r="BZ35" s="63" t="str">
        <f t="shared" si="38"/>
        <v/>
      </c>
      <c r="CA35" s="63" t="str">
        <f t="shared" si="38"/>
        <v/>
      </c>
      <c r="CB35" s="63" t="str">
        <f t="shared" si="38"/>
        <v/>
      </c>
      <c r="CC35" s="63" t="str">
        <f t="shared" si="38"/>
        <v/>
      </c>
      <c r="CD35" s="63" t="str">
        <f t="shared" si="38"/>
        <v/>
      </c>
      <c r="CE35" s="63" t="str">
        <f t="shared" si="38"/>
        <v/>
      </c>
      <c r="CF35" s="63" t="str">
        <f t="shared" si="38"/>
        <v/>
      </c>
      <c r="CG35" s="63" t="str">
        <f t="shared" si="38"/>
        <v/>
      </c>
      <c r="CH35" s="63" t="str">
        <f t="shared" si="38"/>
        <v/>
      </c>
      <c r="CI35" s="63" t="str">
        <f t="shared" si="38"/>
        <v/>
      </c>
      <c r="CJ35" s="63" t="str">
        <f t="shared" si="38"/>
        <v/>
      </c>
      <c r="CK35" s="63" t="str">
        <f t="shared" si="38"/>
        <v/>
      </c>
      <c r="CL35" s="63" t="str">
        <f t="shared" si="38"/>
        <v/>
      </c>
      <c r="CM35" s="63" t="str">
        <f t="shared" si="38"/>
        <v/>
      </c>
      <c r="CN35" s="63" t="str">
        <f t="shared" si="38"/>
        <v/>
      </c>
      <c r="CO35" s="63" t="str">
        <f t="shared" si="38"/>
        <v/>
      </c>
      <c r="CP35" s="63" t="str">
        <f t="shared" si="38"/>
        <v/>
      </c>
      <c r="CQ35" s="63" t="str">
        <f t="shared" si="38"/>
        <v/>
      </c>
      <c r="CR35" s="63" t="str">
        <f t="shared" si="38"/>
        <v/>
      </c>
      <c r="CS35" s="63" t="str">
        <f t="shared" si="38"/>
        <v/>
      </c>
      <c r="CT35" s="63" t="str">
        <f t="shared" si="38"/>
        <v/>
      </c>
      <c r="CU35" s="63" t="str">
        <f t="shared" si="38"/>
        <v/>
      </c>
      <c r="CV35" s="63" t="str">
        <f t="shared" si="38"/>
        <v/>
      </c>
      <c r="CW35" s="63" t="str">
        <f t="shared" si="38"/>
        <v/>
      </c>
      <c r="CX35" s="63" t="str">
        <f t="shared" si="38"/>
        <v/>
      </c>
      <c r="CY35" s="63" t="str">
        <f t="shared" si="38"/>
        <v/>
      </c>
      <c r="CZ35" s="63" t="str">
        <f t="shared" si="38"/>
        <v/>
      </c>
    </row>
    <row r="36" ht="15.75" customHeight="1">
      <c r="A36" s="53"/>
      <c r="B36" s="53"/>
      <c r="C36" s="55"/>
      <c r="D36" s="55"/>
      <c r="E36" s="53"/>
      <c r="F36" s="53"/>
      <c r="G36" s="53"/>
      <c r="H36" s="53"/>
      <c r="I36" s="53"/>
      <c r="J36" s="56"/>
      <c r="K36" s="57" t="str">
        <f t="shared" si="6"/>
        <v/>
      </c>
      <c r="L36" s="57" t="str">
        <f t="shared" si="7"/>
        <v/>
      </c>
      <c r="M36" s="57" t="str">
        <f>IF(OR($B36&lt;&gt;"Vorgang",N($H36)=0,NOT(ISNUMBER($L36)),ISNUMBER($P36)),"",WORKDAY($L36,$H36,Freie_Tage))</f>
        <v/>
      </c>
      <c r="N36" s="56"/>
      <c r="O36" s="56"/>
      <c r="P36" s="56"/>
      <c r="Q36" s="58"/>
      <c r="R36" s="59" t="str">
        <f>IF(AND(ISNUMBER($N36),ISNUMBER($L36)),IF($L36&gt;$N36,NETWORKDAYS($N36,$L36,Freie_Tage)-1,IF($L36&lt;$N36,1-NETWORKDAYS($L36,$N36,Freie_Tage),0)),"")</f>
        <v/>
      </c>
      <c r="S36" s="60" t="str">
        <f t="shared" si="8"/>
        <v/>
      </c>
      <c r="T36" s="61" t="str">
        <f t="shared" si="9"/>
        <v/>
      </c>
      <c r="U36" s="62">
        <f t="shared" si="10"/>
        <v>1</v>
      </c>
      <c r="V36" s="62" t="str">
        <f t="array" ref="V36">IF(OR($C36="",$B36="Abschnitt"),"",IF(ISNUMBER($O36),$O36,IF(AND($E36="",NOT(ISNUMBER($J36))),WORKDAY(IF(ISNUMBER($C$5),$C$5,TODAY())-1,1,Freie_Tage),MAX(IF($E36="",0,IFERROR(WORKDAY(INDEX($X$7:$X35,MATCH($E36,$A$7:$A35,0)),IF($B36="Meilenstein",0,1)+N($F36),Freie_Tage),WORKDAY(IF(ISNUMBER($C$5),$C$5,TODAY())-1,1,Freie_Tage))),IF(ISNUMBER($J36),WORKDAY($J36-1,1,Freie_Tage),0)))))</f>
        <v/>
      </c>
      <c r="W36" s="62" t="str">
        <f>IF(V36="","",IF(ISNUMBER($P36),$P36,IF($B36="Meilenstein",V36,WORKDAY(V36,MAX(N($G36),1)-1,Freie_Tage))))</f>
        <v/>
      </c>
      <c r="X36" s="62" t="str">
        <f>IF(V36="","",MAX(WORKDAY(IF($B36="Meilenstein",V36,WORKDAY(V36,MAX(N($G36),1)-1,Freie_Tage)),N($H36),Freie_Tage),IF(ISNUMBER($P36),$P36,0)))</f>
        <v/>
      </c>
      <c r="Y36" s="62">
        <f t="shared" si="11"/>
        <v>0</v>
      </c>
      <c r="Z36" s="62">
        <f>IF(NOT(ISNUMBER($K36)),0,IF(Y36&gt;=1,1,IF(TODAY()&lt;$K36,2,IF(OR(TODAY()&gt;$L36,N($R36)&gt;0),5,IF(Y36&lt;MIN(1,(NETWORKDAYS($K36,TODAY(),Freie_Tage)-1)/MAX(1,NETWORKDAYS($K36,$L36,Freie_Tage)))-0.15,4,3)))))</f>
        <v>0</v>
      </c>
      <c r="AA36" s="63" t="str">
        <f t="shared" ref="AA36:CZ36" si="39">IF(AND($B36="Meilenstein",ISNUMBER($K36)),IF(AND(AA$1&lt;=$K36,AB$1&gt;$K36),"◆",""),"")</f>
        <v/>
      </c>
      <c r="AB36" s="63" t="str">
        <f t="shared" si="39"/>
        <v/>
      </c>
      <c r="AC36" s="63" t="str">
        <f t="shared" si="39"/>
        <v/>
      </c>
      <c r="AD36" s="63" t="str">
        <f t="shared" si="39"/>
        <v/>
      </c>
      <c r="AE36" s="63" t="str">
        <f t="shared" si="39"/>
        <v/>
      </c>
      <c r="AF36" s="63" t="str">
        <f t="shared" si="39"/>
        <v/>
      </c>
      <c r="AG36" s="63" t="str">
        <f t="shared" si="39"/>
        <v/>
      </c>
      <c r="AH36" s="63" t="str">
        <f t="shared" si="39"/>
        <v/>
      </c>
      <c r="AI36" s="63" t="str">
        <f t="shared" si="39"/>
        <v/>
      </c>
      <c r="AJ36" s="63" t="str">
        <f t="shared" si="39"/>
        <v/>
      </c>
      <c r="AK36" s="63" t="str">
        <f t="shared" si="39"/>
        <v/>
      </c>
      <c r="AL36" s="63" t="str">
        <f t="shared" si="39"/>
        <v/>
      </c>
      <c r="AM36" s="63" t="str">
        <f t="shared" si="39"/>
        <v/>
      </c>
      <c r="AN36" s="63" t="str">
        <f t="shared" si="39"/>
        <v/>
      </c>
      <c r="AO36" s="63" t="str">
        <f t="shared" si="39"/>
        <v/>
      </c>
      <c r="AP36" s="63" t="str">
        <f t="shared" si="39"/>
        <v/>
      </c>
      <c r="AQ36" s="63" t="str">
        <f t="shared" si="39"/>
        <v/>
      </c>
      <c r="AR36" s="63" t="str">
        <f t="shared" si="39"/>
        <v/>
      </c>
      <c r="AS36" s="63" t="str">
        <f t="shared" si="39"/>
        <v/>
      </c>
      <c r="AT36" s="63" t="str">
        <f t="shared" si="39"/>
        <v/>
      </c>
      <c r="AU36" s="63" t="str">
        <f t="shared" si="39"/>
        <v/>
      </c>
      <c r="AV36" s="63" t="str">
        <f t="shared" si="39"/>
        <v/>
      </c>
      <c r="AW36" s="63" t="str">
        <f t="shared" si="39"/>
        <v/>
      </c>
      <c r="AX36" s="63" t="str">
        <f t="shared" si="39"/>
        <v/>
      </c>
      <c r="AY36" s="63" t="str">
        <f t="shared" si="39"/>
        <v/>
      </c>
      <c r="AZ36" s="63" t="str">
        <f t="shared" si="39"/>
        <v/>
      </c>
      <c r="BA36" s="63" t="str">
        <f t="shared" si="39"/>
        <v/>
      </c>
      <c r="BB36" s="63" t="str">
        <f t="shared" si="39"/>
        <v/>
      </c>
      <c r="BC36" s="63" t="str">
        <f t="shared" si="39"/>
        <v/>
      </c>
      <c r="BD36" s="63" t="str">
        <f t="shared" si="39"/>
        <v/>
      </c>
      <c r="BE36" s="63" t="str">
        <f t="shared" si="39"/>
        <v/>
      </c>
      <c r="BF36" s="63" t="str">
        <f t="shared" si="39"/>
        <v/>
      </c>
      <c r="BG36" s="63" t="str">
        <f t="shared" si="39"/>
        <v/>
      </c>
      <c r="BH36" s="63" t="str">
        <f t="shared" si="39"/>
        <v/>
      </c>
      <c r="BI36" s="63" t="str">
        <f t="shared" si="39"/>
        <v/>
      </c>
      <c r="BJ36" s="63" t="str">
        <f t="shared" si="39"/>
        <v/>
      </c>
      <c r="BK36" s="63" t="str">
        <f t="shared" si="39"/>
        <v/>
      </c>
      <c r="BL36" s="63" t="str">
        <f t="shared" si="39"/>
        <v/>
      </c>
      <c r="BM36" s="63" t="str">
        <f t="shared" si="39"/>
        <v/>
      </c>
      <c r="BN36" s="63" t="str">
        <f t="shared" si="39"/>
        <v/>
      </c>
      <c r="BO36" s="63" t="str">
        <f t="shared" si="39"/>
        <v/>
      </c>
      <c r="BP36" s="63" t="str">
        <f t="shared" si="39"/>
        <v/>
      </c>
      <c r="BQ36" s="63" t="str">
        <f t="shared" si="39"/>
        <v/>
      </c>
      <c r="BR36" s="63" t="str">
        <f t="shared" si="39"/>
        <v/>
      </c>
      <c r="BS36" s="63" t="str">
        <f t="shared" si="39"/>
        <v/>
      </c>
      <c r="BT36" s="63" t="str">
        <f t="shared" si="39"/>
        <v/>
      </c>
      <c r="BU36" s="63" t="str">
        <f t="shared" si="39"/>
        <v/>
      </c>
      <c r="BV36" s="63" t="str">
        <f t="shared" si="39"/>
        <v/>
      </c>
      <c r="BW36" s="63" t="str">
        <f t="shared" si="39"/>
        <v/>
      </c>
      <c r="BX36" s="63" t="str">
        <f t="shared" si="39"/>
        <v/>
      </c>
      <c r="BY36" s="63" t="str">
        <f t="shared" si="39"/>
        <v/>
      </c>
      <c r="BZ36" s="63" t="str">
        <f t="shared" si="39"/>
        <v/>
      </c>
      <c r="CA36" s="63" t="str">
        <f t="shared" si="39"/>
        <v/>
      </c>
      <c r="CB36" s="63" t="str">
        <f t="shared" si="39"/>
        <v/>
      </c>
      <c r="CC36" s="63" t="str">
        <f t="shared" si="39"/>
        <v/>
      </c>
      <c r="CD36" s="63" t="str">
        <f t="shared" si="39"/>
        <v/>
      </c>
      <c r="CE36" s="63" t="str">
        <f t="shared" si="39"/>
        <v/>
      </c>
      <c r="CF36" s="63" t="str">
        <f t="shared" si="39"/>
        <v/>
      </c>
      <c r="CG36" s="63" t="str">
        <f t="shared" si="39"/>
        <v/>
      </c>
      <c r="CH36" s="63" t="str">
        <f t="shared" si="39"/>
        <v/>
      </c>
      <c r="CI36" s="63" t="str">
        <f t="shared" si="39"/>
        <v/>
      </c>
      <c r="CJ36" s="63" t="str">
        <f t="shared" si="39"/>
        <v/>
      </c>
      <c r="CK36" s="63" t="str">
        <f t="shared" si="39"/>
        <v/>
      </c>
      <c r="CL36" s="63" t="str">
        <f t="shared" si="39"/>
        <v/>
      </c>
      <c r="CM36" s="63" t="str">
        <f t="shared" si="39"/>
        <v/>
      </c>
      <c r="CN36" s="63" t="str">
        <f t="shared" si="39"/>
        <v/>
      </c>
      <c r="CO36" s="63" t="str">
        <f t="shared" si="39"/>
        <v/>
      </c>
      <c r="CP36" s="63" t="str">
        <f t="shared" si="39"/>
        <v/>
      </c>
      <c r="CQ36" s="63" t="str">
        <f t="shared" si="39"/>
        <v/>
      </c>
      <c r="CR36" s="63" t="str">
        <f t="shared" si="39"/>
        <v/>
      </c>
      <c r="CS36" s="63" t="str">
        <f t="shared" si="39"/>
        <v/>
      </c>
      <c r="CT36" s="63" t="str">
        <f t="shared" si="39"/>
        <v/>
      </c>
      <c r="CU36" s="63" t="str">
        <f t="shared" si="39"/>
        <v/>
      </c>
      <c r="CV36" s="63" t="str">
        <f t="shared" si="39"/>
        <v/>
      </c>
      <c r="CW36" s="63" t="str">
        <f t="shared" si="39"/>
        <v/>
      </c>
      <c r="CX36" s="63" t="str">
        <f t="shared" si="39"/>
        <v/>
      </c>
      <c r="CY36" s="63" t="str">
        <f t="shared" si="39"/>
        <v/>
      </c>
      <c r="CZ36" s="63" t="str">
        <f t="shared" si="39"/>
        <v/>
      </c>
    </row>
    <row r="37" ht="15.75" customHeight="1">
      <c r="A37" s="53"/>
      <c r="B37" s="53"/>
      <c r="C37" s="55"/>
      <c r="D37" s="55"/>
      <c r="E37" s="53"/>
      <c r="F37" s="53"/>
      <c r="G37" s="53"/>
      <c r="H37" s="53"/>
      <c r="I37" s="53"/>
      <c r="J37" s="56"/>
      <c r="K37" s="57" t="str">
        <f t="shared" si="6"/>
        <v/>
      </c>
      <c r="L37" s="57" t="str">
        <f t="shared" si="7"/>
        <v/>
      </c>
      <c r="M37" s="57" t="str">
        <f>IF(OR($B37&lt;&gt;"Vorgang",N($H37)=0,NOT(ISNUMBER($L37)),ISNUMBER($P37)),"",WORKDAY($L37,$H37,Freie_Tage))</f>
        <v/>
      </c>
      <c r="N37" s="56"/>
      <c r="O37" s="56"/>
      <c r="P37" s="56"/>
      <c r="Q37" s="58"/>
      <c r="R37" s="59" t="str">
        <f>IF(AND(ISNUMBER($N37),ISNUMBER($L37)),IF($L37&gt;$N37,NETWORKDAYS($N37,$L37,Freie_Tage)-1,IF($L37&lt;$N37,1-NETWORKDAYS($L37,$N37,Freie_Tage),0)),"")</f>
        <v/>
      </c>
      <c r="S37" s="60" t="str">
        <f t="shared" si="8"/>
        <v/>
      </c>
      <c r="T37" s="61" t="str">
        <f t="shared" si="9"/>
        <v/>
      </c>
      <c r="U37" s="62">
        <f t="shared" si="10"/>
        <v>1</v>
      </c>
      <c r="V37" s="62" t="str">
        <f t="array" ref="V37">IF(OR($C37="",$B37="Abschnitt"),"",IF(ISNUMBER($O37),$O37,IF(AND($E37="",NOT(ISNUMBER($J37))),WORKDAY(IF(ISNUMBER($C$5),$C$5,TODAY())-1,1,Freie_Tage),MAX(IF($E37="",0,IFERROR(WORKDAY(INDEX($X$7:$X36,MATCH($E37,$A$7:$A36,0)),IF($B37="Meilenstein",0,1)+N($F37),Freie_Tage),WORKDAY(IF(ISNUMBER($C$5),$C$5,TODAY())-1,1,Freie_Tage))),IF(ISNUMBER($J37),WORKDAY($J37-1,1,Freie_Tage),0)))))</f>
        <v/>
      </c>
      <c r="W37" s="62" t="str">
        <f>IF(V37="","",IF(ISNUMBER($P37),$P37,IF($B37="Meilenstein",V37,WORKDAY(V37,MAX(N($G37),1)-1,Freie_Tage))))</f>
        <v/>
      </c>
      <c r="X37" s="62" t="str">
        <f>IF(V37="","",MAX(WORKDAY(IF($B37="Meilenstein",V37,WORKDAY(V37,MAX(N($G37),1)-1,Freie_Tage)),N($H37),Freie_Tage),IF(ISNUMBER($P37),$P37,0)))</f>
        <v/>
      </c>
      <c r="Y37" s="62">
        <f t="shared" si="11"/>
        <v>0</v>
      </c>
      <c r="Z37" s="62">
        <f>IF(NOT(ISNUMBER($K37)),0,IF(Y37&gt;=1,1,IF(TODAY()&lt;$K37,2,IF(OR(TODAY()&gt;$L37,N($R37)&gt;0),5,IF(Y37&lt;MIN(1,(NETWORKDAYS($K37,TODAY(),Freie_Tage)-1)/MAX(1,NETWORKDAYS($K37,$L37,Freie_Tage)))-0.15,4,3)))))</f>
        <v>0</v>
      </c>
      <c r="AA37" s="63" t="str">
        <f t="shared" ref="AA37:CZ37" si="40">IF(AND($B37="Meilenstein",ISNUMBER($K37)),IF(AND(AA$1&lt;=$K37,AB$1&gt;$K37),"◆",""),"")</f>
        <v/>
      </c>
      <c r="AB37" s="63" t="str">
        <f t="shared" si="40"/>
        <v/>
      </c>
      <c r="AC37" s="63" t="str">
        <f t="shared" si="40"/>
        <v/>
      </c>
      <c r="AD37" s="63" t="str">
        <f t="shared" si="40"/>
        <v/>
      </c>
      <c r="AE37" s="63" t="str">
        <f t="shared" si="40"/>
        <v/>
      </c>
      <c r="AF37" s="63" t="str">
        <f t="shared" si="40"/>
        <v/>
      </c>
      <c r="AG37" s="63" t="str">
        <f t="shared" si="40"/>
        <v/>
      </c>
      <c r="AH37" s="63" t="str">
        <f t="shared" si="40"/>
        <v/>
      </c>
      <c r="AI37" s="63" t="str">
        <f t="shared" si="40"/>
        <v/>
      </c>
      <c r="AJ37" s="63" t="str">
        <f t="shared" si="40"/>
        <v/>
      </c>
      <c r="AK37" s="63" t="str">
        <f t="shared" si="40"/>
        <v/>
      </c>
      <c r="AL37" s="63" t="str">
        <f t="shared" si="40"/>
        <v/>
      </c>
      <c r="AM37" s="63" t="str">
        <f t="shared" si="40"/>
        <v/>
      </c>
      <c r="AN37" s="63" t="str">
        <f t="shared" si="40"/>
        <v/>
      </c>
      <c r="AO37" s="63" t="str">
        <f t="shared" si="40"/>
        <v/>
      </c>
      <c r="AP37" s="63" t="str">
        <f t="shared" si="40"/>
        <v/>
      </c>
      <c r="AQ37" s="63" t="str">
        <f t="shared" si="40"/>
        <v/>
      </c>
      <c r="AR37" s="63" t="str">
        <f t="shared" si="40"/>
        <v/>
      </c>
      <c r="AS37" s="63" t="str">
        <f t="shared" si="40"/>
        <v/>
      </c>
      <c r="AT37" s="63" t="str">
        <f t="shared" si="40"/>
        <v/>
      </c>
      <c r="AU37" s="63" t="str">
        <f t="shared" si="40"/>
        <v/>
      </c>
      <c r="AV37" s="63" t="str">
        <f t="shared" si="40"/>
        <v/>
      </c>
      <c r="AW37" s="63" t="str">
        <f t="shared" si="40"/>
        <v/>
      </c>
      <c r="AX37" s="63" t="str">
        <f t="shared" si="40"/>
        <v/>
      </c>
      <c r="AY37" s="63" t="str">
        <f t="shared" si="40"/>
        <v/>
      </c>
      <c r="AZ37" s="63" t="str">
        <f t="shared" si="40"/>
        <v/>
      </c>
      <c r="BA37" s="63" t="str">
        <f t="shared" si="40"/>
        <v/>
      </c>
      <c r="BB37" s="63" t="str">
        <f t="shared" si="40"/>
        <v/>
      </c>
      <c r="BC37" s="63" t="str">
        <f t="shared" si="40"/>
        <v/>
      </c>
      <c r="BD37" s="63" t="str">
        <f t="shared" si="40"/>
        <v/>
      </c>
      <c r="BE37" s="63" t="str">
        <f t="shared" si="40"/>
        <v/>
      </c>
      <c r="BF37" s="63" t="str">
        <f t="shared" si="40"/>
        <v/>
      </c>
      <c r="BG37" s="63" t="str">
        <f t="shared" si="40"/>
        <v/>
      </c>
      <c r="BH37" s="63" t="str">
        <f t="shared" si="40"/>
        <v/>
      </c>
      <c r="BI37" s="63" t="str">
        <f t="shared" si="40"/>
        <v/>
      </c>
      <c r="BJ37" s="63" t="str">
        <f t="shared" si="40"/>
        <v/>
      </c>
      <c r="BK37" s="63" t="str">
        <f t="shared" si="40"/>
        <v/>
      </c>
      <c r="BL37" s="63" t="str">
        <f t="shared" si="40"/>
        <v/>
      </c>
      <c r="BM37" s="63" t="str">
        <f t="shared" si="40"/>
        <v/>
      </c>
      <c r="BN37" s="63" t="str">
        <f t="shared" si="40"/>
        <v/>
      </c>
      <c r="BO37" s="63" t="str">
        <f t="shared" si="40"/>
        <v/>
      </c>
      <c r="BP37" s="63" t="str">
        <f t="shared" si="40"/>
        <v/>
      </c>
      <c r="BQ37" s="63" t="str">
        <f t="shared" si="40"/>
        <v/>
      </c>
      <c r="BR37" s="63" t="str">
        <f t="shared" si="40"/>
        <v/>
      </c>
      <c r="BS37" s="63" t="str">
        <f t="shared" si="40"/>
        <v/>
      </c>
      <c r="BT37" s="63" t="str">
        <f t="shared" si="40"/>
        <v/>
      </c>
      <c r="BU37" s="63" t="str">
        <f t="shared" si="40"/>
        <v/>
      </c>
      <c r="BV37" s="63" t="str">
        <f t="shared" si="40"/>
        <v/>
      </c>
      <c r="BW37" s="63" t="str">
        <f t="shared" si="40"/>
        <v/>
      </c>
      <c r="BX37" s="63" t="str">
        <f t="shared" si="40"/>
        <v/>
      </c>
      <c r="BY37" s="63" t="str">
        <f t="shared" si="40"/>
        <v/>
      </c>
      <c r="BZ37" s="63" t="str">
        <f t="shared" si="40"/>
        <v/>
      </c>
      <c r="CA37" s="63" t="str">
        <f t="shared" si="40"/>
        <v/>
      </c>
      <c r="CB37" s="63" t="str">
        <f t="shared" si="40"/>
        <v/>
      </c>
      <c r="CC37" s="63" t="str">
        <f t="shared" si="40"/>
        <v/>
      </c>
      <c r="CD37" s="63" t="str">
        <f t="shared" si="40"/>
        <v/>
      </c>
      <c r="CE37" s="63" t="str">
        <f t="shared" si="40"/>
        <v/>
      </c>
      <c r="CF37" s="63" t="str">
        <f t="shared" si="40"/>
        <v/>
      </c>
      <c r="CG37" s="63" t="str">
        <f t="shared" si="40"/>
        <v/>
      </c>
      <c r="CH37" s="63" t="str">
        <f t="shared" si="40"/>
        <v/>
      </c>
      <c r="CI37" s="63" t="str">
        <f t="shared" si="40"/>
        <v/>
      </c>
      <c r="CJ37" s="63" t="str">
        <f t="shared" si="40"/>
        <v/>
      </c>
      <c r="CK37" s="63" t="str">
        <f t="shared" si="40"/>
        <v/>
      </c>
      <c r="CL37" s="63" t="str">
        <f t="shared" si="40"/>
        <v/>
      </c>
      <c r="CM37" s="63" t="str">
        <f t="shared" si="40"/>
        <v/>
      </c>
      <c r="CN37" s="63" t="str">
        <f t="shared" si="40"/>
        <v/>
      </c>
      <c r="CO37" s="63" t="str">
        <f t="shared" si="40"/>
        <v/>
      </c>
      <c r="CP37" s="63" t="str">
        <f t="shared" si="40"/>
        <v/>
      </c>
      <c r="CQ37" s="63" t="str">
        <f t="shared" si="40"/>
        <v/>
      </c>
      <c r="CR37" s="63" t="str">
        <f t="shared" si="40"/>
        <v/>
      </c>
      <c r="CS37" s="63" t="str">
        <f t="shared" si="40"/>
        <v/>
      </c>
      <c r="CT37" s="63" t="str">
        <f t="shared" si="40"/>
        <v/>
      </c>
      <c r="CU37" s="63" t="str">
        <f t="shared" si="40"/>
        <v/>
      </c>
      <c r="CV37" s="63" t="str">
        <f t="shared" si="40"/>
        <v/>
      </c>
      <c r="CW37" s="63" t="str">
        <f t="shared" si="40"/>
        <v/>
      </c>
      <c r="CX37" s="63" t="str">
        <f t="shared" si="40"/>
        <v/>
      </c>
      <c r="CY37" s="63" t="str">
        <f t="shared" si="40"/>
        <v/>
      </c>
      <c r="CZ37" s="63" t="str">
        <f t="shared" si="40"/>
        <v/>
      </c>
    </row>
    <row r="38" ht="15.75" customHeight="1">
      <c r="A38" s="53"/>
      <c r="B38" s="53"/>
      <c r="C38" s="55"/>
      <c r="D38" s="55"/>
      <c r="E38" s="53"/>
      <c r="F38" s="53"/>
      <c r="G38" s="53"/>
      <c r="H38" s="53"/>
      <c r="I38" s="53"/>
      <c r="J38" s="56"/>
      <c r="K38" s="57" t="str">
        <f t="shared" si="6"/>
        <v/>
      </c>
      <c r="L38" s="57" t="str">
        <f t="shared" si="7"/>
        <v/>
      </c>
      <c r="M38" s="57" t="str">
        <f>IF(OR($B38&lt;&gt;"Vorgang",N($H38)=0,NOT(ISNUMBER($L38)),ISNUMBER($P38)),"",WORKDAY($L38,$H38,Freie_Tage))</f>
        <v/>
      </c>
      <c r="N38" s="56"/>
      <c r="O38" s="56"/>
      <c r="P38" s="56"/>
      <c r="Q38" s="58"/>
      <c r="R38" s="59" t="str">
        <f>IF(AND(ISNUMBER($N38),ISNUMBER($L38)),IF($L38&gt;$N38,NETWORKDAYS($N38,$L38,Freie_Tage)-1,IF($L38&lt;$N38,1-NETWORKDAYS($L38,$N38,Freie_Tage),0)),"")</f>
        <v/>
      </c>
      <c r="S38" s="60" t="str">
        <f t="shared" si="8"/>
        <v/>
      </c>
      <c r="T38" s="61" t="str">
        <f t="shared" si="9"/>
        <v/>
      </c>
      <c r="U38" s="62">
        <f t="shared" si="10"/>
        <v>1</v>
      </c>
      <c r="V38" s="62" t="str">
        <f t="array" ref="V38">IF(OR($C38="",$B38="Abschnitt"),"",IF(ISNUMBER($O38),$O38,IF(AND($E38="",NOT(ISNUMBER($J38))),WORKDAY(IF(ISNUMBER($C$5),$C$5,TODAY())-1,1,Freie_Tage),MAX(IF($E38="",0,IFERROR(WORKDAY(INDEX($X$7:$X37,MATCH($E38,$A$7:$A37,0)),IF($B38="Meilenstein",0,1)+N($F38),Freie_Tage),WORKDAY(IF(ISNUMBER($C$5),$C$5,TODAY())-1,1,Freie_Tage))),IF(ISNUMBER($J38),WORKDAY($J38-1,1,Freie_Tage),0)))))</f>
        <v/>
      </c>
      <c r="W38" s="62" t="str">
        <f>IF(V38="","",IF(ISNUMBER($P38),$P38,IF($B38="Meilenstein",V38,WORKDAY(V38,MAX(N($G38),1)-1,Freie_Tage))))</f>
        <v/>
      </c>
      <c r="X38" s="62" t="str">
        <f>IF(V38="","",MAX(WORKDAY(IF($B38="Meilenstein",V38,WORKDAY(V38,MAX(N($G38),1)-1,Freie_Tage)),N($H38),Freie_Tage),IF(ISNUMBER($P38),$P38,0)))</f>
        <v/>
      </c>
      <c r="Y38" s="62">
        <f t="shared" si="11"/>
        <v>0</v>
      </c>
      <c r="Z38" s="62">
        <f>IF(NOT(ISNUMBER($K38)),0,IF(Y38&gt;=1,1,IF(TODAY()&lt;$K38,2,IF(OR(TODAY()&gt;$L38,N($R38)&gt;0),5,IF(Y38&lt;MIN(1,(NETWORKDAYS($K38,TODAY(),Freie_Tage)-1)/MAX(1,NETWORKDAYS($K38,$L38,Freie_Tage)))-0.15,4,3)))))</f>
        <v>0</v>
      </c>
      <c r="AA38" s="63" t="str">
        <f t="shared" ref="AA38:CZ38" si="41">IF(AND($B38="Meilenstein",ISNUMBER($K38)),IF(AND(AA$1&lt;=$K38,AB$1&gt;$K38),"◆",""),"")</f>
        <v/>
      </c>
      <c r="AB38" s="63" t="str">
        <f t="shared" si="41"/>
        <v/>
      </c>
      <c r="AC38" s="63" t="str">
        <f t="shared" si="41"/>
        <v/>
      </c>
      <c r="AD38" s="63" t="str">
        <f t="shared" si="41"/>
        <v/>
      </c>
      <c r="AE38" s="63" t="str">
        <f t="shared" si="41"/>
        <v/>
      </c>
      <c r="AF38" s="63" t="str">
        <f t="shared" si="41"/>
        <v/>
      </c>
      <c r="AG38" s="63" t="str">
        <f t="shared" si="41"/>
        <v/>
      </c>
      <c r="AH38" s="63" t="str">
        <f t="shared" si="41"/>
        <v/>
      </c>
      <c r="AI38" s="63" t="str">
        <f t="shared" si="41"/>
        <v/>
      </c>
      <c r="AJ38" s="63" t="str">
        <f t="shared" si="41"/>
        <v/>
      </c>
      <c r="AK38" s="63" t="str">
        <f t="shared" si="41"/>
        <v/>
      </c>
      <c r="AL38" s="63" t="str">
        <f t="shared" si="41"/>
        <v/>
      </c>
      <c r="AM38" s="63" t="str">
        <f t="shared" si="41"/>
        <v/>
      </c>
      <c r="AN38" s="63" t="str">
        <f t="shared" si="41"/>
        <v/>
      </c>
      <c r="AO38" s="63" t="str">
        <f t="shared" si="41"/>
        <v/>
      </c>
      <c r="AP38" s="63" t="str">
        <f t="shared" si="41"/>
        <v/>
      </c>
      <c r="AQ38" s="63" t="str">
        <f t="shared" si="41"/>
        <v/>
      </c>
      <c r="AR38" s="63" t="str">
        <f t="shared" si="41"/>
        <v/>
      </c>
      <c r="AS38" s="63" t="str">
        <f t="shared" si="41"/>
        <v/>
      </c>
      <c r="AT38" s="63" t="str">
        <f t="shared" si="41"/>
        <v/>
      </c>
      <c r="AU38" s="63" t="str">
        <f t="shared" si="41"/>
        <v/>
      </c>
      <c r="AV38" s="63" t="str">
        <f t="shared" si="41"/>
        <v/>
      </c>
      <c r="AW38" s="63" t="str">
        <f t="shared" si="41"/>
        <v/>
      </c>
      <c r="AX38" s="63" t="str">
        <f t="shared" si="41"/>
        <v/>
      </c>
      <c r="AY38" s="63" t="str">
        <f t="shared" si="41"/>
        <v/>
      </c>
      <c r="AZ38" s="63" t="str">
        <f t="shared" si="41"/>
        <v/>
      </c>
      <c r="BA38" s="63" t="str">
        <f t="shared" si="41"/>
        <v/>
      </c>
      <c r="BB38" s="63" t="str">
        <f t="shared" si="41"/>
        <v/>
      </c>
      <c r="BC38" s="63" t="str">
        <f t="shared" si="41"/>
        <v/>
      </c>
      <c r="BD38" s="63" t="str">
        <f t="shared" si="41"/>
        <v/>
      </c>
      <c r="BE38" s="63" t="str">
        <f t="shared" si="41"/>
        <v/>
      </c>
      <c r="BF38" s="63" t="str">
        <f t="shared" si="41"/>
        <v/>
      </c>
      <c r="BG38" s="63" t="str">
        <f t="shared" si="41"/>
        <v/>
      </c>
      <c r="BH38" s="63" t="str">
        <f t="shared" si="41"/>
        <v/>
      </c>
      <c r="BI38" s="63" t="str">
        <f t="shared" si="41"/>
        <v/>
      </c>
      <c r="BJ38" s="63" t="str">
        <f t="shared" si="41"/>
        <v/>
      </c>
      <c r="BK38" s="63" t="str">
        <f t="shared" si="41"/>
        <v/>
      </c>
      <c r="BL38" s="63" t="str">
        <f t="shared" si="41"/>
        <v/>
      </c>
      <c r="BM38" s="63" t="str">
        <f t="shared" si="41"/>
        <v/>
      </c>
      <c r="BN38" s="63" t="str">
        <f t="shared" si="41"/>
        <v/>
      </c>
      <c r="BO38" s="63" t="str">
        <f t="shared" si="41"/>
        <v/>
      </c>
      <c r="BP38" s="63" t="str">
        <f t="shared" si="41"/>
        <v/>
      </c>
      <c r="BQ38" s="63" t="str">
        <f t="shared" si="41"/>
        <v/>
      </c>
      <c r="BR38" s="63" t="str">
        <f t="shared" si="41"/>
        <v/>
      </c>
      <c r="BS38" s="63" t="str">
        <f t="shared" si="41"/>
        <v/>
      </c>
      <c r="BT38" s="63" t="str">
        <f t="shared" si="41"/>
        <v/>
      </c>
      <c r="BU38" s="63" t="str">
        <f t="shared" si="41"/>
        <v/>
      </c>
      <c r="BV38" s="63" t="str">
        <f t="shared" si="41"/>
        <v/>
      </c>
      <c r="BW38" s="63" t="str">
        <f t="shared" si="41"/>
        <v/>
      </c>
      <c r="BX38" s="63" t="str">
        <f t="shared" si="41"/>
        <v/>
      </c>
      <c r="BY38" s="63" t="str">
        <f t="shared" si="41"/>
        <v/>
      </c>
      <c r="BZ38" s="63" t="str">
        <f t="shared" si="41"/>
        <v/>
      </c>
      <c r="CA38" s="63" t="str">
        <f t="shared" si="41"/>
        <v/>
      </c>
      <c r="CB38" s="63" t="str">
        <f t="shared" si="41"/>
        <v/>
      </c>
      <c r="CC38" s="63" t="str">
        <f t="shared" si="41"/>
        <v/>
      </c>
      <c r="CD38" s="63" t="str">
        <f t="shared" si="41"/>
        <v/>
      </c>
      <c r="CE38" s="63" t="str">
        <f t="shared" si="41"/>
        <v/>
      </c>
      <c r="CF38" s="63" t="str">
        <f t="shared" si="41"/>
        <v/>
      </c>
      <c r="CG38" s="63" t="str">
        <f t="shared" si="41"/>
        <v/>
      </c>
      <c r="CH38" s="63" t="str">
        <f t="shared" si="41"/>
        <v/>
      </c>
      <c r="CI38" s="63" t="str">
        <f t="shared" si="41"/>
        <v/>
      </c>
      <c r="CJ38" s="63" t="str">
        <f t="shared" si="41"/>
        <v/>
      </c>
      <c r="CK38" s="63" t="str">
        <f t="shared" si="41"/>
        <v/>
      </c>
      <c r="CL38" s="63" t="str">
        <f t="shared" si="41"/>
        <v/>
      </c>
      <c r="CM38" s="63" t="str">
        <f t="shared" si="41"/>
        <v/>
      </c>
      <c r="CN38" s="63" t="str">
        <f t="shared" si="41"/>
        <v/>
      </c>
      <c r="CO38" s="63" t="str">
        <f t="shared" si="41"/>
        <v/>
      </c>
      <c r="CP38" s="63" t="str">
        <f t="shared" si="41"/>
        <v/>
      </c>
      <c r="CQ38" s="63" t="str">
        <f t="shared" si="41"/>
        <v/>
      </c>
      <c r="CR38" s="63" t="str">
        <f t="shared" si="41"/>
        <v/>
      </c>
      <c r="CS38" s="63" t="str">
        <f t="shared" si="41"/>
        <v/>
      </c>
      <c r="CT38" s="63" t="str">
        <f t="shared" si="41"/>
        <v/>
      </c>
      <c r="CU38" s="63" t="str">
        <f t="shared" si="41"/>
        <v/>
      </c>
      <c r="CV38" s="63" t="str">
        <f t="shared" si="41"/>
        <v/>
      </c>
      <c r="CW38" s="63" t="str">
        <f t="shared" si="41"/>
        <v/>
      </c>
      <c r="CX38" s="63" t="str">
        <f t="shared" si="41"/>
        <v/>
      </c>
      <c r="CY38" s="63" t="str">
        <f t="shared" si="41"/>
        <v/>
      </c>
      <c r="CZ38" s="63" t="str">
        <f t="shared" si="41"/>
        <v/>
      </c>
    </row>
    <row r="39" ht="15.75" customHeight="1">
      <c r="A39" s="53"/>
      <c r="B39" s="53"/>
      <c r="C39" s="55"/>
      <c r="D39" s="55"/>
      <c r="E39" s="53"/>
      <c r="F39" s="53"/>
      <c r="G39" s="53"/>
      <c r="H39" s="53"/>
      <c r="I39" s="53"/>
      <c r="J39" s="56"/>
      <c r="K39" s="57" t="str">
        <f t="shared" si="6"/>
        <v/>
      </c>
      <c r="L39" s="57" t="str">
        <f t="shared" si="7"/>
        <v/>
      </c>
      <c r="M39" s="57" t="str">
        <f>IF(OR($B39&lt;&gt;"Vorgang",N($H39)=0,NOT(ISNUMBER($L39)),ISNUMBER($P39)),"",WORKDAY($L39,$H39,Freie_Tage))</f>
        <v/>
      </c>
      <c r="N39" s="56"/>
      <c r="O39" s="56"/>
      <c r="P39" s="56"/>
      <c r="Q39" s="58"/>
      <c r="R39" s="59" t="str">
        <f>IF(AND(ISNUMBER($N39),ISNUMBER($L39)),IF($L39&gt;$N39,NETWORKDAYS($N39,$L39,Freie_Tage)-1,IF($L39&lt;$N39,1-NETWORKDAYS($L39,$N39,Freie_Tage),0)),"")</f>
        <v/>
      </c>
      <c r="S39" s="60" t="str">
        <f t="shared" si="8"/>
        <v/>
      </c>
      <c r="T39" s="61" t="str">
        <f t="shared" si="9"/>
        <v/>
      </c>
      <c r="U39" s="62">
        <f t="shared" si="10"/>
        <v>1</v>
      </c>
      <c r="V39" s="62" t="str">
        <f t="array" ref="V39">IF(OR($C39="",$B39="Abschnitt"),"",IF(ISNUMBER($O39),$O39,IF(AND($E39="",NOT(ISNUMBER($J39))),WORKDAY(IF(ISNUMBER($C$5),$C$5,TODAY())-1,1,Freie_Tage),MAX(IF($E39="",0,IFERROR(WORKDAY(INDEX($X$7:$X38,MATCH($E39,$A$7:$A38,0)),IF($B39="Meilenstein",0,1)+N($F39),Freie_Tage),WORKDAY(IF(ISNUMBER($C$5),$C$5,TODAY())-1,1,Freie_Tage))),IF(ISNUMBER($J39),WORKDAY($J39-1,1,Freie_Tage),0)))))</f>
        <v/>
      </c>
      <c r="W39" s="62" t="str">
        <f>IF(V39="","",IF(ISNUMBER($P39),$P39,IF($B39="Meilenstein",V39,WORKDAY(V39,MAX(N($G39),1)-1,Freie_Tage))))</f>
        <v/>
      </c>
      <c r="X39" s="62" t="str">
        <f>IF(V39="","",MAX(WORKDAY(IF($B39="Meilenstein",V39,WORKDAY(V39,MAX(N($G39),1)-1,Freie_Tage)),N($H39),Freie_Tage),IF(ISNUMBER($P39),$P39,0)))</f>
        <v/>
      </c>
      <c r="Y39" s="62">
        <f t="shared" si="11"/>
        <v>0</v>
      </c>
      <c r="Z39" s="62">
        <f>IF(NOT(ISNUMBER($K39)),0,IF(Y39&gt;=1,1,IF(TODAY()&lt;$K39,2,IF(OR(TODAY()&gt;$L39,N($R39)&gt;0),5,IF(Y39&lt;MIN(1,(NETWORKDAYS($K39,TODAY(),Freie_Tage)-1)/MAX(1,NETWORKDAYS($K39,$L39,Freie_Tage)))-0.15,4,3)))))</f>
        <v>0</v>
      </c>
      <c r="AA39" s="63" t="str">
        <f t="shared" ref="AA39:CZ39" si="42">IF(AND($B39="Meilenstein",ISNUMBER($K39)),IF(AND(AA$1&lt;=$K39,AB$1&gt;$K39),"◆",""),"")</f>
        <v/>
      </c>
      <c r="AB39" s="63" t="str">
        <f t="shared" si="42"/>
        <v/>
      </c>
      <c r="AC39" s="63" t="str">
        <f t="shared" si="42"/>
        <v/>
      </c>
      <c r="AD39" s="63" t="str">
        <f t="shared" si="42"/>
        <v/>
      </c>
      <c r="AE39" s="63" t="str">
        <f t="shared" si="42"/>
        <v/>
      </c>
      <c r="AF39" s="63" t="str">
        <f t="shared" si="42"/>
        <v/>
      </c>
      <c r="AG39" s="63" t="str">
        <f t="shared" si="42"/>
        <v/>
      </c>
      <c r="AH39" s="63" t="str">
        <f t="shared" si="42"/>
        <v/>
      </c>
      <c r="AI39" s="63" t="str">
        <f t="shared" si="42"/>
        <v/>
      </c>
      <c r="AJ39" s="63" t="str">
        <f t="shared" si="42"/>
        <v/>
      </c>
      <c r="AK39" s="63" t="str">
        <f t="shared" si="42"/>
        <v/>
      </c>
      <c r="AL39" s="63" t="str">
        <f t="shared" si="42"/>
        <v/>
      </c>
      <c r="AM39" s="63" t="str">
        <f t="shared" si="42"/>
        <v/>
      </c>
      <c r="AN39" s="63" t="str">
        <f t="shared" si="42"/>
        <v/>
      </c>
      <c r="AO39" s="63" t="str">
        <f t="shared" si="42"/>
        <v/>
      </c>
      <c r="AP39" s="63" t="str">
        <f t="shared" si="42"/>
        <v/>
      </c>
      <c r="AQ39" s="63" t="str">
        <f t="shared" si="42"/>
        <v/>
      </c>
      <c r="AR39" s="63" t="str">
        <f t="shared" si="42"/>
        <v/>
      </c>
      <c r="AS39" s="63" t="str">
        <f t="shared" si="42"/>
        <v/>
      </c>
      <c r="AT39" s="63" t="str">
        <f t="shared" si="42"/>
        <v/>
      </c>
      <c r="AU39" s="63" t="str">
        <f t="shared" si="42"/>
        <v/>
      </c>
      <c r="AV39" s="63" t="str">
        <f t="shared" si="42"/>
        <v/>
      </c>
      <c r="AW39" s="63" t="str">
        <f t="shared" si="42"/>
        <v/>
      </c>
      <c r="AX39" s="63" t="str">
        <f t="shared" si="42"/>
        <v/>
      </c>
      <c r="AY39" s="63" t="str">
        <f t="shared" si="42"/>
        <v/>
      </c>
      <c r="AZ39" s="63" t="str">
        <f t="shared" si="42"/>
        <v/>
      </c>
      <c r="BA39" s="63" t="str">
        <f t="shared" si="42"/>
        <v/>
      </c>
      <c r="BB39" s="63" t="str">
        <f t="shared" si="42"/>
        <v/>
      </c>
      <c r="BC39" s="63" t="str">
        <f t="shared" si="42"/>
        <v/>
      </c>
      <c r="BD39" s="63" t="str">
        <f t="shared" si="42"/>
        <v/>
      </c>
      <c r="BE39" s="63" t="str">
        <f t="shared" si="42"/>
        <v/>
      </c>
      <c r="BF39" s="63" t="str">
        <f t="shared" si="42"/>
        <v/>
      </c>
      <c r="BG39" s="63" t="str">
        <f t="shared" si="42"/>
        <v/>
      </c>
      <c r="BH39" s="63" t="str">
        <f t="shared" si="42"/>
        <v/>
      </c>
      <c r="BI39" s="63" t="str">
        <f t="shared" si="42"/>
        <v/>
      </c>
      <c r="BJ39" s="63" t="str">
        <f t="shared" si="42"/>
        <v/>
      </c>
      <c r="BK39" s="63" t="str">
        <f t="shared" si="42"/>
        <v/>
      </c>
      <c r="BL39" s="63" t="str">
        <f t="shared" si="42"/>
        <v/>
      </c>
      <c r="BM39" s="63" t="str">
        <f t="shared" si="42"/>
        <v/>
      </c>
      <c r="BN39" s="63" t="str">
        <f t="shared" si="42"/>
        <v/>
      </c>
      <c r="BO39" s="63" t="str">
        <f t="shared" si="42"/>
        <v/>
      </c>
      <c r="BP39" s="63" t="str">
        <f t="shared" si="42"/>
        <v/>
      </c>
      <c r="BQ39" s="63" t="str">
        <f t="shared" si="42"/>
        <v/>
      </c>
      <c r="BR39" s="63" t="str">
        <f t="shared" si="42"/>
        <v/>
      </c>
      <c r="BS39" s="63" t="str">
        <f t="shared" si="42"/>
        <v/>
      </c>
      <c r="BT39" s="63" t="str">
        <f t="shared" si="42"/>
        <v/>
      </c>
      <c r="BU39" s="63" t="str">
        <f t="shared" si="42"/>
        <v/>
      </c>
      <c r="BV39" s="63" t="str">
        <f t="shared" si="42"/>
        <v/>
      </c>
      <c r="BW39" s="63" t="str">
        <f t="shared" si="42"/>
        <v/>
      </c>
      <c r="BX39" s="63" t="str">
        <f t="shared" si="42"/>
        <v/>
      </c>
      <c r="BY39" s="63" t="str">
        <f t="shared" si="42"/>
        <v/>
      </c>
      <c r="BZ39" s="63" t="str">
        <f t="shared" si="42"/>
        <v/>
      </c>
      <c r="CA39" s="63" t="str">
        <f t="shared" si="42"/>
        <v/>
      </c>
      <c r="CB39" s="63" t="str">
        <f t="shared" si="42"/>
        <v/>
      </c>
      <c r="CC39" s="63" t="str">
        <f t="shared" si="42"/>
        <v/>
      </c>
      <c r="CD39" s="63" t="str">
        <f t="shared" si="42"/>
        <v/>
      </c>
      <c r="CE39" s="63" t="str">
        <f t="shared" si="42"/>
        <v/>
      </c>
      <c r="CF39" s="63" t="str">
        <f t="shared" si="42"/>
        <v/>
      </c>
      <c r="CG39" s="63" t="str">
        <f t="shared" si="42"/>
        <v/>
      </c>
      <c r="CH39" s="63" t="str">
        <f t="shared" si="42"/>
        <v/>
      </c>
      <c r="CI39" s="63" t="str">
        <f t="shared" si="42"/>
        <v/>
      </c>
      <c r="CJ39" s="63" t="str">
        <f t="shared" si="42"/>
        <v/>
      </c>
      <c r="CK39" s="63" t="str">
        <f t="shared" si="42"/>
        <v/>
      </c>
      <c r="CL39" s="63" t="str">
        <f t="shared" si="42"/>
        <v/>
      </c>
      <c r="CM39" s="63" t="str">
        <f t="shared" si="42"/>
        <v/>
      </c>
      <c r="CN39" s="63" t="str">
        <f t="shared" si="42"/>
        <v/>
      </c>
      <c r="CO39" s="63" t="str">
        <f t="shared" si="42"/>
        <v/>
      </c>
      <c r="CP39" s="63" t="str">
        <f t="shared" si="42"/>
        <v/>
      </c>
      <c r="CQ39" s="63" t="str">
        <f t="shared" si="42"/>
        <v/>
      </c>
      <c r="CR39" s="63" t="str">
        <f t="shared" si="42"/>
        <v/>
      </c>
      <c r="CS39" s="63" t="str">
        <f t="shared" si="42"/>
        <v/>
      </c>
      <c r="CT39" s="63" t="str">
        <f t="shared" si="42"/>
        <v/>
      </c>
      <c r="CU39" s="63" t="str">
        <f t="shared" si="42"/>
        <v/>
      </c>
      <c r="CV39" s="63" t="str">
        <f t="shared" si="42"/>
        <v/>
      </c>
      <c r="CW39" s="63" t="str">
        <f t="shared" si="42"/>
        <v/>
      </c>
      <c r="CX39" s="63" t="str">
        <f t="shared" si="42"/>
        <v/>
      </c>
      <c r="CY39" s="63" t="str">
        <f t="shared" si="42"/>
        <v/>
      </c>
      <c r="CZ39" s="63" t="str">
        <f t="shared" si="42"/>
        <v/>
      </c>
    </row>
    <row r="40" ht="15.75" customHeight="1">
      <c r="A40" s="53"/>
      <c r="B40" s="53"/>
      <c r="C40" s="55"/>
      <c r="D40" s="55"/>
      <c r="E40" s="53"/>
      <c r="F40" s="53"/>
      <c r="G40" s="53"/>
      <c r="H40" s="53"/>
      <c r="I40" s="53"/>
      <c r="J40" s="56"/>
      <c r="K40" s="57" t="str">
        <f t="shared" si="6"/>
        <v/>
      </c>
      <c r="L40" s="57" t="str">
        <f t="shared" si="7"/>
        <v/>
      </c>
      <c r="M40" s="57" t="str">
        <f>IF(OR($B40&lt;&gt;"Vorgang",N($H40)=0,NOT(ISNUMBER($L40)),ISNUMBER($P40)),"",WORKDAY($L40,$H40,Freie_Tage))</f>
        <v/>
      </c>
      <c r="N40" s="56"/>
      <c r="O40" s="56"/>
      <c r="P40" s="56"/>
      <c r="Q40" s="58"/>
      <c r="R40" s="59" t="str">
        <f>IF(AND(ISNUMBER($N40),ISNUMBER($L40)),IF($L40&gt;$N40,NETWORKDAYS($N40,$L40,Freie_Tage)-1,IF($L40&lt;$N40,1-NETWORKDAYS($L40,$N40,Freie_Tage),0)),"")</f>
        <v/>
      </c>
      <c r="S40" s="60" t="str">
        <f t="shared" si="8"/>
        <v/>
      </c>
      <c r="T40" s="61" t="str">
        <f t="shared" si="9"/>
        <v/>
      </c>
      <c r="U40" s="62">
        <f t="shared" si="10"/>
        <v>1</v>
      </c>
      <c r="V40" s="62" t="str">
        <f t="array" ref="V40">IF(OR($C40="",$B40="Abschnitt"),"",IF(ISNUMBER($O40),$O40,IF(AND($E40="",NOT(ISNUMBER($J40))),WORKDAY(IF(ISNUMBER($C$5),$C$5,TODAY())-1,1,Freie_Tage),MAX(IF($E40="",0,IFERROR(WORKDAY(INDEX($X$7:$X39,MATCH($E40,$A$7:$A39,0)),IF($B40="Meilenstein",0,1)+N($F40),Freie_Tage),WORKDAY(IF(ISNUMBER($C$5),$C$5,TODAY())-1,1,Freie_Tage))),IF(ISNUMBER($J40),WORKDAY($J40-1,1,Freie_Tage),0)))))</f>
        <v/>
      </c>
      <c r="W40" s="62" t="str">
        <f>IF(V40="","",IF(ISNUMBER($P40),$P40,IF($B40="Meilenstein",V40,WORKDAY(V40,MAX(N($G40),1)-1,Freie_Tage))))</f>
        <v/>
      </c>
      <c r="X40" s="62" t="str">
        <f>IF(V40="","",MAX(WORKDAY(IF($B40="Meilenstein",V40,WORKDAY(V40,MAX(N($G40),1)-1,Freie_Tage)),N($H40),Freie_Tage),IF(ISNUMBER($P40),$P40,0)))</f>
        <v/>
      </c>
      <c r="Y40" s="62">
        <f t="shared" si="11"/>
        <v>0</v>
      </c>
      <c r="Z40" s="62">
        <f>IF(NOT(ISNUMBER($K40)),0,IF(Y40&gt;=1,1,IF(TODAY()&lt;$K40,2,IF(OR(TODAY()&gt;$L40,N($R40)&gt;0),5,IF(Y40&lt;MIN(1,(NETWORKDAYS($K40,TODAY(),Freie_Tage)-1)/MAX(1,NETWORKDAYS($K40,$L40,Freie_Tage)))-0.15,4,3)))))</f>
        <v>0</v>
      </c>
      <c r="AA40" s="63" t="str">
        <f t="shared" ref="AA40:CZ40" si="43">IF(AND($B40="Meilenstein",ISNUMBER($K40)),IF(AND(AA$1&lt;=$K40,AB$1&gt;$K40),"◆",""),"")</f>
        <v/>
      </c>
      <c r="AB40" s="63" t="str">
        <f t="shared" si="43"/>
        <v/>
      </c>
      <c r="AC40" s="63" t="str">
        <f t="shared" si="43"/>
        <v/>
      </c>
      <c r="AD40" s="63" t="str">
        <f t="shared" si="43"/>
        <v/>
      </c>
      <c r="AE40" s="63" t="str">
        <f t="shared" si="43"/>
        <v/>
      </c>
      <c r="AF40" s="63" t="str">
        <f t="shared" si="43"/>
        <v/>
      </c>
      <c r="AG40" s="63" t="str">
        <f t="shared" si="43"/>
        <v/>
      </c>
      <c r="AH40" s="63" t="str">
        <f t="shared" si="43"/>
        <v/>
      </c>
      <c r="AI40" s="63" t="str">
        <f t="shared" si="43"/>
        <v/>
      </c>
      <c r="AJ40" s="63" t="str">
        <f t="shared" si="43"/>
        <v/>
      </c>
      <c r="AK40" s="63" t="str">
        <f t="shared" si="43"/>
        <v/>
      </c>
      <c r="AL40" s="63" t="str">
        <f t="shared" si="43"/>
        <v/>
      </c>
      <c r="AM40" s="63" t="str">
        <f t="shared" si="43"/>
        <v/>
      </c>
      <c r="AN40" s="63" t="str">
        <f t="shared" si="43"/>
        <v/>
      </c>
      <c r="AO40" s="63" t="str">
        <f t="shared" si="43"/>
        <v/>
      </c>
      <c r="AP40" s="63" t="str">
        <f t="shared" si="43"/>
        <v/>
      </c>
      <c r="AQ40" s="63" t="str">
        <f t="shared" si="43"/>
        <v/>
      </c>
      <c r="AR40" s="63" t="str">
        <f t="shared" si="43"/>
        <v/>
      </c>
      <c r="AS40" s="63" t="str">
        <f t="shared" si="43"/>
        <v/>
      </c>
      <c r="AT40" s="63" t="str">
        <f t="shared" si="43"/>
        <v/>
      </c>
      <c r="AU40" s="63" t="str">
        <f t="shared" si="43"/>
        <v/>
      </c>
      <c r="AV40" s="63" t="str">
        <f t="shared" si="43"/>
        <v/>
      </c>
      <c r="AW40" s="63" t="str">
        <f t="shared" si="43"/>
        <v/>
      </c>
      <c r="AX40" s="63" t="str">
        <f t="shared" si="43"/>
        <v/>
      </c>
      <c r="AY40" s="63" t="str">
        <f t="shared" si="43"/>
        <v/>
      </c>
      <c r="AZ40" s="63" t="str">
        <f t="shared" si="43"/>
        <v/>
      </c>
      <c r="BA40" s="63" t="str">
        <f t="shared" si="43"/>
        <v/>
      </c>
      <c r="BB40" s="63" t="str">
        <f t="shared" si="43"/>
        <v/>
      </c>
      <c r="BC40" s="63" t="str">
        <f t="shared" si="43"/>
        <v/>
      </c>
      <c r="BD40" s="63" t="str">
        <f t="shared" si="43"/>
        <v/>
      </c>
      <c r="BE40" s="63" t="str">
        <f t="shared" si="43"/>
        <v/>
      </c>
      <c r="BF40" s="63" t="str">
        <f t="shared" si="43"/>
        <v/>
      </c>
      <c r="BG40" s="63" t="str">
        <f t="shared" si="43"/>
        <v/>
      </c>
      <c r="BH40" s="63" t="str">
        <f t="shared" si="43"/>
        <v/>
      </c>
      <c r="BI40" s="63" t="str">
        <f t="shared" si="43"/>
        <v/>
      </c>
      <c r="BJ40" s="63" t="str">
        <f t="shared" si="43"/>
        <v/>
      </c>
      <c r="BK40" s="63" t="str">
        <f t="shared" si="43"/>
        <v/>
      </c>
      <c r="BL40" s="63" t="str">
        <f t="shared" si="43"/>
        <v/>
      </c>
      <c r="BM40" s="63" t="str">
        <f t="shared" si="43"/>
        <v/>
      </c>
      <c r="BN40" s="63" t="str">
        <f t="shared" si="43"/>
        <v/>
      </c>
      <c r="BO40" s="63" t="str">
        <f t="shared" si="43"/>
        <v/>
      </c>
      <c r="BP40" s="63" t="str">
        <f t="shared" si="43"/>
        <v/>
      </c>
      <c r="BQ40" s="63" t="str">
        <f t="shared" si="43"/>
        <v/>
      </c>
      <c r="BR40" s="63" t="str">
        <f t="shared" si="43"/>
        <v/>
      </c>
      <c r="BS40" s="63" t="str">
        <f t="shared" si="43"/>
        <v/>
      </c>
      <c r="BT40" s="63" t="str">
        <f t="shared" si="43"/>
        <v/>
      </c>
      <c r="BU40" s="63" t="str">
        <f t="shared" si="43"/>
        <v/>
      </c>
      <c r="BV40" s="63" t="str">
        <f t="shared" si="43"/>
        <v/>
      </c>
      <c r="BW40" s="63" t="str">
        <f t="shared" si="43"/>
        <v/>
      </c>
      <c r="BX40" s="63" t="str">
        <f t="shared" si="43"/>
        <v/>
      </c>
      <c r="BY40" s="63" t="str">
        <f t="shared" si="43"/>
        <v/>
      </c>
      <c r="BZ40" s="63" t="str">
        <f t="shared" si="43"/>
        <v/>
      </c>
      <c r="CA40" s="63" t="str">
        <f t="shared" si="43"/>
        <v/>
      </c>
      <c r="CB40" s="63" t="str">
        <f t="shared" si="43"/>
        <v/>
      </c>
      <c r="CC40" s="63" t="str">
        <f t="shared" si="43"/>
        <v/>
      </c>
      <c r="CD40" s="63" t="str">
        <f t="shared" si="43"/>
        <v/>
      </c>
      <c r="CE40" s="63" t="str">
        <f t="shared" si="43"/>
        <v/>
      </c>
      <c r="CF40" s="63" t="str">
        <f t="shared" si="43"/>
        <v/>
      </c>
      <c r="CG40" s="63" t="str">
        <f t="shared" si="43"/>
        <v/>
      </c>
      <c r="CH40" s="63" t="str">
        <f t="shared" si="43"/>
        <v/>
      </c>
      <c r="CI40" s="63" t="str">
        <f t="shared" si="43"/>
        <v/>
      </c>
      <c r="CJ40" s="63" t="str">
        <f t="shared" si="43"/>
        <v/>
      </c>
      <c r="CK40" s="63" t="str">
        <f t="shared" si="43"/>
        <v/>
      </c>
      <c r="CL40" s="63" t="str">
        <f t="shared" si="43"/>
        <v/>
      </c>
      <c r="CM40" s="63" t="str">
        <f t="shared" si="43"/>
        <v/>
      </c>
      <c r="CN40" s="63" t="str">
        <f t="shared" si="43"/>
        <v/>
      </c>
      <c r="CO40" s="63" t="str">
        <f t="shared" si="43"/>
        <v/>
      </c>
      <c r="CP40" s="63" t="str">
        <f t="shared" si="43"/>
        <v/>
      </c>
      <c r="CQ40" s="63" t="str">
        <f t="shared" si="43"/>
        <v/>
      </c>
      <c r="CR40" s="63" t="str">
        <f t="shared" si="43"/>
        <v/>
      </c>
      <c r="CS40" s="63" t="str">
        <f t="shared" si="43"/>
        <v/>
      </c>
      <c r="CT40" s="63" t="str">
        <f t="shared" si="43"/>
        <v/>
      </c>
      <c r="CU40" s="63" t="str">
        <f t="shared" si="43"/>
        <v/>
      </c>
      <c r="CV40" s="63" t="str">
        <f t="shared" si="43"/>
        <v/>
      </c>
      <c r="CW40" s="63" t="str">
        <f t="shared" si="43"/>
        <v/>
      </c>
      <c r="CX40" s="63" t="str">
        <f t="shared" si="43"/>
        <v/>
      </c>
      <c r="CY40" s="63" t="str">
        <f t="shared" si="43"/>
        <v/>
      </c>
      <c r="CZ40" s="63" t="str">
        <f t="shared" si="43"/>
        <v/>
      </c>
    </row>
    <row r="41" ht="15.75" customHeight="1">
      <c r="A41" s="53"/>
      <c r="B41" s="53"/>
      <c r="C41" s="55"/>
      <c r="D41" s="55"/>
      <c r="E41" s="53"/>
      <c r="F41" s="53"/>
      <c r="G41" s="53"/>
      <c r="H41" s="53"/>
      <c r="I41" s="53"/>
      <c r="J41" s="56"/>
      <c r="K41" s="57" t="str">
        <f t="shared" si="6"/>
        <v/>
      </c>
      <c r="L41" s="57" t="str">
        <f t="shared" si="7"/>
        <v/>
      </c>
      <c r="M41" s="57" t="str">
        <f>IF(OR($B41&lt;&gt;"Vorgang",N($H41)=0,NOT(ISNUMBER($L41)),ISNUMBER($P41)),"",WORKDAY($L41,$H41,Freie_Tage))</f>
        <v/>
      </c>
      <c r="N41" s="56"/>
      <c r="O41" s="56"/>
      <c r="P41" s="56"/>
      <c r="Q41" s="58"/>
      <c r="R41" s="59" t="str">
        <f>IF(AND(ISNUMBER($N41),ISNUMBER($L41)),IF($L41&gt;$N41,NETWORKDAYS($N41,$L41,Freie_Tage)-1,IF($L41&lt;$N41,1-NETWORKDAYS($L41,$N41,Freie_Tage),0)),"")</f>
        <v/>
      </c>
      <c r="S41" s="60" t="str">
        <f t="shared" si="8"/>
        <v/>
      </c>
      <c r="T41" s="61" t="str">
        <f t="shared" si="9"/>
        <v/>
      </c>
      <c r="U41" s="62">
        <f t="shared" si="10"/>
        <v>1</v>
      </c>
      <c r="V41" s="62" t="str">
        <f t="array" ref="V41">IF(OR($C41="",$B41="Abschnitt"),"",IF(ISNUMBER($O41),$O41,IF(AND($E41="",NOT(ISNUMBER($J41))),WORKDAY(IF(ISNUMBER($C$5),$C$5,TODAY())-1,1,Freie_Tage),MAX(IF($E41="",0,IFERROR(WORKDAY(INDEX($X$7:$X40,MATCH($E41,$A$7:$A40,0)),IF($B41="Meilenstein",0,1)+N($F41),Freie_Tage),WORKDAY(IF(ISNUMBER($C$5),$C$5,TODAY())-1,1,Freie_Tage))),IF(ISNUMBER($J41),WORKDAY($J41-1,1,Freie_Tage),0)))))</f>
        <v/>
      </c>
      <c r="W41" s="62" t="str">
        <f>IF(V41="","",IF(ISNUMBER($P41),$P41,IF($B41="Meilenstein",V41,WORKDAY(V41,MAX(N($G41),1)-1,Freie_Tage))))</f>
        <v/>
      </c>
      <c r="X41" s="62" t="str">
        <f>IF(V41="","",MAX(WORKDAY(IF($B41="Meilenstein",V41,WORKDAY(V41,MAX(N($G41),1)-1,Freie_Tage)),N($H41),Freie_Tage),IF(ISNUMBER($P41),$P41,0)))</f>
        <v/>
      </c>
      <c r="Y41" s="62">
        <f t="shared" si="11"/>
        <v>0</v>
      </c>
      <c r="Z41" s="62">
        <f>IF(NOT(ISNUMBER($K41)),0,IF(Y41&gt;=1,1,IF(TODAY()&lt;$K41,2,IF(OR(TODAY()&gt;$L41,N($R41)&gt;0),5,IF(Y41&lt;MIN(1,(NETWORKDAYS($K41,TODAY(),Freie_Tage)-1)/MAX(1,NETWORKDAYS($K41,$L41,Freie_Tage)))-0.15,4,3)))))</f>
        <v>0</v>
      </c>
      <c r="AA41" s="63" t="str">
        <f t="shared" ref="AA41:CZ41" si="44">IF(AND($B41="Meilenstein",ISNUMBER($K41)),IF(AND(AA$1&lt;=$K41,AB$1&gt;$K41),"◆",""),"")</f>
        <v/>
      </c>
      <c r="AB41" s="63" t="str">
        <f t="shared" si="44"/>
        <v/>
      </c>
      <c r="AC41" s="63" t="str">
        <f t="shared" si="44"/>
        <v/>
      </c>
      <c r="AD41" s="63" t="str">
        <f t="shared" si="44"/>
        <v/>
      </c>
      <c r="AE41" s="63" t="str">
        <f t="shared" si="44"/>
        <v/>
      </c>
      <c r="AF41" s="63" t="str">
        <f t="shared" si="44"/>
        <v/>
      </c>
      <c r="AG41" s="63" t="str">
        <f t="shared" si="44"/>
        <v/>
      </c>
      <c r="AH41" s="63" t="str">
        <f t="shared" si="44"/>
        <v/>
      </c>
      <c r="AI41" s="63" t="str">
        <f t="shared" si="44"/>
        <v/>
      </c>
      <c r="AJ41" s="63" t="str">
        <f t="shared" si="44"/>
        <v/>
      </c>
      <c r="AK41" s="63" t="str">
        <f t="shared" si="44"/>
        <v/>
      </c>
      <c r="AL41" s="63" t="str">
        <f t="shared" si="44"/>
        <v/>
      </c>
      <c r="AM41" s="63" t="str">
        <f t="shared" si="44"/>
        <v/>
      </c>
      <c r="AN41" s="63" t="str">
        <f t="shared" si="44"/>
        <v/>
      </c>
      <c r="AO41" s="63" t="str">
        <f t="shared" si="44"/>
        <v/>
      </c>
      <c r="AP41" s="63" t="str">
        <f t="shared" si="44"/>
        <v/>
      </c>
      <c r="AQ41" s="63" t="str">
        <f t="shared" si="44"/>
        <v/>
      </c>
      <c r="AR41" s="63" t="str">
        <f t="shared" si="44"/>
        <v/>
      </c>
      <c r="AS41" s="63" t="str">
        <f t="shared" si="44"/>
        <v/>
      </c>
      <c r="AT41" s="63" t="str">
        <f t="shared" si="44"/>
        <v/>
      </c>
      <c r="AU41" s="63" t="str">
        <f t="shared" si="44"/>
        <v/>
      </c>
      <c r="AV41" s="63" t="str">
        <f t="shared" si="44"/>
        <v/>
      </c>
      <c r="AW41" s="63" t="str">
        <f t="shared" si="44"/>
        <v/>
      </c>
      <c r="AX41" s="63" t="str">
        <f t="shared" si="44"/>
        <v/>
      </c>
      <c r="AY41" s="63" t="str">
        <f t="shared" si="44"/>
        <v/>
      </c>
      <c r="AZ41" s="63" t="str">
        <f t="shared" si="44"/>
        <v/>
      </c>
      <c r="BA41" s="63" t="str">
        <f t="shared" si="44"/>
        <v/>
      </c>
      <c r="BB41" s="63" t="str">
        <f t="shared" si="44"/>
        <v/>
      </c>
      <c r="BC41" s="63" t="str">
        <f t="shared" si="44"/>
        <v/>
      </c>
      <c r="BD41" s="63" t="str">
        <f t="shared" si="44"/>
        <v/>
      </c>
      <c r="BE41" s="63" t="str">
        <f t="shared" si="44"/>
        <v/>
      </c>
      <c r="BF41" s="63" t="str">
        <f t="shared" si="44"/>
        <v/>
      </c>
      <c r="BG41" s="63" t="str">
        <f t="shared" si="44"/>
        <v/>
      </c>
      <c r="BH41" s="63" t="str">
        <f t="shared" si="44"/>
        <v/>
      </c>
      <c r="BI41" s="63" t="str">
        <f t="shared" si="44"/>
        <v/>
      </c>
      <c r="BJ41" s="63" t="str">
        <f t="shared" si="44"/>
        <v/>
      </c>
      <c r="BK41" s="63" t="str">
        <f t="shared" si="44"/>
        <v/>
      </c>
      <c r="BL41" s="63" t="str">
        <f t="shared" si="44"/>
        <v/>
      </c>
      <c r="BM41" s="63" t="str">
        <f t="shared" si="44"/>
        <v/>
      </c>
      <c r="BN41" s="63" t="str">
        <f t="shared" si="44"/>
        <v/>
      </c>
      <c r="BO41" s="63" t="str">
        <f t="shared" si="44"/>
        <v/>
      </c>
      <c r="BP41" s="63" t="str">
        <f t="shared" si="44"/>
        <v/>
      </c>
      <c r="BQ41" s="63" t="str">
        <f t="shared" si="44"/>
        <v/>
      </c>
      <c r="BR41" s="63" t="str">
        <f t="shared" si="44"/>
        <v/>
      </c>
      <c r="BS41" s="63" t="str">
        <f t="shared" si="44"/>
        <v/>
      </c>
      <c r="BT41" s="63" t="str">
        <f t="shared" si="44"/>
        <v/>
      </c>
      <c r="BU41" s="63" t="str">
        <f t="shared" si="44"/>
        <v/>
      </c>
      <c r="BV41" s="63" t="str">
        <f t="shared" si="44"/>
        <v/>
      </c>
      <c r="BW41" s="63" t="str">
        <f t="shared" si="44"/>
        <v/>
      </c>
      <c r="BX41" s="63" t="str">
        <f t="shared" si="44"/>
        <v/>
      </c>
      <c r="BY41" s="63" t="str">
        <f t="shared" si="44"/>
        <v/>
      </c>
      <c r="BZ41" s="63" t="str">
        <f t="shared" si="44"/>
        <v/>
      </c>
      <c r="CA41" s="63" t="str">
        <f t="shared" si="44"/>
        <v/>
      </c>
      <c r="CB41" s="63" t="str">
        <f t="shared" si="44"/>
        <v/>
      </c>
      <c r="CC41" s="63" t="str">
        <f t="shared" si="44"/>
        <v/>
      </c>
      <c r="CD41" s="63" t="str">
        <f t="shared" si="44"/>
        <v/>
      </c>
      <c r="CE41" s="63" t="str">
        <f t="shared" si="44"/>
        <v/>
      </c>
      <c r="CF41" s="63" t="str">
        <f t="shared" si="44"/>
        <v/>
      </c>
      <c r="CG41" s="63" t="str">
        <f t="shared" si="44"/>
        <v/>
      </c>
      <c r="CH41" s="63" t="str">
        <f t="shared" si="44"/>
        <v/>
      </c>
      <c r="CI41" s="63" t="str">
        <f t="shared" si="44"/>
        <v/>
      </c>
      <c r="CJ41" s="63" t="str">
        <f t="shared" si="44"/>
        <v/>
      </c>
      <c r="CK41" s="63" t="str">
        <f t="shared" si="44"/>
        <v/>
      </c>
      <c r="CL41" s="63" t="str">
        <f t="shared" si="44"/>
        <v/>
      </c>
      <c r="CM41" s="63" t="str">
        <f t="shared" si="44"/>
        <v/>
      </c>
      <c r="CN41" s="63" t="str">
        <f t="shared" si="44"/>
        <v/>
      </c>
      <c r="CO41" s="63" t="str">
        <f t="shared" si="44"/>
        <v/>
      </c>
      <c r="CP41" s="63" t="str">
        <f t="shared" si="44"/>
        <v/>
      </c>
      <c r="CQ41" s="63" t="str">
        <f t="shared" si="44"/>
        <v/>
      </c>
      <c r="CR41" s="63" t="str">
        <f t="shared" si="44"/>
        <v/>
      </c>
      <c r="CS41" s="63" t="str">
        <f t="shared" si="44"/>
        <v/>
      </c>
      <c r="CT41" s="63" t="str">
        <f t="shared" si="44"/>
        <v/>
      </c>
      <c r="CU41" s="63" t="str">
        <f t="shared" si="44"/>
        <v/>
      </c>
      <c r="CV41" s="63" t="str">
        <f t="shared" si="44"/>
        <v/>
      </c>
      <c r="CW41" s="63" t="str">
        <f t="shared" si="44"/>
        <v/>
      </c>
      <c r="CX41" s="63" t="str">
        <f t="shared" si="44"/>
        <v/>
      </c>
      <c r="CY41" s="63" t="str">
        <f t="shared" si="44"/>
        <v/>
      </c>
      <c r="CZ41" s="63" t="str">
        <f t="shared" si="44"/>
        <v/>
      </c>
    </row>
    <row r="42" ht="15.75" customHeight="1">
      <c r="A42" s="53"/>
      <c r="B42" s="53"/>
      <c r="C42" s="55"/>
      <c r="D42" s="55"/>
      <c r="E42" s="53"/>
      <c r="F42" s="53"/>
      <c r="G42" s="53"/>
      <c r="H42" s="53"/>
      <c r="I42" s="53"/>
      <c r="J42" s="56"/>
      <c r="K42" s="57" t="str">
        <f t="shared" si="6"/>
        <v/>
      </c>
      <c r="L42" s="57" t="str">
        <f t="shared" si="7"/>
        <v/>
      </c>
      <c r="M42" s="57" t="str">
        <f>IF(OR($B42&lt;&gt;"Vorgang",N($H42)=0,NOT(ISNUMBER($L42)),ISNUMBER($P42)),"",WORKDAY($L42,$H42,Freie_Tage))</f>
        <v/>
      </c>
      <c r="N42" s="56"/>
      <c r="O42" s="56"/>
      <c r="P42" s="56"/>
      <c r="Q42" s="58"/>
      <c r="R42" s="59" t="str">
        <f>IF(AND(ISNUMBER($N42),ISNUMBER($L42)),IF($L42&gt;$N42,NETWORKDAYS($N42,$L42,Freie_Tage)-1,IF($L42&lt;$N42,1-NETWORKDAYS($L42,$N42,Freie_Tage),0)),"")</f>
        <v/>
      </c>
      <c r="S42" s="60" t="str">
        <f t="shared" si="8"/>
        <v/>
      </c>
      <c r="T42" s="61" t="str">
        <f t="shared" si="9"/>
        <v/>
      </c>
      <c r="U42" s="62">
        <f t="shared" si="10"/>
        <v>1</v>
      </c>
      <c r="V42" s="62" t="str">
        <f t="array" ref="V42">IF(OR($C42="",$B42="Abschnitt"),"",IF(ISNUMBER($O42),$O42,IF(AND($E42="",NOT(ISNUMBER($J42))),WORKDAY(IF(ISNUMBER($C$5),$C$5,TODAY())-1,1,Freie_Tage),MAX(IF($E42="",0,IFERROR(WORKDAY(INDEX($X$7:$X41,MATCH($E42,$A$7:$A41,0)),IF($B42="Meilenstein",0,1)+N($F42),Freie_Tage),WORKDAY(IF(ISNUMBER($C$5),$C$5,TODAY())-1,1,Freie_Tage))),IF(ISNUMBER($J42),WORKDAY($J42-1,1,Freie_Tage),0)))))</f>
        <v/>
      </c>
      <c r="W42" s="62" t="str">
        <f>IF(V42="","",IF(ISNUMBER($P42),$P42,IF($B42="Meilenstein",V42,WORKDAY(V42,MAX(N($G42),1)-1,Freie_Tage))))</f>
        <v/>
      </c>
      <c r="X42" s="62" t="str">
        <f>IF(V42="","",MAX(WORKDAY(IF($B42="Meilenstein",V42,WORKDAY(V42,MAX(N($G42),1)-1,Freie_Tage)),N($H42),Freie_Tage),IF(ISNUMBER($P42),$P42,0)))</f>
        <v/>
      </c>
      <c r="Y42" s="62">
        <f t="shared" si="11"/>
        <v>0</v>
      </c>
      <c r="Z42" s="62">
        <f>IF(NOT(ISNUMBER($K42)),0,IF(Y42&gt;=1,1,IF(TODAY()&lt;$K42,2,IF(OR(TODAY()&gt;$L42,N($R42)&gt;0),5,IF(Y42&lt;MIN(1,(NETWORKDAYS($K42,TODAY(),Freie_Tage)-1)/MAX(1,NETWORKDAYS($K42,$L42,Freie_Tage)))-0.15,4,3)))))</f>
        <v>0</v>
      </c>
      <c r="AA42" s="63" t="str">
        <f t="shared" ref="AA42:CZ42" si="45">IF(AND($B42="Meilenstein",ISNUMBER($K42)),IF(AND(AA$1&lt;=$K42,AB$1&gt;$K42),"◆",""),"")</f>
        <v/>
      </c>
      <c r="AB42" s="63" t="str">
        <f t="shared" si="45"/>
        <v/>
      </c>
      <c r="AC42" s="63" t="str">
        <f t="shared" si="45"/>
        <v/>
      </c>
      <c r="AD42" s="63" t="str">
        <f t="shared" si="45"/>
        <v/>
      </c>
      <c r="AE42" s="63" t="str">
        <f t="shared" si="45"/>
        <v/>
      </c>
      <c r="AF42" s="63" t="str">
        <f t="shared" si="45"/>
        <v/>
      </c>
      <c r="AG42" s="63" t="str">
        <f t="shared" si="45"/>
        <v/>
      </c>
      <c r="AH42" s="63" t="str">
        <f t="shared" si="45"/>
        <v/>
      </c>
      <c r="AI42" s="63" t="str">
        <f t="shared" si="45"/>
        <v/>
      </c>
      <c r="AJ42" s="63" t="str">
        <f t="shared" si="45"/>
        <v/>
      </c>
      <c r="AK42" s="63" t="str">
        <f t="shared" si="45"/>
        <v/>
      </c>
      <c r="AL42" s="63" t="str">
        <f t="shared" si="45"/>
        <v/>
      </c>
      <c r="AM42" s="63" t="str">
        <f t="shared" si="45"/>
        <v/>
      </c>
      <c r="AN42" s="63" t="str">
        <f t="shared" si="45"/>
        <v/>
      </c>
      <c r="AO42" s="63" t="str">
        <f t="shared" si="45"/>
        <v/>
      </c>
      <c r="AP42" s="63" t="str">
        <f t="shared" si="45"/>
        <v/>
      </c>
      <c r="AQ42" s="63" t="str">
        <f t="shared" si="45"/>
        <v/>
      </c>
      <c r="AR42" s="63" t="str">
        <f t="shared" si="45"/>
        <v/>
      </c>
      <c r="AS42" s="63" t="str">
        <f t="shared" si="45"/>
        <v/>
      </c>
      <c r="AT42" s="63" t="str">
        <f t="shared" si="45"/>
        <v/>
      </c>
      <c r="AU42" s="63" t="str">
        <f t="shared" si="45"/>
        <v/>
      </c>
      <c r="AV42" s="63" t="str">
        <f t="shared" si="45"/>
        <v/>
      </c>
      <c r="AW42" s="63" t="str">
        <f t="shared" si="45"/>
        <v/>
      </c>
      <c r="AX42" s="63" t="str">
        <f t="shared" si="45"/>
        <v/>
      </c>
      <c r="AY42" s="63" t="str">
        <f t="shared" si="45"/>
        <v/>
      </c>
      <c r="AZ42" s="63" t="str">
        <f t="shared" si="45"/>
        <v/>
      </c>
      <c r="BA42" s="63" t="str">
        <f t="shared" si="45"/>
        <v/>
      </c>
      <c r="BB42" s="63" t="str">
        <f t="shared" si="45"/>
        <v/>
      </c>
      <c r="BC42" s="63" t="str">
        <f t="shared" si="45"/>
        <v/>
      </c>
      <c r="BD42" s="63" t="str">
        <f t="shared" si="45"/>
        <v/>
      </c>
      <c r="BE42" s="63" t="str">
        <f t="shared" si="45"/>
        <v/>
      </c>
      <c r="BF42" s="63" t="str">
        <f t="shared" si="45"/>
        <v/>
      </c>
      <c r="BG42" s="63" t="str">
        <f t="shared" si="45"/>
        <v/>
      </c>
      <c r="BH42" s="63" t="str">
        <f t="shared" si="45"/>
        <v/>
      </c>
      <c r="BI42" s="63" t="str">
        <f t="shared" si="45"/>
        <v/>
      </c>
      <c r="BJ42" s="63" t="str">
        <f t="shared" si="45"/>
        <v/>
      </c>
      <c r="BK42" s="63" t="str">
        <f t="shared" si="45"/>
        <v/>
      </c>
      <c r="BL42" s="63" t="str">
        <f t="shared" si="45"/>
        <v/>
      </c>
      <c r="BM42" s="63" t="str">
        <f t="shared" si="45"/>
        <v/>
      </c>
      <c r="BN42" s="63" t="str">
        <f t="shared" si="45"/>
        <v/>
      </c>
      <c r="BO42" s="63" t="str">
        <f t="shared" si="45"/>
        <v/>
      </c>
      <c r="BP42" s="63" t="str">
        <f t="shared" si="45"/>
        <v/>
      </c>
      <c r="BQ42" s="63" t="str">
        <f t="shared" si="45"/>
        <v/>
      </c>
      <c r="BR42" s="63" t="str">
        <f t="shared" si="45"/>
        <v/>
      </c>
      <c r="BS42" s="63" t="str">
        <f t="shared" si="45"/>
        <v/>
      </c>
      <c r="BT42" s="63" t="str">
        <f t="shared" si="45"/>
        <v/>
      </c>
      <c r="BU42" s="63" t="str">
        <f t="shared" si="45"/>
        <v/>
      </c>
      <c r="BV42" s="63" t="str">
        <f t="shared" si="45"/>
        <v/>
      </c>
      <c r="BW42" s="63" t="str">
        <f t="shared" si="45"/>
        <v/>
      </c>
      <c r="BX42" s="63" t="str">
        <f t="shared" si="45"/>
        <v/>
      </c>
      <c r="BY42" s="63" t="str">
        <f t="shared" si="45"/>
        <v/>
      </c>
      <c r="BZ42" s="63" t="str">
        <f t="shared" si="45"/>
        <v/>
      </c>
      <c r="CA42" s="63" t="str">
        <f t="shared" si="45"/>
        <v/>
      </c>
      <c r="CB42" s="63" t="str">
        <f t="shared" si="45"/>
        <v/>
      </c>
      <c r="CC42" s="63" t="str">
        <f t="shared" si="45"/>
        <v/>
      </c>
      <c r="CD42" s="63" t="str">
        <f t="shared" si="45"/>
        <v/>
      </c>
      <c r="CE42" s="63" t="str">
        <f t="shared" si="45"/>
        <v/>
      </c>
      <c r="CF42" s="63" t="str">
        <f t="shared" si="45"/>
        <v/>
      </c>
      <c r="CG42" s="63" t="str">
        <f t="shared" si="45"/>
        <v/>
      </c>
      <c r="CH42" s="63" t="str">
        <f t="shared" si="45"/>
        <v/>
      </c>
      <c r="CI42" s="63" t="str">
        <f t="shared" si="45"/>
        <v/>
      </c>
      <c r="CJ42" s="63" t="str">
        <f t="shared" si="45"/>
        <v/>
      </c>
      <c r="CK42" s="63" t="str">
        <f t="shared" si="45"/>
        <v/>
      </c>
      <c r="CL42" s="63" t="str">
        <f t="shared" si="45"/>
        <v/>
      </c>
      <c r="CM42" s="63" t="str">
        <f t="shared" si="45"/>
        <v/>
      </c>
      <c r="CN42" s="63" t="str">
        <f t="shared" si="45"/>
        <v/>
      </c>
      <c r="CO42" s="63" t="str">
        <f t="shared" si="45"/>
        <v/>
      </c>
      <c r="CP42" s="63" t="str">
        <f t="shared" si="45"/>
        <v/>
      </c>
      <c r="CQ42" s="63" t="str">
        <f t="shared" si="45"/>
        <v/>
      </c>
      <c r="CR42" s="63" t="str">
        <f t="shared" si="45"/>
        <v/>
      </c>
      <c r="CS42" s="63" t="str">
        <f t="shared" si="45"/>
        <v/>
      </c>
      <c r="CT42" s="63" t="str">
        <f t="shared" si="45"/>
        <v/>
      </c>
      <c r="CU42" s="63" t="str">
        <f t="shared" si="45"/>
        <v/>
      </c>
      <c r="CV42" s="63" t="str">
        <f t="shared" si="45"/>
        <v/>
      </c>
      <c r="CW42" s="63" t="str">
        <f t="shared" si="45"/>
        <v/>
      </c>
      <c r="CX42" s="63" t="str">
        <f t="shared" si="45"/>
        <v/>
      </c>
      <c r="CY42" s="63" t="str">
        <f t="shared" si="45"/>
        <v/>
      </c>
      <c r="CZ42" s="63" t="str">
        <f t="shared" si="45"/>
        <v/>
      </c>
    </row>
    <row r="43" ht="15.75" customHeight="1">
      <c r="A43" s="53"/>
      <c r="B43" s="53"/>
      <c r="C43" s="55"/>
      <c r="D43" s="55"/>
      <c r="E43" s="53"/>
      <c r="F43" s="53"/>
      <c r="G43" s="53"/>
      <c r="H43" s="53"/>
      <c r="I43" s="53"/>
      <c r="J43" s="56"/>
      <c r="K43" s="57" t="str">
        <f t="shared" si="6"/>
        <v/>
      </c>
      <c r="L43" s="57" t="str">
        <f t="shared" si="7"/>
        <v/>
      </c>
      <c r="M43" s="57" t="str">
        <f>IF(OR($B43&lt;&gt;"Vorgang",N($H43)=0,NOT(ISNUMBER($L43)),ISNUMBER($P43)),"",WORKDAY($L43,$H43,Freie_Tage))</f>
        <v/>
      </c>
      <c r="N43" s="56"/>
      <c r="O43" s="56"/>
      <c r="P43" s="56"/>
      <c r="Q43" s="58"/>
      <c r="R43" s="59" t="str">
        <f>IF(AND(ISNUMBER($N43),ISNUMBER($L43)),IF($L43&gt;$N43,NETWORKDAYS($N43,$L43,Freie_Tage)-1,IF($L43&lt;$N43,1-NETWORKDAYS($L43,$N43,Freie_Tage),0)),"")</f>
        <v/>
      </c>
      <c r="S43" s="60" t="str">
        <f t="shared" si="8"/>
        <v/>
      </c>
      <c r="T43" s="61" t="str">
        <f t="shared" si="9"/>
        <v/>
      </c>
      <c r="U43" s="62">
        <f t="shared" si="10"/>
        <v>1</v>
      </c>
      <c r="V43" s="62" t="str">
        <f t="array" ref="V43">IF(OR($C43="",$B43="Abschnitt"),"",IF(ISNUMBER($O43),$O43,IF(AND($E43="",NOT(ISNUMBER($J43))),WORKDAY(IF(ISNUMBER($C$5),$C$5,TODAY())-1,1,Freie_Tage),MAX(IF($E43="",0,IFERROR(WORKDAY(INDEX($X$7:$X42,MATCH($E43,$A$7:$A42,0)),IF($B43="Meilenstein",0,1)+N($F43),Freie_Tage),WORKDAY(IF(ISNUMBER($C$5),$C$5,TODAY())-1,1,Freie_Tage))),IF(ISNUMBER($J43),WORKDAY($J43-1,1,Freie_Tage),0)))))</f>
        <v/>
      </c>
      <c r="W43" s="62" t="str">
        <f>IF(V43="","",IF(ISNUMBER($P43),$P43,IF($B43="Meilenstein",V43,WORKDAY(V43,MAX(N($G43),1)-1,Freie_Tage))))</f>
        <v/>
      </c>
      <c r="X43" s="62" t="str">
        <f>IF(V43="","",MAX(WORKDAY(IF($B43="Meilenstein",V43,WORKDAY(V43,MAX(N($G43),1)-1,Freie_Tage)),N($H43),Freie_Tage),IF(ISNUMBER($P43),$P43,0)))</f>
        <v/>
      </c>
      <c r="Y43" s="62">
        <f t="shared" si="11"/>
        <v>0</v>
      </c>
      <c r="Z43" s="62">
        <f>IF(NOT(ISNUMBER($K43)),0,IF(Y43&gt;=1,1,IF(TODAY()&lt;$K43,2,IF(OR(TODAY()&gt;$L43,N($R43)&gt;0),5,IF(Y43&lt;MIN(1,(NETWORKDAYS($K43,TODAY(),Freie_Tage)-1)/MAX(1,NETWORKDAYS($K43,$L43,Freie_Tage)))-0.15,4,3)))))</f>
        <v>0</v>
      </c>
      <c r="AA43" s="63" t="str">
        <f t="shared" ref="AA43:CZ43" si="46">IF(AND($B43="Meilenstein",ISNUMBER($K43)),IF(AND(AA$1&lt;=$K43,AB$1&gt;$K43),"◆",""),"")</f>
        <v/>
      </c>
      <c r="AB43" s="63" t="str">
        <f t="shared" si="46"/>
        <v/>
      </c>
      <c r="AC43" s="63" t="str">
        <f t="shared" si="46"/>
        <v/>
      </c>
      <c r="AD43" s="63" t="str">
        <f t="shared" si="46"/>
        <v/>
      </c>
      <c r="AE43" s="63" t="str">
        <f t="shared" si="46"/>
        <v/>
      </c>
      <c r="AF43" s="63" t="str">
        <f t="shared" si="46"/>
        <v/>
      </c>
      <c r="AG43" s="63" t="str">
        <f t="shared" si="46"/>
        <v/>
      </c>
      <c r="AH43" s="63" t="str">
        <f t="shared" si="46"/>
        <v/>
      </c>
      <c r="AI43" s="63" t="str">
        <f t="shared" si="46"/>
        <v/>
      </c>
      <c r="AJ43" s="63" t="str">
        <f t="shared" si="46"/>
        <v/>
      </c>
      <c r="AK43" s="63" t="str">
        <f t="shared" si="46"/>
        <v/>
      </c>
      <c r="AL43" s="63" t="str">
        <f t="shared" si="46"/>
        <v/>
      </c>
      <c r="AM43" s="63" t="str">
        <f t="shared" si="46"/>
        <v/>
      </c>
      <c r="AN43" s="63" t="str">
        <f t="shared" si="46"/>
        <v/>
      </c>
      <c r="AO43" s="63" t="str">
        <f t="shared" si="46"/>
        <v/>
      </c>
      <c r="AP43" s="63" t="str">
        <f t="shared" si="46"/>
        <v/>
      </c>
      <c r="AQ43" s="63" t="str">
        <f t="shared" si="46"/>
        <v/>
      </c>
      <c r="AR43" s="63" t="str">
        <f t="shared" si="46"/>
        <v/>
      </c>
      <c r="AS43" s="63" t="str">
        <f t="shared" si="46"/>
        <v/>
      </c>
      <c r="AT43" s="63" t="str">
        <f t="shared" si="46"/>
        <v/>
      </c>
      <c r="AU43" s="63" t="str">
        <f t="shared" si="46"/>
        <v/>
      </c>
      <c r="AV43" s="63" t="str">
        <f t="shared" si="46"/>
        <v/>
      </c>
      <c r="AW43" s="63" t="str">
        <f t="shared" si="46"/>
        <v/>
      </c>
      <c r="AX43" s="63" t="str">
        <f t="shared" si="46"/>
        <v/>
      </c>
      <c r="AY43" s="63" t="str">
        <f t="shared" si="46"/>
        <v/>
      </c>
      <c r="AZ43" s="63" t="str">
        <f t="shared" si="46"/>
        <v/>
      </c>
      <c r="BA43" s="63" t="str">
        <f t="shared" si="46"/>
        <v/>
      </c>
      <c r="BB43" s="63" t="str">
        <f t="shared" si="46"/>
        <v/>
      </c>
      <c r="BC43" s="63" t="str">
        <f t="shared" si="46"/>
        <v/>
      </c>
      <c r="BD43" s="63" t="str">
        <f t="shared" si="46"/>
        <v/>
      </c>
      <c r="BE43" s="63" t="str">
        <f t="shared" si="46"/>
        <v/>
      </c>
      <c r="BF43" s="63" t="str">
        <f t="shared" si="46"/>
        <v/>
      </c>
      <c r="BG43" s="63" t="str">
        <f t="shared" si="46"/>
        <v/>
      </c>
      <c r="BH43" s="63" t="str">
        <f t="shared" si="46"/>
        <v/>
      </c>
      <c r="BI43" s="63" t="str">
        <f t="shared" si="46"/>
        <v/>
      </c>
      <c r="BJ43" s="63" t="str">
        <f t="shared" si="46"/>
        <v/>
      </c>
      <c r="BK43" s="63" t="str">
        <f t="shared" si="46"/>
        <v/>
      </c>
      <c r="BL43" s="63" t="str">
        <f t="shared" si="46"/>
        <v/>
      </c>
      <c r="BM43" s="63" t="str">
        <f t="shared" si="46"/>
        <v/>
      </c>
      <c r="BN43" s="63" t="str">
        <f t="shared" si="46"/>
        <v/>
      </c>
      <c r="BO43" s="63" t="str">
        <f t="shared" si="46"/>
        <v/>
      </c>
      <c r="BP43" s="63" t="str">
        <f t="shared" si="46"/>
        <v/>
      </c>
      <c r="BQ43" s="63" t="str">
        <f t="shared" si="46"/>
        <v/>
      </c>
      <c r="BR43" s="63" t="str">
        <f t="shared" si="46"/>
        <v/>
      </c>
      <c r="BS43" s="63" t="str">
        <f t="shared" si="46"/>
        <v/>
      </c>
      <c r="BT43" s="63" t="str">
        <f t="shared" si="46"/>
        <v/>
      </c>
      <c r="BU43" s="63" t="str">
        <f t="shared" si="46"/>
        <v/>
      </c>
      <c r="BV43" s="63" t="str">
        <f t="shared" si="46"/>
        <v/>
      </c>
      <c r="BW43" s="63" t="str">
        <f t="shared" si="46"/>
        <v/>
      </c>
      <c r="BX43" s="63" t="str">
        <f t="shared" si="46"/>
        <v/>
      </c>
      <c r="BY43" s="63" t="str">
        <f t="shared" si="46"/>
        <v/>
      </c>
      <c r="BZ43" s="63" t="str">
        <f t="shared" si="46"/>
        <v/>
      </c>
      <c r="CA43" s="63" t="str">
        <f t="shared" si="46"/>
        <v/>
      </c>
      <c r="CB43" s="63" t="str">
        <f t="shared" si="46"/>
        <v/>
      </c>
      <c r="CC43" s="63" t="str">
        <f t="shared" si="46"/>
        <v/>
      </c>
      <c r="CD43" s="63" t="str">
        <f t="shared" si="46"/>
        <v/>
      </c>
      <c r="CE43" s="63" t="str">
        <f t="shared" si="46"/>
        <v/>
      </c>
      <c r="CF43" s="63" t="str">
        <f t="shared" si="46"/>
        <v/>
      </c>
      <c r="CG43" s="63" t="str">
        <f t="shared" si="46"/>
        <v/>
      </c>
      <c r="CH43" s="63" t="str">
        <f t="shared" si="46"/>
        <v/>
      </c>
      <c r="CI43" s="63" t="str">
        <f t="shared" si="46"/>
        <v/>
      </c>
      <c r="CJ43" s="63" t="str">
        <f t="shared" si="46"/>
        <v/>
      </c>
      <c r="CK43" s="63" t="str">
        <f t="shared" si="46"/>
        <v/>
      </c>
      <c r="CL43" s="63" t="str">
        <f t="shared" si="46"/>
        <v/>
      </c>
      <c r="CM43" s="63" t="str">
        <f t="shared" si="46"/>
        <v/>
      </c>
      <c r="CN43" s="63" t="str">
        <f t="shared" si="46"/>
        <v/>
      </c>
      <c r="CO43" s="63" t="str">
        <f t="shared" si="46"/>
        <v/>
      </c>
      <c r="CP43" s="63" t="str">
        <f t="shared" si="46"/>
        <v/>
      </c>
      <c r="CQ43" s="63" t="str">
        <f t="shared" si="46"/>
        <v/>
      </c>
      <c r="CR43" s="63" t="str">
        <f t="shared" si="46"/>
        <v/>
      </c>
      <c r="CS43" s="63" t="str">
        <f t="shared" si="46"/>
        <v/>
      </c>
      <c r="CT43" s="63" t="str">
        <f t="shared" si="46"/>
        <v/>
      </c>
      <c r="CU43" s="63" t="str">
        <f t="shared" si="46"/>
        <v/>
      </c>
      <c r="CV43" s="63" t="str">
        <f t="shared" si="46"/>
        <v/>
      </c>
      <c r="CW43" s="63" t="str">
        <f t="shared" si="46"/>
        <v/>
      </c>
      <c r="CX43" s="63" t="str">
        <f t="shared" si="46"/>
        <v/>
      </c>
      <c r="CY43" s="63" t="str">
        <f t="shared" si="46"/>
        <v/>
      </c>
      <c r="CZ43" s="63" t="str">
        <f t="shared" si="46"/>
        <v/>
      </c>
    </row>
    <row r="44" ht="15.75" customHeight="1">
      <c r="A44" s="53"/>
      <c r="B44" s="53"/>
      <c r="C44" s="55"/>
      <c r="D44" s="55"/>
      <c r="E44" s="53"/>
      <c r="F44" s="53"/>
      <c r="G44" s="53"/>
      <c r="H44" s="53"/>
      <c r="I44" s="53"/>
      <c r="J44" s="56"/>
      <c r="K44" s="57" t="str">
        <f t="shared" si="6"/>
        <v/>
      </c>
      <c r="L44" s="57" t="str">
        <f t="shared" si="7"/>
        <v/>
      </c>
      <c r="M44" s="57" t="str">
        <f>IF(OR($B44&lt;&gt;"Vorgang",N($H44)=0,NOT(ISNUMBER($L44)),ISNUMBER($P44)),"",WORKDAY($L44,$H44,Freie_Tage))</f>
        <v/>
      </c>
      <c r="N44" s="56"/>
      <c r="O44" s="56"/>
      <c r="P44" s="56"/>
      <c r="Q44" s="58"/>
      <c r="R44" s="59" t="str">
        <f>IF(AND(ISNUMBER($N44),ISNUMBER($L44)),IF($L44&gt;$N44,NETWORKDAYS($N44,$L44,Freie_Tage)-1,IF($L44&lt;$N44,1-NETWORKDAYS($L44,$N44,Freie_Tage),0)),"")</f>
        <v/>
      </c>
      <c r="S44" s="60" t="str">
        <f t="shared" si="8"/>
        <v/>
      </c>
      <c r="T44" s="61" t="str">
        <f t="shared" si="9"/>
        <v/>
      </c>
      <c r="U44" s="62">
        <f t="shared" si="10"/>
        <v>1</v>
      </c>
      <c r="V44" s="62" t="str">
        <f t="array" ref="V44">IF(OR($C44="",$B44="Abschnitt"),"",IF(ISNUMBER($O44),$O44,IF(AND($E44="",NOT(ISNUMBER($J44))),WORKDAY(IF(ISNUMBER($C$5),$C$5,TODAY())-1,1,Freie_Tage),MAX(IF($E44="",0,IFERROR(WORKDAY(INDEX($X$7:$X43,MATCH($E44,$A$7:$A43,0)),IF($B44="Meilenstein",0,1)+N($F44),Freie_Tage),WORKDAY(IF(ISNUMBER($C$5),$C$5,TODAY())-1,1,Freie_Tage))),IF(ISNUMBER($J44),WORKDAY($J44-1,1,Freie_Tage),0)))))</f>
        <v/>
      </c>
      <c r="W44" s="62" t="str">
        <f>IF(V44="","",IF(ISNUMBER($P44),$P44,IF($B44="Meilenstein",V44,WORKDAY(V44,MAX(N($G44),1)-1,Freie_Tage))))</f>
        <v/>
      </c>
      <c r="X44" s="62" t="str">
        <f>IF(V44="","",MAX(WORKDAY(IF($B44="Meilenstein",V44,WORKDAY(V44,MAX(N($G44),1)-1,Freie_Tage)),N($H44),Freie_Tage),IF(ISNUMBER($P44),$P44,0)))</f>
        <v/>
      </c>
      <c r="Y44" s="62">
        <f t="shared" si="11"/>
        <v>0</v>
      </c>
      <c r="Z44" s="62">
        <f>IF(NOT(ISNUMBER($K44)),0,IF(Y44&gt;=1,1,IF(TODAY()&lt;$K44,2,IF(OR(TODAY()&gt;$L44,N($R44)&gt;0),5,IF(Y44&lt;MIN(1,(NETWORKDAYS($K44,TODAY(),Freie_Tage)-1)/MAX(1,NETWORKDAYS($K44,$L44,Freie_Tage)))-0.15,4,3)))))</f>
        <v>0</v>
      </c>
      <c r="AA44" s="63" t="str">
        <f t="shared" ref="AA44:CZ44" si="47">IF(AND($B44="Meilenstein",ISNUMBER($K44)),IF(AND(AA$1&lt;=$K44,AB$1&gt;$K44),"◆",""),"")</f>
        <v/>
      </c>
      <c r="AB44" s="63" t="str">
        <f t="shared" si="47"/>
        <v/>
      </c>
      <c r="AC44" s="63" t="str">
        <f t="shared" si="47"/>
        <v/>
      </c>
      <c r="AD44" s="63" t="str">
        <f t="shared" si="47"/>
        <v/>
      </c>
      <c r="AE44" s="63" t="str">
        <f t="shared" si="47"/>
        <v/>
      </c>
      <c r="AF44" s="63" t="str">
        <f t="shared" si="47"/>
        <v/>
      </c>
      <c r="AG44" s="63" t="str">
        <f t="shared" si="47"/>
        <v/>
      </c>
      <c r="AH44" s="63" t="str">
        <f t="shared" si="47"/>
        <v/>
      </c>
      <c r="AI44" s="63" t="str">
        <f t="shared" si="47"/>
        <v/>
      </c>
      <c r="AJ44" s="63" t="str">
        <f t="shared" si="47"/>
        <v/>
      </c>
      <c r="AK44" s="63" t="str">
        <f t="shared" si="47"/>
        <v/>
      </c>
      <c r="AL44" s="63" t="str">
        <f t="shared" si="47"/>
        <v/>
      </c>
      <c r="AM44" s="63" t="str">
        <f t="shared" si="47"/>
        <v/>
      </c>
      <c r="AN44" s="63" t="str">
        <f t="shared" si="47"/>
        <v/>
      </c>
      <c r="AO44" s="63" t="str">
        <f t="shared" si="47"/>
        <v/>
      </c>
      <c r="AP44" s="63" t="str">
        <f t="shared" si="47"/>
        <v/>
      </c>
      <c r="AQ44" s="63" t="str">
        <f t="shared" si="47"/>
        <v/>
      </c>
      <c r="AR44" s="63" t="str">
        <f t="shared" si="47"/>
        <v/>
      </c>
      <c r="AS44" s="63" t="str">
        <f t="shared" si="47"/>
        <v/>
      </c>
      <c r="AT44" s="63" t="str">
        <f t="shared" si="47"/>
        <v/>
      </c>
      <c r="AU44" s="63" t="str">
        <f t="shared" si="47"/>
        <v/>
      </c>
      <c r="AV44" s="63" t="str">
        <f t="shared" si="47"/>
        <v/>
      </c>
      <c r="AW44" s="63" t="str">
        <f t="shared" si="47"/>
        <v/>
      </c>
      <c r="AX44" s="63" t="str">
        <f t="shared" si="47"/>
        <v/>
      </c>
      <c r="AY44" s="63" t="str">
        <f t="shared" si="47"/>
        <v/>
      </c>
      <c r="AZ44" s="63" t="str">
        <f t="shared" si="47"/>
        <v/>
      </c>
      <c r="BA44" s="63" t="str">
        <f t="shared" si="47"/>
        <v/>
      </c>
      <c r="BB44" s="63" t="str">
        <f t="shared" si="47"/>
        <v/>
      </c>
      <c r="BC44" s="63" t="str">
        <f t="shared" si="47"/>
        <v/>
      </c>
      <c r="BD44" s="63" t="str">
        <f t="shared" si="47"/>
        <v/>
      </c>
      <c r="BE44" s="63" t="str">
        <f t="shared" si="47"/>
        <v/>
      </c>
      <c r="BF44" s="63" t="str">
        <f t="shared" si="47"/>
        <v/>
      </c>
      <c r="BG44" s="63" t="str">
        <f t="shared" si="47"/>
        <v/>
      </c>
      <c r="BH44" s="63" t="str">
        <f t="shared" si="47"/>
        <v/>
      </c>
      <c r="BI44" s="63" t="str">
        <f t="shared" si="47"/>
        <v/>
      </c>
      <c r="BJ44" s="63" t="str">
        <f t="shared" si="47"/>
        <v/>
      </c>
      <c r="BK44" s="63" t="str">
        <f t="shared" si="47"/>
        <v/>
      </c>
      <c r="BL44" s="63" t="str">
        <f t="shared" si="47"/>
        <v/>
      </c>
      <c r="BM44" s="63" t="str">
        <f t="shared" si="47"/>
        <v/>
      </c>
      <c r="BN44" s="63" t="str">
        <f t="shared" si="47"/>
        <v/>
      </c>
      <c r="BO44" s="63" t="str">
        <f t="shared" si="47"/>
        <v/>
      </c>
      <c r="BP44" s="63" t="str">
        <f t="shared" si="47"/>
        <v/>
      </c>
      <c r="BQ44" s="63" t="str">
        <f t="shared" si="47"/>
        <v/>
      </c>
      <c r="BR44" s="63" t="str">
        <f t="shared" si="47"/>
        <v/>
      </c>
      <c r="BS44" s="63" t="str">
        <f t="shared" si="47"/>
        <v/>
      </c>
      <c r="BT44" s="63" t="str">
        <f t="shared" si="47"/>
        <v/>
      </c>
      <c r="BU44" s="63" t="str">
        <f t="shared" si="47"/>
        <v/>
      </c>
      <c r="BV44" s="63" t="str">
        <f t="shared" si="47"/>
        <v/>
      </c>
      <c r="BW44" s="63" t="str">
        <f t="shared" si="47"/>
        <v/>
      </c>
      <c r="BX44" s="63" t="str">
        <f t="shared" si="47"/>
        <v/>
      </c>
      <c r="BY44" s="63" t="str">
        <f t="shared" si="47"/>
        <v/>
      </c>
      <c r="BZ44" s="63" t="str">
        <f t="shared" si="47"/>
        <v/>
      </c>
      <c r="CA44" s="63" t="str">
        <f t="shared" si="47"/>
        <v/>
      </c>
      <c r="CB44" s="63" t="str">
        <f t="shared" si="47"/>
        <v/>
      </c>
      <c r="CC44" s="63" t="str">
        <f t="shared" si="47"/>
        <v/>
      </c>
      <c r="CD44" s="63" t="str">
        <f t="shared" si="47"/>
        <v/>
      </c>
      <c r="CE44" s="63" t="str">
        <f t="shared" si="47"/>
        <v/>
      </c>
      <c r="CF44" s="63" t="str">
        <f t="shared" si="47"/>
        <v/>
      </c>
      <c r="CG44" s="63" t="str">
        <f t="shared" si="47"/>
        <v/>
      </c>
      <c r="CH44" s="63" t="str">
        <f t="shared" si="47"/>
        <v/>
      </c>
      <c r="CI44" s="63" t="str">
        <f t="shared" si="47"/>
        <v/>
      </c>
      <c r="CJ44" s="63" t="str">
        <f t="shared" si="47"/>
        <v/>
      </c>
      <c r="CK44" s="63" t="str">
        <f t="shared" si="47"/>
        <v/>
      </c>
      <c r="CL44" s="63" t="str">
        <f t="shared" si="47"/>
        <v/>
      </c>
      <c r="CM44" s="63" t="str">
        <f t="shared" si="47"/>
        <v/>
      </c>
      <c r="CN44" s="63" t="str">
        <f t="shared" si="47"/>
        <v/>
      </c>
      <c r="CO44" s="63" t="str">
        <f t="shared" si="47"/>
        <v/>
      </c>
      <c r="CP44" s="63" t="str">
        <f t="shared" si="47"/>
        <v/>
      </c>
      <c r="CQ44" s="63" t="str">
        <f t="shared" si="47"/>
        <v/>
      </c>
      <c r="CR44" s="63" t="str">
        <f t="shared" si="47"/>
        <v/>
      </c>
      <c r="CS44" s="63" t="str">
        <f t="shared" si="47"/>
        <v/>
      </c>
      <c r="CT44" s="63" t="str">
        <f t="shared" si="47"/>
        <v/>
      </c>
      <c r="CU44" s="63" t="str">
        <f t="shared" si="47"/>
        <v/>
      </c>
      <c r="CV44" s="63" t="str">
        <f t="shared" si="47"/>
        <v/>
      </c>
      <c r="CW44" s="63" t="str">
        <f t="shared" si="47"/>
        <v/>
      </c>
      <c r="CX44" s="63" t="str">
        <f t="shared" si="47"/>
        <v/>
      </c>
      <c r="CY44" s="63" t="str">
        <f t="shared" si="47"/>
        <v/>
      </c>
      <c r="CZ44" s="63" t="str">
        <f t="shared" si="47"/>
        <v/>
      </c>
    </row>
    <row r="45" ht="15.75" customHeight="1">
      <c r="A45" s="53"/>
      <c r="B45" s="53"/>
      <c r="C45" s="55"/>
      <c r="D45" s="55"/>
      <c r="E45" s="53"/>
      <c r="F45" s="53"/>
      <c r="G45" s="53"/>
      <c r="H45" s="53"/>
      <c r="I45" s="53"/>
      <c r="J45" s="56"/>
      <c r="K45" s="57" t="str">
        <f t="shared" si="6"/>
        <v/>
      </c>
      <c r="L45" s="57" t="str">
        <f t="shared" si="7"/>
        <v/>
      </c>
      <c r="M45" s="57" t="str">
        <f>IF(OR($B45&lt;&gt;"Vorgang",N($H45)=0,NOT(ISNUMBER($L45)),ISNUMBER($P45)),"",WORKDAY($L45,$H45,Freie_Tage))</f>
        <v/>
      </c>
      <c r="N45" s="56"/>
      <c r="O45" s="56"/>
      <c r="P45" s="56"/>
      <c r="Q45" s="58"/>
      <c r="R45" s="59" t="str">
        <f>IF(AND(ISNUMBER($N45),ISNUMBER($L45)),IF($L45&gt;$N45,NETWORKDAYS($N45,$L45,Freie_Tage)-1,IF($L45&lt;$N45,1-NETWORKDAYS($L45,$N45,Freie_Tage),0)),"")</f>
        <v/>
      </c>
      <c r="S45" s="60" t="str">
        <f t="shared" si="8"/>
        <v/>
      </c>
      <c r="T45" s="61" t="str">
        <f t="shared" si="9"/>
        <v/>
      </c>
      <c r="U45" s="62">
        <f t="shared" si="10"/>
        <v>1</v>
      </c>
      <c r="V45" s="62" t="str">
        <f t="array" ref="V45">IF(OR($C45="",$B45="Abschnitt"),"",IF(ISNUMBER($O45),$O45,IF(AND($E45="",NOT(ISNUMBER($J45))),WORKDAY(IF(ISNUMBER($C$5),$C$5,TODAY())-1,1,Freie_Tage),MAX(IF($E45="",0,IFERROR(WORKDAY(INDEX($X$7:$X44,MATCH($E45,$A$7:$A44,0)),IF($B45="Meilenstein",0,1)+N($F45),Freie_Tage),WORKDAY(IF(ISNUMBER($C$5),$C$5,TODAY())-1,1,Freie_Tage))),IF(ISNUMBER($J45),WORKDAY($J45-1,1,Freie_Tage),0)))))</f>
        <v/>
      </c>
      <c r="W45" s="62" t="str">
        <f>IF(V45="","",IF(ISNUMBER($P45),$P45,IF($B45="Meilenstein",V45,WORKDAY(V45,MAX(N($G45),1)-1,Freie_Tage))))</f>
        <v/>
      </c>
      <c r="X45" s="62" t="str">
        <f>IF(V45="","",MAX(WORKDAY(IF($B45="Meilenstein",V45,WORKDAY(V45,MAX(N($G45),1)-1,Freie_Tage)),N($H45),Freie_Tage),IF(ISNUMBER($P45),$P45,0)))</f>
        <v/>
      </c>
      <c r="Y45" s="62">
        <f t="shared" si="11"/>
        <v>0</v>
      </c>
      <c r="Z45" s="62">
        <f>IF(NOT(ISNUMBER($K45)),0,IF(Y45&gt;=1,1,IF(TODAY()&lt;$K45,2,IF(OR(TODAY()&gt;$L45,N($R45)&gt;0),5,IF(Y45&lt;MIN(1,(NETWORKDAYS($K45,TODAY(),Freie_Tage)-1)/MAX(1,NETWORKDAYS($K45,$L45,Freie_Tage)))-0.15,4,3)))))</f>
        <v>0</v>
      </c>
      <c r="AA45" s="63" t="str">
        <f t="shared" ref="AA45:CZ45" si="48">IF(AND($B45="Meilenstein",ISNUMBER($K45)),IF(AND(AA$1&lt;=$K45,AB$1&gt;$K45),"◆",""),"")</f>
        <v/>
      </c>
      <c r="AB45" s="63" t="str">
        <f t="shared" si="48"/>
        <v/>
      </c>
      <c r="AC45" s="63" t="str">
        <f t="shared" si="48"/>
        <v/>
      </c>
      <c r="AD45" s="63" t="str">
        <f t="shared" si="48"/>
        <v/>
      </c>
      <c r="AE45" s="63" t="str">
        <f t="shared" si="48"/>
        <v/>
      </c>
      <c r="AF45" s="63" t="str">
        <f t="shared" si="48"/>
        <v/>
      </c>
      <c r="AG45" s="63" t="str">
        <f t="shared" si="48"/>
        <v/>
      </c>
      <c r="AH45" s="63" t="str">
        <f t="shared" si="48"/>
        <v/>
      </c>
      <c r="AI45" s="63" t="str">
        <f t="shared" si="48"/>
        <v/>
      </c>
      <c r="AJ45" s="63" t="str">
        <f t="shared" si="48"/>
        <v/>
      </c>
      <c r="AK45" s="63" t="str">
        <f t="shared" si="48"/>
        <v/>
      </c>
      <c r="AL45" s="63" t="str">
        <f t="shared" si="48"/>
        <v/>
      </c>
      <c r="AM45" s="63" t="str">
        <f t="shared" si="48"/>
        <v/>
      </c>
      <c r="AN45" s="63" t="str">
        <f t="shared" si="48"/>
        <v/>
      </c>
      <c r="AO45" s="63" t="str">
        <f t="shared" si="48"/>
        <v/>
      </c>
      <c r="AP45" s="63" t="str">
        <f t="shared" si="48"/>
        <v/>
      </c>
      <c r="AQ45" s="63" t="str">
        <f t="shared" si="48"/>
        <v/>
      </c>
      <c r="AR45" s="63" t="str">
        <f t="shared" si="48"/>
        <v/>
      </c>
      <c r="AS45" s="63" t="str">
        <f t="shared" si="48"/>
        <v/>
      </c>
      <c r="AT45" s="63" t="str">
        <f t="shared" si="48"/>
        <v/>
      </c>
      <c r="AU45" s="63" t="str">
        <f t="shared" si="48"/>
        <v/>
      </c>
      <c r="AV45" s="63" t="str">
        <f t="shared" si="48"/>
        <v/>
      </c>
      <c r="AW45" s="63" t="str">
        <f t="shared" si="48"/>
        <v/>
      </c>
      <c r="AX45" s="63" t="str">
        <f t="shared" si="48"/>
        <v/>
      </c>
      <c r="AY45" s="63" t="str">
        <f t="shared" si="48"/>
        <v/>
      </c>
      <c r="AZ45" s="63" t="str">
        <f t="shared" si="48"/>
        <v/>
      </c>
      <c r="BA45" s="63" t="str">
        <f t="shared" si="48"/>
        <v/>
      </c>
      <c r="BB45" s="63" t="str">
        <f t="shared" si="48"/>
        <v/>
      </c>
      <c r="BC45" s="63" t="str">
        <f t="shared" si="48"/>
        <v/>
      </c>
      <c r="BD45" s="63" t="str">
        <f t="shared" si="48"/>
        <v/>
      </c>
      <c r="BE45" s="63" t="str">
        <f t="shared" si="48"/>
        <v/>
      </c>
      <c r="BF45" s="63" t="str">
        <f t="shared" si="48"/>
        <v/>
      </c>
      <c r="BG45" s="63" t="str">
        <f t="shared" si="48"/>
        <v/>
      </c>
      <c r="BH45" s="63" t="str">
        <f t="shared" si="48"/>
        <v/>
      </c>
      <c r="BI45" s="63" t="str">
        <f t="shared" si="48"/>
        <v/>
      </c>
      <c r="BJ45" s="63" t="str">
        <f t="shared" si="48"/>
        <v/>
      </c>
      <c r="BK45" s="63" t="str">
        <f t="shared" si="48"/>
        <v/>
      </c>
      <c r="BL45" s="63" t="str">
        <f t="shared" si="48"/>
        <v/>
      </c>
      <c r="BM45" s="63" t="str">
        <f t="shared" si="48"/>
        <v/>
      </c>
      <c r="BN45" s="63" t="str">
        <f t="shared" si="48"/>
        <v/>
      </c>
      <c r="BO45" s="63" t="str">
        <f t="shared" si="48"/>
        <v/>
      </c>
      <c r="BP45" s="63" t="str">
        <f t="shared" si="48"/>
        <v/>
      </c>
      <c r="BQ45" s="63" t="str">
        <f t="shared" si="48"/>
        <v/>
      </c>
      <c r="BR45" s="63" t="str">
        <f t="shared" si="48"/>
        <v/>
      </c>
      <c r="BS45" s="63" t="str">
        <f t="shared" si="48"/>
        <v/>
      </c>
      <c r="BT45" s="63" t="str">
        <f t="shared" si="48"/>
        <v/>
      </c>
      <c r="BU45" s="63" t="str">
        <f t="shared" si="48"/>
        <v/>
      </c>
      <c r="BV45" s="63" t="str">
        <f t="shared" si="48"/>
        <v/>
      </c>
      <c r="BW45" s="63" t="str">
        <f t="shared" si="48"/>
        <v/>
      </c>
      <c r="BX45" s="63" t="str">
        <f t="shared" si="48"/>
        <v/>
      </c>
      <c r="BY45" s="63" t="str">
        <f t="shared" si="48"/>
        <v/>
      </c>
      <c r="BZ45" s="63" t="str">
        <f t="shared" si="48"/>
        <v/>
      </c>
      <c r="CA45" s="63" t="str">
        <f t="shared" si="48"/>
        <v/>
      </c>
      <c r="CB45" s="63" t="str">
        <f t="shared" si="48"/>
        <v/>
      </c>
      <c r="CC45" s="63" t="str">
        <f t="shared" si="48"/>
        <v/>
      </c>
      <c r="CD45" s="63" t="str">
        <f t="shared" si="48"/>
        <v/>
      </c>
      <c r="CE45" s="63" t="str">
        <f t="shared" si="48"/>
        <v/>
      </c>
      <c r="CF45" s="63" t="str">
        <f t="shared" si="48"/>
        <v/>
      </c>
      <c r="CG45" s="63" t="str">
        <f t="shared" si="48"/>
        <v/>
      </c>
      <c r="CH45" s="63" t="str">
        <f t="shared" si="48"/>
        <v/>
      </c>
      <c r="CI45" s="63" t="str">
        <f t="shared" si="48"/>
        <v/>
      </c>
      <c r="CJ45" s="63" t="str">
        <f t="shared" si="48"/>
        <v/>
      </c>
      <c r="CK45" s="63" t="str">
        <f t="shared" si="48"/>
        <v/>
      </c>
      <c r="CL45" s="63" t="str">
        <f t="shared" si="48"/>
        <v/>
      </c>
      <c r="CM45" s="63" t="str">
        <f t="shared" si="48"/>
        <v/>
      </c>
      <c r="CN45" s="63" t="str">
        <f t="shared" si="48"/>
        <v/>
      </c>
      <c r="CO45" s="63" t="str">
        <f t="shared" si="48"/>
        <v/>
      </c>
      <c r="CP45" s="63" t="str">
        <f t="shared" si="48"/>
        <v/>
      </c>
      <c r="CQ45" s="63" t="str">
        <f t="shared" si="48"/>
        <v/>
      </c>
      <c r="CR45" s="63" t="str">
        <f t="shared" si="48"/>
        <v/>
      </c>
      <c r="CS45" s="63" t="str">
        <f t="shared" si="48"/>
        <v/>
      </c>
      <c r="CT45" s="63" t="str">
        <f t="shared" si="48"/>
        <v/>
      </c>
      <c r="CU45" s="63" t="str">
        <f t="shared" si="48"/>
        <v/>
      </c>
      <c r="CV45" s="63" t="str">
        <f t="shared" si="48"/>
        <v/>
      </c>
      <c r="CW45" s="63" t="str">
        <f t="shared" si="48"/>
        <v/>
      </c>
      <c r="CX45" s="63" t="str">
        <f t="shared" si="48"/>
        <v/>
      </c>
      <c r="CY45" s="63" t="str">
        <f t="shared" si="48"/>
        <v/>
      </c>
      <c r="CZ45" s="63" t="str">
        <f t="shared" si="48"/>
        <v/>
      </c>
    </row>
    <row r="46" ht="15.75" customHeight="1">
      <c r="A46" s="53"/>
      <c r="B46" s="53"/>
      <c r="C46" s="55"/>
      <c r="D46" s="55"/>
      <c r="E46" s="53"/>
      <c r="F46" s="53"/>
      <c r="G46" s="53"/>
      <c r="H46" s="53"/>
      <c r="I46" s="53"/>
      <c r="J46" s="56"/>
      <c r="K46" s="57" t="str">
        <f t="shared" si="6"/>
        <v/>
      </c>
      <c r="L46" s="57" t="str">
        <f t="shared" si="7"/>
        <v/>
      </c>
      <c r="M46" s="57" t="str">
        <f>IF(OR($B46&lt;&gt;"Vorgang",N($H46)=0,NOT(ISNUMBER($L46)),ISNUMBER($P46)),"",WORKDAY($L46,$H46,Freie_Tage))</f>
        <v/>
      </c>
      <c r="N46" s="56"/>
      <c r="O46" s="56"/>
      <c r="P46" s="56"/>
      <c r="Q46" s="58"/>
      <c r="R46" s="59" t="str">
        <f>IF(AND(ISNUMBER($N46),ISNUMBER($L46)),IF($L46&gt;$N46,NETWORKDAYS($N46,$L46,Freie_Tage)-1,IF($L46&lt;$N46,1-NETWORKDAYS($L46,$N46,Freie_Tage),0)),"")</f>
        <v/>
      </c>
      <c r="S46" s="60" t="str">
        <f t="shared" si="8"/>
        <v/>
      </c>
      <c r="T46" s="61" t="str">
        <f t="shared" si="9"/>
        <v/>
      </c>
      <c r="U46" s="62">
        <f t="shared" si="10"/>
        <v>1</v>
      </c>
      <c r="V46" s="62" t="str">
        <f t="array" ref="V46">IF(OR($C46="",$B46="Abschnitt"),"",IF(ISNUMBER($O46),$O46,IF(AND($E46="",NOT(ISNUMBER($J46))),WORKDAY(IF(ISNUMBER($C$5),$C$5,TODAY())-1,1,Freie_Tage),MAX(IF($E46="",0,IFERROR(WORKDAY(INDEX($X$7:$X45,MATCH($E46,$A$7:$A45,0)),IF($B46="Meilenstein",0,1)+N($F46),Freie_Tage),WORKDAY(IF(ISNUMBER($C$5),$C$5,TODAY())-1,1,Freie_Tage))),IF(ISNUMBER($J46),WORKDAY($J46-1,1,Freie_Tage),0)))))</f>
        <v/>
      </c>
      <c r="W46" s="62" t="str">
        <f>IF(V46="","",IF(ISNUMBER($P46),$P46,IF($B46="Meilenstein",V46,WORKDAY(V46,MAX(N($G46),1)-1,Freie_Tage))))</f>
        <v/>
      </c>
      <c r="X46" s="62" t="str">
        <f>IF(V46="","",MAX(WORKDAY(IF($B46="Meilenstein",V46,WORKDAY(V46,MAX(N($G46),1)-1,Freie_Tage)),N($H46),Freie_Tage),IF(ISNUMBER($P46),$P46,0)))</f>
        <v/>
      </c>
      <c r="Y46" s="62">
        <f t="shared" si="11"/>
        <v>0</v>
      </c>
      <c r="Z46" s="62">
        <f>IF(NOT(ISNUMBER($K46)),0,IF(Y46&gt;=1,1,IF(TODAY()&lt;$K46,2,IF(OR(TODAY()&gt;$L46,N($R46)&gt;0),5,IF(Y46&lt;MIN(1,(NETWORKDAYS($K46,TODAY(),Freie_Tage)-1)/MAX(1,NETWORKDAYS($K46,$L46,Freie_Tage)))-0.15,4,3)))))</f>
        <v>0</v>
      </c>
      <c r="AA46" s="63" t="str">
        <f t="shared" ref="AA46:CZ46" si="49">IF(AND($B46="Meilenstein",ISNUMBER($K46)),IF(AND(AA$1&lt;=$K46,AB$1&gt;$K46),"◆",""),"")</f>
        <v/>
      </c>
      <c r="AB46" s="63" t="str">
        <f t="shared" si="49"/>
        <v/>
      </c>
      <c r="AC46" s="63" t="str">
        <f t="shared" si="49"/>
        <v/>
      </c>
      <c r="AD46" s="63" t="str">
        <f t="shared" si="49"/>
        <v/>
      </c>
      <c r="AE46" s="63" t="str">
        <f t="shared" si="49"/>
        <v/>
      </c>
      <c r="AF46" s="63" t="str">
        <f t="shared" si="49"/>
        <v/>
      </c>
      <c r="AG46" s="63" t="str">
        <f t="shared" si="49"/>
        <v/>
      </c>
      <c r="AH46" s="63" t="str">
        <f t="shared" si="49"/>
        <v/>
      </c>
      <c r="AI46" s="63" t="str">
        <f t="shared" si="49"/>
        <v/>
      </c>
      <c r="AJ46" s="63" t="str">
        <f t="shared" si="49"/>
        <v/>
      </c>
      <c r="AK46" s="63" t="str">
        <f t="shared" si="49"/>
        <v/>
      </c>
      <c r="AL46" s="63" t="str">
        <f t="shared" si="49"/>
        <v/>
      </c>
      <c r="AM46" s="63" t="str">
        <f t="shared" si="49"/>
        <v/>
      </c>
      <c r="AN46" s="63" t="str">
        <f t="shared" si="49"/>
        <v/>
      </c>
      <c r="AO46" s="63" t="str">
        <f t="shared" si="49"/>
        <v/>
      </c>
      <c r="AP46" s="63" t="str">
        <f t="shared" si="49"/>
        <v/>
      </c>
      <c r="AQ46" s="63" t="str">
        <f t="shared" si="49"/>
        <v/>
      </c>
      <c r="AR46" s="63" t="str">
        <f t="shared" si="49"/>
        <v/>
      </c>
      <c r="AS46" s="63" t="str">
        <f t="shared" si="49"/>
        <v/>
      </c>
      <c r="AT46" s="63" t="str">
        <f t="shared" si="49"/>
        <v/>
      </c>
      <c r="AU46" s="63" t="str">
        <f t="shared" si="49"/>
        <v/>
      </c>
      <c r="AV46" s="63" t="str">
        <f t="shared" si="49"/>
        <v/>
      </c>
      <c r="AW46" s="63" t="str">
        <f t="shared" si="49"/>
        <v/>
      </c>
      <c r="AX46" s="63" t="str">
        <f t="shared" si="49"/>
        <v/>
      </c>
      <c r="AY46" s="63" t="str">
        <f t="shared" si="49"/>
        <v/>
      </c>
      <c r="AZ46" s="63" t="str">
        <f t="shared" si="49"/>
        <v/>
      </c>
      <c r="BA46" s="63" t="str">
        <f t="shared" si="49"/>
        <v/>
      </c>
      <c r="BB46" s="63" t="str">
        <f t="shared" si="49"/>
        <v/>
      </c>
      <c r="BC46" s="63" t="str">
        <f t="shared" si="49"/>
        <v/>
      </c>
      <c r="BD46" s="63" t="str">
        <f t="shared" si="49"/>
        <v/>
      </c>
      <c r="BE46" s="63" t="str">
        <f t="shared" si="49"/>
        <v/>
      </c>
      <c r="BF46" s="63" t="str">
        <f t="shared" si="49"/>
        <v/>
      </c>
      <c r="BG46" s="63" t="str">
        <f t="shared" si="49"/>
        <v/>
      </c>
      <c r="BH46" s="63" t="str">
        <f t="shared" si="49"/>
        <v/>
      </c>
      <c r="BI46" s="63" t="str">
        <f t="shared" si="49"/>
        <v/>
      </c>
      <c r="BJ46" s="63" t="str">
        <f t="shared" si="49"/>
        <v/>
      </c>
      <c r="BK46" s="63" t="str">
        <f t="shared" si="49"/>
        <v/>
      </c>
      <c r="BL46" s="63" t="str">
        <f t="shared" si="49"/>
        <v/>
      </c>
      <c r="BM46" s="63" t="str">
        <f t="shared" si="49"/>
        <v/>
      </c>
      <c r="BN46" s="63" t="str">
        <f t="shared" si="49"/>
        <v/>
      </c>
      <c r="BO46" s="63" t="str">
        <f t="shared" si="49"/>
        <v/>
      </c>
      <c r="BP46" s="63" t="str">
        <f t="shared" si="49"/>
        <v/>
      </c>
      <c r="BQ46" s="63" t="str">
        <f t="shared" si="49"/>
        <v/>
      </c>
      <c r="BR46" s="63" t="str">
        <f t="shared" si="49"/>
        <v/>
      </c>
      <c r="BS46" s="63" t="str">
        <f t="shared" si="49"/>
        <v/>
      </c>
      <c r="BT46" s="63" t="str">
        <f t="shared" si="49"/>
        <v/>
      </c>
      <c r="BU46" s="63" t="str">
        <f t="shared" si="49"/>
        <v/>
      </c>
      <c r="BV46" s="63" t="str">
        <f t="shared" si="49"/>
        <v/>
      </c>
      <c r="BW46" s="63" t="str">
        <f t="shared" si="49"/>
        <v/>
      </c>
      <c r="BX46" s="63" t="str">
        <f t="shared" si="49"/>
        <v/>
      </c>
      <c r="BY46" s="63" t="str">
        <f t="shared" si="49"/>
        <v/>
      </c>
      <c r="BZ46" s="63" t="str">
        <f t="shared" si="49"/>
        <v/>
      </c>
      <c r="CA46" s="63" t="str">
        <f t="shared" si="49"/>
        <v/>
      </c>
      <c r="CB46" s="63" t="str">
        <f t="shared" si="49"/>
        <v/>
      </c>
      <c r="CC46" s="63" t="str">
        <f t="shared" si="49"/>
        <v/>
      </c>
      <c r="CD46" s="63" t="str">
        <f t="shared" si="49"/>
        <v/>
      </c>
      <c r="CE46" s="63" t="str">
        <f t="shared" si="49"/>
        <v/>
      </c>
      <c r="CF46" s="63" t="str">
        <f t="shared" si="49"/>
        <v/>
      </c>
      <c r="CG46" s="63" t="str">
        <f t="shared" si="49"/>
        <v/>
      </c>
      <c r="CH46" s="63" t="str">
        <f t="shared" si="49"/>
        <v/>
      </c>
      <c r="CI46" s="63" t="str">
        <f t="shared" si="49"/>
        <v/>
      </c>
      <c r="CJ46" s="63" t="str">
        <f t="shared" si="49"/>
        <v/>
      </c>
      <c r="CK46" s="63" t="str">
        <f t="shared" si="49"/>
        <v/>
      </c>
      <c r="CL46" s="63" t="str">
        <f t="shared" si="49"/>
        <v/>
      </c>
      <c r="CM46" s="63" t="str">
        <f t="shared" si="49"/>
        <v/>
      </c>
      <c r="CN46" s="63" t="str">
        <f t="shared" si="49"/>
        <v/>
      </c>
      <c r="CO46" s="63" t="str">
        <f t="shared" si="49"/>
        <v/>
      </c>
      <c r="CP46" s="63" t="str">
        <f t="shared" si="49"/>
        <v/>
      </c>
      <c r="CQ46" s="63" t="str">
        <f t="shared" si="49"/>
        <v/>
      </c>
      <c r="CR46" s="63" t="str">
        <f t="shared" si="49"/>
        <v/>
      </c>
      <c r="CS46" s="63" t="str">
        <f t="shared" si="49"/>
        <v/>
      </c>
      <c r="CT46" s="63" t="str">
        <f t="shared" si="49"/>
        <v/>
      </c>
      <c r="CU46" s="63" t="str">
        <f t="shared" si="49"/>
        <v/>
      </c>
      <c r="CV46" s="63" t="str">
        <f t="shared" si="49"/>
        <v/>
      </c>
      <c r="CW46" s="63" t="str">
        <f t="shared" si="49"/>
        <v/>
      </c>
      <c r="CX46" s="63" t="str">
        <f t="shared" si="49"/>
        <v/>
      </c>
      <c r="CY46" s="63" t="str">
        <f t="shared" si="49"/>
        <v/>
      </c>
      <c r="CZ46" s="63" t="str">
        <f t="shared" si="49"/>
        <v/>
      </c>
    </row>
    <row r="47" ht="15.75" customHeight="1">
      <c r="A47" s="53"/>
      <c r="B47" s="53"/>
      <c r="C47" s="55"/>
      <c r="D47" s="55"/>
      <c r="E47" s="53"/>
      <c r="F47" s="53"/>
      <c r="G47" s="53"/>
      <c r="H47" s="53"/>
      <c r="I47" s="53"/>
      <c r="J47" s="56"/>
      <c r="K47" s="57" t="str">
        <f t="shared" si="6"/>
        <v/>
      </c>
      <c r="L47" s="57" t="str">
        <f t="shared" si="7"/>
        <v/>
      </c>
      <c r="M47" s="57" t="str">
        <f>IF(OR($B47&lt;&gt;"Vorgang",N($H47)=0,NOT(ISNUMBER($L47)),ISNUMBER($P47)),"",WORKDAY($L47,$H47,Freie_Tage))</f>
        <v/>
      </c>
      <c r="N47" s="56"/>
      <c r="O47" s="56"/>
      <c r="P47" s="56"/>
      <c r="Q47" s="58"/>
      <c r="R47" s="59" t="str">
        <f>IF(AND(ISNUMBER($N47),ISNUMBER($L47)),IF($L47&gt;$N47,NETWORKDAYS($N47,$L47,Freie_Tage)-1,IF($L47&lt;$N47,1-NETWORKDAYS($L47,$N47,Freie_Tage),0)),"")</f>
        <v/>
      </c>
      <c r="S47" s="60" t="str">
        <f t="shared" si="8"/>
        <v/>
      </c>
      <c r="T47" s="61" t="str">
        <f t="shared" si="9"/>
        <v/>
      </c>
      <c r="U47" s="62">
        <f t="shared" si="10"/>
        <v>1</v>
      </c>
      <c r="V47" s="62" t="str">
        <f t="array" ref="V47">IF(OR($C47="",$B47="Abschnitt"),"",IF(ISNUMBER($O47),$O47,IF(AND($E47="",NOT(ISNUMBER($J47))),WORKDAY(IF(ISNUMBER($C$5),$C$5,TODAY())-1,1,Freie_Tage),MAX(IF($E47="",0,IFERROR(WORKDAY(INDEX($X$7:$X46,MATCH($E47,$A$7:$A46,0)),IF($B47="Meilenstein",0,1)+N($F47),Freie_Tage),WORKDAY(IF(ISNUMBER($C$5),$C$5,TODAY())-1,1,Freie_Tage))),IF(ISNUMBER($J47),WORKDAY($J47-1,1,Freie_Tage),0)))))</f>
        <v/>
      </c>
      <c r="W47" s="62" t="str">
        <f>IF(V47="","",IF(ISNUMBER($P47),$P47,IF($B47="Meilenstein",V47,WORKDAY(V47,MAX(N($G47),1)-1,Freie_Tage))))</f>
        <v/>
      </c>
      <c r="X47" s="62" t="str">
        <f>IF(V47="","",MAX(WORKDAY(IF($B47="Meilenstein",V47,WORKDAY(V47,MAX(N($G47),1)-1,Freie_Tage)),N($H47),Freie_Tage),IF(ISNUMBER($P47),$P47,0)))</f>
        <v/>
      </c>
      <c r="Y47" s="62">
        <f t="shared" si="11"/>
        <v>0</v>
      </c>
      <c r="Z47" s="62">
        <f>IF(NOT(ISNUMBER($K47)),0,IF(Y47&gt;=1,1,IF(TODAY()&lt;$K47,2,IF(OR(TODAY()&gt;$L47,N($R47)&gt;0),5,IF(Y47&lt;MIN(1,(NETWORKDAYS($K47,TODAY(),Freie_Tage)-1)/MAX(1,NETWORKDAYS($K47,$L47,Freie_Tage)))-0.15,4,3)))))</f>
        <v>0</v>
      </c>
      <c r="AA47" s="63" t="str">
        <f t="shared" ref="AA47:CZ47" si="50">IF(AND($B47="Meilenstein",ISNUMBER($K47)),IF(AND(AA$1&lt;=$K47,AB$1&gt;$K47),"◆",""),"")</f>
        <v/>
      </c>
      <c r="AB47" s="63" t="str">
        <f t="shared" si="50"/>
        <v/>
      </c>
      <c r="AC47" s="63" t="str">
        <f t="shared" si="50"/>
        <v/>
      </c>
      <c r="AD47" s="63" t="str">
        <f t="shared" si="50"/>
        <v/>
      </c>
      <c r="AE47" s="63" t="str">
        <f t="shared" si="50"/>
        <v/>
      </c>
      <c r="AF47" s="63" t="str">
        <f t="shared" si="50"/>
        <v/>
      </c>
      <c r="AG47" s="63" t="str">
        <f t="shared" si="50"/>
        <v/>
      </c>
      <c r="AH47" s="63" t="str">
        <f t="shared" si="50"/>
        <v/>
      </c>
      <c r="AI47" s="63" t="str">
        <f t="shared" si="50"/>
        <v/>
      </c>
      <c r="AJ47" s="63" t="str">
        <f t="shared" si="50"/>
        <v/>
      </c>
      <c r="AK47" s="63" t="str">
        <f t="shared" si="50"/>
        <v/>
      </c>
      <c r="AL47" s="63" t="str">
        <f t="shared" si="50"/>
        <v/>
      </c>
      <c r="AM47" s="63" t="str">
        <f t="shared" si="50"/>
        <v/>
      </c>
      <c r="AN47" s="63" t="str">
        <f t="shared" si="50"/>
        <v/>
      </c>
      <c r="AO47" s="63" t="str">
        <f t="shared" si="50"/>
        <v/>
      </c>
      <c r="AP47" s="63" t="str">
        <f t="shared" si="50"/>
        <v/>
      </c>
      <c r="AQ47" s="63" t="str">
        <f t="shared" si="50"/>
        <v/>
      </c>
      <c r="AR47" s="63" t="str">
        <f t="shared" si="50"/>
        <v/>
      </c>
      <c r="AS47" s="63" t="str">
        <f t="shared" si="50"/>
        <v/>
      </c>
      <c r="AT47" s="63" t="str">
        <f t="shared" si="50"/>
        <v/>
      </c>
      <c r="AU47" s="63" t="str">
        <f t="shared" si="50"/>
        <v/>
      </c>
      <c r="AV47" s="63" t="str">
        <f t="shared" si="50"/>
        <v/>
      </c>
      <c r="AW47" s="63" t="str">
        <f t="shared" si="50"/>
        <v/>
      </c>
      <c r="AX47" s="63" t="str">
        <f t="shared" si="50"/>
        <v/>
      </c>
      <c r="AY47" s="63" t="str">
        <f t="shared" si="50"/>
        <v/>
      </c>
      <c r="AZ47" s="63" t="str">
        <f t="shared" si="50"/>
        <v/>
      </c>
      <c r="BA47" s="63" t="str">
        <f t="shared" si="50"/>
        <v/>
      </c>
      <c r="BB47" s="63" t="str">
        <f t="shared" si="50"/>
        <v/>
      </c>
      <c r="BC47" s="63" t="str">
        <f t="shared" si="50"/>
        <v/>
      </c>
      <c r="BD47" s="63" t="str">
        <f t="shared" si="50"/>
        <v/>
      </c>
      <c r="BE47" s="63" t="str">
        <f t="shared" si="50"/>
        <v/>
      </c>
      <c r="BF47" s="63" t="str">
        <f t="shared" si="50"/>
        <v/>
      </c>
      <c r="BG47" s="63" t="str">
        <f t="shared" si="50"/>
        <v/>
      </c>
      <c r="BH47" s="63" t="str">
        <f t="shared" si="50"/>
        <v/>
      </c>
      <c r="BI47" s="63" t="str">
        <f t="shared" si="50"/>
        <v/>
      </c>
      <c r="BJ47" s="63" t="str">
        <f t="shared" si="50"/>
        <v/>
      </c>
      <c r="BK47" s="63" t="str">
        <f t="shared" si="50"/>
        <v/>
      </c>
      <c r="BL47" s="63" t="str">
        <f t="shared" si="50"/>
        <v/>
      </c>
      <c r="BM47" s="63" t="str">
        <f t="shared" si="50"/>
        <v/>
      </c>
      <c r="BN47" s="63" t="str">
        <f t="shared" si="50"/>
        <v/>
      </c>
      <c r="BO47" s="63" t="str">
        <f t="shared" si="50"/>
        <v/>
      </c>
      <c r="BP47" s="63" t="str">
        <f t="shared" si="50"/>
        <v/>
      </c>
      <c r="BQ47" s="63" t="str">
        <f t="shared" si="50"/>
        <v/>
      </c>
      <c r="BR47" s="63" t="str">
        <f t="shared" si="50"/>
        <v/>
      </c>
      <c r="BS47" s="63" t="str">
        <f t="shared" si="50"/>
        <v/>
      </c>
      <c r="BT47" s="63" t="str">
        <f t="shared" si="50"/>
        <v/>
      </c>
      <c r="BU47" s="63" t="str">
        <f t="shared" si="50"/>
        <v/>
      </c>
      <c r="BV47" s="63" t="str">
        <f t="shared" si="50"/>
        <v/>
      </c>
      <c r="BW47" s="63" t="str">
        <f t="shared" si="50"/>
        <v/>
      </c>
      <c r="BX47" s="63" t="str">
        <f t="shared" si="50"/>
        <v/>
      </c>
      <c r="BY47" s="63" t="str">
        <f t="shared" si="50"/>
        <v/>
      </c>
      <c r="BZ47" s="63" t="str">
        <f t="shared" si="50"/>
        <v/>
      </c>
      <c r="CA47" s="63" t="str">
        <f t="shared" si="50"/>
        <v/>
      </c>
      <c r="CB47" s="63" t="str">
        <f t="shared" si="50"/>
        <v/>
      </c>
      <c r="CC47" s="63" t="str">
        <f t="shared" si="50"/>
        <v/>
      </c>
      <c r="CD47" s="63" t="str">
        <f t="shared" si="50"/>
        <v/>
      </c>
      <c r="CE47" s="63" t="str">
        <f t="shared" si="50"/>
        <v/>
      </c>
      <c r="CF47" s="63" t="str">
        <f t="shared" si="50"/>
        <v/>
      </c>
      <c r="CG47" s="63" t="str">
        <f t="shared" si="50"/>
        <v/>
      </c>
      <c r="CH47" s="63" t="str">
        <f t="shared" si="50"/>
        <v/>
      </c>
      <c r="CI47" s="63" t="str">
        <f t="shared" si="50"/>
        <v/>
      </c>
      <c r="CJ47" s="63" t="str">
        <f t="shared" si="50"/>
        <v/>
      </c>
      <c r="CK47" s="63" t="str">
        <f t="shared" si="50"/>
        <v/>
      </c>
      <c r="CL47" s="63" t="str">
        <f t="shared" si="50"/>
        <v/>
      </c>
      <c r="CM47" s="63" t="str">
        <f t="shared" si="50"/>
        <v/>
      </c>
      <c r="CN47" s="63" t="str">
        <f t="shared" si="50"/>
        <v/>
      </c>
      <c r="CO47" s="63" t="str">
        <f t="shared" si="50"/>
        <v/>
      </c>
      <c r="CP47" s="63" t="str">
        <f t="shared" si="50"/>
        <v/>
      </c>
      <c r="CQ47" s="63" t="str">
        <f t="shared" si="50"/>
        <v/>
      </c>
      <c r="CR47" s="63" t="str">
        <f t="shared" si="50"/>
        <v/>
      </c>
      <c r="CS47" s="63" t="str">
        <f t="shared" si="50"/>
        <v/>
      </c>
      <c r="CT47" s="63" t="str">
        <f t="shared" si="50"/>
        <v/>
      </c>
      <c r="CU47" s="63" t="str">
        <f t="shared" si="50"/>
        <v/>
      </c>
      <c r="CV47" s="63" t="str">
        <f t="shared" si="50"/>
        <v/>
      </c>
      <c r="CW47" s="63" t="str">
        <f t="shared" si="50"/>
        <v/>
      </c>
      <c r="CX47" s="63" t="str">
        <f t="shared" si="50"/>
        <v/>
      </c>
      <c r="CY47" s="63" t="str">
        <f t="shared" si="50"/>
        <v/>
      </c>
      <c r="CZ47" s="63" t="str">
        <f t="shared" si="50"/>
        <v/>
      </c>
    </row>
    <row r="48" ht="15.75" customHeight="1">
      <c r="A48" s="53"/>
      <c r="B48" s="53"/>
      <c r="C48" s="55"/>
      <c r="D48" s="55"/>
      <c r="E48" s="53"/>
      <c r="F48" s="53"/>
      <c r="G48" s="53"/>
      <c r="H48" s="53"/>
      <c r="I48" s="53"/>
      <c r="J48" s="56"/>
      <c r="K48" s="57" t="str">
        <f t="shared" si="6"/>
        <v/>
      </c>
      <c r="L48" s="57" t="str">
        <f t="shared" si="7"/>
        <v/>
      </c>
      <c r="M48" s="57" t="str">
        <f>IF(OR($B48&lt;&gt;"Vorgang",N($H48)=0,NOT(ISNUMBER($L48)),ISNUMBER($P48)),"",WORKDAY($L48,$H48,Freie_Tage))</f>
        <v/>
      </c>
      <c r="N48" s="56"/>
      <c r="O48" s="56"/>
      <c r="P48" s="56"/>
      <c r="Q48" s="58"/>
      <c r="R48" s="59" t="str">
        <f>IF(AND(ISNUMBER($N48),ISNUMBER($L48)),IF($L48&gt;$N48,NETWORKDAYS($N48,$L48,Freie_Tage)-1,IF($L48&lt;$N48,1-NETWORKDAYS($L48,$N48,Freie_Tage),0)),"")</f>
        <v/>
      </c>
      <c r="S48" s="60" t="str">
        <f t="shared" si="8"/>
        <v/>
      </c>
      <c r="T48" s="61" t="str">
        <f t="shared" si="9"/>
        <v/>
      </c>
      <c r="U48" s="62">
        <f t="shared" si="10"/>
        <v>1</v>
      </c>
      <c r="V48" s="62" t="str">
        <f t="array" ref="V48">IF(OR($C48="",$B48="Abschnitt"),"",IF(ISNUMBER($O48),$O48,IF(AND($E48="",NOT(ISNUMBER($J48))),WORKDAY(IF(ISNUMBER($C$5),$C$5,TODAY())-1,1,Freie_Tage),MAX(IF($E48="",0,IFERROR(WORKDAY(INDEX($X$7:$X47,MATCH($E48,$A$7:$A47,0)),IF($B48="Meilenstein",0,1)+N($F48),Freie_Tage),WORKDAY(IF(ISNUMBER($C$5),$C$5,TODAY())-1,1,Freie_Tage))),IF(ISNUMBER($J48),WORKDAY($J48-1,1,Freie_Tage),0)))))</f>
        <v/>
      </c>
      <c r="W48" s="62" t="str">
        <f>IF(V48="","",IF(ISNUMBER($P48),$P48,IF($B48="Meilenstein",V48,WORKDAY(V48,MAX(N($G48),1)-1,Freie_Tage))))</f>
        <v/>
      </c>
      <c r="X48" s="62" t="str">
        <f>IF(V48="","",MAX(WORKDAY(IF($B48="Meilenstein",V48,WORKDAY(V48,MAX(N($G48),1)-1,Freie_Tage)),N($H48),Freie_Tage),IF(ISNUMBER($P48),$P48,0)))</f>
        <v/>
      </c>
      <c r="Y48" s="62">
        <f t="shared" si="11"/>
        <v>0</v>
      </c>
      <c r="Z48" s="62">
        <f>IF(NOT(ISNUMBER($K48)),0,IF(Y48&gt;=1,1,IF(TODAY()&lt;$K48,2,IF(OR(TODAY()&gt;$L48,N($R48)&gt;0),5,IF(Y48&lt;MIN(1,(NETWORKDAYS($K48,TODAY(),Freie_Tage)-1)/MAX(1,NETWORKDAYS($K48,$L48,Freie_Tage)))-0.15,4,3)))))</f>
        <v>0</v>
      </c>
      <c r="AA48" s="63" t="str">
        <f t="shared" ref="AA48:CZ48" si="51">IF(AND($B48="Meilenstein",ISNUMBER($K48)),IF(AND(AA$1&lt;=$K48,AB$1&gt;$K48),"◆",""),"")</f>
        <v/>
      </c>
      <c r="AB48" s="63" t="str">
        <f t="shared" si="51"/>
        <v/>
      </c>
      <c r="AC48" s="63" t="str">
        <f t="shared" si="51"/>
        <v/>
      </c>
      <c r="AD48" s="63" t="str">
        <f t="shared" si="51"/>
        <v/>
      </c>
      <c r="AE48" s="63" t="str">
        <f t="shared" si="51"/>
        <v/>
      </c>
      <c r="AF48" s="63" t="str">
        <f t="shared" si="51"/>
        <v/>
      </c>
      <c r="AG48" s="63" t="str">
        <f t="shared" si="51"/>
        <v/>
      </c>
      <c r="AH48" s="63" t="str">
        <f t="shared" si="51"/>
        <v/>
      </c>
      <c r="AI48" s="63" t="str">
        <f t="shared" si="51"/>
        <v/>
      </c>
      <c r="AJ48" s="63" t="str">
        <f t="shared" si="51"/>
        <v/>
      </c>
      <c r="AK48" s="63" t="str">
        <f t="shared" si="51"/>
        <v/>
      </c>
      <c r="AL48" s="63" t="str">
        <f t="shared" si="51"/>
        <v/>
      </c>
      <c r="AM48" s="63" t="str">
        <f t="shared" si="51"/>
        <v/>
      </c>
      <c r="AN48" s="63" t="str">
        <f t="shared" si="51"/>
        <v/>
      </c>
      <c r="AO48" s="63" t="str">
        <f t="shared" si="51"/>
        <v/>
      </c>
      <c r="AP48" s="63" t="str">
        <f t="shared" si="51"/>
        <v/>
      </c>
      <c r="AQ48" s="63" t="str">
        <f t="shared" si="51"/>
        <v/>
      </c>
      <c r="AR48" s="63" t="str">
        <f t="shared" si="51"/>
        <v/>
      </c>
      <c r="AS48" s="63" t="str">
        <f t="shared" si="51"/>
        <v/>
      </c>
      <c r="AT48" s="63" t="str">
        <f t="shared" si="51"/>
        <v/>
      </c>
      <c r="AU48" s="63" t="str">
        <f t="shared" si="51"/>
        <v/>
      </c>
      <c r="AV48" s="63" t="str">
        <f t="shared" si="51"/>
        <v/>
      </c>
      <c r="AW48" s="63" t="str">
        <f t="shared" si="51"/>
        <v/>
      </c>
      <c r="AX48" s="63" t="str">
        <f t="shared" si="51"/>
        <v/>
      </c>
      <c r="AY48" s="63" t="str">
        <f t="shared" si="51"/>
        <v/>
      </c>
      <c r="AZ48" s="63" t="str">
        <f t="shared" si="51"/>
        <v/>
      </c>
      <c r="BA48" s="63" t="str">
        <f t="shared" si="51"/>
        <v/>
      </c>
      <c r="BB48" s="63" t="str">
        <f t="shared" si="51"/>
        <v/>
      </c>
      <c r="BC48" s="63" t="str">
        <f t="shared" si="51"/>
        <v/>
      </c>
      <c r="BD48" s="63" t="str">
        <f t="shared" si="51"/>
        <v/>
      </c>
      <c r="BE48" s="63" t="str">
        <f t="shared" si="51"/>
        <v/>
      </c>
      <c r="BF48" s="63" t="str">
        <f t="shared" si="51"/>
        <v/>
      </c>
      <c r="BG48" s="63" t="str">
        <f t="shared" si="51"/>
        <v/>
      </c>
      <c r="BH48" s="63" t="str">
        <f t="shared" si="51"/>
        <v/>
      </c>
      <c r="BI48" s="63" t="str">
        <f t="shared" si="51"/>
        <v/>
      </c>
      <c r="BJ48" s="63" t="str">
        <f t="shared" si="51"/>
        <v/>
      </c>
      <c r="BK48" s="63" t="str">
        <f t="shared" si="51"/>
        <v/>
      </c>
      <c r="BL48" s="63" t="str">
        <f t="shared" si="51"/>
        <v/>
      </c>
      <c r="BM48" s="63" t="str">
        <f t="shared" si="51"/>
        <v/>
      </c>
      <c r="BN48" s="63" t="str">
        <f t="shared" si="51"/>
        <v/>
      </c>
      <c r="BO48" s="63" t="str">
        <f t="shared" si="51"/>
        <v/>
      </c>
      <c r="BP48" s="63" t="str">
        <f t="shared" si="51"/>
        <v/>
      </c>
      <c r="BQ48" s="63" t="str">
        <f t="shared" si="51"/>
        <v/>
      </c>
      <c r="BR48" s="63" t="str">
        <f t="shared" si="51"/>
        <v/>
      </c>
      <c r="BS48" s="63" t="str">
        <f t="shared" si="51"/>
        <v/>
      </c>
      <c r="BT48" s="63" t="str">
        <f t="shared" si="51"/>
        <v/>
      </c>
      <c r="BU48" s="63" t="str">
        <f t="shared" si="51"/>
        <v/>
      </c>
      <c r="BV48" s="63" t="str">
        <f t="shared" si="51"/>
        <v/>
      </c>
      <c r="BW48" s="63" t="str">
        <f t="shared" si="51"/>
        <v/>
      </c>
      <c r="BX48" s="63" t="str">
        <f t="shared" si="51"/>
        <v/>
      </c>
      <c r="BY48" s="63" t="str">
        <f t="shared" si="51"/>
        <v/>
      </c>
      <c r="BZ48" s="63" t="str">
        <f t="shared" si="51"/>
        <v/>
      </c>
      <c r="CA48" s="63" t="str">
        <f t="shared" si="51"/>
        <v/>
      </c>
      <c r="CB48" s="63" t="str">
        <f t="shared" si="51"/>
        <v/>
      </c>
      <c r="CC48" s="63" t="str">
        <f t="shared" si="51"/>
        <v/>
      </c>
      <c r="CD48" s="63" t="str">
        <f t="shared" si="51"/>
        <v/>
      </c>
      <c r="CE48" s="63" t="str">
        <f t="shared" si="51"/>
        <v/>
      </c>
      <c r="CF48" s="63" t="str">
        <f t="shared" si="51"/>
        <v/>
      </c>
      <c r="CG48" s="63" t="str">
        <f t="shared" si="51"/>
        <v/>
      </c>
      <c r="CH48" s="63" t="str">
        <f t="shared" si="51"/>
        <v/>
      </c>
      <c r="CI48" s="63" t="str">
        <f t="shared" si="51"/>
        <v/>
      </c>
      <c r="CJ48" s="63" t="str">
        <f t="shared" si="51"/>
        <v/>
      </c>
      <c r="CK48" s="63" t="str">
        <f t="shared" si="51"/>
        <v/>
      </c>
      <c r="CL48" s="63" t="str">
        <f t="shared" si="51"/>
        <v/>
      </c>
      <c r="CM48" s="63" t="str">
        <f t="shared" si="51"/>
        <v/>
      </c>
      <c r="CN48" s="63" t="str">
        <f t="shared" si="51"/>
        <v/>
      </c>
      <c r="CO48" s="63" t="str">
        <f t="shared" si="51"/>
        <v/>
      </c>
      <c r="CP48" s="63" t="str">
        <f t="shared" si="51"/>
        <v/>
      </c>
      <c r="CQ48" s="63" t="str">
        <f t="shared" si="51"/>
        <v/>
      </c>
      <c r="CR48" s="63" t="str">
        <f t="shared" si="51"/>
        <v/>
      </c>
      <c r="CS48" s="63" t="str">
        <f t="shared" si="51"/>
        <v/>
      </c>
      <c r="CT48" s="63" t="str">
        <f t="shared" si="51"/>
        <v/>
      </c>
      <c r="CU48" s="63" t="str">
        <f t="shared" si="51"/>
        <v/>
      </c>
      <c r="CV48" s="63" t="str">
        <f t="shared" si="51"/>
        <v/>
      </c>
      <c r="CW48" s="63" t="str">
        <f t="shared" si="51"/>
        <v/>
      </c>
      <c r="CX48" s="63" t="str">
        <f t="shared" si="51"/>
        <v/>
      </c>
      <c r="CY48" s="63" t="str">
        <f t="shared" si="51"/>
        <v/>
      </c>
      <c r="CZ48" s="63" t="str">
        <f t="shared" si="51"/>
        <v/>
      </c>
    </row>
    <row r="49" ht="15.75" customHeight="1">
      <c r="A49" s="53"/>
      <c r="B49" s="53"/>
      <c r="C49" s="55"/>
      <c r="D49" s="55"/>
      <c r="E49" s="53"/>
      <c r="F49" s="53"/>
      <c r="G49" s="53"/>
      <c r="H49" s="53"/>
      <c r="I49" s="53"/>
      <c r="J49" s="56"/>
      <c r="K49" s="57" t="str">
        <f t="shared" si="6"/>
        <v/>
      </c>
      <c r="L49" s="57" t="str">
        <f t="shared" si="7"/>
        <v/>
      </c>
      <c r="M49" s="57" t="str">
        <f>IF(OR($B49&lt;&gt;"Vorgang",N($H49)=0,NOT(ISNUMBER($L49)),ISNUMBER($P49)),"",WORKDAY($L49,$H49,Freie_Tage))</f>
        <v/>
      </c>
      <c r="N49" s="56"/>
      <c r="O49" s="56"/>
      <c r="P49" s="56"/>
      <c r="Q49" s="58"/>
      <c r="R49" s="59" t="str">
        <f>IF(AND(ISNUMBER($N49),ISNUMBER($L49)),IF($L49&gt;$N49,NETWORKDAYS($N49,$L49,Freie_Tage)-1,IF($L49&lt;$N49,1-NETWORKDAYS($L49,$N49,Freie_Tage),0)),"")</f>
        <v/>
      </c>
      <c r="S49" s="60" t="str">
        <f t="shared" si="8"/>
        <v/>
      </c>
      <c r="T49" s="61" t="str">
        <f t="shared" si="9"/>
        <v/>
      </c>
      <c r="U49" s="62">
        <f t="shared" si="10"/>
        <v>1</v>
      </c>
      <c r="V49" s="62" t="str">
        <f t="array" ref="V49">IF(OR($C49="",$B49="Abschnitt"),"",IF(ISNUMBER($O49),$O49,IF(AND($E49="",NOT(ISNUMBER($J49))),WORKDAY(IF(ISNUMBER($C$5),$C$5,TODAY())-1,1,Freie_Tage),MAX(IF($E49="",0,IFERROR(WORKDAY(INDEX($X$7:$X48,MATCH($E49,$A$7:$A48,0)),IF($B49="Meilenstein",0,1)+N($F49),Freie_Tage),WORKDAY(IF(ISNUMBER($C$5),$C$5,TODAY())-1,1,Freie_Tage))),IF(ISNUMBER($J49),WORKDAY($J49-1,1,Freie_Tage),0)))))</f>
        <v/>
      </c>
      <c r="W49" s="62" t="str">
        <f>IF(V49="","",IF(ISNUMBER($P49),$P49,IF($B49="Meilenstein",V49,WORKDAY(V49,MAX(N($G49),1)-1,Freie_Tage))))</f>
        <v/>
      </c>
      <c r="X49" s="62" t="str">
        <f>IF(V49="","",MAX(WORKDAY(IF($B49="Meilenstein",V49,WORKDAY(V49,MAX(N($G49),1)-1,Freie_Tage)),N($H49),Freie_Tage),IF(ISNUMBER($P49),$P49,0)))</f>
        <v/>
      </c>
      <c r="Y49" s="62">
        <f t="shared" si="11"/>
        <v>0</v>
      </c>
      <c r="Z49" s="62">
        <f>IF(NOT(ISNUMBER($K49)),0,IF(Y49&gt;=1,1,IF(TODAY()&lt;$K49,2,IF(OR(TODAY()&gt;$L49,N($R49)&gt;0),5,IF(Y49&lt;MIN(1,(NETWORKDAYS($K49,TODAY(),Freie_Tage)-1)/MAX(1,NETWORKDAYS($K49,$L49,Freie_Tage)))-0.15,4,3)))))</f>
        <v>0</v>
      </c>
      <c r="AA49" s="63" t="str">
        <f t="shared" ref="AA49:CZ49" si="52">IF(AND($B49="Meilenstein",ISNUMBER($K49)),IF(AND(AA$1&lt;=$K49,AB$1&gt;$K49),"◆",""),"")</f>
        <v/>
      </c>
      <c r="AB49" s="63" t="str">
        <f t="shared" si="52"/>
        <v/>
      </c>
      <c r="AC49" s="63" t="str">
        <f t="shared" si="52"/>
        <v/>
      </c>
      <c r="AD49" s="63" t="str">
        <f t="shared" si="52"/>
        <v/>
      </c>
      <c r="AE49" s="63" t="str">
        <f t="shared" si="52"/>
        <v/>
      </c>
      <c r="AF49" s="63" t="str">
        <f t="shared" si="52"/>
        <v/>
      </c>
      <c r="AG49" s="63" t="str">
        <f t="shared" si="52"/>
        <v/>
      </c>
      <c r="AH49" s="63" t="str">
        <f t="shared" si="52"/>
        <v/>
      </c>
      <c r="AI49" s="63" t="str">
        <f t="shared" si="52"/>
        <v/>
      </c>
      <c r="AJ49" s="63" t="str">
        <f t="shared" si="52"/>
        <v/>
      </c>
      <c r="AK49" s="63" t="str">
        <f t="shared" si="52"/>
        <v/>
      </c>
      <c r="AL49" s="63" t="str">
        <f t="shared" si="52"/>
        <v/>
      </c>
      <c r="AM49" s="63" t="str">
        <f t="shared" si="52"/>
        <v/>
      </c>
      <c r="AN49" s="63" t="str">
        <f t="shared" si="52"/>
        <v/>
      </c>
      <c r="AO49" s="63" t="str">
        <f t="shared" si="52"/>
        <v/>
      </c>
      <c r="AP49" s="63" t="str">
        <f t="shared" si="52"/>
        <v/>
      </c>
      <c r="AQ49" s="63" t="str">
        <f t="shared" si="52"/>
        <v/>
      </c>
      <c r="AR49" s="63" t="str">
        <f t="shared" si="52"/>
        <v/>
      </c>
      <c r="AS49" s="63" t="str">
        <f t="shared" si="52"/>
        <v/>
      </c>
      <c r="AT49" s="63" t="str">
        <f t="shared" si="52"/>
        <v/>
      </c>
      <c r="AU49" s="63" t="str">
        <f t="shared" si="52"/>
        <v/>
      </c>
      <c r="AV49" s="63" t="str">
        <f t="shared" si="52"/>
        <v/>
      </c>
      <c r="AW49" s="63" t="str">
        <f t="shared" si="52"/>
        <v/>
      </c>
      <c r="AX49" s="63" t="str">
        <f t="shared" si="52"/>
        <v/>
      </c>
      <c r="AY49" s="63" t="str">
        <f t="shared" si="52"/>
        <v/>
      </c>
      <c r="AZ49" s="63" t="str">
        <f t="shared" si="52"/>
        <v/>
      </c>
      <c r="BA49" s="63" t="str">
        <f t="shared" si="52"/>
        <v/>
      </c>
      <c r="BB49" s="63" t="str">
        <f t="shared" si="52"/>
        <v/>
      </c>
      <c r="BC49" s="63" t="str">
        <f t="shared" si="52"/>
        <v/>
      </c>
      <c r="BD49" s="63" t="str">
        <f t="shared" si="52"/>
        <v/>
      </c>
      <c r="BE49" s="63" t="str">
        <f t="shared" si="52"/>
        <v/>
      </c>
      <c r="BF49" s="63" t="str">
        <f t="shared" si="52"/>
        <v/>
      </c>
      <c r="BG49" s="63" t="str">
        <f t="shared" si="52"/>
        <v/>
      </c>
      <c r="BH49" s="63" t="str">
        <f t="shared" si="52"/>
        <v/>
      </c>
      <c r="BI49" s="63" t="str">
        <f t="shared" si="52"/>
        <v/>
      </c>
      <c r="BJ49" s="63" t="str">
        <f t="shared" si="52"/>
        <v/>
      </c>
      <c r="BK49" s="63" t="str">
        <f t="shared" si="52"/>
        <v/>
      </c>
      <c r="BL49" s="63" t="str">
        <f t="shared" si="52"/>
        <v/>
      </c>
      <c r="BM49" s="63" t="str">
        <f t="shared" si="52"/>
        <v/>
      </c>
      <c r="BN49" s="63" t="str">
        <f t="shared" si="52"/>
        <v/>
      </c>
      <c r="BO49" s="63" t="str">
        <f t="shared" si="52"/>
        <v/>
      </c>
      <c r="BP49" s="63" t="str">
        <f t="shared" si="52"/>
        <v/>
      </c>
      <c r="BQ49" s="63" t="str">
        <f t="shared" si="52"/>
        <v/>
      </c>
      <c r="BR49" s="63" t="str">
        <f t="shared" si="52"/>
        <v/>
      </c>
      <c r="BS49" s="63" t="str">
        <f t="shared" si="52"/>
        <v/>
      </c>
      <c r="BT49" s="63" t="str">
        <f t="shared" si="52"/>
        <v/>
      </c>
      <c r="BU49" s="63" t="str">
        <f t="shared" si="52"/>
        <v/>
      </c>
      <c r="BV49" s="63" t="str">
        <f t="shared" si="52"/>
        <v/>
      </c>
      <c r="BW49" s="63" t="str">
        <f t="shared" si="52"/>
        <v/>
      </c>
      <c r="BX49" s="63" t="str">
        <f t="shared" si="52"/>
        <v/>
      </c>
      <c r="BY49" s="63" t="str">
        <f t="shared" si="52"/>
        <v/>
      </c>
      <c r="BZ49" s="63" t="str">
        <f t="shared" si="52"/>
        <v/>
      </c>
      <c r="CA49" s="63" t="str">
        <f t="shared" si="52"/>
        <v/>
      </c>
      <c r="CB49" s="63" t="str">
        <f t="shared" si="52"/>
        <v/>
      </c>
      <c r="CC49" s="63" t="str">
        <f t="shared" si="52"/>
        <v/>
      </c>
      <c r="CD49" s="63" t="str">
        <f t="shared" si="52"/>
        <v/>
      </c>
      <c r="CE49" s="63" t="str">
        <f t="shared" si="52"/>
        <v/>
      </c>
      <c r="CF49" s="63" t="str">
        <f t="shared" si="52"/>
        <v/>
      </c>
      <c r="CG49" s="63" t="str">
        <f t="shared" si="52"/>
        <v/>
      </c>
      <c r="CH49" s="63" t="str">
        <f t="shared" si="52"/>
        <v/>
      </c>
      <c r="CI49" s="63" t="str">
        <f t="shared" si="52"/>
        <v/>
      </c>
      <c r="CJ49" s="63" t="str">
        <f t="shared" si="52"/>
        <v/>
      </c>
      <c r="CK49" s="63" t="str">
        <f t="shared" si="52"/>
        <v/>
      </c>
      <c r="CL49" s="63" t="str">
        <f t="shared" si="52"/>
        <v/>
      </c>
      <c r="CM49" s="63" t="str">
        <f t="shared" si="52"/>
        <v/>
      </c>
      <c r="CN49" s="63" t="str">
        <f t="shared" si="52"/>
        <v/>
      </c>
      <c r="CO49" s="63" t="str">
        <f t="shared" si="52"/>
        <v/>
      </c>
      <c r="CP49" s="63" t="str">
        <f t="shared" si="52"/>
        <v/>
      </c>
      <c r="CQ49" s="63" t="str">
        <f t="shared" si="52"/>
        <v/>
      </c>
      <c r="CR49" s="63" t="str">
        <f t="shared" si="52"/>
        <v/>
      </c>
      <c r="CS49" s="63" t="str">
        <f t="shared" si="52"/>
        <v/>
      </c>
      <c r="CT49" s="63" t="str">
        <f t="shared" si="52"/>
        <v/>
      </c>
      <c r="CU49" s="63" t="str">
        <f t="shared" si="52"/>
        <v/>
      </c>
      <c r="CV49" s="63" t="str">
        <f t="shared" si="52"/>
        <v/>
      </c>
      <c r="CW49" s="63" t="str">
        <f t="shared" si="52"/>
        <v/>
      </c>
      <c r="CX49" s="63" t="str">
        <f t="shared" si="52"/>
        <v/>
      </c>
      <c r="CY49" s="63" t="str">
        <f t="shared" si="52"/>
        <v/>
      </c>
      <c r="CZ49" s="63" t="str">
        <f t="shared" si="52"/>
        <v/>
      </c>
    </row>
    <row r="50" ht="15.75" customHeight="1">
      <c r="A50" s="53"/>
      <c r="B50" s="53"/>
      <c r="C50" s="55"/>
      <c r="D50" s="55"/>
      <c r="E50" s="53"/>
      <c r="F50" s="53"/>
      <c r="G50" s="53"/>
      <c r="H50" s="53"/>
      <c r="I50" s="53"/>
      <c r="J50" s="56"/>
      <c r="K50" s="57" t="str">
        <f t="shared" si="6"/>
        <v/>
      </c>
      <c r="L50" s="57" t="str">
        <f t="shared" si="7"/>
        <v/>
      </c>
      <c r="M50" s="57" t="str">
        <f>IF(OR($B50&lt;&gt;"Vorgang",N($H50)=0,NOT(ISNUMBER($L50)),ISNUMBER($P50)),"",WORKDAY($L50,$H50,Freie_Tage))</f>
        <v/>
      </c>
      <c r="N50" s="56"/>
      <c r="O50" s="56"/>
      <c r="P50" s="56"/>
      <c r="Q50" s="58"/>
      <c r="R50" s="59" t="str">
        <f>IF(AND(ISNUMBER($N50),ISNUMBER($L50)),IF($L50&gt;$N50,NETWORKDAYS($N50,$L50,Freie_Tage)-1,IF($L50&lt;$N50,1-NETWORKDAYS($L50,$N50,Freie_Tage),0)),"")</f>
        <v/>
      </c>
      <c r="S50" s="60" t="str">
        <f t="shared" si="8"/>
        <v/>
      </c>
      <c r="T50" s="61" t="str">
        <f t="shared" si="9"/>
        <v/>
      </c>
      <c r="U50" s="62">
        <f t="shared" si="10"/>
        <v>1</v>
      </c>
      <c r="V50" s="62" t="str">
        <f t="array" ref="V50">IF(OR($C50="",$B50="Abschnitt"),"",IF(ISNUMBER($O50),$O50,IF(AND($E50="",NOT(ISNUMBER($J50))),WORKDAY(IF(ISNUMBER($C$5),$C$5,TODAY())-1,1,Freie_Tage),MAX(IF($E50="",0,IFERROR(WORKDAY(INDEX($X$7:$X49,MATCH($E50,$A$7:$A49,0)),IF($B50="Meilenstein",0,1)+N($F50),Freie_Tage),WORKDAY(IF(ISNUMBER($C$5),$C$5,TODAY())-1,1,Freie_Tage))),IF(ISNUMBER($J50),WORKDAY($J50-1,1,Freie_Tage),0)))))</f>
        <v/>
      </c>
      <c r="W50" s="62" t="str">
        <f>IF(V50="","",IF(ISNUMBER($P50),$P50,IF($B50="Meilenstein",V50,WORKDAY(V50,MAX(N($G50),1)-1,Freie_Tage))))</f>
        <v/>
      </c>
      <c r="X50" s="62" t="str">
        <f>IF(V50="","",MAX(WORKDAY(IF($B50="Meilenstein",V50,WORKDAY(V50,MAX(N($G50),1)-1,Freie_Tage)),N($H50),Freie_Tage),IF(ISNUMBER($P50),$P50,0)))</f>
        <v/>
      </c>
      <c r="Y50" s="62">
        <f t="shared" si="11"/>
        <v>0</v>
      </c>
      <c r="Z50" s="62">
        <f>IF(NOT(ISNUMBER($K50)),0,IF(Y50&gt;=1,1,IF(TODAY()&lt;$K50,2,IF(OR(TODAY()&gt;$L50,N($R50)&gt;0),5,IF(Y50&lt;MIN(1,(NETWORKDAYS($K50,TODAY(),Freie_Tage)-1)/MAX(1,NETWORKDAYS($K50,$L50,Freie_Tage)))-0.15,4,3)))))</f>
        <v>0</v>
      </c>
      <c r="AA50" s="63" t="str">
        <f t="shared" ref="AA50:CZ50" si="53">IF(AND($B50="Meilenstein",ISNUMBER($K50)),IF(AND(AA$1&lt;=$K50,AB$1&gt;$K50),"◆",""),"")</f>
        <v/>
      </c>
      <c r="AB50" s="63" t="str">
        <f t="shared" si="53"/>
        <v/>
      </c>
      <c r="AC50" s="63" t="str">
        <f t="shared" si="53"/>
        <v/>
      </c>
      <c r="AD50" s="63" t="str">
        <f t="shared" si="53"/>
        <v/>
      </c>
      <c r="AE50" s="63" t="str">
        <f t="shared" si="53"/>
        <v/>
      </c>
      <c r="AF50" s="63" t="str">
        <f t="shared" si="53"/>
        <v/>
      </c>
      <c r="AG50" s="63" t="str">
        <f t="shared" si="53"/>
        <v/>
      </c>
      <c r="AH50" s="63" t="str">
        <f t="shared" si="53"/>
        <v/>
      </c>
      <c r="AI50" s="63" t="str">
        <f t="shared" si="53"/>
        <v/>
      </c>
      <c r="AJ50" s="63" t="str">
        <f t="shared" si="53"/>
        <v/>
      </c>
      <c r="AK50" s="63" t="str">
        <f t="shared" si="53"/>
        <v/>
      </c>
      <c r="AL50" s="63" t="str">
        <f t="shared" si="53"/>
        <v/>
      </c>
      <c r="AM50" s="63" t="str">
        <f t="shared" si="53"/>
        <v/>
      </c>
      <c r="AN50" s="63" t="str">
        <f t="shared" si="53"/>
        <v/>
      </c>
      <c r="AO50" s="63" t="str">
        <f t="shared" si="53"/>
        <v/>
      </c>
      <c r="AP50" s="63" t="str">
        <f t="shared" si="53"/>
        <v/>
      </c>
      <c r="AQ50" s="63" t="str">
        <f t="shared" si="53"/>
        <v/>
      </c>
      <c r="AR50" s="63" t="str">
        <f t="shared" si="53"/>
        <v/>
      </c>
      <c r="AS50" s="63" t="str">
        <f t="shared" si="53"/>
        <v/>
      </c>
      <c r="AT50" s="63" t="str">
        <f t="shared" si="53"/>
        <v/>
      </c>
      <c r="AU50" s="63" t="str">
        <f t="shared" si="53"/>
        <v/>
      </c>
      <c r="AV50" s="63" t="str">
        <f t="shared" si="53"/>
        <v/>
      </c>
      <c r="AW50" s="63" t="str">
        <f t="shared" si="53"/>
        <v/>
      </c>
      <c r="AX50" s="63" t="str">
        <f t="shared" si="53"/>
        <v/>
      </c>
      <c r="AY50" s="63" t="str">
        <f t="shared" si="53"/>
        <v/>
      </c>
      <c r="AZ50" s="63" t="str">
        <f t="shared" si="53"/>
        <v/>
      </c>
      <c r="BA50" s="63" t="str">
        <f t="shared" si="53"/>
        <v/>
      </c>
      <c r="BB50" s="63" t="str">
        <f t="shared" si="53"/>
        <v/>
      </c>
      <c r="BC50" s="63" t="str">
        <f t="shared" si="53"/>
        <v/>
      </c>
      <c r="BD50" s="63" t="str">
        <f t="shared" si="53"/>
        <v/>
      </c>
      <c r="BE50" s="63" t="str">
        <f t="shared" si="53"/>
        <v/>
      </c>
      <c r="BF50" s="63" t="str">
        <f t="shared" si="53"/>
        <v/>
      </c>
      <c r="BG50" s="63" t="str">
        <f t="shared" si="53"/>
        <v/>
      </c>
      <c r="BH50" s="63" t="str">
        <f t="shared" si="53"/>
        <v/>
      </c>
      <c r="BI50" s="63" t="str">
        <f t="shared" si="53"/>
        <v/>
      </c>
      <c r="BJ50" s="63" t="str">
        <f t="shared" si="53"/>
        <v/>
      </c>
      <c r="BK50" s="63" t="str">
        <f t="shared" si="53"/>
        <v/>
      </c>
      <c r="BL50" s="63" t="str">
        <f t="shared" si="53"/>
        <v/>
      </c>
      <c r="BM50" s="63" t="str">
        <f t="shared" si="53"/>
        <v/>
      </c>
      <c r="BN50" s="63" t="str">
        <f t="shared" si="53"/>
        <v/>
      </c>
      <c r="BO50" s="63" t="str">
        <f t="shared" si="53"/>
        <v/>
      </c>
      <c r="BP50" s="63" t="str">
        <f t="shared" si="53"/>
        <v/>
      </c>
      <c r="BQ50" s="63" t="str">
        <f t="shared" si="53"/>
        <v/>
      </c>
      <c r="BR50" s="63" t="str">
        <f t="shared" si="53"/>
        <v/>
      </c>
      <c r="BS50" s="63" t="str">
        <f t="shared" si="53"/>
        <v/>
      </c>
      <c r="BT50" s="63" t="str">
        <f t="shared" si="53"/>
        <v/>
      </c>
      <c r="BU50" s="63" t="str">
        <f t="shared" si="53"/>
        <v/>
      </c>
      <c r="BV50" s="63" t="str">
        <f t="shared" si="53"/>
        <v/>
      </c>
      <c r="BW50" s="63" t="str">
        <f t="shared" si="53"/>
        <v/>
      </c>
      <c r="BX50" s="63" t="str">
        <f t="shared" si="53"/>
        <v/>
      </c>
      <c r="BY50" s="63" t="str">
        <f t="shared" si="53"/>
        <v/>
      </c>
      <c r="BZ50" s="63" t="str">
        <f t="shared" si="53"/>
        <v/>
      </c>
      <c r="CA50" s="63" t="str">
        <f t="shared" si="53"/>
        <v/>
      </c>
      <c r="CB50" s="63" t="str">
        <f t="shared" si="53"/>
        <v/>
      </c>
      <c r="CC50" s="63" t="str">
        <f t="shared" si="53"/>
        <v/>
      </c>
      <c r="CD50" s="63" t="str">
        <f t="shared" si="53"/>
        <v/>
      </c>
      <c r="CE50" s="63" t="str">
        <f t="shared" si="53"/>
        <v/>
      </c>
      <c r="CF50" s="63" t="str">
        <f t="shared" si="53"/>
        <v/>
      </c>
      <c r="CG50" s="63" t="str">
        <f t="shared" si="53"/>
        <v/>
      </c>
      <c r="CH50" s="63" t="str">
        <f t="shared" si="53"/>
        <v/>
      </c>
      <c r="CI50" s="63" t="str">
        <f t="shared" si="53"/>
        <v/>
      </c>
      <c r="CJ50" s="63" t="str">
        <f t="shared" si="53"/>
        <v/>
      </c>
      <c r="CK50" s="63" t="str">
        <f t="shared" si="53"/>
        <v/>
      </c>
      <c r="CL50" s="63" t="str">
        <f t="shared" si="53"/>
        <v/>
      </c>
      <c r="CM50" s="63" t="str">
        <f t="shared" si="53"/>
        <v/>
      </c>
      <c r="CN50" s="63" t="str">
        <f t="shared" si="53"/>
        <v/>
      </c>
      <c r="CO50" s="63" t="str">
        <f t="shared" si="53"/>
        <v/>
      </c>
      <c r="CP50" s="63" t="str">
        <f t="shared" si="53"/>
        <v/>
      </c>
      <c r="CQ50" s="63" t="str">
        <f t="shared" si="53"/>
        <v/>
      </c>
      <c r="CR50" s="63" t="str">
        <f t="shared" si="53"/>
        <v/>
      </c>
      <c r="CS50" s="63" t="str">
        <f t="shared" si="53"/>
        <v/>
      </c>
      <c r="CT50" s="63" t="str">
        <f t="shared" si="53"/>
        <v/>
      </c>
      <c r="CU50" s="63" t="str">
        <f t="shared" si="53"/>
        <v/>
      </c>
      <c r="CV50" s="63" t="str">
        <f t="shared" si="53"/>
        <v/>
      </c>
      <c r="CW50" s="63" t="str">
        <f t="shared" si="53"/>
        <v/>
      </c>
      <c r="CX50" s="63" t="str">
        <f t="shared" si="53"/>
        <v/>
      </c>
      <c r="CY50" s="63" t="str">
        <f t="shared" si="53"/>
        <v/>
      </c>
      <c r="CZ50" s="63" t="str">
        <f t="shared" si="53"/>
        <v/>
      </c>
    </row>
    <row r="51" ht="15.75" customHeight="1">
      <c r="A51" s="53"/>
      <c r="B51" s="53"/>
      <c r="C51" s="55"/>
      <c r="D51" s="55"/>
      <c r="E51" s="53"/>
      <c r="F51" s="53"/>
      <c r="G51" s="53"/>
      <c r="H51" s="53"/>
      <c r="I51" s="53"/>
      <c r="J51" s="56"/>
      <c r="K51" s="57" t="str">
        <f t="shared" si="6"/>
        <v/>
      </c>
      <c r="L51" s="57" t="str">
        <f t="shared" si="7"/>
        <v/>
      </c>
      <c r="M51" s="57" t="str">
        <f>IF(OR($B51&lt;&gt;"Vorgang",N($H51)=0,NOT(ISNUMBER($L51)),ISNUMBER($P51)),"",WORKDAY($L51,$H51,Freie_Tage))</f>
        <v/>
      </c>
      <c r="N51" s="56"/>
      <c r="O51" s="56"/>
      <c r="P51" s="56"/>
      <c r="Q51" s="58"/>
      <c r="R51" s="59" t="str">
        <f>IF(AND(ISNUMBER($N51),ISNUMBER($L51)),IF($L51&gt;$N51,NETWORKDAYS($N51,$L51,Freie_Tage)-1,IF($L51&lt;$N51,1-NETWORKDAYS($L51,$N51,Freie_Tage),0)),"")</f>
        <v/>
      </c>
      <c r="S51" s="60" t="str">
        <f t="shared" si="8"/>
        <v/>
      </c>
      <c r="T51" s="61" t="str">
        <f t="shared" si="9"/>
        <v/>
      </c>
      <c r="U51" s="62">
        <f t="shared" si="10"/>
        <v>1</v>
      </c>
      <c r="V51" s="62" t="str">
        <f t="array" ref="V51">IF(OR($C51="",$B51="Abschnitt"),"",IF(ISNUMBER($O51),$O51,IF(AND($E51="",NOT(ISNUMBER($J51))),WORKDAY(IF(ISNUMBER($C$5),$C$5,TODAY())-1,1,Freie_Tage),MAX(IF($E51="",0,IFERROR(WORKDAY(INDEX($X$7:$X50,MATCH($E51,$A$7:$A50,0)),IF($B51="Meilenstein",0,1)+N($F51),Freie_Tage),WORKDAY(IF(ISNUMBER($C$5),$C$5,TODAY())-1,1,Freie_Tage))),IF(ISNUMBER($J51),WORKDAY($J51-1,1,Freie_Tage),0)))))</f>
        <v/>
      </c>
      <c r="W51" s="62" t="str">
        <f>IF(V51="","",IF(ISNUMBER($P51),$P51,IF($B51="Meilenstein",V51,WORKDAY(V51,MAX(N($G51),1)-1,Freie_Tage))))</f>
        <v/>
      </c>
      <c r="X51" s="62" t="str">
        <f>IF(V51="","",MAX(WORKDAY(IF($B51="Meilenstein",V51,WORKDAY(V51,MAX(N($G51),1)-1,Freie_Tage)),N($H51),Freie_Tage),IF(ISNUMBER($P51),$P51,0)))</f>
        <v/>
      </c>
      <c r="Y51" s="62">
        <f t="shared" si="11"/>
        <v>0</v>
      </c>
      <c r="Z51" s="62">
        <f>IF(NOT(ISNUMBER($K51)),0,IF(Y51&gt;=1,1,IF(TODAY()&lt;$K51,2,IF(OR(TODAY()&gt;$L51,N($R51)&gt;0),5,IF(Y51&lt;MIN(1,(NETWORKDAYS($K51,TODAY(),Freie_Tage)-1)/MAX(1,NETWORKDAYS($K51,$L51,Freie_Tage)))-0.15,4,3)))))</f>
        <v>0</v>
      </c>
      <c r="AA51" s="63" t="str">
        <f t="shared" ref="AA51:CZ51" si="54">IF(AND($B51="Meilenstein",ISNUMBER($K51)),IF(AND(AA$1&lt;=$K51,AB$1&gt;$K51),"◆",""),"")</f>
        <v/>
      </c>
      <c r="AB51" s="63" t="str">
        <f t="shared" si="54"/>
        <v/>
      </c>
      <c r="AC51" s="63" t="str">
        <f t="shared" si="54"/>
        <v/>
      </c>
      <c r="AD51" s="63" t="str">
        <f t="shared" si="54"/>
        <v/>
      </c>
      <c r="AE51" s="63" t="str">
        <f t="shared" si="54"/>
        <v/>
      </c>
      <c r="AF51" s="63" t="str">
        <f t="shared" si="54"/>
        <v/>
      </c>
      <c r="AG51" s="63" t="str">
        <f t="shared" si="54"/>
        <v/>
      </c>
      <c r="AH51" s="63" t="str">
        <f t="shared" si="54"/>
        <v/>
      </c>
      <c r="AI51" s="63" t="str">
        <f t="shared" si="54"/>
        <v/>
      </c>
      <c r="AJ51" s="63" t="str">
        <f t="shared" si="54"/>
        <v/>
      </c>
      <c r="AK51" s="63" t="str">
        <f t="shared" si="54"/>
        <v/>
      </c>
      <c r="AL51" s="63" t="str">
        <f t="shared" si="54"/>
        <v/>
      </c>
      <c r="AM51" s="63" t="str">
        <f t="shared" si="54"/>
        <v/>
      </c>
      <c r="AN51" s="63" t="str">
        <f t="shared" si="54"/>
        <v/>
      </c>
      <c r="AO51" s="63" t="str">
        <f t="shared" si="54"/>
        <v/>
      </c>
      <c r="AP51" s="63" t="str">
        <f t="shared" si="54"/>
        <v/>
      </c>
      <c r="AQ51" s="63" t="str">
        <f t="shared" si="54"/>
        <v/>
      </c>
      <c r="AR51" s="63" t="str">
        <f t="shared" si="54"/>
        <v/>
      </c>
      <c r="AS51" s="63" t="str">
        <f t="shared" si="54"/>
        <v/>
      </c>
      <c r="AT51" s="63" t="str">
        <f t="shared" si="54"/>
        <v/>
      </c>
      <c r="AU51" s="63" t="str">
        <f t="shared" si="54"/>
        <v/>
      </c>
      <c r="AV51" s="63" t="str">
        <f t="shared" si="54"/>
        <v/>
      </c>
      <c r="AW51" s="63" t="str">
        <f t="shared" si="54"/>
        <v/>
      </c>
      <c r="AX51" s="63" t="str">
        <f t="shared" si="54"/>
        <v/>
      </c>
      <c r="AY51" s="63" t="str">
        <f t="shared" si="54"/>
        <v/>
      </c>
      <c r="AZ51" s="63" t="str">
        <f t="shared" si="54"/>
        <v/>
      </c>
      <c r="BA51" s="63" t="str">
        <f t="shared" si="54"/>
        <v/>
      </c>
      <c r="BB51" s="63" t="str">
        <f t="shared" si="54"/>
        <v/>
      </c>
      <c r="BC51" s="63" t="str">
        <f t="shared" si="54"/>
        <v/>
      </c>
      <c r="BD51" s="63" t="str">
        <f t="shared" si="54"/>
        <v/>
      </c>
      <c r="BE51" s="63" t="str">
        <f t="shared" si="54"/>
        <v/>
      </c>
      <c r="BF51" s="63" t="str">
        <f t="shared" si="54"/>
        <v/>
      </c>
      <c r="BG51" s="63" t="str">
        <f t="shared" si="54"/>
        <v/>
      </c>
      <c r="BH51" s="63" t="str">
        <f t="shared" si="54"/>
        <v/>
      </c>
      <c r="BI51" s="63" t="str">
        <f t="shared" si="54"/>
        <v/>
      </c>
      <c r="BJ51" s="63" t="str">
        <f t="shared" si="54"/>
        <v/>
      </c>
      <c r="BK51" s="63" t="str">
        <f t="shared" si="54"/>
        <v/>
      </c>
      <c r="BL51" s="63" t="str">
        <f t="shared" si="54"/>
        <v/>
      </c>
      <c r="BM51" s="63" t="str">
        <f t="shared" si="54"/>
        <v/>
      </c>
      <c r="BN51" s="63" t="str">
        <f t="shared" si="54"/>
        <v/>
      </c>
      <c r="BO51" s="63" t="str">
        <f t="shared" si="54"/>
        <v/>
      </c>
      <c r="BP51" s="63" t="str">
        <f t="shared" si="54"/>
        <v/>
      </c>
      <c r="BQ51" s="63" t="str">
        <f t="shared" si="54"/>
        <v/>
      </c>
      <c r="BR51" s="63" t="str">
        <f t="shared" si="54"/>
        <v/>
      </c>
      <c r="BS51" s="63" t="str">
        <f t="shared" si="54"/>
        <v/>
      </c>
      <c r="BT51" s="63" t="str">
        <f t="shared" si="54"/>
        <v/>
      </c>
      <c r="BU51" s="63" t="str">
        <f t="shared" si="54"/>
        <v/>
      </c>
      <c r="BV51" s="63" t="str">
        <f t="shared" si="54"/>
        <v/>
      </c>
      <c r="BW51" s="63" t="str">
        <f t="shared" si="54"/>
        <v/>
      </c>
      <c r="BX51" s="63" t="str">
        <f t="shared" si="54"/>
        <v/>
      </c>
      <c r="BY51" s="63" t="str">
        <f t="shared" si="54"/>
        <v/>
      </c>
      <c r="BZ51" s="63" t="str">
        <f t="shared" si="54"/>
        <v/>
      </c>
      <c r="CA51" s="63" t="str">
        <f t="shared" si="54"/>
        <v/>
      </c>
      <c r="CB51" s="63" t="str">
        <f t="shared" si="54"/>
        <v/>
      </c>
      <c r="CC51" s="63" t="str">
        <f t="shared" si="54"/>
        <v/>
      </c>
      <c r="CD51" s="63" t="str">
        <f t="shared" si="54"/>
        <v/>
      </c>
      <c r="CE51" s="63" t="str">
        <f t="shared" si="54"/>
        <v/>
      </c>
      <c r="CF51" s="63" t="str">
        <f t="shared" si="54"/>
        <v/>
      </c>
      <c r="CG51" s="63" t="str">
        <f t="shared" si="54"/>
        <v/>
      </c>
      <c r="CH51" s="63" t="str">
        <f t="shared" si="54"/>
        <v/>
      </c>
      <c r="CI51" s="63" t="str">
        <f t="shared" si="54"/>
        <v/>
      </c>
      <c r="CJ51" s="63" t="str">
        <f t="shared" si="54"/>
        <v/>
      </c>
      <c r="CK51" s="63" t="str">
        <f t="shared" si="54"/>
        <v/>
      </c>
      <c r="CL51" s="63" t="str">
        <f t="shared" si="54"/>
        <v/>
      </c>
      <c r="CM51" s="63" t="str">
        <f t="shared" si="54"/>
        <v/>
      </c>
      <c r="CN51" s="63" t="str">
        <f t="shared" si="54"/>
        <v/>
      </c>
      <c r="CO51" s="63" t="str">
        <f t="shared" si="54"/>
        <v/>
      </c>
      <c r="CP51" s="63" t="str">
        <f t="shared" si="54"/>
        <v/>
      </c>
      <c r="CQ51" s="63" t="str">
        <f t="shared" si="54"/>
        <v/>
      </c>
      <c r="CR51" s="63" t="str">
        <f t="shared" si="54"/>
        <v/>
      </c>
      <c r="CS51" s="63" t="str">
        <f t="shared" si="54"/>
        <v/>
      </c>
      <c r="CT51" s="63" t="str">
        <f t="shared" si="54"/>
        <v/>
      </c>
      <c r="CU51" s="63" t="str">
        <f t="shared" si="54"/>
        <v/>
      </c>
      <c r="CV51" s="63" t="str">
        <f t="shared" si="54"/>
        <v/>
      </c>
      <c r="CW51" s="63" t="str">
        <f t="shared" si="54"/>
        <v/>
      </c>
      <c r="CX51" s="63" t="str">
        <f t="shared" si="54"/>
        <v/>
      </c>
      <c r="CY51" s="63" t="str">
        <f t="shared" si="54"/>
        <v/>
      </c>
      <c r="CZ51" s="63" t="str">
        <f t="shared" si="54"/>
        <v/>
      </c>
    </row>
    <row r="52" ht="15.75" customHeight="1">
      <c r="A52" s="53"/>
      <c r="B52" s="53"/>
      <c r="C52" s="55"/>
      <c r="D52" s="55"/>
      <c r="E52" s="53"/>
      <c r="F52" s="53"/>
      <c r="G52" s="53"/>
      <c r="H52" s="53"/>
      <c r="I52" s="53"/>
      <c r="J52" s="56"/>
      <c r="K52" s="57" t="str">
        <f t="shared" si="6"/>
        <v/>
      </c>
      <c r="L52" s="57" t="str">
        <f t="shared" si="7"/>
        <v/>
      </c>
      <c r="M52" s="57" t="str">
        <f>IF(OR($B52&lt;&gt;"Vorgang",N($H52)=0,NOT(ISNUMBER($L52)),ISNUMBER($P52)),"",WORKDAY($L52,$H52,Freie_Tage))</f>
        <v/>
      </c>
      <c r="N52" s="56"/>
      <c r="O52" s="56"/>
      <c r="P52" s="56"/>
      <c r="Q52" s="58"/>
      <c r="R52" s="59" t="str">
        <f>IF(AND(ISNUMBER($N52),ISNUMBER($L52)),IF($L52&gt;$N52,NETWORKDAYS($N52,$L52,Freie_Tage)-1,IF($L52&lt;$N52,1-NETWORKDAYS($L52,$N52,Freie_Tage),0)),"")</f>
        <v/>
      </c>
      <c r="S52" s="60" t="str">
        <f t="shared" si="8"/>
        <v/>
      </c>
      <c r="T52" s="61" t="str">
        <f t="shared" si="9"/>
        <v/>
      </c>
      <c r="U52" s="62">
        <f t="shared" si="10"/>
        <v>1</v>
      </c>
      <c r="V52" s="62" t="str">
        <f t="array" ref="V52">IF(OR($C52="",$B52="Abschnitt"),"",IF(ISNUMBER($O52),$O52,IF(AND($E52="",NOT(ISNUMBER($J52))),WORKDAY(IF(ISNUMBER($C$5),$C$5,TODAY())-1,1,Freie_Tage),MAX(IF($E52="",0,IFERROR(WORKDAY(INDEX($X$7:$X51,MATCH($E52,$A$7:$A51,0)),IF($B52="Meilenstein",0,1)+N($F52),Freie_Tage),WORKDAY(IF(ISNUMBER($C$5),$C$5,TODAY())-1,1,Freie_Tage))),IF(ISNUMBER($J52),WORKDAY($J52-1,1,Freie_Tage),0)))))</f>
        <v/>
      </c>
      <c r="W52" s="62" t="str">
        <f>IF(V52="","",IF(ISNUMBER($P52),$P52,IF($B52="Meilenstein",V52,WORKDAY(V52,MAX(N($G52),1)-1,Freie_Tage))))</f>
        <v/>
      </c>
      <c r="X52" s="62" t="str">
        <f>IF(V52="","",MAX(WORKDAY(IF($B52="Meilenstein",V52,WORKDAY(V52,MAX(N($G52),1)-1,Freie_Tage)),N($H52),Freie_Tage),IF(ISNUMBER($P52),$P52,0)))</f>
        <v/>
      </c>
      <c r="Y52" s="62">
        <f t="shared" si="11"/>
        <v>0</v>
      </c>
      <c r="Z52" s="62">
        <f>IF(NOT(ISNUMBER($K52)),0,IF(Y52&gt;=1,1,IF(TODAY()&lt;$K52,2,IF(OR(TODAY()&gt;$L52,N($R52)&gt;0),5,IF(Y52&lt;MIN(1,(NETWORKDAYS($K52,TODAY(),Freie_Tage)-1)/MAX(1,NETWORKDAYS($K52,$L52,Freie_Tage)))-0.15,4,3)))))</f>
        <v>0</v>
      </c>
      <c r="AA52" s="63" t="str">
        <f t="shared" ref="AA52:CZ52" si="55">IF(AND($B52="Meilenstein",ISNUMBER($K52)),IF(AND(AA$1&lt;=$K52,AB$1&gt;$K52),"◆",""),"")</f>
        <v/>
      </c>
      <c r="AB52" s="63" t="str">
        <f t="shared" si="55"/>
        <v/>
      </c>
      <c r="AC52" s="63" t="str">
        <f t="shared" si="55"/>
        <v/>
      </c>
      <c r="AD52" s="63" t="str">
        <f t="shared" si="55"/>
        <v/>
      </c>
      <c r="AE52" s="63" t="str">
        <f t="shared" si="55"/>
        <v/>
      </c>
      <c r="AF52" s="63" t="str">
        <f t="shared" si="55"/>
        <v/>
      </c>
      <c r="AG52" s="63" t="str">
        <f t="shared" si="55"/>
        <v/>
      </c>
      <c r="AH52" s="63" t="str">
        <f t="shared" si="55"/>
        <v/>
      </c>
      <c r="AI52" s="63" t="str">
        <f t="shared" si="55"/>
        <v/>
      </c>
      <c r="AJ52" s="63" t="str">
        <f t="shared" si="55"/>
        <v/>
      </c>
      <c r="AK52" s="63" t="str">
        <f t="shared" si="55"/>
        <v/>
      </c>
      <c r="AL52" s="63" t="str">
        <f t="shared" si="55"/>
        <v/>
      </c>
      <c r="AM52" s="63" t="str">
        <f t="shared" si="55"/>
        <v/>
      </c>
      <c r="AN52" s="63" t="str">
        <f t="shared" si="55"/>
        <v/>
      </c>
      <c r="AO52" s="63" t="str">
        <f t="shared" si="55"/>
        <v/>
      </c>
      <c r="AP52" s="63" t="str">
        <f t="shared" si="55"/>
        <v/>
      </c>
      <c r="AQ52" s="63" t="str">
        <f t="shared" si="55"/>
        <v/>
      </c>
      <c r="AR52" s="63" t="str">
        <f t="shared" si="55"/>
        <v/>
      </c>
      <c r="AS52" s="63" t="str">
        <f t="shared" si="55"/>
        <v/>
      </c>
      <c r="AT52" s="63" t="str">
        <f t="shared" si="55"/>
        <v/>
      </c>
      <c r="AU52" s="63" t="str">
        <f t="shared" si="55"/>
        <v/>
      </c>
      <c r="AV52" s="63" t="str">
        <f t="shared" si="55"/>
        <v/>
      </c>
      <c r="AW52" s="63" t="str">
        <f t="shared" si="55"/>
        <v/>
      </c>
      <c r="AX52" s="63" t="str">
        <f t="shared" si="55"/>
        <v/>
      </c>
      <c r="AY52" s="63" t="str">
        <f t="shared" si="55"/>
        <v/>
      </c>
      <c r="AZ52" s="63" t="str">
        <f t="shared" si="55"/>
        <v/>
      </c>
      <c r="BA52" s="63" t="str">
        <f t="shared" si="55"/>
        <v/>
      </c>
      <c r="BB52" s="63" t="str">
        <f t="shared" si="55"/>
        <v/>
      </c>
      <c r="BC52" s="63" t="str">
        <f t="shared" si="55"/>
        <v/>
      </c>
      <c r="BD52" s="63" t="str">
        <f t="shared" si="55"/>
        <v/>
      </c>
      <c r="BE52" s="63" t="str">
        <f t="shared" si="55"/>
        <v/>
      </c>
      <c r="BF52" s="63" t="str">
        <f t="shared" si="55"/>
        <v/>
      </c>
      <c r="BG52" s="63" t="str">
        <f t="shared" si="55"/>
        <v/>
      </c>
      <c r="BH52" s="63" t="str">
        <f t="shared" si="55"/>
        <v/>
      </c>
      <c r="BI52" s="63" t="str">
        <f t="shared" si="55"/>
        <v/>
      </c>
      <c r="BJ52" s="63" t="str">
        <f t="shared" si="55"/>
        <v/>
      </c>
      <c r="BK52" s="63" t="str">
        <f t="shared" si="55"/>
        <v/>
      </c>
      <c r="BL52" s="63" t="str">
        <f t="shared" si="55"/>
        <v/>
      </c>
      <c r="BM52" s="63" t="str">
        <f t="shared" si="55"/>
        <v/>
      </c>
      <c r="BN52" s="63" t="str">
        <f t="shared" si="55"/>
        <v/>
      </c>
      <c r="BO52" s="63" t="str">
        <f t="shared" si="55"/>
        <v/>
      </c>
      <c r="BP52" s="63" t="str">
        <f t="shared" si="55"/>
        <v/>
      </c>
      <c r="BQ52" s="63" t="str">
        <f t="shared" si="55"/>
        <v/>
      </c>
      <c r="BR52" s="63" t="str">
        <f t="shared" si="55"/>
        <v/>
      </c>
      <c r="BS52" s="63" t="str">
        <f t="shared" si="55"/>
        <v/>
      </c>
      <c r="BT52" s="63" t="str">
        <f t="shared" si="55"/>
        <v/>
      </c>
      <c r="BU52" s="63" t="str">
        <f t="shared" si="55"/>
        <v/>
      </c>
      <c r="BV52" s="63" t="str">
        <f t="shared" si="55"/>
        <v/>
      </c>
      <c r="BW52" s="63" t="str">
        <f t="shared" si="55"/>
        <v/>
      </c>
      <c r="BX52" s="63" t="str">
        <f t="shared" si="55"/>
        <v/>
      </c>
      <c r="BY52" s="63" t="str">
        <f t="shared" si="55"/>
        <v/>
      </c>
      <c r="BZ52" s="63" t="str">
        <f t="shared" si="55"/>
        <v/>
      </c>
      <c r="CA52" s="63" t="str">
        <f t="shared" si="55"/>
        <v/>
      </c>
      <c r="CB52" s="63" t="str">
        <f t="shared" si="55"/>
        <v/>
      </c>
      <c r="CC52" s="63" t="str">
        <f t="shared" si="55"/>
        <v/>
      </c>
      <c r="CD52" s="63" t="str">
        <f t="shared" si="55"/>
        <v/>
      </c>
      <c r="CE52" s="63" t="str">
        <f t="shared" si="55"/>
        <v/>
      </c>
      <c r="CF52" s="63" t="str">
        <f t="shared" si="55"/>
        <v/>
      </c>
      <c r="CG52" s="63" t="str">
        <f t="shared" si="55"/>
        <v/>
      </c>
      <c r="CH52" s="63" t="str">
        <f t="shared" si="55"/>
        <v/>
      </c>
      <c r="CI52" s="63" t="str">
        <f t="shared" si="55"/>
        <v/>
      </c>
      <c r="CJ52" s="63" t="str">
        <f t="shared" si="55"/>
        <v/>
      </c>
      <c r="CK52" s="63" t="str">
        <f t="shared" si="55"/>
        <v/>
      </c>
      <c r="CL52" s="63" t="str">
        <f t="shared" si="55"/>
        <v/>
      </c>
      <c r="CM52" s="63" t="str">
        <f t="shared" si="55"/>
        <v/>
      </c>
      <c r="CN52" s="63" t="str">
        <f t="shared" si="55"/>
        <v/>
      </c>
      <c r="CO52" s="63" t="str">
        <f t="shared" si="55"/>
        <v/>
      </c>
      <c r="CP52" s="63" t="str">
        <f t="shared" si="55"/>
        <v/>
      </c>
      <c r="CQ52" s="63" t="str">
        <f t="shared" si="55"/>
        <v/>
      </c>
      <c r="CR52" s="63" t="str">
        <f t="shared" si="55"/>
        <v/>
      </c>
      <c r="CS52" s="63" t="str">
        <f t="shared" si="55"/>
        <v/>
      </c>
      <c r="CT52" s="63" t="str">
        <f t="shared" si="55"/>
        <v/>
      </c>
      <c r="CU52" s="63" t="str">
        <f t="shared" si="55"/>
        <v/>
      </c>
      <c r="CV52" s="63" t="str">
        <f t="shared" si="55"/>
        <v/>
      </c>
      <c r="CW52" s="63" t="str">
        <f t="shared" si="55"/>
        <v/>
      </c>
      <c r="CX52" s="63" t="str">
        <f t="shared" si="55"/>
        <v/>
      </c>
      <c r="CY52" s="63" t="str">
        <f t="shared" si="55"/>
        <v/>
      </c>
      <c r="CZ52" s="63" t="str">
        <f t="shared" si="55"/>
        <v/>
      </c>
    </row>
    <row r="53" ht="15.75" customHeight="1">
      <c r="A53" s="53"/>
      <c r="B53" s="53"/>
      <c r="C53" s="55"/>
      <c r="D53" s="55"/>
      <c r="E53" s="53"/>
      <c r="F53" s="53"/>
      <c r="G53" s="53"/>
      <c r="H53" s="53"/>
      <c r="I53" s="53"/>
      <c r="J53" s="56"/>
      <c r="K53" s="57" t="str">
        <f t="shared" si="6"/>
        <v/>
      </c>
      <c r="L53" s="57" t="str">
        <f t="shared" si="7"/>
        <v/>
      </c>
      <c r="M53" s="57" t="str">
        <f>IF(OR($B53&lt;&gt;"Vorgang",N($H53)=0,NOT(ISNUMBER($L53)),ISNUMBER($P53)),"",WORKDAY($L53,$H53,Freie_Tage))</f>
        <v/>
      </c>
      <c r="N53" s="56"/>
      <c r="O53" s="56"/>
      <c r="P53" s="56"/>
      <c r="Q53" s="58"/>
      <c r="R53" s="59" t="str">
        <f>IF(AND(ISNUMBER($N53),ISNUMBER($L53)),IF($L53&gt;$N53,NETWORKDAYS($N53,$L53,Freie_Tage)-1,IF($L53&lt;$N53,1-NETWORKDAYS($L53,$N53,Freie_Tage),0)),"")</f>
        <v/>
      </c>
      <c r="S53" s="60" t="str">
        <f t="shared" si="8"/>
        <v/>
      </c>
      <c r="T53" s="61" t="str">
        <f t="shared" si="9"/>
        <v/>
      </c>
      <c r="U53" s="62">
        <f t="shared" si="10"/>
        <v>1</v>
      </c>
      <c r="V53" s="62" t="str">
        <f t="array" ref="V53">IF(OR($C53="",$B53="Abschnitt"),"",IF(ISNUMBER($O53),$O53,IF(AND($E53="",NOT(ISNUMBER($J53))),WORKDAY(IF(ISNUMBER($C$5),$C$5,TODAY())-1,1,Freie_Tage),MAX(IF($E53="",0,IFERROR(WORKDAY(INDEX($X$7:$X52,MATCH($E53,$A$7:$A52,0)),IF($B53="Meilenstein",0,1)+N($F53),Freie_Tage),WORKDAY(IF(ISNUMBER($C$5),$C$5,TODAY())-1,1,Freie_Tage))),IF(ISNUMBER($J53),WORKDAY($J53-1,1,Freie_Tage),0)))))</f>
        <v/>
      </c>
      <c r="W53" s="62" t="str">
        <f>IF(V53="","",IF(ISNUMBER($P53),$P53,IF($B53="Meilenstein",V53,WORKDAY(V53,MAX(N($G53),1)-1,Freie_Tage))))</f>
        <v/>
      </c>
      <c r="X53" s="62" t="str">
        <f>IF(V53="","",MAX(WORKDAY(IF($B53="Meilenstein",V53,WORKDAY(V53,MAX(N($G53),1)-1,Freie_Tage)),N($H53),Freie_Tage),IF(ISNUMBER($P53),$P53,0)))</f>
        <v/>
      </c>
      <c r="Y53" s="62">
        <f t="shared" si="11"/>
        <v>0</v>
      </c>
      <c r="Z53" s="62">
        <f>IF(NOT(ISNUMBER($K53)),0,IF(Y53&gt;=1,1,IF(TODAY()&lt;$K53,2,IF(OR(TODAY()&gt;$L53,N($R53)&gt;0),5,IF(Y53&lt;MIN(1,(NETWORKDAYS($K53,TODAY(),Freie_Tage)-1)/MAX(1,NETWORKDAYS($K53,$L53,Freie_Tage)))-0.15,4,3)))))</f>
        <v>0</v>
      </c>
      <c r="AA53" s="63" t="str">
        <f t="shared" ref="AA53:CZ53" si="56">IF(AND($B53="Meilenstein",ISNUMBER($K53)),IF(AND(AA$1&lt;=$K53,AB$1&gt;$K53),"◆",""),"")</f>
        <v/>
      </c>
      <c r="AB53" s="63" t="str">
        <f t="shared" si="56"/>
        <v/>
      </c>
      <c r="AC53" s="63" t="str">
        <f t="shared" si="56"/>
        <v/>
      </c>
      <c r="AD53" s="63" t="str">
        <f t="shared" si="56"/>
        <v/>
      </c>
      <c r="AE53" s="63" t="str">
        <f t="shared" si="56"/>
        <v/>
      </c>
      <c r="AF53" s="63" t="str">
        <f t="shared" si="56"/>
        <v/>
      </c>
      <c r="AG53" s="63" t="str">
        <f t="shared" si="56"/>
        <v/>
      </c>
      <c r="AH53" s="63" t="str">
        <f t="shared" si="56"/>
        <v/>
      </c>
      <c r="AI53" s="63" t="str">
        <f t="shared" si="56"/>
        <v/>
      </c>
      <c r="AJ53" s="63" t="str">
        <f t="shared" si="56"/>
        <v/>
      </c>
      <c r="AK53" s="63" t="str">
        <f t="shared" si="56"/>
        <v/>
      </c>
      <c r="AL53" s="63" t="str">
        <f t="shared" si="56"/>
        <v/>
      </c>
      <c r="AM53" s="63" t="str">
        <f t="shared" si="56"/>
        <v/>
      </c>
      <c r="AN53" s="63" t="str">
        <f t="shared" si="56"/>
        <v/>
      </c>
      <c r="AO53" s="63" t="str">
        <f t="shared" si="56"/>
        <v/>
      </c>
      <c r="AP53" s="63" t="str">
        <f t="shared" si="56"/>
        <v/>
      </c>
      <c r="AQ53" s="63" t="str">
        <f t="shared" si="56"/>
        <v/>
      </c>
      <c r="AR53" s="63" t="str">
        <f t="shared" si="56"/>
        <v/>
      </c>
      <c r="AS53" s="63" t="str">
        <f t="shared" si="56"/>
        <v/>
      </c>
      <c r="AT53" s="63" t="str">
        <f t="shared" si="56"/>
        <v/>
      </c>
      <c r="AU53" s="63" t="str">
        <f t="shared" si="56"/>
        <v/>
      </c>
      <c r="AV53" s="63" t="str">
        <f t="shared" si="56"/>
        <v/>
      </c>
      <c r="AW53" s="63" t="str">
        <f t="shared" si="56"/>
        <v/>
      </c>
      <c r="AX53" s="63" t="str">
        <f t="shared" si="56"/>
        <v/>
      </c>
      <c r="AY53" s="63" t="str">
        <f t="shared" si="56"/>
        <v/>
      </c>
      <c r="AZ53" s="63" t="str">
        <f t="shared" si="56"/>
        <v/>
      </c>
      <c r="BA53" s="63" t="str">
        <f t="shared" si="56"/>
        <v/>
      </c>
      <c r="BB53" s="63" t="str">
        <f t="shared" si="56"/>
        <v/>
      </c>
      <c r="BC53" s="63" t="str">
        <f t="shared" si="56"/>
        <v/>
      </c>
      <c r="BD53" s="63" t="str">
        <f t="shared" si="56"/>
        <v/>
      </c>
      <c r="BE53" s="63" t="str">
        <f t="shared" si="56"/>
        <v/>
      </c>
      <c r="BF53" s="63" t="str">
        <f t="shared" si="56"/>
        <v/>
      </c>
      <c r="BG53" s="63" t="str">
        <f t="shared" si="56"/>
        <v/>
      </c>
      <c r="BH53" s="63" t="str">
        <f t="shared" si="56"/>
        <v/>
      </c>
      <c r="BI53" s="63" t="str">
        <f t="shared" si="56"/>
        <v/>
      </c>
      <c r="BJ53" s="63" t="str">
        <f t="shared" si="56"/>
        <v/>
      </c>
      <c r="BK53" s="63" t="str">
        <f t="shared" si="56"/>
        <v/>
      </c>
      <c r="BL53" s="63" t="str">
        <f t="shared" si="56"/>
        <v/>
      </c>
      <c r="BM53" s="63" t="str">
        <f t="shared" si="56"/>
        <v/>
      </c>
      <c r="BN53" s="63" t="str">
        <f t="shared" si="56"/>
        <v/>
      </c>
      <c r="BO53" s="63" t="str">
        <f t="shared" si="56"/>
        <v/>
      </c>
      <c r="BP53" s="63" t="str">
        <f t="shared" si="56"/>
        <v/>
      </c>
      <c r="BQ53" s="63" t="str">
        <f t="shared" si="56"/>
        <v/>
      </c>
      <c r="BR53" s="63" t="str">
        <f t="shared" si="56"/>
        <v/>
      </c>
      <c r="BS53" s="63" t="str">
        <f t="shared" si="56"/>
        <v/>
      </c>
      <c r="BT53" s="63" t="str">
        <f t="shared" si="56"/>
        <v/>
      </c>
      <c r="BU53" s="63" t="str">
        <f t="shared" si="56"/>
        <v/>
      </c>
      <c r="BV53" s="63" t="str">
        <f t="shared" si="56"/>
        <v/>
      </c>
      <c r="BW53" s="63" t="str">
        <f t="shared" si="56"/>
        <v/>
      </c>
      <c r="BX53" s="63" t="str">
        <f t="shared" si="56"/>
        <v/>
      </c>
      <c r="BY53" s="63" t="str">
        <f t="shared" si="56"/>
        <v/>
      </c>
      <c r="BZ53" s="63" t="str">
        <f t="shared" si="56"/>
        <v/>
      </c>
      <c r="CA53" s="63" t="str">
        <f t="shared" si="56"/>
        <v/>
      </c>
      <c r="CB53" s="63" t="str">
        <f t="shared" si="56"/>
        <v/>
      </c>
      <c r="CC53" s="63" t="str">
        <f t="shared" si="56"/>
        <v/>
      </c>
      <c r="CD53" s="63" t="str">
        <f t="shared" si="56"/>
        <v/>
      </c>
      <c r="CE53" s="63" t="str">
        <f t="shared" si="56"/>
        <v/>
      </c>
      <c r="CF53" s="63" t="str">
        <f t="shared" si="56"/>
        <v/>
      </c>
      <c r="CG53" s="63" t="str">
        <f t="shared" si="56"/>
        <v/>
      </c>
      <c r="CH53" s="63" t="str">
        <f t="shared" si="56"/>
        <v/>
      </c>
      <c r="CI53" s="63" t="str">
        <f t="shared" si="56"/>
        <v/>
      </c>
      <c r="CJ53" s="63" t="str">
        <f t="shared" si="56"/>
        <v/>
      </c>
      <c r="CK53" s="63" t="str">
        <f t="shared" si="56"/>
        <v/>
      </c>
      <c r="CL53" s="63" t="str">
        <f t="shared" si="56"/>
        <v/>
      </c>
      <c r="CM53" s="63" t="str">
        <f t="shared" si="56"/>
        <v/>
      </c>
      <c r="CN53" s="63" t="str">
        <f t="shared" si="56"/>
        <v/>
      </c>
      <c r="CO53" s="63" t="str">
        <f t="shared" si="56"/>
        <v/>
      </c>
      <c r="CP53" s="63" t="str">
        <f t="shared" si="56"/>
        <v/>
      </c>
      <c r="CQ53" s="63" t="str">
        <f t="shared" si="56"/>
        <v/>
      </c>
      <c r="CR53" s="63" t="str">
        <f t="shared" si="56"/>
        <v/>
      </c>
      <c r="CS53" s="63" t="str">
        <f t="shared" si="56"/>
        <v/>
      </c>
      <c r="CT53" s="63" t="str">
        <f t="shared" si="56"/>
        <v/>
      </c>
      <c r="CU53" s="63" t="str">
        <f t="shared" si="56"/>
        <v/>
      </c>
      <c r="CV53" s="63" t="str">
        <f t="shared" si="56"/>
        <v/>
      </c>
      <c r="CW53" s="63" t="str">
        <f t="shared" si="56"/>
        <v/>
      </c>
      <c r="CX53" s="63" t="str">
        <f t="shared" si="56"/>
        <v/>
      </c>
      <c r="CY53" s="63" t="str">
        <f t="shared" si="56"/>
        <v/>
      </c>
      <c r="CZ53" s="63" t="str">
        <f t="shared" si="56"/>
        <v/>
      </c>
    </row>
    <row r="54" ht="15.75" customHeight="1">
      <c r="A54" s="53"/>
      <c r="B54" s="53"/>
      <c r="C54" s="55"/>
      <c r="D54" s="55"/>
      <c r="E54" s="53"/>
      <c r="F54" s="53"/>
      <c r="G54" s="53"/>
      <c r="H54" s="53"/>
      <c r="I54" s="53"/>
      <c r="J54" s="56"/>
      <c r="K54" s="57" t="str">
        <f t="shared" si="6"/>
        <v/>
      </c>
      <c r="L54" s="57" t="str">
        <f t="shared" si="7"/>
        <v/>
      </c>
      <c r="M54" s="57" t="str">
        <f>IF(OR($B54&lt;&gt;"Vorgang",N($H54)=0,NOT(ISNUMBER($L54)),ISNUMBER($P54)),"",WORKDAY($L54,$H54,Freie_Tage))</f>
        <v/>
      </c>
      <c r="N54" s="56"/>
      <c r="O54" s="56"/>
      <c r="P54" s="56"/>
      <c r="Q54" s="58"/>
      <c r="R54" s="59" t="str">
        <f>IF(AND(ISNUMBER($N54),ISNUMBER($L54)),IF($L54&gt;$N54,NETWORKDAYS($N54,$L54,Freie_Tage)-1,IF($L54&lt;$N54,1-NETWORKDAYS($L54,$N54,Freie_Tage),0)),"")</f>
        <v/>
      </c>
      <c r="S54" s="60" t="str">
        <f t="shared" si="8"/>
        <v/>
      </c>
      <c r="T54" s="61" t="str">
        <f t="shared" si="9"/>
        <v/>
      </c>
      <c r="U54" s="62">
        <f t="shared" si="10"/>
        <v>1</v>
      </c>
      <c r="V54" s="62" t="str">
        <f t="array" ref="V54">IF(OR($C54="",$B54="Abschnitt"),"",IF(ISNUMBER($O54),$O54,IF(AND($E54="",NOT(ISNUMBER($J54))),WORKDAY(IF(ISNUMBER($C$5),$C$5,TODAY())-1,1,Freie_Tage),MAX(IF($E54="",0,IFERROR(WORKDAY(INDEX($X$7:$X53,MATCH($E54,$A$7:$A53,0)),IF($B54="Meilenstein",0,1)+N($F54),Freie_Tage),WORKDAY(IF(ISNUMBER($C$5),$C$5,TODAY())-1,1,Freie_Tage))),IF(ISNUMBER($J54),WORKDAY($J54-1,1,Freie_Tage),0)))))</f>
        <v/>
      </c>
      <c r="W54" s="62" t="str">
        <f>IF(V54="","",IF(ISNUMBER($P54),$P54,IF($B54="Meilenstein",V54,WORKDAY(V54,MAX(N($G54),1)-1,Freie_Tage))))</f>
        <v/>
      </c>
      <c r="X54" s="62" t="str">
        <f>IF(V54="","",MAX(WORKDAY(IF($B54="Meilenstein",V54,WORKDAY(V54,MAX(N($G54),1)-1,Freie_Tage)),N($H54),Freie_Tage),IF(ISNUMBER($P54),$P54,0)))</f>
        <v/>
      </c>
      <c r="Y54" s="62">
        <f t="shared" si="11"/>
        <v>0</v>
      </c>
      <c r="Z54" s="62">
        <f>IF(NOT(ISNUMBER($K54)),0,IF(Y54&gt;=1,1,IF(TODAY()&lt;$K54,2,IF(OR(TODAY()&gt;$L54,N($R54)&gt;0),5,IF(Y54&lt;MIN(1,(NETWORKDAYS($K54,TODAY(),Freie_Tage)-1)/MAX(1,NETWORKDAYS($K54,$L54,Freie_Tage)))-0.15,4,3)))))</f>
        <v>0</v>
      </c>
      <c r="AA54" s="63" t="str">
        <f t="shared" ref="AA54:CZ54" si="57">IF(AND($B54="Meilenstein",ISNUMBER($K54)),IF(AND(AA$1&lt;=$K54,AB$1&gt;$K54),"◆",""),"")</f>
        <v/>
      </c>
      <c r="AB54" s="63" t="str">
        <f t="shared" si="57"/>
        <v/>
      </c>
      <c r="AC54" s="63" t="str">
        <f t="shared" si="57"/>
        <v/>
      </c>
      <c r="AD54" s="63" t="str">
        <f t="shared" si="57"/>
        <v/>
      </c>
      <c r="AE54" s="63" t="str">
        <f t="shared" si="57"/>
        <v/>
      </c>
      <c r="AF54" s="63" t="str">
        <f t="shared" si="57"/>
        <v/>
      </c>
      <c r="AG54" s="63" t="str">
        <f t="shared" si="57"/>
        <v/>
      </c>
      <c r="AH54" s="63" t="str">
        <f t="shared" si="57"/>
        <v/>
      </c>
      <c r="AI54" s="63" t="str">
        <f t="shared" si="57"/>
        <v/>
      </c>
      <c r="AJ54" s="63" t="str">
        <f t="shared" si="57"/>
        <v/>
      </c>
      <c r="AK54" s="63" t="str">
        <f t="shared" si="57"/>
        <v/>
      </c>
      <c r="AL54" s="63" t="str">
        <f t="shared" si="57"/>
        <v/>
      </c>
      <c r="AM54" s="63" t="str">
        <f t="shared" si="57"/>
        <v/>
      </c>
      <c r="AN54" s="63" t="str">
        <f t="shared" si="57"/>
        <v/>
      </c>
      <c r="AO54" s="63" t="str">
        <f t="shared" si="57"/>
        <v/>
      </c>
      <c r="AP54" s="63" t="str">
        <f t="shared" si="57"/>
        <v/>
      </c>
      <c r="AQ54" s="63" t="str">
        <f t="shared" si="57"/>
        <v/>
      </c>
      <c r="AR54" s="63" t="str">
        <f t="shared" si="57"/>
        <v/>
      </c>
      <c r="AS54" s="63" t="str">
        <f t="shared" si="57"/>
        <v/>
      </c>
      <c r="AT54" s="63" t="str">
        <f t="shared" si="57"/>
        <v/>
      </c>
      <c r="AU54" s="63" t="str">
        <f t="shared" si="57"/>
        <v/>
      </c>
      <c r="AV54" s="63" t="str">
        <f t="shared" si="57"/>
        <v/>
      </c>
      <c r="AW54" s="63" t="str">
        <f t="shared" si="57"/>
        <v/>
      </c>
      <c r="AX54" s="63" t="str">
        <f t="shared" si="57"/>
        <v/>
      </c>
      <c r="AY54" s="63" t="str">
        <f t="shared" si="57"/>
        <v/>
      </c>
      <c r="AZ54" s="63" t="str">
        <f t="shared" si="57"/>
        <v/>
      </c>
      <c r="BA54" s="63" t="str">
        <f t="shared" si="57"/>
        <v/>
      </c>
      <c r="BB54" s="63" t="str">
        <f t="shared" si="57"/>
        <v/>
      </c>
      <c r="BC54" s="63" t="str">
        <f t="shared" si="57"/>
        <v/>
      </c>
      <c r="BD54" s="63" t="str">
        <f t="shared" si="57"/>
        <v/>
      </c>
      <c r="BE54" s="63" t="str">
        <f t="shared" si="57"/>
        <v/>
      </c>
      <c r="BF54" s="63" t="str">
        <f t="shared" si="57"/>
        <v/>
      </c>
      <c r="BG54" s="63" t="str">
        <f t="shared" si="57"/>
        <v/>
      </c>
      <c r="BH54" s="63" t="str">
        <f t="shared" si="57"/>
        <v/>
      </c>
      <c r="BI54" s="63" t="str">
        <f t="shared" si="57"/>
        <v/>
      </c>
      <c r="BJ54" s="63" t="str">
        <f t="shared" si="57"/>
        <v/>
      </c>
      <c r="BK54" s="63" t="str">
        <f t="shared" si="57"/>
        <v/>
      </c>
      <c r="BL54" s="63" t="str">
        <f t="shared" si="57"/>
        <v/>
      </c>
      <c r="BM54" s="63" t="str">
        <f t="shared" si="57"/>
        <v/>
      </c>
      <c r="BN54" s="63" t="str">
        <f t="shared" si="57"/>
        <v/>
      </c>
      <c r="BO54" s="63" t="str">
        <f t="shared" si="57"/>
        <v/>
      </c>
      <c r="BP54" s="63" t="str">
        <f t="shared" si="57"/>
        <v/>
      </c>
      <c r="BQ54" s="63" t="str">
        <f t="shared" si="57"/>
        <v/>
      </c>
      <c r="BR54" s="63" t="str">
        <f t="shared" si="57"/>
        <v/>
      </c>
      <c r="BS54" s="63" t="str">
        <f t="shared" si="57"/>
        <v/>
      </c>
      <c r="BT54" s="63" t="str">
        <f t="shared" si="57"/>
        <v/>
      </c>
      <c r="BU54" s="63" t="str">
        <f t="shared" si="57"/>
        <v/>
      </c>
      <c r="BV54" s="63" t="str">
        <f t="shared" si="57"/>
        <v/>
      </c>
      <c r="BW54" s="63" t="str">
        <f t="shared" si="57"/>
        <v/>
      </c>
      <c r="BX54" s="63" t="str">
        <f t="shared" si="57"/>
        <v/>
      </c>
      <c r="BY54" s="63" t="str">
        <f t="shared" si="57"/>
        <v/>
      </c>
      <c r="BZ54" s="63" t="str">
        <f t="shared" si="57"/>
        <v/>
      </c>
      <c r="CA54" s="63" t="str">
        <f t="shared" si="57"/>
        <v/>
      </c>
      <c r="CB54" s="63" t="str">
        <f t="shared" si="57"/>
        <v/>
      </c>
      <c r="CC54" s="63" t="str">
        <f t="shared" si="57"/>
        <v/>
      </c>
      <c r="CD54" s="63" t="str">
        <f t="shared" si="57"/>
        <v/>
      </c>
      <c r="CE54" s="63" t="str">
        <f t="shared" si="57"/>
        <v/>
      </c>
      <c r="CF54" s="63" t="str">
        <f t="shared" si="57"/>
        <v/>
      </c>
      <c r="CG54" s="63" t="str">
        <f t="shared" si="57"/>
        <v/>
      </c>
      <c r="CH54" s="63" t="str">
        <f t="shared" si="57"/>
        <v/>
      </c>
      <c r="CI54" s="63" t="str">
        <f t="shared" si="57"/>
        <v/>
      </c>
      <c r="CJ54" s="63" t="str">
        <f t="shared" si="57"/>
        <v/>
      </c>
      <c r="CK54" s="63" t="str">
        <f t="shared" si="57"/>
        <v/>
      </c>
      <c r="CL54" s="63" t="str">
        <f t="shared" si="57"/>
        <v/>
      </c>
      <c r="CM54" s="63" t="str">
        <f t="shared" si="57"/>
        <v/>
      </c>
      <c r="CN54" s="63" t="str">
        <f t="shared" si="57"/>
        <v/>
      </c>
      <c r="CO54" s="63" t="str">
        <f t="shared" si="57"/>
        <v/>
      </c>
      <c r="CP54" s="63" t="str">
        <f t="shared" si="57"/>
        <v/>
      </c>
      <c r="CQ54" s="63" t="str">
        <f t="shared" si="57"/>
        <v/>
      </c>
      <c r="CR54" s="63" t="str">
        <f t="shared" si="57"/>
        <v/>
      </c>
      <c r="CS54" s="63" t="str">
        <f t="shared" si="57"/>
        <v/>
      </c>
      <c r="CT54" s="63" t="str">
        <f t="shared" si="57"/>
        <v/>
      </c>
      <c r="CU54" s="63" t="str">
        <f t="shared" si="57"/>
        <v/>
      </c>
      <c r="CV54" s="63" t="str">
        <f t="shared" si="57"/>
        <v/>
      </c>
      <c r="CW54" s="63" t="str">
        <f t="shared" si="57"/>
        <v/>
      </c>
      <c r="CX54" s="63" t="str">
        <f t="shared" si="57"/>
        <v/>
      </c>
      <c r="CY54" s="63" t="str">
        <f t="shared" si="57"/>
        <v/>
      </c>
      <c r="CZ54" s="63" t="str">
        <f t="shared" si="57"/>
        <v/>
      </c>
    </row>
    <row r="55" ht="15.75" customHeight="1">
      <c r="A55" s="53"/>
      <c r="B55" s="53"/>
      <c r="C55" s="55"/>
      <c r="D55" s="55"/>
      <c r="E55" s="53"/>
      <c r="F55" s="53"/>
      <c r="G55" s="53"/>
      <c r="H55" s="53"/>
      <c r="I55" s="53"/>
      <c r="J55" s="56"/>
      <c r="K55" s="57" t="str">
        <f t="shared" si="6"/>
        <v/>
      </c>
      <c r="L55" s="57" t="str">
        <f t="shared" si="7"/>
        <v/>
      </c>
      <c r="M55" s="57" t="str">
        <f>IF(OR($B55&lt;&gt;"Vorgang",N($H55)=0,NOT(ISNUMBER($L55)),ISNUMBER($P55)),"",WORKDAY($L55,$H55,Freie_Tage))</f>
        <v/>
      </c>
      <c r="N55" s="56"/>
      <c r="O55" s="56"/>
      <c r="P55" s="56"/>
      <c r="Q55" s="58"/>
      <c r="R55" s="59" t="str">
        <f>IF(AND(ISNUMBER($N55),ISNUMBER($L55)),IF($L55&gt;$N55,NETWORKDAYS($N55,$L55,Freie_Tage)-1,IF($L55&lt;$N55,1-NETWORKDAYS($L55,$N55,Freie_Tage),0)),"")</f>
        <v/>
      </c>
      <c r="S55" s="60" t="str">
        <f t="shared" si="8"/>
        <v/>
      </c>
      <c r="T55" s="61" t="str">
        <f t="shared" si="9"/>
        <v/>
      </c>
      <c r="U55" s="62">
        <f t="shared" si="10"/>
        <v>1</v>
      </c>
      <c r="V55" s="62" t="str">
        <f t="array" ref="V55">IF(OR($C55="",$B55="Abschnitt"),"",IF(ISNUMBER($O55),$O55,IF(AND($E55="",NOT(ISNUMBER($J55))),WORKDAY(IF(ISNUMBER($C$5),$C$5,TODAY())-1,1,Freie_Tage),MAX(IF($E55="",0,IFERROR(WORKDAY(INDEX($X$7:$X54,MATCH($E55,$A$7:$A54,0)),IF($B55="Meilenstein",0,1)+N($F55),Freie_Tage),WORKDAY(IF(ISNUMBER($C$5),$C$5,TODAY())-1,1,Freie_Tage))),IF(ISNUMBER($J55),WORKDAY($J55-1,1,Freie_Tage),0)))))</f>
        <v/>
      </c>
      <c r="W55" s="62" t="str">
        <f>IF(V55="","",IF(ISNUMBER($P55),$P55,IF($B55="Meilenstein",V55,WORKDAY(V55,MAX(N($G55),1)-1,Freie_Tage))))</f>
        <v/>
      </c>
      <c r="X55" s="62" t="str">
        <f>IF(V55="","",MAX(WORKDAY(IF($B55="Meilenstein",V55,WORKDAY(V55,MAX(N($G55),1)-1,Freie_Tage)),N($H55),Freie_Tage),IF(ISNUMBER($P55),$P55,0)))</f>
        <v/>
      </c>
      <c r="Y55" s="62">
        <f t="shared" si="11"/>
        <v>0</v>
      </c>
      <c r="Z55" s="62">
        <f>IF(NOT(ISNUMBER($K55)),0,IF(Y55&gt;=1,1,IF(TODAY()&lt;$K55,2,IF(OR(TODAY()&gt;$L55,N($R55)&gt;0),5,IF(Y55&lt;MIN(1,(NETWORKDAYS($K55,TODAY(),Freie_Tage)-1)/MAX(1,NETWORKDAYS($K55,$L55,Freie_Tage)))-0.15,4,3)))))</f>
        <v>0</v>
      </c>
      <c r="AA55" s="63" t="str">
        <f t="shared" ref="AA55:CZ55" si="58">IF(AND($B55="Meilenstein",ISNUMBER($K55)),IF(AND(AA$1&lt;=$K55,AB$1&gt;$K55),"◆",""),"")</f>
        <v/>
      </c>
      <c r="AB55" s="63" t="str">
        <f t="shared" si="58"/>
        <v/>
      </c>
      <c r="AC55" s="63" t="str">
        <f t="shared" si="58"/>
        <v/>
      </c>
      <c r="AD55" s="63" t="str">
        <f t="shared" si="58"/>
        <v/>
      </c>
      <c r="AE55" s="63" t="str">
        <f t="shared" si="58"/>
        <v/>
      </c>
      <c r="AF55" s="63" t="str">
        <f t="shared" si="58"/>
        <v/>
      </c>
      <c r="AG55" s="63" t="str">
        <f t="shared" si="58"/>
        <v/>
      </c>
      <c r="AH55" s="63" t="str">
        <f t="shared" si="58"/>
        <v/>
      </c>
      <c r="AI55" s="63" t="str">
        <f t="shared" si="58"/>
        <v/>
      </c>
      <c r="AJ55" s="63" t="str">
        <f t="shared" si="58"/>
        <v/>
      </c>
      <c r="AK55" s="63" t="str">
        <f t="shared" si="58"/>
        <v/>
      </c>
      <c r="AL55" s="63" t="str">
        <f t="shared" si="58"/>
        <v/>
      </c>
      <c r="AM55" s="63" t="str">
        <f t="shared" si="58"/>
        <v/>
      </c>
      <c r="AN55" s="63" t="str">
        <f t="shared" si="58"/>
        <v/>
      </c>
      <c r="AO55" s="63" t="str">
        <f t="shared" si="58"/>
        <v/>
      </c>
      <c r="AP55" s="63" t="str">
        <f t="shared" si="58"/>
        <v/>
      </c>
      <c r="AQ55" s="63" t="str">
        <f t="shared" si="58"/>
        <v/>
      </c>
      <c r="AR55" s="63" t="str">
        <f t="shared" si="58"/>
        <v/>
      </c>
      <c r="AS55" s="63" t="str">
        <f t="shared" si="58"/>
        <v/>
      </c>
      <c r="AT55" s="63" t="str">
        <f t="shared" si="58"/>
        <v/>
      </c>
      <c r="AU55" s="63" t="str">
        <f t="shared" si="58"/>
        <v/>
      </c>
      <c r="AV55" s="63" t="str">
        <f t="shared" si="58"/>
        <v/>
      </c>
      <c r="AW55" s="63" t="str">
        <f t="shared" si="58"/>
        <v/>
      </c>
      <c r="AX55" s="63" t="str">
        <f t="shared" si="58"/>
        <v/>
      </c>
      <c r="AY55" s="63" t="str">
        <f t="shared" si="58"/>
        <v/>
      </c>
      <c r="AZ55" s="63" t="str">
        <f t="shared" si="58"/>
        <v/>
      </c>
      <c r="BA55" s="63" t="str">
        <f t="shared" si="58"/>
        <v/>
      </c>
      <c r="BB55" s="63" t="str">
        <f t="shared" si="58"/>
        <v/>
      </c>
      <c r="BC55" s="63" t="str">
        <f t="shared" si="58"/>
        <v/>
      </c>
      <c r="BD55" s="63" t="str">
        <f t="shared" si="58"/>
        <v/>
      </c>
      <c r="BE55" s="63" t="str">
        <f t="shared" si="58"/>
        <v/>
      </c>
      <c r="BF55" s="63" t="str">
        <f t="shared" si="58"/>
        <v/>
      </c>
      <c r="BG55" s="63" t="str">
        <f t="shared" si="58"/>
        <v/>
      </c>
      <c r="BH55" s="63" t="str">
        <f t="shared" si="58"/>
        <v/>
      </c>
      <c r="BI55" s="63" t="str">
        <f t="shared" si="58"/>
        <v/>
      </c>
      <c r="BJ55" s="63" t="str">
        <f t="shared" si="58"/>
        <v/>
      </c>
      <c r="BK55" s="63" t="str">
        <f t="shared" si="58"/>
        <v/>
      </c>
      <c r="BL55" s="63" t="str">
        <f t="shared" si="58"/>
        <v/>
      </c>
      <c r="BM55" s="63" t="str">
        <f t="shared" si="58"/>
        <v/>
      </c>
      <c r="BN55" s="63" t="str">
        <f t="shared" si="58"/>
        <v/>
      </c>
      <c r="BO55" s="63" t="str">
        <f t="shared" si="58"/>
        <v/>
      </c>
      <c r="BP55" s="63" t="str">
        <f t="shared" si="58"/>
        <v/>
      </c>
      <c r="BQ55" s="63" t="str">
        <f t="shared" si="58"/>
        <v/>
      </c>
      <c r="BR55" s="63" t="str">
        <f t="shared" si="58"/>
        <v/>
      </c>
      <c r="BS55" s="63" t="str">
        <f t="shared" si="58"/>
        <v/>
      </c>
      <c r="BT55" s="63" t="str">
        <f t="shared" si="58"/>
        <v/>
      </c>
      <c r="BU55" s="63" t="str">
        <f t="shared" si="58"/>
        <v/>
      </c>
      <c r="BV55" s="63" t="str">
        <f t="shared" si="58"/>
        <v/>
      </c>
      <c r="BW55" s="63" t="str">
        <f t="shared" si="58"/>
        <v/>
      </c>
      <c r="BX55" s="63" t="str">
        <f t="shared" si="58"/>
        <v/>
      </c>
      <c r="BY55" s="63" t="str">
        <f t="shared" si="58"/>
        <v/>
      </c>
      <c r="BZ55" s="63" t="str">
        <f t="shared" si="58"/>
        <v/>
      </c>
      <c r="CA55" s="63" t="str">
        <f t="shared" si="58"/>
        <v/>
      </c>
      <c r="CB55" s="63" t="str">
        <f t="shared" si="58"/>
        <v/>
      </c>
      <c r="CC55" s="63" t="str">
        <f t="shared" si="58"/>
        <v/>
      </c>
      <c r="CD55" s="63" t="str">
        <f t="shared" si="58"/>
        <v/>
      </c>
      <c r="CE55" s="63" t="str">
        <f t="shared" si="58"/>
        <v/>
      </c>
      <c r="CF55" s="63" t="str">
        <f t="shared" si="58"/>
        <v/>
      </c>
      <c r="CG55" s="63" t="str">
        <f t="shared" si="58"/>
        <v/>
      </c>
      <c r="CH55" s="63" t="str">
        <f t="shared" si="58"/>
        <v/>
      </c>
      <c r="CI55" s="63" t="str">
        <f t="shared" si="58"/>
        <v/>
      </c>
      <c r="CJ55" s="63" t="str">
        <f t="shared" si="58"/>
        <v/>
      </c>
      <c r="CK55" s="63" t="str">
        <f t="shared" si="58"/>
        <v/>
      </c>
      <c r="CL55" s="63" t="str">
        <f t="shared" si="58"/>
        <v/>
      </c>
      <c r="CM55" s="63" t="str">
        <f t="shared" si="58"/>
        <v/>
      </c>
      <c r="CN55" s="63" t="str">
        <f t="shared" si="58"/>
        <v/>
      </c>
      <c r="CO55" s="63" t="str">
        <f t="shared" si="58"/>
        <v/>
      </c>
      <c r="CP55" s="63" t="str">
        <f t="shared" si="58"/>
        <v/>
      </c>
      <c r="CQ55" s="63" t="str">
        <f t="shared" si="58"/>
        <v/>
      </c>
      <c r="CR55" s="63" t="str">
        <f t="shared" si="58"/>
        <v/>
      </c>
      <c r="CS55" s="63" t="str">
        <f t="shared" si="58"/>
        <v/>
      </c>
      <c r="CT55" s="63" t="str">
        <f t="shared" si="58"/>
        <v/>
      </c>
      <c r="CU55" s="63" t="str">
        <f t="shared" si="58"/>
        <v/>
      </c>
      <c r="CV55" s="63" t="str">
        <f t="shared" si="58"/>
        <v/>
      </c>
      <c r="CW55" s="63" t="str">
        <f t="shared" si="58"/>
        <v/>
      </c>
      <c r="CX55" s="63" t="str">
        <f t="shared" si="58"/>
        <v/>
      </c>
      <c r="CY55" s="63" t="str">
        <f t="shared" si="58"/>
        <v/>
      </c>
      <c r="CZ55" s="63" t="str">
        <f t="shared" si="58"/>
        <v/>
      </c>
    </row>
    <row r="56" ht="15.75" customHeight="1">
      <c r="A56" s="53"/>
      <c r="B56" s="53"/>
      <c r="C56" s="55"/>
      <c r="D56" s="55"/>
      <c r="E56" s="53"/>
      <c r="F56" s="53"/>
      <c r="G56" s="53"/>
      <c r="H56" s="53"/>
      <c r="I56" s="53"/>
      <c r="J56" s="56"/>
      <c r="K56" s="57" t="str">
        <f t="shared" si="6"/>
        <v/>
      </c>
      <c r="L56" s="57" t="str">
        <f t="shared" si="7"/>
        <v/>
      </c>
      <c r="M56" s="57" t="str">
        <f>IF(OR($B56&lt;&gt;"Vorgang",N($H56)=0,NOT(ISNUMBER($L56)),ISNUMBER($P56)),"",WORKDAY($L56,$H56,Freie_Tage))</f>
        <v/>
      </c>
      <c r="N56" s="56"/>
      <c r="O56" s="56"/>
      <c r="P56" s="56"/>
      <c r="Q56" s="58"/>
      <c r="R56" s="59" t="str">
        <f>IF(AND(ISNUMBER($N56),ISNUMBER($L56)),IF($L56&gt;$N56,NETWORKDAYS($N56,$L56,Freie_Tage)-1,IF($L56&lt;$N56,1-NETWORKDAYS($L56,$N56,Freie_Tage),0)),"")</f>
        <v/>
      </c>
      <c r="S56" s="60" t="str">
        <f t="shared" si="8"/>
        <v/>
      </c>
      <c r="T56" s="61" t="str">
        <f t="shared" si="9"/>
        <v/>
      </c>
      <c r="U56" s="62">
        <f t="shared" si="10"/>
        <v>1</v>
      </c>
      <c r="V56" s="62" t="str">
        <f t="array" ref="V56">IF(OR($C56="",$B56="Abschnitt"),"",IF(ISNUMBER($O56),$O56,IF(AND($E56="",NOT(ISNUMBER($J56))),WORKDAY(IF(ISNUMBER($C$5),$C$5,TODAY())-1,1,Freie_Tage),MAX(IF($E56="",0,IFERROR(WORKDAY(INDEX($X$7:$X55,MATCH($E56,$A$7:$A55,0)),IF($B56="Meilenstein",0,1)+N($F56),Freie_Tage),WORKDAY(IF(ISNUMBER($C$5),$C$5,TODAY())-1,1,Freie_Tage))),IF(ISNUMBER($J56),WORKDAY($J56-1,1,Freie_Tage),0)))))</f>
        <v/>
      </c>
      <c r="W56" s="62" t="str">
        <f>IF(V56="","",IF(ISNUMBER($P56),$P56,IF($B56="Meilenstein",V56,WORKDAY(V56,MAX(N($G56),1)-1,Freie_Tage))))</f>
        <v/>
      </c>
      <c r="X56" s="62" t="str">
        <f>IF(V56="","",MAX(WORKDAY(IF($B56="Meilenstein",V56,WORKDAY(V56,MAX(N($G56),1)-1,Freie_Tage)),N($H56),Freie_Tage),IF(ISNUMBER($P56),$P56,0)))</f>
        <v/>
      </c>
      <c r="Y56" s="62">
        <f t="shared" si="11"/>
        <v>0</v>
      </c>
      <c r="Z56" s="62">
        <f>IF(NOT(ISNUMBER($K56)),0,IF(Y56&gt;=1,1,IF(TODAY()&lt;$K56,2,IF(OR(TODAY()&gt;$L56,N($R56)&gt;0),5,IF(Y56&lt;MIN(1,(NETWORKDAYS($K56,TODAY(),Freie_Tage)-1)/MAX(1,NETWORKDAYS($K56,$L56,Freie_Tage)))-0.15,4,3)))))</f>
        <v>0</v>
      </c>
      <c r="AA56" s="63" t="str">
        <f t="shared" ref="AA56:CZ56" si="59">IF(AND($B56="Meilenstein",ISNUMBER($K56)),IF(AND(AA$1&lt;=$K56,AB$1&gt;$K56),"◆",""),"")</f>
        <v/>
      </c>
      <c r="AB56" s="63" t="str">
        <f t="shared" si="59"/>
        <v/>
      </c>
      <c r="AC56" s="63" t="str">
        <f t="shared" si="59"/>
        <v/>
      </c>
      <c r="AD56" s="63" t="str">
        <f t="shared" si="59"/>
        <v/>
      </c>
      <c r="AE56" s="63" t="str">
        <f t="shared" si="59"/>
        <v/>
      </c>
      <c r="AF56" s="63" t="str">
        <f t="shared" si="59"/>
        <v/>
      </c>
      <c r="AG56" s="63" t="str">
        <f t="shared" si="59"/>
        <v/>
      </c>
      <c r="AH56" s="63" t="str">
        <f t="shared" si="59"/>
        <v/>
      </c>
      <c r="AI56" s="63" t="str">
        <f t="shared" si="59"/>
        <v/>
      </c>
      <c r="AJ56" s="63" t="str">
        <f t="shared" si="59"/>
        <v/>
      </c>
      <c r="AK56" s="63" t="str">
        <f t="shared" si="59"/>
        <v/>
      </c>
      <c r="AL56" s="63" t="str">
        <f t="shared" si="59"/>
        <v/>
      </c>
      <c r="AM56" s="63" t="str">
        <f t="shared" si="59"/>
        <v/>
      </c>
      <c r="AN56" s="63" t="str">
        <f t="shared" si="59"/>
        <v/>
      </c>
      <c r="AO56" s="63" t="str">
        <f t="shared" si="59"/>
        <v/>
      </c>
      <c r="AP56" s="63" t="str">
        <f t="shared" si="59"/>
        <v/>
      </c>
      <c r="AQ56" s="63" t="str">
        <f t="shared" si="59"/>
        <v/>
      </c>
      <c r="AR56" s="63" t="str">
        <f t="shared" si="59"/>
        <v/>
      </c>
      <c r="AS56" s="63" t="str">
        <f t="shared" si="59"/>
        <v/>
      </c>
      <c r="AT56" s="63" t="str">
        <f t="shared" si="59"/>
        <v/>
      </c>
      <c r="AU56" s="63" t="str">
        <f t="shared" si="59"/>
        <v/>
      </c>
      <c r="AV56" s="63" t="str">
        <f t="shared" si="59"/>
        <v/>
      </c>
      <c r="AW56" s="63" t="str">
        <f t="shared" si="59"/>
        <v/>
      </c>
      <c r="AX56" s="63" t="str">
        <f t="shared" si="59"/>
        <v/>
      </c>
      <c r="AY56" s="63" t="str">
        <f t="shared" si="59"/>
        <v/>
      </c>
      <c r="AZ56" s="63" t="str">
        <f t="shared" si="59"/>
        <v/>
      </c>
      <c r="BA56" s="63" t="str">
        <f t="shared" si="59"/>
        <v/>
      </c>
      <c r="BB56" s="63" t="str">
        <f t="shared" si="59"/>
        <v/>
      </c>
      <c r="BC56" s="63" t="str">
        <f t="shared" si="59"/>
        <v/>
      </c>
      <c r="BD56" s="63" t="str">
        <f t="shared" si="59"/>
        <v/>
      </c>
      <c r="BE56" s="63" t="str">
        <f t="shared" si="59"/>
        <v/>
      </c>
      <c r="BF56" s="63" t="str">
        <f t="shared" si="59"/>
        <v/>
      </c>
      <c r="BG56" s="63" t="str">
        <f t="shared" si="59"/>
        <v/>
      </c>
      <c r="BH56" s="63" t="str">
        <f t="shared" si="59"/>
        <v/>
      </c>
      <c r="BI56" s="63" t="str">
        <f t="shared" si="59"/>
        <v/>
      </c>
      <c r="BJ56" s="63" t="str">
        <f t="shared" si="59"/>
        <v/>
      </c>
      <c r="BK56" s="63" t="str">
        <f t="shared" si="59"/>
        <v/>
      </c>
      <c r="BL56" s="63" t="str">
        <f t="shared" si="59"/>
        <v/>
      </c>
      <c r="BM56" s="63" t="str">
        <f t="shared" si="59"/>
        <v/>
      </c>
      <c r="BN56" s="63" t="str">
        <f t="shared" si="59"/>
        <v/>
      </c>
      <c r="BO56" s="63" t="str">
        <f t="shared" si="59"/>
        <v/>
      </c>
      <c r="BP56" s="63" t="str">
        <f t="shared" si="59"/>
        <v/>
      </c>
      <c r="BQ56" s="63" t="str">
        <f t="shared" si="59"/>
        <v/>
      </c>
      <c r="BR56" s="63" t="str">
        <f t="shared" si="59"/>
        <v/>
      </c>
      <c r="BS56" s="63" t="str">
        <f t="shared" si="59"/>
        <v/>
      </c>
      <c r="BT56" s="63" t="str">
        <f t="shared" si="59"/>
        <v/>
      </c>
      <c r="BU56" s="63" t="str">
        <f t="shared" si="59"/>
        <v/>
      </c>
      <c r="BV56" s="63" t="str">
        <f t="shared" si="59"/>
        <v/>
      </c>
      <c r="BW56" s="63" t="str">
        <f t="shared" si="59"/>
        <v/>
      </c>
      <c r="BX56" s="63" t="str">
        <f t="shared" si="59"/>
        <v/>
      </c>
      <c r="BY56" s="63" t="str">
        <f t="shared" si="59"/>
        <v/>
      </c>
      <c r="BZ56" s="63" t="str">
        <f t="shared" si="59"/>
        <v/>
      </c>
      <c r="CA56" s="63" t="str">
        <f t="shared" si="59"/>
        <v/>
      </c>
      <c r="CB56" s="63" t="str">
        <f t="shared" si="59"/>
        <v/>
      </c>
      <c r="CC56" s="63" t="str">
        <f t="shared" si="59"/>
        <v/>
      </c>
      <c r="CD56" s="63" t="str">
        <f t="shared" si="59"/>
        <v/>
      </c>
      <c r="CE56" s="63" t="str">
        <f t="shared" si="59"/>
        <v/>
      </c>
      <c r="CF56" s="63" t="str">
        <f t="shared" si="59"/>
        <v/>
      </c>
      <c r="CG56" s="63" t="str">
        <f t="shared" si="59"/>
        <v/>
      </c>
      <c r="CH56" s="63" t="str">
        <f t="shared" si="59"/>
        <v/>
      </c>
      <c r="CI56" s="63" t="str">
        <f t="shared" si="59"/>
        <v/>
      </c>
      <c r="CJ56" s="63" t="str">
        <f t="shared" si="59"/>
        <v/>
      </c>
      <c r="CK56" s="63" t="str">
        <f t="shared" si="59"/>
        <v/>
      </c>
      <c r="CL56" s="63" t="str">
        <f t="shared" si="59"/>
        <v/>
      </c>
      <c r="CM56" s="63" t="str">
        <f t="shared" si="59"/>
        <v/>
      </c>
      <c r="CN56" s="63" t="str">
        <f t="shared" si="59"/>
        <v/>
      </c>
      <c r="CO56" s="63" t="str">
        <f t="shared" si="59"/>
        <v/>
      </c>
      <c r="CP56" s="63" t="str">
        <f t="shared" si="59"/>
        <v/>
      </c>
      <c r="CQ56" s="63" t="str">
        <f t="shared" si="59"/>
        <v/>
      </c>
      <c r="CR56" s="63" t="str">
        <f t="shared" si="59"/>
        <v/>
      </c>
      <c r="CS56" s="63" t="str">
        <f t="shared" si="59"/>
        <v/>
      </c>
      <c r="CT56" s="63" t="str">
        <f t="shared" si="59"/>
        <v/>
      </c>
      <c r="CU56" s="63" t="str">
        <f t="shared" si="59"/>
        <v/>
      </c>
      <c r="CV56" s="63" t="str">
        <f t="shared" si="59"/>
        <v/>
      </c>
      <c r="CW56" s="63" t="str">
        <f t="shared" si="59"/>
        <v/>
      </c>
      <c r="CX56" s="63" t="str">
        <f t="shared" si="59"/>
        <v/>
      </c>
      <c r="CY56" s="63" t="str">
        <f t="shared" si="59"/>
        <v/>
      </c>
      <c r="CZ56" s="63" t="str">
        <f t="shared" si="59"/>
        <v/>
      </c>
    </row>
    <row r="57" ht="15.75" customHeight="1">
      <c r="A57" s="53"/>
      <c r="B57" s="53"/>
      <c r="C57" s="55"/>
      <c r="D57" s="55"/>
      <c r="E57" s="53"/>
      <c r="F57" s="53"/>
      <c r="G57" s="53"/>
      <c r="H57" s="53"/>
      <c r="I57" s="53"/>
      <c r="J57" s="56"/>
      <c r="K57" s="57" t="str">
        <f t="shared" si="6"/>
        <v/>
      </c>
      <c r="L57" s="57" t="str">
        <f t="shared" si="7"/>
        <v/>
      </c>
      <c r="M57" s="57" t="str">
        <f>IF(OR($B57&lt;&gt;"Vorgang",N($H57)=0,NOT(ISNUMBER($L57)),ISNUMBER($P57)),"",WORKDAY($L57,$H57,Freie_Tage))</f>
        <v/>
      </c>
      <c r="N57" s="56"/>
      <c r="O57" s="56"/>
      <c r="P57" s="56"/>
      <c r="Q57" s="58"/>
      <c r="R57" s="59" t="str">
        <f>IF(AND(ISNUMBER($N57),ISNUMBER($L57)),IF($L57&gt;$N57,NETWORKDAYS($N57,$L57,Freie_Tage)-1,IF($L57&lt;$N57,1-NETWORKDAYS($L57,$N57,Freie_Tage),0)),"")</f>
        <v/>
      </c>
      <c r="S57" s="60" t="str">
        <f t="shared" si="8"/>
        <v/>
      </c>
      <c r="T57" s="61" t="str">
        <f t="shared" si="9"/>
        <v/>
      </c>
      <c r="U57" s="62">
        <f t="shared" si="10"/>
        <v>1</v>
      </c>
      <c r="V57" s="62" t="str">
        <f t="array" ref="V57">IF(OR($C57="",$B57="Abschnitt"),"",IF(ISNUMBER($O57),$O57,IF(AND($E57="",NOT(ISNUMBER($J57))),WORKDAY(IF(ISNUMBER($C$5),$C$5,TODAY())-1,1,Freie_Tage),MAX(IF($E57="",0,IFERROR(WORKDAY(INDEX($X$7:$X56,MATCH($E57,$A$7:$A56,0)),IF($B57="Meilenstein",0,1)+N($F57),Freie_Tage),WORKDAY(IF(ISNUMBER($C$5),$C$5,TODAY())-1,1,Freie_Tage))),IF(ISNUMBER($J57),WORKDAY($J57-1,1,Freie_Tage),0)))))</f>
        <v/>
      </c>
      <c r="W57" s="62" t="str">
        <f>IF(V57="","",IF(ISNUMBER($P57),$P57,IF($B57="Meilenstein",V57,WORKDAY(V57,MAX(N($G57),1)-1,Freie_Tage))))</f>
        <v/>
      </c>
      <c r="X57" s="62" t="str">
        <f>IF(V57="","",MAX(WORKDAY(IF($B57="Meilenstein",V57,WORKDAY(V57,MAX(N($G57),1)-1,Freie_Tage)),N($H57),Freie_Tage),IF(ISNUMBER($P57),$P57,0)))</f>
        <v/>
      </c>
      <c r="Y57" s="62">
        <f t="shared" si="11"/>
        <v>0</v>
      </c>
      <c r="Z57" s="62">
        <f>IF(NOT(ISNUMBER($K57)),0,IF(Y57&gt;=1,1,IF(TODAY()&lt;$K57,2,IF(OR(TODAY()&gt;$L57,N($R57)&gt;0),5,IF(Y57&lt;MIN(1,(NETWORKDAYS($K57,TODAY(),Freie_Tage)-1)/MAX(1,NETWORKDAYS($K57,$L57,Freie_Tage)))-0.15,4,3)))))</f>
        <v>0</v>
      </c>
      <c r="AA57" s="63" t="str">
        <f t="shared" ref="AA57:CZ57" si="60">IF(AND($B57="Meilenstein",ISNUMBER($K57)),IF(AND(AA$1&lt;=$K57,AB$1&gt;$K57),"◆",""),"")</f>
        <v/>
      </c>
      <c r="AB57" s="63" t="str">
        <f t="shared" si="60"/>
        <v/>
      </c>
      <c r="AC57" s="63" t="str">
        <f t="shared" si="60"/>
        <v/>
      </c>
      <c r="AD57" s="63" t="str">
        <f t="shared" si="60"/>
        <v/>
      </c>
      <c r="AE57" s="63" t="str">
        <f t="shared" si="60"/>
        <v/>
      </c>
      <c r="AF57" s="63" t="str">
        <f t="shared" si="60"/>
        <v/>
      </c>
      <c r="AG57" s="63" t="str">
        <f t="shared" si="60"/>
        <v/>
      </c>
      <c r="AH57" s="63" t="str">
        <f t="shared" si="60"/>
        <v/>
      </c>
      <c r="AI57" s="63" t="str">
        <f t="shared" si="60"/>
        <v/>
      </c>
      <c r="AJ57" s="63" t="str">
        <f t="shared" si="60"/>
        <v/>
      </c>
      <c r="AK57" s="63" t="str">
        <f t="shared" si="60"/>
        <v/>
      </c>
      <c r="AL57" s="63" t="str">
        <f t="shared" si="60"/>
        <v/>
      </c>
      <c r="AM57" s="63" t="str">
        <f t="shared" si="60"/>
        <v/>
      </c>
      <c r="AN57" s="63" t="str">
        <f t="shared" si="60"/>
        <v/>
      </c>
      <c r="AO57" s="63" t="str">
        <f t="shared" si="60"/>
        <v/>
      </c>
      <c r="AP57" s="63" t="str">
        <f t="shared" si="60"/>
        <v/>
      </c>
      <c r="AQ57" s="63" t="str">
        <f t="shared" si="60"/>
        <v/>
      </c>
      <c r="AR57" s="63" t="str">
        <f t="shared" si="60"/>
        <v/>
      </c>
      <c r="AS57" s="63" t="str">
        <f t="shared" si="60"/>
        <v/>
      </c>
      <c r="AT57" s="63" t="str">
        <f t="shared" si="60"/>
        <v/>
      </c>
      <c r="AU57" s="63" t="str">
        <f t="shared" si="60"/>
        <v/>
      </c>
      <c r="AV57" s="63" t="str">
        <f t="shared" si="60"/>
        <v/>
      </c>
      <c r="AW57" s="63" t="str">
        <f t="shared" si="60"/>
        <v/>
      </c>
      <c r="AX57" s="63" t="str">
        <f t="shared" si="60"/>
        <v/>
      </c>
      <c r="AY57" s="63" t="str">
        <f t="shared" si="60"/>
        <v/>
      </c>
      <c r="AZ57" s="63" t="str">
        <f t="shared" si="60"/>
        <v/>
      </c>
      <c r="BA57" s="63" t="str">
        <f t="shared" si="60"/>
        <v/>
      </c>
      <c r="BB57" s="63" t="str">
        <f t="shared" si="60"/>
        <v/>
      </c>
      <c r="BC57" s="63" t="str">
        <f t="shared" si="60"/>
        <v/>
      </c>
      <c r="BD57" s="63" t="str">
        <f t="shared" si="60"/>
        <v/>
      </c>
      <c r="BE57" s="63" t="str">
        <f t="shared" si="60"/>
        <v/>
      </c>
      <c r="BF57" s="63" t="str">
        <f t="shared" si="60"/>
        <v/>
      </c>
      <c r="BG57" s="63" t="str">
        <f t="shared" si="60"/>
        <v/>
      </c>
      <c r="BH57" s="63" t="str">
        <f t="shared" si="60"/>
        <v/>
      </c>
      <c r="BI57" s="63" t="str">
        <f t="shared" si="60"/>
        <v/>
      </c>
      <c r="BJ57" s="63" t="str">
        <f t="shared" si="60"/>
        <v/>
      </c>
      <c r="BK57" s="63" t="str">
        <f t="shared" si="60"/>
        <v/>
      </c>
      <c r="BL57" s="63" t="str">
        <f t="shared" si="60"/>
        <v/>
      </c>
      <c r="BM57" s="63" t="str">
        <f t="shared" si="60"/>
        <v/>
      </c>
      <c r="BN57" s="63" t="str">
        <f t="shared" si="60"/>
        <v/>
      </c>
      <c r="BO57" s="63" t="str">
        <f t="shared" si="60"/>
        <v/>
      </c>
      <c r="BP57" s="63" t="str">
        <f t="shared" si="60"/>
        <v/>
      </c>
      <c r="BQ57" s="63" t="str">
        <f t="shared" si="60"/>
        <v/>
      </c>
      <c r="BR57" s="63" t="str">
        <f t="shared" si="60"/>
        <v/>
      </c>
      <c r="BS57" s="63" t="str">
        <f t="shared" si="60"/>
        <v/>
      </c>
      <c r="BT57" s="63" t="str">
        <f t="shared" si="60"/>
        <v/>
      </c>
      <c r="BU57" s="63" t="str">
        <f t="shared" si="60"/>
        <v/>
      </c>
      <c r="BV57" s="63" t="str">
        <f t="shared" si="60"/>
        <v/>
      </c>
      <c r="BW57" s="63" t="str">
        <f t="shared" si="60"/>
        <v/>
      </c>
      <c r="BX57" s="63" t="str">
        <f t="shared" si="60"/>
        <v/>
      </c>
      <c r="BY57" s="63" t="str">
        <f t="shared" si="60"/>
        <v/>
      </c>
      <c r="BZ57" s="63" t="str">
        <f t="shared" si="60"/>
        <v/>
      </c>
      <c r="CA57" s="63" t="str">
        <f t="shared" si="60"/>
        <v/>
      </c>
      <c r="CB57" s="63" t="str">
        <f t="shared" si="60"/>
        <v/>
      </c>
      <c r="CC57" s="63" t="str">
        <f t="shared" si="60"/>
        <v/>
      </c>
      <c r="CD57" s="63" t="str">
        <f t="shared" si="60"/>
        <v/>
      </c>
      <c r="CE57" s="63" t="str">
        <f t="shared" si="60"/>
        <v/>
      </c>
      <c r="CF57" s="63" t="str">
        <f t="shared" si="60"/>
        <v/>
      </c>
      <c r="CG57" s="63" t="str">
        <f t="shared" si="60"/>
        <v/>
      </c>
      <c r="CH57" s="63" t="str">
        <f t="shared" si="60"/>
        <v/>
      </c>
      <c r="CI57" s="63" t="str">
        <f t="shared" si="60"/>
        <v/>
      </c>
      <c r="CJ57" s="63" t="str">
        <f t="shared" si="60"/>
        <v/>
      </c>
      <c r="CK57" s="63" t="str">
        <f t="shared" si="60"/>
        <v/>
      </c>
      <c r="CL57" s="63" t="str">
        <f t="shared" si="60"/>
        <v/>
      </c>
      <c r="CM57" s="63" t="str">
        <f t="shared" si="60"/>
        <v/>
      </c>
      <c r="CN57" s="63" t="str">
        <f t="shared" si="60"/>
        <v/>
      </c>
      <c r="CO57" s="63" t="str">
        <f t="shared" si="60"/>
        <v/>
      </c>
      <c r="CP57" s="63" t="str">
        <f t="shared" si="60"/>
        <v/>
      </c>
      <c r="CQ57" s="63" t="str">
        <f t="shared" si="60"/>
        <v/>
      </c>
      <c r="CR57" s="63" t="str">
        <f t="shared" si="60"/>
        <v/>
      </c>
      <c r="CS57" s="63" t="str">
        <f t="shared" si="60"/>
        <v/>
      </c>
      <c r="CT57" s="63" t="str">
        <f t="shared" si="60"/>
        <v/>
      </c>
      <c r="CU57" s="63" t="str">
        <f t="shared" si="60"/>
        <v/>
      </c>
      <c r="CV57" s="63" t="str">
        <f t="shared" si="60"/>
        <v/>
      </c>
      <c r="CW57" s="63" t="str">
        <f t="shared" si="60"/>
        <v/>
      </c>
      <c r="CX57" s="63" t="str">
        <f t="shared" si="60"/>
        <v/>
      </c>
      <c r="CY57" s="63" t="str">
        <f t="shared" si="60"/>
        <v/>
      </c>
      <c r="CZ57" s="63" t="str">
        <f t="shared" si="60"/>
        <v/>
      </c>
    </row>
    <row r="58" ht="15.75" customHeight="1">
      <c r="A58" s="53"/>
      <c r="B58" s="53"/>
      <c r="C58" s="55"/>
      <c r="D58" s="55"/>
      <c r="E58" s="53"/>
      <c r="F58" s="53"/>
      <c r="G58" s="53"/>
      <c r="H58" s="53"/>
      <c r="I58" s="53"/>
      <c r="J58" s="56"/>
      <c r="K58" s="57" t="str">
        <f t="shared" si="6"/>
        <v/>
      </c>
      <c r="L58" s="57" t="str">
        <f t="shared" si="7"/>
        <v/>
      </c>
      <c r="M58" s="57" t="str">
        <f>IF(OR($B58&lt;&gt;"Vorgang",N($H58)=0,NOT(ISNUMBER($L58)),ISNUMBER($P58)),"",WORKDAY($L58,$H58,Freie_Tage))</f>
        <v/>
      </c>
      <c r="N58" s="56"/>
      <c r="O58" s="56"/>
      <c r="P58" s="56"/>
      <c r="Q58" s="58"/>
      <c r="R58" s="59" t="str">
        <f>IF(AND(ISNUMBER($N58),ISNUMBER($L58)),IF($L58&gt;$N58,NETWORKDAYS($N58,$L58,Freie_Tage)-1,IF($L58&lt;$N58,1-NETWORKDAYS($L58,$N58,Freie_Tage),0)),"")</f>
        <v/>
      </c>
      <c r="S58" s="60" t="str">
        <f t="shared" si="8"/>
        <v/>
      </c>
      <c r="T58" s="61" t="str">
        <f t="shared" si="9"/>
        <v/>
      </c>
      <c r="U58" s="62">
        <f t="shared" si="10"/>
        <v>1</v>
      </c>
      <c r="V58" s="62" t="str">
        <f t="array" ref="V58">IF(OR($C58="",$B58="Abschnitt"),"",IF(ISNUMBER($O58),$O58,IF(AND($E58="",NOT(ISNUMBER($J58))),WORKDAY(IF(ISNUMBER($C$5),$C$5,TODAY())-1,1,Freie_Tage),MAX(IF($E58="",0,IFERROR(WORKDAY(INDEX($X$7:$X57,MATCH($E58,$A$7:$A57,0)),IF($B58="Meilenstein",0,1)+N($F58),Freie_Tage),WORKDAY(IF(ISNUMBER($C$5),$C$5,TODAY())-1,1,Freie_Tage))),IF(ISNUMBER($J58),WORKDAY($J58-1,1,Freie_Tage),0)))))</f>
        <v/>
      </c>
      <c r="W58" s="62" t="str">
        <f>IF(V58="","",IF(ISNUMBER($P58),$P58,IF($B58="Meilenstein",V58,WORKDAY(V58,MAX(N($G58),1)-1,Freie_Tage))))</f>
        <v/>
      </c>
      <c r="X58" s="62" t="str">
        <f>IF(V58="","",MAX(WORKDAY(IF($B58="Meilenstein",V58,WORKDAY(V58,MAX(N($G58),1)-1,Freie_Tage)),N($H58),Freie_Tage),IF(ISNUMBER($P58),$P58,0)))</f>
        <v/>
      </c>
      <c r="Y58" s="62">
        <f t="shared" si="11"/>
        <v>0</v>
      </c>
      <c r="Z58" s="62">
        <f>IF(NOT(ISNUMBER($K58)),0,IF(Y58&gt;=1,1,IF(TODAY()&lt;$K58,2,IF(OR(TODAY()&gt;$L58,N($R58)&gt;0),5,IF(Y58&lt;MIN(1,(NETWORKDAYS($K58,TODAY(),Freie_Tage)-1)/MAX(1,NETWORKDAYS($K58,$L58,Freie_Tage)))-0.15,4,3)))))</f>
        <v>0</v>
      </c>
      <c r="AA58" s="63" t="str">
        <f t="shared" ref="AA58:CZ58" si="61">IF(AND($B58="Meilenstein",ISNUMBER($K58)),IF(AND(AA$1&lt;=$K58,AB$1&gt;$K58),"◆",""),"")</f>
        <v/>
      </c>
      <c r="AB58" s="63" t="str">
        <f t="shared" si="61"/>
        <v/>
      </c>
      <c r="AC58" s="63" t="str">
        <f t="shared" si="61"/>
        <v/>
      </c>
      <c r="AD58" s="63" t="str">
        <f t="shared" si="61"/>
        <v/>
      </c>
      <c r="AE58" s="63" t="str">
        <f t="shared" si="61"/>
        <v/>
      </c>
      <c r="AF58" s="63" t="str">
        <f t="shared" si="61"/>
        <v/>
      </c>
      <c r="AG58" s="63" t="str">
        <f t="shared" si="61"/>
        <v/>
      </c>
      <c r="AH58" s="63" t="str">
        <f t="shared" si="61"/>
        <v/>
      </c>
      <c r="AI58" s="63" t="str">
        <f t="shared" si="61"/>
        <v/>
      </c>
      <c r="AJ58" s="63" t="str">
        <f t="shared" si="61"/>
        <v/>
      </c>
      <c r="AK58" s="63" t="str">
        <f t="shared" si="61"/>
        <v/>
      </c>
      <c r="AL58" s="63" t="str">
        <f t="shared" si="61"/>
        <v/>
      </c>
      <c r="AM58" s="63" t="str">
        <f t="shared" si="61"/>
        <v/>
      </c>
      <c r="AN58" s="63" t="str">
        <f t="shared" si="61"/>
        <v/>
      </c>
      <c r="AO58" s="63" t="str">
        <f t="shared" si="61"/>
        <v/>
      </c>
      <c r="AP58" s="63" t="str">
        <f t="shared" si="61"/>
        <v/>
      </c>
      <c r="AQ58" s="63" t="str">
        <f t="shared" si="61"/>
        <v/>
      </c>
      <c r="AR58" s="63" t="str">
        <f t="shared" si="61"/>
        <v/>
      </c>
      <c r="AS58" s="63" t="str">
        <f t="shared" si="61"/>
        <v/>
      </c>
      <c r="AT58" s="63" t="str">
        <f t="shared" si="61"/>
        <v/>
      </c>
      <c r="AU58" s="63" t="str">
        <f t="shared" si="61"/>
        <v/>
      </c>
      <c r="AV58" s="63" t="str">
        <f t="shared" si="61"/>
        <v/>
      </c>
      <c r="AW58" s="63" t="str">
        <f t="shared" si="61"/>
        <v/>
      </c>
      <c r="AX58" s="63" t="str">
        <f t="shared" si="61"/>
        <v/>
      </c>
      <c r="AY58" s="63" t="str">
        <f t="shared" si="61"/>
        <v/>
      </c>
      <c r="AZ58" s="63" t="str">
        <f t="shared" si="61"/>
        <v/>
      </c>
      <c r="BA58" s="63" t="str">
        <f t="shared" si="61"/>
        <v/>
      </c>
      <c r="BB58" s="63" t="str">
        <f t="shared" si="61"/>
        <v/>
      </c>
      <c r="BC58" s="63" t="str">
        <f t="shared" si="61"/>
        <v/>
      </c>
      <c r="BD58" s="63" t="str">
        <f t="shared" si="61"/>
        <v/>
      </c>
      <c r="BE58" s="63" t="str">
        <f t="shared" si="61"/>
        <v/>
      </c>
      <c r="BF58" s="63" t="str">
        <f t="shared" si="61"/>
        <v/>
      </c>
      <c r="BG58" s="63" t="str">
        <f t="shared" si="61"/>
        <v/>
      </c>
      <c r="BH58" s="63" t="str">
        <f t="shared" si="61"/>
        <v/>
      </c>
      <c r="BI58" s="63" t="str">
        <f t="shared" si="61"/>
        <v/>
      </c>
      <c r="BJ58" s="63" t="str">
        <f t="shared" si="61"/>
        <v/>
      </c>
      <c r="BK58" s="63" t="str">
        <f t="shared" si="61"/>
        <v/>
      </c>
      <c r="BL58" s="63" t="str">
        <f t="shared" si="61"/>
        <v/>
      </c>
      <c r="BM58" s="63" t="str">
        <f t="shared" si="61"/>
        <v/>
      </c>
      <c r="BN58" s="63" t="str">
        <f t="shared" si="61"/>
        <v/>
      </c>
      <c r="BO58" s="63" t="str">
        <f t="shared" si="61"/>
        <v/>
      </c>
      <c r="BP58" s="63" t="str">
        <f t="shared" si="61"/>
        <v/>
      </c>
      <c r="BQ58" s="63" t="str">
        <f t="shared" si="61"/>
        <v/>
      </c>
      <c r="BR58" s="63" t="str">
        <f t="shared" si="61"/>
        <v/>
      </c>
      <c r="BS58" s="63" t="str">
        <f t="shared" si="61"/>
        <v/>
      </c>
      <c r="BT58" s="63" t="str">
        <f t="shared" si="61"/>
        <v/>
      </c>
      <c r="BU58" s="63" t="str">
        <f t="shared" si="61"/>
        <v/>
      </c>
      <c r="BV58" s="63" t="str">
        <f t="shared" si="61"/>
        <v/>
      </c>
      <c r="BW58" s="63" t="str">
        <f t="shared" si="61"/>
        <v/>
      </c>
      <c r="BX58" s="63" t="str">
        <f t="shared" si="61"/>
        <v/>
      </c>
      <c r="BY58" s="63" t="str">
        <f t="shared" si="61"/>
        <v/>
      </c>
      <c r="BZ58" s="63" t="str">
        <f t="shared" si="61"/>
        <v/>
      </c>
      <c r="CA58" s="63" t="str">
        <f t="shared" si="61"/>
        <v/>
      </c>
      <c r="CB58" s="63" t="str">
        <f t="shared" si="61"/>
        <v/>
      </c>
      <c r="CC58" s="63" t="str">
        <f t="shared" si="61"/>
        <v/>
      </c>
      <c r="CD58" s="63" t="str">
        <f t="shared" si="61"/>
        <v/>
      </c>
      <c r="CE58" s="63" t="str">
        <f t="shared" si="61"/>
        <v/>
      </c>
      <c r="CF58" s="63" t="str">
        <f t="shared" si="61"/>
        <v/>
      </c>
      <c r="CG58" s="63" t="str">
        <f t="shared" si="61"/>
        <v/>
      </c>
      <c r="CH58" s="63" t="str">
        <f t="shared" si="61"/>
        <v/>
      </c>
      <c r="CI58" s="63" t="str">
        <f t="shared" si="61"/>
        <v/>
      </c>
      <c r="CJ58" s="63" t="str">
        <f t="shared" si="61"/>
        <v/>
      </c>
      <c r="CK58" s="63" t="str">
        <f t="shared" si="61"/>
        <v/>
      </c>
      <c r="CL58" s="63" t="str">
        <f t="shared" si="61"/>
        <v/>
      </c>
      <c r="CM58" s="63" t="str">
        <f t="shared" si="61"/>
        <v/>
      </c>
      <c r="CN58" s="63" t="str">
        <f t="shared" si="61"/>
        <v/>
      </c>
      <c r="CO58" s="63" t="str">
        <f t="shared" si="61"/>
        <v/>
      </c>
      <c r="CP58" s="63" t="str">
        <f t="shared" si="61"/>
        <v/>
      </c>
      <c r="CQ58" s="63" t="str">
        <f t="shared" si="61"/>
        <v/>
      </c>
      <c r="CR58" s="63" t="str">
        <f t="shared" si="61"/>
        <v/>
      </c>
      <c r="CS58" s="63" t="str">
        <f t="shared" si="61"/>
        <v/>
      </c>
      <c r="CT58" s="63" t="str">
        <f t="shared" si="61"/>
        <v/>
      </c>
      <c r="CU58" s="63" t="str">
        <f t="shared" si="61"/>
        <v/>
      </c>
      <c r="CV58" s="63" t="str">
        <f t="shared" si="61"/>
        <v/>
      </c>
      <c r="CW58" s="63" t="str">
        <f t="shared" si="61"/>
        <v/>
      </c>
      <c r="CX58" s="63" t="str">
        <f t="shared" si="61"/>
        <v/>
      </c>
      <c r="CY58" s="63" t="str">
        <f t="shared" si="61"/>
        <v/>
      </c>
      <c r="CZ58" s="63" t="str">
        <f t="shared" si="61"/>
        <v/>
      </c>
    </row>
    <row r="59" ht="15.75" customHeight="1">
      <c r="A59" s="53"/>
      <c r="B59" s="53"/>
      <c r="C59" s="55"/>
      <c r="D59" s="55"/>
      <c r="E59" s="53"/>
      <c r="F59" s="53"/>
      <c r="G59" s="53"/>
      <c r="H59" s="53"/>
      <c r="I59" s="53"/>
      <c r="J59" s="56"/>
      <c r="K59" s="57" t="str">
        <f t="shared" si="6"/>
        <v/>
      </c>
      <c r="L59" s="57" t="str">
        <f t="shared" si="7"/>
        <v/>
      </c>
      <c r="M59" s="57" t="str">
        <f>IF(OR($B59&lt;&gt;"Vorgang",N($H59)=0,NOT(ISNUMBER($L59)),ISNUMBER($P59)),"",WORKDAY($L59,$H59,Freie_Tage))</f>
        <v/>
      </c>
      <c r="N59" s="56"/>
      <c r="O59" s="56"/>
      <c r="P59" s="56"/>
      <c r="Q59" s="58"/>
      <c r="R59" s="59" t="str">
        <f>IF(AND(ISNUMBER($N59),ISNUMBER($L59)),IF($L59&gt;$N59,NETWORKDAYS($N59,$L59,Freie_Tage)-1,IF($L59&lt;$N59,1-NETWORKDAYS($L59,$N59,Freie_Tage),0)),"")</f>
        <v/>
      </c>
      <c r="S59" s="60" t="str">
        <f t="shared" si="8"/>
        <v/>
      </c>
      <c r="T59" s="61" t="str">
        <f t="shared" si="9"/>
        <v/>
      </c>
      <c r="U59" s="62">
        <f t="shared" si="10"/>
        <v>1</v>
      </c>
      <c r="V59" s="62" t="str">
        <f t="array" ref="V59">IF(OR($C59="",$B59="Abschnitt"),"",IF(ISNUMBER($O59),$O59,IF(AND($E59="",NOT(ISNUMBER($J59))),WORKDAY(IF(ISNUMBER($C$5),$C$5,TODAY())-1,1,Freie_Tage),MAX(IF($E59="",0,IFERROR(WORKDAY(INDEX($X$7:$X58,MATCH($E59,$A$7:$A58,0)),IF($B59="Meilenstein",0,1)+N($F59),Freie_Tage),WORKDAY(IF(ISNUMBER($C$5),$C$5,TODAY())-1,1,Freie_Tage))),IF(ISNUMBER($J59),WORKDAY($J59-1,1,Freie_Tage),0)))))</f>
        <v/>
      </c>
      <c r="W59" s="62" t="str">
        <f>IF(V59="","",IF(ISNUMBER($P59),$P59,IF($B59="Meilenstein",V59,WORKDAY(V59,MAX(N($G59),1)-1,Freie_Tage))))</f>
        <v/>
      </c>
      <c r="X59" s="62" t="str">
        <f>IF(V59="","",MAX(WORKDAY(IF($B59="Meilenstein",V59,WORKDAY(V59,MAX(N($G59),1)-1,Freie_Tage)),N($H59),Freie_Tage),IF(ISNUMBER($P59),$P59,0)))</f>
        <v/>
      </c>
      <c r="Y59" s="62">
        <f t="shared" si="11"/>
        <v>0</v>
      </c>
      <c r="Z59" s="62">
        <f>IF(NOT(ISNUMBER($K59)),0,IF(Y59&gt;=1,1,IF(TODAY()&lt;$K59,2,IF(OR(TODAY()&gt;$L59,N($R59)&gt;0),5,IF(Y59&lt;MIN(1,(NETWORKDAYS($K59,TODAY(),Freie_Tage)-1)/MAX(1,NETWORKDAYS($K59,$L59,Freie_Tage)))-0.15,4,3)))))</f>
        <v>0</v>
      </c>
      <c r="AA59" s="63" t="str">
        <f t="shared" ref="AA59:CZ59" si="62">IF(AND($B59="Meilenstein",ISNUMBER($K59)),IF(AND(AA$1&lt;=$K59,AB$1&gt;$K59),"◆",""),"")</f>
        <v/>
      </c>
      <c r="AB59" s="63" t="str">
        <f t="shared" si="62"/>
        <v/>
      </c>
      <c r="AC59" s="63" t="str">
        <f t="shared" si="62"/>
        <v/>
      </c>
      <c r="AD59" s="63" t="str">
        <f t="shared" si="62"/>
        <v/>
      </c>
      <c r="AE59" s="63" t="str">
        <f t="shared" si="62"/>
        <v/>
      </c>
      <c r="AF59" s="63" t="str">
        <f t="shared" si="62"/>
        <v/>
      </c>
      <c r="AG59" s="63" t="str">
        <f t="shared" si="62"/>
        <v/>
      </c>
      <c r="AH59" s="63" t="str">
        <f t="shared" si="62"/>
        <v/>
      </c>
      <c r="AI59" s="63" t="str">
        <f t="shared" si="62"/>
        <v/>
      </c>
      <c r="AJ59" s="63" t="str">
        <f t="shared" si="62"/>
        <v/>
      </c>
      <c r="AK59" s="63" t="str">
        <f t="shared" si="62"/>
        <v/>
      </c>
      <c r="AL59" s="63" t="str">
        <f t="shared" si="62"/>
        <v/>
      </c>
      <c r="AM59" s="63" t="str">
        <f t="shared" si="62"/>
        <v/>
      </c>
      <c r="AN59" s="63" t="str">
        <f t="shared" si="62"/>
        <v/>
      </c>
      <c r="AO59" s="63" t="str">
        <f t="shared" si="62"/>
        <v/>
      </c>
      <c r="AP59" s="63" t="str">
        <f t="shared" si="62"/>
        <v/>
      </c>
      <c r="AQ59" s="63" t="str">
        <f t="shared" si="62"/>
        <v/>
      </c>
      <c r="AR59" s="63" t="str">
        <f t="shared" si="62"/>
        <v/>
      </c>
      <c r="AS59" s="63" t="str">
        <f t="shared" si="62"/>
        <v/>
      </c>
      <c r="AT59" s="63" t="str">
        <f t="shared" si="62"/>
        <v/>
      </c>
      <c r="AU59" s="63" t="str">
        <f t="shared" si="62"/>
        <v/>
      </c>
      <c r="AV59" s="63" t="str">
        <f t="shared" si="62"/>
        <v/>
      </c>
      <c r="AW59" s="63" t="str">
        <f t="shared" si="62"/>
        <v/>
      </c>
      <c r="AX59" s="63" t="str">
        <f t="shared" si="62"/>
        <v/>
      </c>
      <c r="AY59" s="63" t="str">
        <f t="shared" si="62"/>
        <v/>
      </c>
      <c r="AZ59" s="63" t="str">
        <f t="shared" si="62"/>
        <v/>
      </c>
      <c r="BA59" s="63" t="str">
        <f t="shared" si="62"/>
        <v/>
      </c>
      <c r="BB59" s="63" t="str">
        <f t="shared" si="62"/>
        <v/>
      </c>
      <c r="BC59" s="63" t="str">
        <f t="shared" si="62"/>
        <v/>
      </c>
      <c r="BD59" s="63" t="str">
        <f t="shared" si="62"/>
        <v/>
      </c>
      <c r="BE59" s="63" t="str">
        <f t="shared" si="62"/>
        <v/>
      </c>
      <c r="BF59" s="63" t="str">
        <f t="shared" si="62"/>
        <v/>
      </c>
      <c r="BG59" s="63" t="str">
        <f t="shared" si="62"/>
        <v/>
      </c>
      <c r="BH59" s="63" t="str">
        <f t="shared" si="62"/>
        <v/>
      </c>
      <c r="BI59" s="63" t="str">
        <f t="shared" si="62"/>
        <v/>
      </c>
      <c r="BJ59" s="63" t="str">
        <f t="shared" si="62"/>
        <v/>
      </c>
      <c r="BK59" s="63" t="str">
        <f t="shared" si="62"/>
        <v/>
      </c>
      <c r="BL59" s="63" t="str">
        <f t="shared" si="62"/>
        <v/>
      </c>
      <c r="BM59" s="63" t="str">
        <f t="shared" si="62"/>
        <v/>
      </c>
      <c r="BN59" s="63" t="str">
        <f t="shared" si="62"/>
        <v/>
      </c>
      <c r="BO59" s="63" t="str">
        <f t="shared" si="62"/>
        <v/>
      </c>
      <c r="BP59" s="63" t="str">
        <f t="shared" si="62"/>
        <v/>
      </c>
      <c r="BQ59" s="63" t="str">
        <f t="shared" si="62"/>
        <v/>
      </c>
      <c r="BR59" s="63" t="str">
        <f t="shared" si="62"/>
        <v/>
      </c>
      <c r="BS59" s="63" t="str">
        <f t="shared" si="62"/>
        <v/>
      </c>
      <c r="BT59" s="63" t="str">
        <f t="shared" si="62"/>
        <v/>
      </c>
      <c r="BU59" s="63" t="str">
        <f t="shared" si="62"/>
        <v/>
      </c>
      <c r="BV59" s="63" t="str">
        <f t="shared" si="62"/>
        <v/>
      </c>
      <c r="BW59" s="63" t="str">
        <f t="shared" si="62"/>
        <v/>
      </c>
      <c r="BX59" s="63" t="str">
        <f t="shared" si="62"/>
        <v/>
      </c>
      <c r="BY59" s="63" t="str">
        <f t="shared" si="62"/>
        <v/>
      </c>
      <c r="BZ59" s="63" t="str">
        <f t="shared" si="62"/>
        <v/>
      </c>
      <c r="CA59" s="63" t="str">
        <f t="shared" si="62"/>
        <v/>
      </c>
      <c r="CB59" s="63" t="str">
        <f t="shared" si="62"/>
        <v/>
      </c>
      <c r="CC59" s="63" t="str">
        <f t="shared" si="62"/>
        <v/>
      </c>
      <c r="CD59" s="63" t="str">
        <f t="shared" si="62"/>
        <v/>
      </c>
      <c r="CE59" s="63" t="str">
        <f t="shared" si="62"/>
        <v/>
      </c>
      <c r="CF59" s="63" t="str">
        <f t="shared" si="62"/>
        <v/>
      </c>
      <c r="CG59" s="63" t="str">
        <f t="shared" si="62"/>
        <v/>
      </c>
      <c r="CH59" s="63" t="str">
        <f t="shared" si="62"/>
        <v/>
      </c>
      <c r="CI59" s="63" t="str">
        <f t="shared" si="62"/>
        <v/>
      </c>
      <c r="CJ59" s="63" t="str">
        <f t="shared" si="62"/>
        <v/>
      </c>
      <c r="CK59" s="63" t="str">
        <f t="shared" si="62"/>
        <v/>
      </c>
      <c r="CL59" s="63" t="str">
        <f t="shared" si="62"/>
        <v/>
      </c>
      <c r="CM59" s="63" t="str">
        <f t="shared" si="62"/>
        <v/>
      </c>
      <c r="CN59" s="63" t="str">
        <f t="shared" si="62"/>
        <v/>
      </c>
      <c r="CO59" s="63" t="str">
        <f t="shared" si="62"/>
        <v/>
      </c>
      <c r="CP59" s="63" t="str">
        <f t="shared" si="62"/>
        <v/>
      </c>
      <c r="CQ59" s="63" t="str">
        <f t="shared" si="62"/>
        <v/>
      </c>
      <c r="CR59" s="63" t="str">
        <f t="shared" si="62"/>
        <v/>
      </c>
      <c r="CS59" s="63" t="str">
        <f t="shared" si="62"/>
        <v/>
      </c>
      <c r="CT59" s="63" t="str">
        <f t="shared" si="62"/>
        <v/>
      </c>
      <c r="CU59" s="63" t="str">
        <f t="shared" si="62"/>
        <v/>
      </c>
      <c r="CV59" s="63" t="str">
        <f t="shared" si="62"/>
        <v/>
      </c>
      <c r="CW59" s="63" t="str">
        <f t="shared" si="62"/>
        <v/>
      </c>
      <c r="CX59" s="63" t="str">
        <f t="shared" si="62"/>
        <v/>
      </c>
      <c r="CY59" s="63" t="str">
        <f t="shared" si="62"/>
        <v/>
      </c>
      <c r="CZ59" s="63" t="str">
        <f t="shared" si="62"/>
        <v/>
      </c>
    </row>
    <row r="60" ht="15.75" customHeight="1">
      <c r="A60" s="53"/>
      <c r="B60" s="53"/>
      <c r="C60" s="55"/>
      <c r="D60" s="55"/>
      <c r="E60" s="53"/>
      <c r="F60" s="53"/>
      <c r="G60" s="53"/>
      <c r="H60" s="53"/>
      <c r="I60" s="53"/>
      <c r="J60" s="56"/>
      <c r="K60" s="57" t="str">
        <f t="shared" si="6"/>
        <v/>
      </c>
      <c r="L60" s="57" t="str">
        <f t="shared" si="7"/>
        <v/>
      </c>
      <c r="M60" s="57" t="str">
        <f>IF(OR($B60&lt;&gt;"Vorgang",N($H60)=0,NOT(ISNUMBER($L60)),ISNUMBER($P60)),"",WORKDAY($L60,$H60,Freie_Tage))</f>
        <v/>
      </c>
      <c r="N60" s="56"/>
      <c r="O60" s="56"/>
      <c r="P60" s="56"/>
      <c r="Q60" s="58"/>
      <c r="R60" s="59" t="str">
        <f>IF(AND(ISNUMBER($N60),ISNUMBER($L60)),IF($L60&gt;$N60,NETWORKDAYS($N60,$L60,Freie_Tage)-1,IF($L60&lt;$N60,1-NETWORKDAYS($L60,$N60,Freie_Tage),0)),"")</f>
        <v/>
      </c>
      <c r="S60" s="60" t="str">
        <f t="shared" si="8"/>
        <v/>
      </c>
      <c r="T60" s="61" t="str">
        <f t="shared" si="9"/>
        <v/>
      </c>
      <c r="U60" s="62">
        <f t="shared" si="10"/>
        <v>1</v>
      </c>
      <c r="V60" s="62" t="str">
        <f t="array" ref="V60">IF(OR($C60="",$B60="Abschnitt"),"",IF(ISNUMBER($O60),$O60,IF(AND($E60="",NOT(ISNUMBER($J60))),WORKDAY(IF(ISNUMBER($C$5),$C$5,TODAY())-1,1,Freie_Tage),MAX(IF($E60="",0,IFERROR(WORKDAY(INDEX($X$7:$X59,MATCH($E60,$A$7:$A59,0)),IF($B60="Meilenstein",0,1)+N($F60),Freie_Tage),WORKDAY(IF(ISNUMBER($C$5),$C$5,TODAY())-1,1,Freie_Tage))),IF(ISNUMBER($J60),WORKDAY($J60-1,1,Freie_Tage),0)))))</f>
        <v/>
      </c>
      <c r="W60" s="62" t="str">
        <f>IF(V60="","",IF(ISNUMBER($P60),$P60,IF($B60="Meilenstein",V60,WORKDAY(V60,MAX(N($G60),1)-1,Freie_Tage))))</f>
        <v/>
      </c>
      <c r="X60" s="62" t="str">
        <f>IF(V60="","",MAX(WORKDAY(IF($B60="Meilenstein",V60,WORKDAY(V60,MAX(N($G60),1)-1,Freie_Tage)),N($H60),Freie_Tage),IF(ISNUMBER($P60),$P60,0)))</f>
        <v/>
      </c>
      <c r="Y60" s="62">
        <f t="shared" si="11"/>
        <v>0</v>
      </c>
      <c r="Z60" s="62">
        <f>IF(NOT(ISNUMBER($K60)),0,IF(Y60&gt;=1,1,IF(TODAY()&lt;$K60,2,IF(OR(TODAY()&gt;$L60,N($R60)&gt;0),5,IF(Y60&lt;MIN(1,(NETWORKDAYS($K60,TODAY(),Freie_Tage)-1)/MAX(1,NETWORKDAYS($K60,$L60,Freie_Tage)))-0.15,4,3)))))</f>
        <v>0</v>
      </c>
      <c r="AA60" s="63" t="str">
        <f t="shared" ref="AA60:CZ60" si="63">IF(AND($B60="Meilenstein",ISNUMBER($K60)),IF(AND(AA$1&lt;=$K60,AB$1&gt;$K60),"◆",""),"")</f>
        <v/>
      </c>
      <c r="AB60" s="63" t="str">
        <f t="shared" si="63"/>
        <v/>
      </c>
      <c r="AC60" s="63" t="str">
        <f t="shared" si="63"/>
        <v/>
      </c>
      <c r="AD60" s="63" t="str">
        <f t="shared" si="63"/>
        <v/>
      </c>
      <c r="AE60" s="63" t="str">
        <f t="shared" si="63"/>
        <v/>
      </c>
      <c r="AF60" s="63" t="str">
        <f t="shared" si="63"/>
        <v/>
      </c>
      <c r="AG60" s="63" t="str">
        <f t="shared" si="63"/>
        <v/>
      </c>
      <c r="AH60" s="63" t="str">
        <f t="shared" si="63"/>
        <v/>
      </c>
      <c r="AI60" s="63" t="str">
        <f t="shared" si="63"/>
        <v/>
      </c>
      <c r="AJ60" s="63" t="str">
        <f t="shared" si="63"/>
        <v/>
      </c>
      <c r="AK60" s="63" t="str">
        <f t="shared" si="63"/>
        <v/>
      </c>
      <c r="AL60" s="63" t="str">
        <f t="shared" si="63"/>
        <v/>
      </c>
      <c r="AM60" s="63" t="str">
        <f t="shared" si="63"/>
        <v/>
      </c>
      <c r="AN60" s="63" t="str">
        <f t="shared" si="63"/>
        <v/>
      </c>
      <c r="AO60" s="63" t="str">
        <f t="shared" si="63"/>
        <v/>
      </c>
      <c r="AP60" s="63" t="str">
        <f t="shared" si="63"/>
        <v/>
      </c>
      <c r="AQ60" s="63" t="str">
        <f t="shared" si="63"/>
        <v/>
      </c>
      <c r="AR60" s="63" t="str">
        <f t="shared" si="63"/>
        <v/>
      </c>
      <c r="AS60" s="63" t="str">
        <f t="shared" si="63"/>
        <v/>
      </c>
      <c r="AT60" s="63" t="str">
        <f t="shared" si="63"/>
        <v/>
      </c>
      <c r="AU60" s="63" t="str">
        <f t="shared" si="63"/>
        <v/>
      </c>
      <c r="AV60" s="63" t="str">
        <f t="shared" si="63"/>
        <v/>
      </c>
      <c r="AW60" s="63" t="str">
        <f t="shared" si="63"/>
        <v/>
      </c>
      <c r="AX60" s="63" t="str">
        <f t="shared" si="63"/>
        <v/>
      </c>
      <c r="AY60" s="63" t="str">
        <f t="shared" si="63"/>
        <v/>
      </c>
      <c r="AZ60" s="63" t="str">
        <f t="shared" si="63"/>
        <v/>
      </c>
      <c r="BA60" s="63" t="str">
        <f t="shared" si="63"/>
        <v/>
      </c>
      <c r="BB60" s="63" t="str">
        <f t="shared" si="63"/>
        <v/>
      </c>
      <c r="BC60" s="63" t="str">
        <f t="shared" si="63"/>
        <v/>
      </c>
      <c r="BD60" s="63" t="str">
        <f t="shared" si="63"/>
        <v/>
      </c>
      <c r="BE60" s="63" t="str">
        <f t="shared" si="63"/>
        <v/>
      </c>
      <c r="BF60" s="63" t="str">
        <f t="shared" si="63"/>
        <v/>
      </c>
      <c r="BG60" s="63" t="str">
        <f t="shared" si="63"/>
        <v/>
      </c>
      <c r="BH60" s="63" t="str">
        <f t="shared" si="63"/>
        <v/>
      </c>
      <c r="BI60" s="63" t="str">
        <f t="shared" si="63"/>
        <v/>
      </c>
      <c r="BJ60" s="63" t="str">
        <f t="shared" si="63"/>
        <v/>
      </c>
      <c r="BK60" s="63" t="str">
        <f t="shared" si="63"/>
        <v/>
      </c>
      <c r="BL60" s="63" t="str">
        <f t="shared" si="63"/>
        <v/>
      </c>
      <c r="BM60" s="63" t="str">
        <f t="shared" si="63"/>
        <v/>
      </c>
      <c r="BN60" s="63" t="str">
        <f t="shared" si="63"/>
        <v/>
      </c>
      <c r="BO60" s="63" t="str">
        <f t="shared" si="63"/>
        <v/>
      </c>
      <c r="BP60" s="63" t="str">
        <f t="shared" si="63"/>
        <v/>
      </c>
      <c r="BQ60" s="63" t="str">
        <f t="shared" si="63"/>
        <v/>
      </c>
      <c r="BR60" s="63" t="str">
        <f t="shared" si="63"/>
        <v/>
      </c>
      <c r="BS60" s="63" t="str">
        <f t="shared" si="63"/>
        <v/>
      </c>
      <c r="BT60" s="63" t="str">
        <f t="shared" si="63"/>
        <v/>
      </c>
      <c r="BU60" s="63" t="str">
        <f t="shared" si="63"/>
        <v/>
      </c>
      <c r="BV60" s="63" t="str">
        <f t="shared" si="63"/>
        <v/>
      </c>
      <c r="BW60" s="63" t="str">
        <f t="shared" si="63"/>
        <v/>
      </c>
      <c r="BX60" s="63" t="str">
        <f t="shared" si="63"/>
        <v/>
      </c>
      <c r="BY60" s="63" t="str">
        <f t="shared" si="63"/>
        <v/>
      </c>
      <c r="BZ60" s="63" t="str">
        <f t="shared" si="63"/>
        <v/>
      </c>
      <c r="CA60" s="63" t="str">
        <f t="shared" si="63"/>
        <v/>
      </c>
      <c r="CB60" s="63" t="str">
        <f t="shared" si="63"/>
        <v/>
      </c>
      <c r="CC60" s="63" t="str">
        <f t="shared" si="63"/>
        <v/>
      </c>
      <c r="CD60" s="63" t="str">
        <f t="shared" si="63"/>
        <v/>
      </c>
      <c r="CE60" s="63" t="str">
        <f t="shared" si="63"/>
        <v/>
      </c>
      <c r="CF60" s="63" t="str">
        <f t="shared" si="63"/>
        <v/>
      </c>
      <c r="CG60" s="63" t="str">
        <f t="shared" si="63"/>
        <v/>
      </c>
      <c r="CH60" s="63" t="str">
        <f t="shared" si="63"/>
        <v/>
      </c>
      <c r="CI60" s="63" t="str">
        <f t="shared" si="63"/>
        <v/>
      </c>
      <c r="CJ60" s="63" t="str">
        <f t="shared" si="63"/>
        <v/>
      </c>
      <c r="CK60" s="63" t="str">
        <f t="shared" si="63"/>
        <v/>
      </c>
      <c r="CL60" s="63" t="str">
        <f t="shared" si="63"/>
        <v/>
      </c>
      <c r="CM60" s="63" t="str">
        <f t="shared" si="63"/>
        <v/>
      </c>
      <c r="CN60" s="63" t="str">
        <f t="shared" si="63"/>
        <v/>
      </c>
      <c r="CO60" s="63" t="str">
        <f t="shared" si="63"/>
        <v/>
      </c>
      <c r="CP60" s="63" t="str">
        <f t="shared" si="63"/>
        <v/>
      </c>
      <c r="CQ60" s="63" t="str">
        <f t="shared" si="63"/>
        <v/>
      </c>
      <c r="CR60" s="63" t="str">
        <f t="shared" si="63"/>
        <v/>
      </c>
      <c r="CS60" s="63" t="str">
        <f t="shared" si="63"/>
        <v/>
      </c>
      <c r="CT60" s="63" t="str">
        <f t="shared" si="63"/>
        <v/>
      </c>
      <c r="CU60" s="63" t="str">
        <f t="shared" si="63"/>
        <v/>
      </c>
      <c r="CV60" s="63" t="str">
        <f t="shared" si="63"/>
        <v/>
      </c>
      <c r="CW60" s="63" t="str">
        <f t="shared" si="63"/>
        <v/>
      </c>
      <c r="CX60" s="63" t="str">
        <f t="shared" si="63"/>
        <v/>
      </c>
      <c r="CY60" s="63" t="str">
        <f t="shared" si="63"/>
        <v/>
      </c>
      <c r="CZ60" s="63" t="str">
        <f t="shared" si="63"/>
        <v/>
      </c>
    </row>
    <row r="61" ht="15.75" customHeight="1">
      <c r="A61" s="53"/>
      <c r="B61" s="53"/>
      <c r="C61" s="55"/>
      <c r="D61" s="55"/>
      <c r="E61" s="53"/>
      <c r="F61" s="53"/>
      <c r="G61" s="53"/>
      <c r="H61" s="53"/>
      <c r="I61" s="53"/>
      <c r="J61" s="56"/>
      <c r="K61" s="57" t="str">
        <f t="shared" si="6"/>
        <v/>
      </c>
      <c r="L61" s="57" t="str">
        <f t="shared" si="7"/>
        <v/>
      </c>
      <c r="M61" s="57" t="str">
        <f>IF(OR($B61&lt;&gt;"Vorgang",N($H61)=0,NOT(ISNUMBER($L61)),ISNUMBER($P61)),"",WORKDAY($L61,$H61,Freie_Tage))</f>
        <v/>
      </c>
      <c r="N61" s="56"/>
      <c r="O61" s="56"/>
      <c r="P61" s="56"/>
      <c r="Q61" s="58"/>
      <c r="R61" s="59" t="str">
        <f>IF(AND(ISNUMBER($N61),ISNUMBER($L61)),IF($L61&gt;$N61,NETWORKDAYS($N61,$L61,Freie_Tage)-1,IF($L61&lt;$N61,1-NETWORKDAYS($L61,$N61,Freie_Tage),0)),"")</f>
        <v/>
      </c>
      <c r="S61" s="60" t="str">
        <f t="shared" si="8"/>
        <v/>
      </c>
      <c r="T61" s="61" t="str">
        <f t="shared" si="9"/>
        <v/>
      </c>
      <c r="U61" s="62">
        <f t="shared" si="10"/>
        <v>1</v>
      </c>
      <c r="V61" s="62" t="str">
        <f t="array" ref="V61">IF(OR($C61="",$B61="Abschnitt"),"",IF(ISNUMBER($O61),$O61,IF(AND($E61="",NOT(ISNUMBER($J61))),WORKDAY(IF(ISNUMBER($C$5),$C$5,TODAY())-1,1,Freie_Tage),MAX(IF($E61="",0,IFERROR(WORKDAY(INDEX($X$7:$X60,MATCH($E61,$A$7:$A60,0)),IF($B61="Meilenstein",0,1)+N($F61),Freie_Tage),WORKDAY(IF(ISNUMBER($C$5),$C$5,TODAY())-1,1,Freie_Tage))),IF(ISNUMBER($J61),WORKDAY($J61-1,1,Freie_Tage),0)))))</f>
        <v/>
      </c>
      <c r="W61" s="62" t="str">
        <f>IF(V61="","",IF(ISNUMBER($P61),$P61,IF($B61="Meilenstein",V61,WORKDAY(V61,MAX(N($G61),1)-1,Freie_Tage))))</f>
        <v/>
      </c>
      <c r="X61" s="62" t="str">
        <f>IF(V61="","",MAX(WORKDAY(IF($B61="Meilenstein",V61,WORKDAY(V61,MAX(N($G61),1)-1,Freie_Tage)),N($H61),Freie_Tage),IF(ISNUMBER($P61),$P61,0)))</f>
        <v/>
      </c>
      <c r="Y61" s="62">
        <f t="shared" si="11"/>
        <v>0</v>
      </c>
      <c r="Z61" s="62">
        <f>IF(NOT(ISNUMBER($K61)),0,IF(Y61&gt;=1,1,IF(TODAY()&lt;$K61,2,IF(OR(TODAY()&gt;$L61,N($R61)&gt;0),5,IF(Y61&lt;MIN(1,(NETWORKDAYS($K61,TODAY(),Freie_Tage)-1)/MAX(1,NETWORKDAYS($K61,$L61,Freie_Tage)))-0.15,4,3)))))</f>
        <v>0</v>
      </c>
      <c r="AA61" s="63" t="str">
        <f t="shared" ref="AA61:CZ61" si="64">IF(AND($B61="Meilenstein",ISNUMBER($K61)),IF(AND(AA$1&lt;=$K61,AB$1&gt;$K61),"◆",""),"")</f>
        <v/>
      </c>
      <c r="AB61" s="63" t="str">
        <f t="shared" si="64"/>
        <v/>
      </c>
      <c r="AC61" s="63" t="str">
        <f t="shared" si="64"/>
        <v/>
      </c>
      <c r="AD61" s="63" t="str">
        <f t="shared" si="64"/>
        <v/>
      </c>
      <c r="AE61" s="63" t="str">
        <f t="shared" si="64"/>
        <v/>
      </c>
      <c r="AF61" s="63" t="str">
        <f t="shared" si="64"/>
        <v/>
      </c>
      <c r="AG61" s="63" t="str">
        <f t="shared" si="64"/>
        <v/>
      </c>
      <c r="AH61" s="63" t="str">
        <f t="shared" si="64"/>
        <v/>
      </c>
      <c r="AI61" s="63" t="str">
        <f t="shared" si="64"/>
        <v/>
      </c>
      <c r="AJ61" s="63" t="str">
        <f t="shared" si="64"/>
        <v/>
      </c>
      <c r="AK61" s="63" t="str">
        <f t="shared" si="64"/>
        <v/>
      </c>
      <c r="AL61" s="63" t="str">
        <f t="shared" si="64"/>
        <v/>
      </c>
      <c r="AM61" s="63" t="str">
        <f t="shared" si="64"/>
        <v/>
      </c>
      <c r="AN61" s="63" t="str">
        <f t="shared" si="64"/>
        <v/>
      </c>
      <c r="AO61" s="63" t="str">
        <f t="shared" si="64"/>
        <v/>
      </c>
      <c r="AP61" s="63" t="str">
        <f t="shared" si="64"/>
        <v/>
      </c>
      <c r="AQ61" s="63" t="str">
        <f t="shared" si="64"/>
        <v/>
      </c>
      <c r="AR61" s="63" t="str">
        <f t="shared" si="64"/>
        <v/>
      </c>
      <c r="AS61" s="63" t="str">
        <f t="shared" si="64"/>
        <v/>
      </c>
      <c r="AT61" s="63" t="str">
        <f t="shared" si="64"/>
        <v/>
      </c>
      <c r="AU61" s="63" t="str">
        <f t="shared" si="64"/>
        <v/>
      </c>
      <c r="AV61" s="63" t="str">
        <f t="shared" si="64"/>
        <v/>
      </c>
      <c r="AW61" s="63" t="str">
        <f t="shared" si="64"/>
        <v/>
      </c>
      <c r="AX61" s="63" t="str">
        <f t="shared" si="64"/>
        <v/>
      </c>
      <c r="AY61" s="63" t="str">
        <f t="shared" si="64"/>
        <v/>
      </c>
      <c r="AZ61" s="63" t="str">
        <f t="shared" si="64"/>
        <v/>
      </c>
      <c r="BA61" s="63" t="str">
        <f t="shared" si="64"/>
        <v/>
      </c>
      <c r="BB61" s="63" t="str">
        <f t="shared" si="64"/>
        <v/>
      </c>
      <c r="BC61" s="63" t="str">
        <f t="shared" si="64"/>
        <v/>
      </c>
      <c r="BD61" s="63" t="str">
        <f t="shared" si="64"/>
        <v/>
      </c>
      <c r="BE61" s="63" t="str">
        <f t="shared" si="64"/>
        <v/>
      </c>
      <c r="BF61" s="63" t="str">
        <f t="shared" si="64"/>
        <v/>
      </c>
      <c r="BG61" s="63" t="str">
        <f t="shared" si="64"/>
        <v/>
      </c>
      <c r="BH61" s="63" t="str">
        <f t="shared" si="64"/>
        <v/>
      </c>
      <c r="BI61" s="63" t="str">
        <f t="shared" si="64"/>
        <v/>
      </c>
      <c r="BJ61" s="63" t="str">
        <f t="shared" si="64"/>
        <v/>
      </c>
      <c r="BK61" s="63" t="str">
        <f t="shared" si="64"/>
        <v/>
      </c>
      <c r="BL61" s="63" t="str">
        <f t="shared" si="64"/>
        <v/>
      </c>
      <c r="BM61" s="63" t="str">
        <f t="shared" si="64"/>
        <v/>
      </c>
      <c r="BN61" s="63" t="str">
        <f t="shared" si="64"/>
        <v/>
      </c>
      <c r="BO61" s="63" t="str">
        <f t="shared" si="64"/>
        <v/>
      </c>
      <c r="BP61" s="63" t="str">
        <f t="shared" si="64"/>
        <v/>
      </c>
      <c r="BQ61" s="63" t="str">
        <f t="shared" si="64"/>
        <v/>
      </c>
      <c r="BR61" s="63" t="str">
        <f t="shared" si="64"/>
        <v/>
      </c>
      <c r="BS61" s="63" t="str">
        <f t="shared" si="64"/>
        <v/>
      </c>
      <c r="BT61" s="63" t="str">
        <f t="shared" si="64"/>
        <v/>
      </c>
      <c r="BU61" s="63" t="str">
        <f t="shared" si="64"/>
        <v/>
      </c>
      <c r="BV61" s="63" t="str">
        <f t="shared" si="64"/>
        <v/>
      </c>
      <c r="BW61" s="63" t="str">
        <f t="shared" si="64"/>
        <v/>
      </c>
      <c r="BX61" s="63" t="str">
        <f t="shared" si="64"/>
        <v/>
      </c>
      <c r="BY61" s="63" t="str">
        <f t="shared" si="64"/>
        <v/>
      </c>
      <c r="BZ61" s="63" t="str">
        <f t="shared" si="64"/>
        <v/>
      </c>
      <c r="CA61" s="63" t="str">
        <f t="shared" si="64"/>
        <v/>
      </c>
      <c r="CB61" s="63" t="str">
        <f t="shared" si="64"/>
        <v/>
      </c>
      <c r="CC61" s="63" t="str">
        <f t="shared" si="64"/>
        <v/>
      </c>
      <c r="CD61" s="63" t="str">
        <f t="shared" si="64"/>
        <v/>
      </c>
      <c r="CE61" s="63" t="str">
        <f t="shared" si="64"/>
        <v/>
      </c>
      <c r="CF61" s="63" t="str">
        <f t="shared" si="64"/>
        <v/>
      </c>
      <c r="CG61" s="63" t="str">
        <f t="shared" si="64"/>
        <v/>
      </c>
      <c r="CH61" s="63" t="str">
        <f t="shared" si="64"/>
        <v/>
      </c>
      <c r="CI61" s="63" t="str">
        <f t="shared" si="64"/>
        <v/>
      </c>
      <c r="CJ61" s="63" t="str">
        <f t="shared" si="64"/>
        <v/>
      </c>
      <c r="CK61" s="63" t="str">
        <f t="shared" si="64"/>
        <v/>
      </c>
      <c r="CL61" s="63" t="str">
        <f t="shared" si="64"/>
        <v/>
      </c>
      <c r="CM61" s="63" t="str">
        <f t="shared" si="64"/>
        <v/>
      </c>
      <c r="CN61" s="63" t="str">
        <f t="shared" si="64"/>
        <v/>
      </c>
      <c r="CO61" s="63" t="str">
        <f t="shared" si="64"/>
        <v/>
      </c>
      <c r="CP61" s="63" t="str">
        <f t="shared" si="64"/>
        <v/>
      </c>
      <c r="CQ61" s="63" t="str">
        <f t="shared" si="64"/>
        <v/>
      </c>
      <c r="CR61" s="63" t="str">
        <f t="shared" si="64"/>
        <v/>
      </c>
      <c r="CS61" s="63" t="str">
        <f t="shared" si="64"/>
        <v/>
      </c>
      <c r="CT61" s="63" t="str">
        <f t="shared" si="64"/>
        <v/>
      </c>
      <c r="CU61" s="63" t="str">
        <f t="shared" si="64"/>
        <v/>
      </c>
      <c r="CV61" s="63" t="str">
        <f t="shared" si="64"/>
        <v/>
      </c>
      <c r="CW61" s="63" t="str">
        <f t="shared" si="64"/>
        <v/>
      </c>
      <c r="CX61" s="63" t="str">
        <f t="shared" si="64"/>
        <v/>
      </c>
      <c r="CY61" s="63" t="str">
        <f t="shared" si="64"/>
        <v/>
      </c>
      <c r="CZ61" s="63" t="str">
        <f t="shared" si="64"/>
        <v/>
      </c>
    </row>
    <row r="62" ht="15.75" customHeight="1">
      <c r="A62" s="53"/>
      <c r="B62" s="53"/>
      <c r="C62" s="55"/>
      <c r="D62" s="55"/>
      <c r="E62" s="53"/>
      <c r="F62" s="53"/>
      <c r="G62" s="53"/>
      <c r="H62" s="53"/>
      <c r="I62" s="53"/>
      <c r="J62" s="56"/>
      <c r="K62" s="57" t="str">
        <f t="shared" si="6"/>
        <v/>
      </c>
      <c r="L62" s="57" t="str">
        <f t="shared" si="7"/>
        <v/>
      </c>
      <c r="M62" s="57" t="str">
        <f>IF(OR($B62&lt;&gt;"Vorgang",N($H62)=0,NOT(ISNUMBER($L62)),ISNUMBER($P62)),"",WORKDAY($L62,$H62,Freie_Tage))</f>
        <v/>
      </c>
      <c r="N62" s="56"/>
      <c r="O62" s="56"/>
      <c r="P62" s="56"/>
      <c r="Q62" s="58"/>
      <c r="R62" s="59" t="str">
        <f>IF(AND(ISNUMBER($N62),ISNUMBER($L62)),IF($L62&gt;$N62,NETWORKDAYS($N62,$L62,Freie_Tage)-1,IF($L62&lt;$N62,1-NETWORKDAYS($L62,$N62,Freie_Tage),0)),"")</f>
        <v/>
      </c>
      <c r="S62" s="60" t="str">
        <f t="shared" si="8"/>
        <v/>
      </c>
      <c r="T62" s="61" t="str">
        <f t="shared" si="9"/>
        <v/>
      </c>
      <c r="U62" s="62">
        <f t="shared" si="10"/>
        <v>1</v>
      </c>
      <c r="V62" s="62" t="str">
        <f t="array" ref="V62">IF(OR($C62="",$B62="Abschnitt"),"",IF(ISNUMBER($O62),$O62,IF(AND($E62="",NOT(ISNUMBER($J62))),WORKDAY(IF(ISNUMBER($C$5),$C$5,TODAY())-1,1,Freie_Tage),MAX(IF($E62="",0,IFERROR(WORKDAY(INDEX($X$7:$X61,MATCH($E62,$A$7:$A61,0)),IF($B62="Meilenstein",0,1)+N($F62),Freie_Tage),WORKDAY(IF(ISNUMBER($C$5),$C$5,TODAY())-1,1,Freie_Tage))),IF(ISNUMBER($J62),WORKDAY($J62-1,1,Freie_Tage),0)))))</f>
        <v/>
      </c>
      <c r="W62" s="62" t="str">
        <f>IF(V62="","",IF(ISNUMBER($P62),$P62,IF($B62="Meilenstein",V62,WORKDAY(V62,MAX(N($G62),1)-1,Freie_Tage))))</f>
        <v/>
      </c>
      <c r="X62" s="62" t="str">
        <f>IF(V62="","",MAX(WORKDAY(IF($B62="Meilenstein",V62,WORKDAY(V62,MAX(N($G62),1)-1,Freie_Tage)),N($H62),Freie_Tage),IF(ISNUMBER($P62),$P62,0)))</f>
        <v/>
      </c>
      <c r="Y62" s="62">
        <f t="shared" si="11"/>
        <v>0</v>
      </c>
      <c r="Z62" s="62">
        <f>IF(NOT(ISNUMBER($K62)),0,IF(Y62&gt;=1,1,IF(TODAY()&lt;$K62,2,IF(OR(TODAY()&gt;$L62,N($R62)&gt;0),5,IF(Y62&lt;MIN(1,(NETWORKDAYS($K62,TODAY(),Freie_Tage)-1)/MAX(1,NETWORKDAYS($K62,$L62,Freie_Tage)))-0.15,4,3)))))</f>
        <v>0</v>
      </c>
      <c r="AA62" s="63" t="str">
        <f t="shared" ref="AA62:CZ62" si="65">IF(AND($B62="Meilenstein",ISNUMBER($K62)),IF(AND(AA$1&lt;=$K62,AB$1&gt;$K62),"◆",""),"")</f>
        <v/>
      </c>
      <c r="AB62" s="63" t="str">
        <f t="shared" si="65"/>
        <v/>
      </c>
      <c r="AC62" s="63" t="str">
        <f t="shared" si="65"/>
        <v/>
      </c>
      <c r="AD62" s="63" t="str">
        <f t="shared" si="65"/>
        <v/>
      </c>
      <c r="AE62" s="63" t="str">
        <f t="shared" si="65"/>
        <v/>
      </c>
      <c r="AF62" s="63" t="str">
        <f t="shared" si="65"/>
        <v/>
      </c>
      <c r="AG62" s="63" t="str">
        <f t="shared" si="65"/>
        <v/>
      </c>
      <c r="AH62" s="63" t="str">
        <f t="shared" si="65"/>
        <v/>
      </c>
      <c r="AI62" s="63" t="str">
        <f t="shared" si="65"/>
        <v/>
      </c>
      <c r="AJ62" s="63" t="str">
        <f t="shared" si="65"/>
        <v/>
      </c>
      <c r="AK62" s="63" t="str">
        <f t="shared" si="65"/>
        <v/>
      </c>
      <c r="AL62" s="63" t="str">
        <f t="shared" si="65"/>
        <v/>
      </c>
      <c r="AM62" s="63" t="str">
        <f t="shared" si="65"/>
        <v/>
      </c>
      <c r="AN62" s="63" t="str">
        <f t="shared" si="65"/>
        <v/>
      </c>
      <c r="AO62" s="63" t="str">
        <f t="shared" si="65"/>
        <v/>
      </c>
      <c r="AP62" s="63" t="str">
        <f t="shared" si="65"/>
        <v/>
      </c>
      <c r="AQ62" s="63" t="str">
        <f t="shared" si="65"/>
        <v/>
      </c>
      <c r="AR62" s="63" t="str">
        <f t="shared" si="65"/>
        <v/>
      </c>
      <c r="AS62" s="63" t="str">
        <f t="shared" si="65"/>
        <v/>
      </c>
      <c r="AT62" s="63" t="str">
        <f t="shared" si="65"/>
        <v/>
      </c>
      <c r="AU62" s="63" t="str">
        <f t="shared" si="65"/>
        <v/>
      </c>
      <c r="AV62" s="63" t="str">
        <f t="shared" si="65"/>
        <v/>
      </c>
      <c r="AW62" s="63" t="str">
        <f t="shared" si="65"/>
        <v/>
      </c>
      <c r="AX62" s="63" t="str">
        <f t="shared" si="65"/>
        <v/>
      </c>
      <c r="AY62" s="63" t="str">
        <f t="shared" si="65"/>
        <v/>
      </c>
      <c r="AZ62" s="63" t="str">
        <f t="shared" si="65"/>
        <v/>
      </c>
      <c r="BA62" s="63" t="str">
        <f t="shared" si="65"/>
        <v/>
      </c>
      <c r="BB62" s="63" t="str">
        <f t="shared" si="65"/>
        <v/>
      </c>
      <c r="BC62" s="63" t="str">
        <f t="shared" si="65"/>
        <v/>
      </c>
      <c r="BD62" s="63" t="str">
        <f t="shared" si="65"/>
        <v/>
      </c>
      <c r="BE62" s="63" t="str">
        <f t="shared" si="65"/>
        <v/>
      </c>
      <c r="BF62" s="63" t="str">
        <f t="shared" si="65"/>
        <v/>
      </c>
      <c r="BG62" s="63" t="str">
        <f t="shared" si="65"/>
        <v/>
      </c>
      <c r="BH62" s="63" t="str">
        <f t="shared" si="65"/>
        <v/>
      </c>
      <c r="BI62" s="63" t="str">
        <f t="shared" si="65"/>
        <v/>
      </c>
      <c r="BJ62" s="63" t="str">
        <f t="shared" si="65"/>
        <v/>
      </c>
      <c r="BK62" s="63" t="str">
        <f t="shared" si="65"/>
        <v/>
      </c>
      <c r="BL62" s="63" t="str">
        <f t="shared" si="65"/>
        <v/>
      </c>
      <c r="BM62" s="63" t="str">
        <f t="shared" si="65"/>
        <v/>
      </c>
      <c r="BN62" s="63" t="str">
        <f t="shared" si="65"/>
        <v/>
      </c>
      <c r="BO62" s="63" t="str">
        <f t="shared" si="65"/>
        <v/>
      </c>
      <c r="BP62" s="63" t="str">
        <f t="shared" si="65"/>
        <v/>
      </c>
      <c r="BQ62" s="63" t="str">
        <f t="shared" si="65"/>
        <v/>
      </c>
      <c r="BR62" s="63" t="str">
        <f t="shared" si="65"/>
        <v/>
      </c>
      <c r="BS62" s="63" t="str">
        <f t="shared" si="65"/>
        <v/>
      </c>
      <c r="BT62" s="63" t="str">
        <f t="shared" si="65"/>
        <v/>
      </c>
      <c r="BU62" s="63" t="str">
        <f t="shared" si="65"/>
        <v/>
      </c>
      <c r="BV62" s="63" t="str">
        <f t="shared" si="65"/>
        <v/>
      </c>
      <c r="BW62" s="63" t="str">
        <f t="shared" si="65"/>
        <v/>
      </c>
      <c r="BX62" s="63" t="str">
        <f t="shared" si="65"/>
        <v/>
      </c>
      <c r="BY62" s="63" t="str">
        <f t="shared" si="65"/>
        <v/>
      </c>
      <c r="BZ62" s="63" t="str">
        <f t="shared" si="65"/>
        <v/>
      </c>
      <c r="CA62" s="63" t="str">
        <f t="shared" si="65"/>
        <v/>
      </c>
      <c r="CB62" s="63" t="str">
        <f t="shared" si="65"/>
        <v/>
      </c>
      <c r="CC62" s="63" t="str">
        <f t="shared" si="65"/>
        <v/>
      </c>
      <c r="CD62" s="63" t="str">
        <f t="shared" si="65"/>
        <v/>
      </c>
      <c r="CE62" s="63" t="str">
        <f t="shared" si="65"/>
        <v/>
      </c>
      <c r="CF62" s="63" t="str">
        <f t="shared" si="65"/>
        <v/>
      </c>
      <c r="CG62" s="63" t="str">
        <f t="shared" si="65"/>
        <v/>
      </c>
      <c r="CH62" s="63" t="str">
        <f t="shared" si="65"/>
        <v/>
      </c>
      <c r="CI62" s="63" t="str">
        <f t="shared" si="65"/>
        <v/>
      </c>
      <c r="CJ62" s="63" t="str">
        <f t="shared" si="65"/>
        <v/>
      </c>
      <c r="CK62" s="63" t="str">
        <f t="shared" si="65"/>
        <v/>
      </c>
      <c r="CL62" s="63" t="str">
        <f t="shared" si="65"/>
        <v/>
      </c>
      <c r="CM62" s="63" t="str">
        <f t="shared" si="65"/>
        <v/>
      </c>
      <c r="CN62" s="63" t="str">
        <f t="shared" si="65"/>
        <v/>
      </c>
      <c r="CO62" s="63" t="str">
        <f t="shared" si="65"/>
        <v/>
      </c>
      <c r="CP62" s="63" t="str">
        <f t="shared" si="65"/>
        <v/>
      </c>
      <c r="CQ62" s="63" t="str">
        <f t="shared" si="65"/>
        <v/>
      </c>
      <c r="CR62" s="63" t="str">
        <f t="shared" si="65"/>
        <v/>
      </c>
      <c r="CS62" s="63" t="str">
        <f t="shared" si="65"/>
        <v/>
      </c>
      <c r="CT62" s="63" t="str">
        <f t="shared" si="65"/>
        <v/>
      </c>
      <c r="CU62" s="63" t="str">
        <f t="shared" si="65"/>
        <v/>
      </c>
      <c r="CV62" s="63" t="str">
        <f t="shared" si="65"/>
        <v/>
      </c>
      <c r="CW62" s="63" t="str">
        <f t="shared" si="65"/>
        <v/>
      </c>
      <c r="CX62" s="63" t="str">
        <f t="shared" si="65"/>
        <v/>
      </c>
      <c r="CY62" s="63" t="str">
        <f t="shared" si="65"/>
        <v/>
      </c>
      <c r="CZ62" s="63" t="str">
        <f t="shared" si="65"/>
        <v/>
      </c>
    </row>
    <row r="63" ht="15.75" customHeight="1">
      <c r="A63" s="53"/>
      <c r="B63" s="53"/>
      <c r="C63" s="55"/>
      <c r="D63" s="55"/>
      <c r="E63" s="53"/>
      <c r="F63" s="53"/>
      <c r="G63" s="53"/>
      <c r="H63" s="53"/>
      <c r="I63" s="53"/>
      <c r="J63" s="56"/>
      <c r="K63" s="57" t="str">
        <f t="shared" si="6"/>
        <v/>
      </c>
      <c r="L63" s="57" t="str">
        <f t="shared" si="7"/>
        <v/>
      </c>
      <c r="M63" s="57" t="str">
        <f>IF(OR($B63&lt;&gt;"Vorgang",N($H63)=0,NOT(ISNUMBER($L63)),ISNUMBER($P63)),"",WORKDAY($L63,$H63,Freie_Tage))</f>
        <v/>
      </c>
      <c r="N63" s="56"/>
      <c r="O63" s="56"/>
      <c r="P63" s="56"/>
      <c r="Q63" s="58"/>
      <c r="R63" s="59" t="str">
        <f>IF(AND(ISNUMBER($N63),ISNUMBER($L63)),IF($L63&gt;$N63,NETWORKDAYS($N63,$L63,Freie_Tage)-1,IF($L63&lt;$N63,1-NETWORKDAYS($L63,$N63,Freie_Tage),0)),"")</f>
        <v/>
      </c>
      <c r="S63" s="60" t="str">
        <f t="shared" si="8"/>
        <v/>
      </c>
      <c r="T63" s="61" t="str">
        <f t="shared" si="9"/>
        <v/>
      </c>
      <c r="U63" s="62">
        <f t="shared" si="10"/>
        <v>1</v>
      </c>
      <c r="V63" s="62" t="str">
        <f t="array" ref="V63">IF(OR($C63="",$B63="Abschnitt"),"",IF(ISNUMBER($O63),$O63,IF(AND($E63="",NOT(ISNUMBER($J63))),WORKDAY(IF(ISNUMBER($C$5),$C$5,TODAY())-1,1,Freie_Tage),MAX(IF($E63="",0,IFERROR(WORKDAY(INDEX($X$7:$X62,MATCH($E63,$A$7:$A62,0)),IF($B63="Meilenstein",0,1)+N($F63),Freie_Tage),WORKDAY(IF(ISNUMBER($C$5),$C$5,TODAY())-1,1,Freie_Tage))),IF(ISNUMBER($J63),WORKDAY($J63-1,1,Freie_Tage),0)))))</f>
        <v/>
      </c>
      <c r="W63" s="62" t="str">
        <f>IF(V63="","",IF(ISNUMBER($P63),$P63,IF($B63="Meilenstein",V63,WORKDAY(V63,MAX(N($G63),1)-1,Freie_Tage))))</f>
        <v/>
      </c>
      <c r="X63" s="62" t="str">
        <f>IF(V63="","",MAX(WORKDAY(IF($B63="Meilenstein",V63,WORKDAY(V63,MAX(N($G63),1)-1,Freie_Tage)),N($H63),Freie_Tage),IF(ISNUMBER($P63),$P63,0)))</f>
        <v/>
      </c>
      <c r="Y63" s="62">
        <f t="shared" si="11"/>
        <v>0</v>
      </c>
      <c r="Z63" s="62">
        <f>IF(NOT(ISNUMBER($K63)),0,IF(Y63&gt;=1,1,IF(TODAY()&lt;$K63,2,IF(OR(TODAY()&gt;$L63,N($R63)&gt;0),5,IF(Y63&lt;MIN(1,(NETWORKDAYS($K63,TODAY(),Freie_Tage)-1)/MAX(1,NETWORKDAYS($K63,$L63,Freie_Tage)))-0.15,4,3)))))</f>
        <v>0</v>
      </c>
      <c r="AA63" s="63" t="str">
        <f t="shared" ref="AA63:CZ63" si="66">IF(AND($B63="Meilenstein",ISNUMBER($K63)),IF(AND(AA$1&lt;=$K63,AB$1&gt;$K63),"◆",""),"")</f>
        <v/>
      </c>
      <c r="AB63" s="63" t="str">
        <f t="shared" si="66"/>
        <v/>
      </c>
      <c r="AC63" s="63" t="str">
        <f t="shared" si="66"/>
        <v/>
      </c>
      <c r="AD63" s="63" t="str">
        <f t="shared" si="66"/>
        <v/>
      </c>
      <c r="AE63" s="63" t="str">
        <f t="shared" si="66"/>
        <v/>
      </c>
      <c r="AF63" s="63" t="str">
        <f t="shared" si="66"/>
        <v/>
      </c>
      <c r="AG63" s="63" t="str">
        <f t="shared" si="66"/>
        <v/>
      </c>
      <c r="AH63" s="63" t="str">
        <f t="shared" si="66"/>
        <v/>
      </c>
      <c r="AI63" s="63" t="str">
        <f t="shared" si="66"/>
        <v/>
      </c>
      <c r="AJ63" s="63" t="str">
        <f t="shared" si="66"/>
        <v/>
      </c>
      <c r="AK63" s="63" t="str">
        <f t="shared" si="66"/>
        <v/>
      </c>
      <c r="AL63" s="63" t="str">
        <f t="shared" si="66"/>
        <v/>
      </c>
      <c r="AM63" s="63" t="str">
        <f t="shared" si="66"/>
        <v/>
      </c>
      <c r="AN63" s="63" t="str">
        <f t="shared" si="66"/>
        <v/>
      </c>
      <c r="AO63" s="63" t="str">
        <f t="shared" si="66"/>
        <v/>
      </c>
      <c r="AP63" s="63" t="str">
        <f t="shared" si="66"/>
        <v/>
      </c>
      <c r="AQ63" s="63" t="str">
        <f t="shared" si="66"/>
        <v/>
      </c>
      <c r="AR63" s="63" t="str">
        <f t="shared" si="66"/>
        <v/>
      </c>
      <c r="AS63" s="63" t="str">
        <f t="shared" si="66"/>
        <v/>
      </c>
      <c r="AT63" s="63" t="str">
        <f t="shared" si="66"/>
        <v/>
      </c>
      <c r="AU63" s="63" t="str">
        <f t="shared" si="66"/>
        <v/>
      </c>
      <c r="AV63" s="63" t="str">
        <f t="shared" si="66"/>
        <v/>
      </c>
      <c r="AW63" s="63" t="str">
        <f t="shared" si="66"/>
        <v/>
      </c>
      <c r="AX63" s="63" t="str">
        <f t="shared" si="66"/>
        <v/>
      </c>
      <c r="AY63" s="63" t="str">
        <f t="shared" si="66"/>
        <v/>
      </c>
      <c r="AZ63" s="63" t="str">
        <f t="shared" si="66"/>
        <v/>
      </c>
      <c r="BA63" s="63" t="str">
        <f t="shared" si="66"/>
        <v/>
      </c>
      <c r="BB63" s="63" t="str">
        <f t="shared" si="66"/>
        <v/>
      </c>
      <c r="BC63" s="63" t="str">
        <f t="shared" si="66"/>
        <v/>
      </c>
      <c r="BD63" s="63" t="str">
        <f t="shared" si="66"/>
        <v/>
      </c>
      <c r="BE63" s="63" t="str">
        <f t="shared" si="66"/>
        <v/>
      </c>
      <c r="BF63" s="63" t="str">
        <f t="shared" si="66"/>
        <v/>
      </c>
      <c r="BG63" s="63" t="str">
        <f t="shared" si="66"/>
        <v/>
      </c>
      <c r="BH63" s="63" t="str">
        <f t="shared" si="66"/>
        <v/>
      </c>
      <c r="BI63" s="63" t="str">
        <f t="shared" si="66"/>
        <v/>
      </c>
      <c r="BJ63" s="63" t="str">
        <f t="shared" si="66"/>
        <v/>
      </c>
      <c r="BK63" s="63" t="str">
        <f t="shared" si="66"/>
        <v/>
      </c>
      <c r="BL63" s="63" t="str">
        <f t="shared" si="66"/>
        <v/>
      </c>
      <c r="BM63" s="63" t="str">
        <f t="shared" si="66"/>
        <v/>
      </c>
      <c r="BN63" s="63" t="str">
        <f t="shared" si="66"/>
        <v/>
      </c>
      <c r="BO63" s="63" t="str">
        <f t="shared" si="66"/>
        <v/>
      </c>
      <c r="BP63" s="63" t="str">
        <f t="shared" si="66"/>
        <v/>
      </c>
      <c r="BQ63" s="63" t="str">
        <f t="shared" si="66"/>
        <v/>
      </c>
      <c r="BR63" s="63" t="str">
        <f t="shared" si="66"/>
        <v/>
      </c>
      <c r="BS63" s="63" t="str">
        <f t="shared" si="66"/>
        <v/>
      </c>
      <c r="BT63" s="63" t="str">
        <f t="shared" si="66"/>
        <v/>
      </c>
      <c r="BU63" s="63" t="str">
        <f t="shared" si="66"/>
        <v/>
      </c>
      <c r="BV63" s="63" t="str">
        <f t="shared" si="66"/>
        <v/>
      </c>
      <c r="BW63" s="63" t="str">
        <f t="shared" si="66"/>
        <v/>
      </c>
      <c r="BX63" s="63" t="str">
        <f t="shared" si="66"/>
        <v/>
      </c>
      <c r="BY63" s="63" t="str">
        <f t="shared" si="66"/>
        <v/>
      </c>
      <c r="BZ63" s="63" t="str">
        <f t="shared" si="66"/>
        <v/>
      </c>
      <c r="CA63" s="63" t="str">
        <f t="shared" si="66"/>
        <v/>
      </c>
      <c r="CB63" s="63" t="str">
        <f t="shared" si="66"/>
        <v/>
      </c>
      <c r="CC63" s="63" t="str">
        <f t="shared" si="66"/>
        <v/>
      </c>
      <c r="CD63" s="63" t="str">
        <f t="shared" si="66"/>
        <v/>
      </c>
      <c r="CE63" s="63" t="str">
        <f t="shared" si="66"/>
        <v/>
      </c>
      <c r="CF63" s="63" t="str">
        <f t="shared" si="66"/>
        <v/>
      </c>
      <c r="CG63" s="63" t="str">
        <f t="shared" si="66"/>
        <v/>
      </c>
      <c r="CH63" s="63" t="str">
        <f t="shared" si="66"/>
        <v/>
      </c>
      <c r="CI63" s="63" t="str">
        <f t="shared" si="66"/>
        <v/>
      </c>
      <c r="CJ63" s="63" t="str">
        <f t="shared" si="66"/>
        <v/>
      </c>
      <c r="CK63" s="63" t="str">
        <f t="shared" si="66"/>
        <v/>
      </c>
      <c r="CL63" s="63" t="str">
        <f t="shared" si="66"/>
        <v/>
      </c>
      <c r="CM63" s="63" t="str">
        <f t="shared" si="66"/>
        <v/>
      </c>
      <c r="CN63" s="63" t="str">
        <f t="shared" si="66"/>
        <v/>
      </c>
      <c r="CO63" s="63" t="str">
        <f t="shared" si="66"/>
        <v/>
      </c>
      <c r="CP63" s="63" t="str">
        <f t="shared" si="66"/>
        <v/>
      </c>
      <c r="CQ63" s="63" t="str">
        <f t="shared" si="66"/>
        <v/>
      </c>
      <c r="CR63" s="63" t="str">
        <f t="shared" si="66"/>
        <v/>
      </c>
      <c r="CS63" s="63" t="str">
        <f t="shared" si="66"/>
        <v/>
      </c>
      <c r="CT63" s="63" t="str">
        <f t="shared" si="66"/>
        <v/>
      </c>
      <c r="CU63" s="63" t="str">
        <f t="shared" si="66"/>
        <v/>
      </c>
      <c r="CV63" s="63" t="str">
        <f t="shared" si="66"/>
        <v/>
      </c>
      <c r="CW63" s="63" t="str">
        <f t="shared" si="66"/>
        <v/>
      </c>
      <c r="CX63" s="63" t="str">
        <f t="shared" si="66"/>
        <v/>
      </c>
      <c r="CY63" s="63" t="str">
        <f t="shared" si="66"/>
        <v/>
      </c>
      <c r="CZ63" s="63" t="str">
        <f t="shared" si="66"/>
        <v/>
      </c>
    </row>
    <row r="64" ht="15.75" customHeight="1">
      <c r="A64" s="53"/>
      <c r="B64" s="53"/>
      <c r="C64" s="55"/>
      <c r="D64" s="55"/>
      <c r="E64" s="53"/>
      <c r="F64" s="53"/>
      <c r="G64" s="53"/>
      <c r="H64" s="53"/>
      <c r="I64" s="53"/>
      <c r="J64" s="56"/>
      <c r="K64" s="57" t="str">
        <f t="shared" si="6"/>
        <v/>
      </c>
      <c r="L64" s="57" t="str">
        <f t="shared" si="7"/>
        <v/>
      </c>
      <c r="M64" s="57" t="str">
        <f>IF(OR($B64&lt;&gt;"Vorgang",N($H64)=0,NOT(ISNUMBER($L64)),ISNUMBER($P64)),"",WORKDAY($L64,$H64,Freie_Tage))</f>
        <v/>
      </c>
      <c r="N64" s="56"/>
      <c r="O64" s="56"/>
      <c r="P64" s="56"/>
      <c r="Q64" s="58"/>
      <c r="R64" s="59" t="str">
        <f>IF(AND(ISNUMBER($N64),ISNUMBER($L64)),IF($L64&gt;$N64,NETWORKDAYS($N64,$L64,Freie_Tage)-1,IF($L64&lt;$N64,1-NETWORKDAYS($L64,$N64,Freie_Tage),0)),"")</f>
        <v/>
      </c>
      <c r="S64" s="60" t="str">
        <f t="shared" si="8"/>
        <v/>
      </c>
      <c r="T64" s="61" t="str">
        <f t="shared" si="9"/>
        <v/>
      </c>
      <c r="U64" s="62">
        <f t="shared" si="10"/>
        <v>1</v>
      </c>
      <c r="V64" s="62" t="str">
        <f t="array" ref="V64">IF(OR($C64="",$B64="Abschnitt"),"",IF(ISNUMBER($O64),$O64,IF(AND($E64="",NOT(ISNUMBER($J64))),WORKDAY(IF(ISNUMBER($C$5),$C$5,TODAY())-1,1,Freie_Tage),MAX(IF($E64="",0,IFERROR(WORKDAY(INDEX($X$7:$X63,MATCH($E64,$A$7:$A63,0)),IF($B64="Meilenstein",0,1)+N($F64),Freie_Tage),WORKDAY(IF(ISNUMBER($C$5),$C$5,TODAY())-1,1,Freie_Tage))),IF(ISNUMBER($J64),WORKDAY($J64-1,1,Freie_Tage),0)))))</f>
        <v/>
      </c>
      <c r="W64" s="62" t="str">
        <f>IF(V64="","",IF(ISNUMBER($P64),$P64,IF($B64="Meilenstein",V64,WORKDAY(V64,MAX(N($G64),1)-1,Freie_Tage))))</f>
        <v/>
      </c>
      <c r="X64" s="62" t="str">
        <f>IF(V64="","",MAX(WORKDAY(IF($B64="Meilenstein",V64,WORKDAY(V64,MAX(N($G64),1)-1,Freie_Tage)),N($H64),Freie_Tage),IF(ISNUMBER($P64),$P64,0)))</f>
        <v/>
      </c>
      <c r="Y64" s="62">
        <f t="shared" si="11"/>
        <v>0</v>
      </c>
      <c r="Z64" s="62">
        <f>IF(NOT(ISNUMBER($K64)),0,IF(Y64&gt;=1,1,IF(TODAY()&lt;$K64,2,IF(OR(TODAY()&gt;$L64,N($R64)&gt;0),5,IF(Y64&lt;MIN(1,(NETWORKDAYS($K64,TODAY(),Freie_Tage)-1)/MAX(1,NETWORKDAYS($K64,$L64,Freie_Tage)))-0.15,4,3)))))</f>
        <v>0</v>
      </c>
      <c r="AA64" s="63" t="str">
        <f t="shared" ref="AA64:CZ64" si="67">IF(AND($B64="Meilenstein",ISNUMBER($K64)),IF(AND(AA$1&lt;=$K64,AB$1&gt;$K64),"◆",""),"")</f>
        <v/>
      </c>
      <c r="AB64" s="63" t="str">
        <f t="shared" si="67"/>
        <v/>
      </c>
      <c r="AC64" s="63" t="str">
        <f t="shared" si="67"/>
        <v/>
      </c>
      <c r="AD64" s="63" t="str">
        <f t="shared" si="67"/>
        <v/>
      </c>
      <c r="AE64" s="63" t="str">
        <f t="shared" si="67"/>
        <v/>
      </c>
      <c r="AF64" s="63" t="str">
        <f t="shared" si="67"/>
        <v/>
      </c>
      <c r="AG64" s="63" t="str">
        <f t="shared" si="67"/>
        <v/>
      </c>
      <c r="AH64" s="63" t="str">
        <f t="shared" si="67"/>
        <v/>
      </c>
      <c r="AI64" s="63" t="str">
        <f t="shared" si="67"/>
        <v/>
      </c>
      <c r="AJ64" s="63" t="str">
        <f t="shared" si="67"/>
        <v/>
      </c>
      <c r="AK64" s="63" t="str">
        <f t="shared" si="67"/>
        <v/>
      </c>
      <c r="AL64" s="63" t="str">
        <f t="shared" si="67"/>
        <v/>
      </c>
      <c r="AM64" s="63" t="str">
        <f t="shared" si="67"/>
        <v/>
      </c>
      <c r="AN64" s="63" t="str">
        <f t="shared" si="67"/>
        <v/>
      </c>
      <c r="AO64" s="63" t="str">
        <f t="shared" si="67"/>
        <v/>
      </c>
      <c r="AP64" s="63" t="str">
        <f t="shared" si="67"/>
        <v/>
      </c>
      <c r="AQ64" s="63" t="str">
        <f t="shared" si="67"/>
        <v/>
      </c>
      <c r="AR64" s="63" t="str">
        <f t="shared" si="67"/>
        <v/>
      </c>
      <c r="AS64" s="63" t="str">
        <f t="shared" si="67"/>
        <v/>
      </c>
      <c r="AT64" s="63" t="str">
        <f t="shared" si="67"/>
        <v/>
      </c>
      <c r="AU64" s="63" t="str">
        <f t="shared" si="67"/>
        <v/>
      </c>
      <c r="AV64" s="63" t="str">
        <f t="shared" si="67"/>
        <v/>
      </c>
      <c r="AW64" s="63" t="str">
        <f t="shared" si="67"/>
        <v/>
      </c>
      <c r="AX64" s="63" t="str">
        <f t="shared" si="67"/>
        <v/>
      </c>
      <c r="AY64" s="63" t="str">
        <f t="shared" si="67"/>
        <v/>
      </c>
      <c r="AZ64" s="63" t="str">
        <f t="shared" si="67"/>
        <v/>
      </c>
      <c r="BA64" s="63" t="str">
        <f t="shared" si="67"/>
        <v/>
      </c>
      <c r="BB64" s="63" t="str">
        <f t="shared" si="67"/>
        <v/>
      </c>
      <c r="BC64" s="63" t="str">
        <f t="shared" si="67"/>
        <v/>
      </c>
      <c r="BD64" s="63" t="str">
        <f t="shared" si="67"/>
        <v/>
      </c>
      <c r="BE64" s="63" t="str">
        <f t="shared" si="67"/>
        <v/>
      </c>
      <c r="BF64" s="63" t="str">
        <f t="shared" si="67"/>
        <v/>
      </c>
      <c r="BG64" s="63" t="str">
        <f t="shared" si="67"/>
        <v/>
      </c>
      <c r="BH64" s="63" t="str">
        <f t="shared" si="67"/>
        <v/>
      </c>
      <c r="BI64" s="63" t="str">
        <f t="shared" si="67"/>
        <v/>
      </c>
      <c r="BJ64" s="63" t="str">
        <f t="shared" si="67"/>
        <v/>
      </c>
      <c r="BK64" s="63" t="str">
        <f t="shared" si="67"/>
        <v/>
      </c>
      <c r="BL64" s="63" t="str">
        <f t="shared" si="67"/>
        <v/>
      </c>
      <c r="BM64" s="63" t="str">
        <f t="shared" si="67"/>
        <v/>
      </c>
      <c r="BN64" s="63" t="str">
        <f t="shared" si="67"/>
        <v/>
      </c>
      <c r="BO64" s="63" t="str">
        <f t="shared" si="67"/>
        <v/>
      </c>
      <c r="BP64" s="63" t="str">
        <f t="shared" si="67"/>
        <v/>
      </c>
      <c r="BQ64" s="63" t="str">
        <f t="shared" si="67"/>
        <v/>
      </c>
      <c r="BR64" s="63" t="str">
        <f t="shared" si="67"/>
        <v/>
      </c>
      <c r="BS64" s="63" t="str">
        <f t="shared" si="67"/>
        <v/>
      </c>
      <c r="BT64" s="63" t="str">
        <f t="shared" si="67"/>
        <v/>
      </c>
      <c r="BU64" s="63" t="str">
        <f t="shared" si="67"/>
        <v/>
      </c>
      <c r="BV64" s="63" t="str">
        <f t="shared" si="67"/>
        <v/>
      </c>
      <c r="BW64" s="63" t="str">
        <f t="shared" si="67"/>
        <v/>
      </c>
      <c r="BX64" s="63" t="str">
        <f t="shared" si="67"/>
        <v/>
      </c>
      <c r="BY64" s="63" t="str">
        <f t="shared" si="67"/>
        <v/>
      </c>
      <c r="BZ64" s="63" t="str">
        <f t="shared" si="67"/>
        <v/>
      </c>
      <c r="CA64" s="63" t="str">
        <f t="shared" si="67"/>
        <v/>
      </c>
      <c r="CB64" s="63" t="str">
        <f t="shared" si="67"/>
        <v/>
      </c>
      <c r="CC64" s="63" t="str">
        <f t="shared" si="67"/>
        <v/>
      </c>
      <c r="CD64" s="63" t="str">
        <f t="shared" si="67"/>
        <v/>
      </c>
      <c r="CE64" s="63" t="str">
        <f t="shared" si="67"/>
        <v/>
      </c>
      <c r="CF64" s="63" t="str">
        <f t="shared" si="67"/>
        <v/>
      </c>
      <c r="CG64" s="63" t="str">
        <f t="shared" si="67"/>
        <v/>
      </c>
      <c r="CH64" s="63" t="str">
        <f t="shared" si="67"/>
        <v/>
      </c>
      <c r="CI64" s="63" t="str">
        <f t="shared" si="67"/>
        <v/>
      </c>
      <c r="CJ64" s="63" t="str">
        <f t="shared" si="67"/>
        <v/>
      </c>
      <c r="CK64" s="63" t="str">
        <f t="shared" si="67"/>
        <v/>
      </c>
      <c r="CL64" s="63" t="str">
        <f t="shared" si="67"/>
        <v/>
      </c>
      <c r="CM64" s="63" t="str">
        <f t="shared" si="67"/>
        <v/>
      </c>
      <c r="CN64" s="63" t="str">
        <f t="shared" si="67"/>
        <v/>
      </c>
      <c r="CO64" s="63" t="str">
        <f t="shared" si="67"/>
        <v/>
      </c>
      <c r="CP64" s="63" t="str">
        <f t="shared" si="67"/>
        <v/>
      </c>
      <c r="CQ64" s="63" t="str">
        <f t="shared" si="67"/>
        <v/>
      </c>
      <c r="CR64" s="63" t="str">
        <f t="shared" si="67"/>
        <v/>
      </c>
      <c r="CS64" s="63" t="str">
        <f t="shared" si="67"/>
        <v/>
      </c>
      <c r="CT64" s="63" t="str">
        <f t="shared" si="67"/>
        <v/>
      </c>
      <c r="CU64" s="63" t="str">
        <f t="shared" si="67"/>
        <v/>
      </c>
      <c r="CV64" s="63" t="str">
        <f t="shared" si="67"/>
        <v/>
      </c>
      <c r="CW64" s="63" t="str">
        <f t="shared" si="67"/>
        <v/>
      </c>
      <c r="CX64" s="63" t="str">
        <f t="shared" si="67"/>
        <v/>
      </c>
      <c r="CY64" s="63" t="str">
        <f t="shared" si="67"/>
        <v/>
      </c>
      <c r="CZ64" s="63" t="str">
        <f t="shared" si="67"/>
        <v/>
      </c>
    </row>
    <row r="65" ht="15.75" customHeight="1">
      <c r="A65" s="53"/>
      <c r="B65" s="53"/>
      <c r="C65" s="55"/>
      <c r="D65" s="55"/>
      <c r="E65" s="53"/>
      <c r="F65" s="53"/>
      <c r="G65" s="53"/>
      <c r="H65" s="53"/>
      <c r="I65" s="53"/>
      <c r="J65" s="56"/>
      <c r="K65" s="57" t="str">
        <f t="shared" si="6"/>
        <v/>
      </c>
      <c r="L65" s="57" t="str">
        <f t="shared" si="7"/>
        <v/>
      </c>
      <c r="M65" s="57" t="str">
        <f>IF(OR($B65&lt;&gt;"Vorgang",N($H65)=0,NOT(ISNUMBER($L65)),ISNUMBER($P65)),"",WORKDAY($L65,$H65,Freie_Tage))</f>
        <v/>
      </c>
      <c r="N65" s="56"/>
      <c r="O65" s="56"/>
      <c r="P65" s="56"/>
      <c r="Q65" s="58"/>
      <c r="R65" s="59" t="str">
        <f>IF(AND(ISNUMBER($N65),ISNUMBER($L65)),IF($L65&gt;$N65,NETWORKDAYS($N65,$L65,Freie_Tage)-1,IF($L65&lt;$N65,1-NETWORKDAYS($L65,$N65,Freie_Tage),0)),"")</f>
        <v/>
      </c>
      <c r="S65" s="60" t="str">
        <f t="shared" si="8"/>
        <v/>
      </c>
      <c r="T65" s="61" t="str">
        <f t="shared" si="9"/>
        <v/>
      </c>
      <c r="U65" s="62">
        <f t="shared" si="10"/>
        <v>1</v>
      </c>
      <c r="V65" s="62" t="str">
        <f t="array" ref="V65">IF(OR($C65="",$B65="Abschnitt"),"",IF(ISNUMBER($O65),$O65,IF(AND($E65="",NOT(ISNUMBER($J65))),WORKDAY(IF(ISNUMBER($C$5),$C$5,TODAY())-1,1,Freie_Tage),MAX(IF($E65="",0,IFERROR(WORKDAY(INDEX($X$7:$X64,MATCH($E65,$A$7:$A64,0)),IF($B65="Meilenstein",0,1)+N($F65),Freie_Tage),WORKDAY(IF(ISNUMBER($C$5),$C$5,TODAY())-1,1,Freie_Tage))),IF(ISNUMBER($J65),WORKDAY($J65-1,1,Freie_Tage),0)))))</f>
        <v/>
      </c>
      <c r="W65" s="62" t="str">
        <f>IF(V65="","",IF(ISNUMBER($P65),$P65,IF($B65="Meilenstein",V65,WORKDAY(V65,MAX(N($G65),1)-1,Freie_Tage))))</f>
        <v/>
      </c>
      <c r="X65" s="62" t="str">
        <f>IF(V65="","",MAX(WORKDAY(IF($B65="Meilenstein",V65,WORKDAY(V65,MAX(N($G65),1)-1,Freie_Tage)),N($H65),Freie_Tage),IF(ISNUMBER($P65),$P65,0)))</f>
        <v/>
      </c>
      <c r="Y65" s="62">
        <f t="shared" si="11"/>
        <v>0</v>
      </c>
      <c r="Z65" s="62">
        <f>IF(NOT(ISNUMBER($K65)),0,IF(Y65&gt;=1,1,IF(TODAY()&lt;$K65,2,IF(OR(TODAY()&gt;$L65,N($R65)&gt;0),5,IF(Y65&lt;MIN(1,(NETWORKDAYS($K65,TODAY(),Freie_Tage)-1)/MAX(1,NETWORKDAYS($K65,$L65,Freie_Tage)))-0.15,4,3)))))</f>
        <v>0</v>
      </c>
      <c r="AA65" s="63" t="str">
        <f t="shared" ref="AA65:CZ65" si="68">IF(AND($B65="Meilenstein",ISNUMBER($K65)),IF(AND(AA$1&lt;=$K65,AB$1&gt;$K65),"◆",""),"")</f>
        <v/>
      </c>
      <c r="AB65" s="63" t="str">
        <f t="shared" si="68"/>
        <v/>
      </c>
      <c r="AC65" s="63" t="str">
        <f t="shared" si="68"/>
        <v/>
      </c>
      <c r="AD65" s="63" t="str">
        <f t="shared" si="68"/>
        <v/>
      </c>
      <c r="AE65" s="63" t="str">
        <f t="shared" si="68"/>
        <v/>
      </c>
      <c r="AF65" s="63" t="str">
        <f t="shared" si="68"/>
        <v/>
      </c>
      <c r="AG65" s="63" t="str">
        <f t="shared" si="68"/>
        <v/>
      </c>
      <c r="AH65" s="63" t="str">
        <f t="shared" si="68"/>
        <v/>
      </c>
      <c r="AI65" s="63" t="str">
        <f t="shared" si="68"/>
        <v/>
      </c>
      <c r="AJ65" s="63" t="str">
        <f t="shared" si="68"/>
        <v/>
      </c>
      <c r="AK65" s="63" t="str">
        <f t="shared" si="68"/>
        <v/>
      </c>
      <c r="AL65" s="63" t="str">
        <f t="shared" si="68"/>
        <v/>
      </c>
      <c r="AM65" s="63" t="str">
        <f t="shared" si="68"/>
        <v/>
      </c>
      <c r="AN65" s="63" t="str">
        <f t="shared" si="68"/>
        <v/>
      </c>
      <c r="AO65" s="63" t="str">
        <f t="shared" si="68"/>
        <v/>
      </c>
      <c r="AP65" s="63" t="str">
        <f t="shared" si="68"/>
        <v/>
      </c>
      <c r="AQ65" s="63" t="str">
        <f t="shared" si="68"/>
        <v/>
      </c>
      <c r="AR65" s="63" t="str">
        <f t="shared" si="68"/>
        <v/>
      </c>
      <c r="AS65" s="63" t="str">
        <f t="shared" si="68"/>
        <v/>
      </c>
      <c r="AT65" s="63" t="str">
        <f t="shared" si="68"/>
        <v/>
      </c>
      <c r="AU65" s="63" t="str">
        <f t="shared" si="68"/>
        <v/>
      </c>
      <c r="AV65" s="63" t="str">
        <f t="shared" si="68"/>
        <v/>
      </c>
      <c r="AW65" s="63" t="str">
        <f t="shared" si="68"/>
        <v/>
      </c>
      <c r="AX65" s="63" t="str">
        <f t="shared" si="68"/>
        <v/>
      </c>
      <c r="AY65" s="63" t="str">
        <f t="shared" si="68"/>
        <v/>
      </c>
      <c r="AZ65" s="63" t="str">
        <f t="shared" si="68"/>
        <v/>
      </c>
      <c r="BA65" s="63" t="str">
        <f t="shared" si="68"/>
        <v/>
      </c>
      <c r="BB65" s="63" t="str">
        <f t="shared" si="68"/>
        <v/>
      </c>
      <c r="BC65" s="63" t="str">
        <f t="shared" si="68"/>
        <v/>
      </c>
      <c r="BD65" s="63" t="str">
        <f t="shared" si="68"/>
        <v/>
      </c>
      <c r="BE65" s="63" t="str">
        <f t="shared" si="68"/>
        <v/>
      </c>
      <c r="BF65" s="63" t="str">
        <f t="shared" si="68"/>
        <v/>
      </c>
      <c r="BG65" s="63" t="str">
        <f t="shared" si="68"/>
        <v/>
      </c>
      <c r="BH65" s="63" t="str">
        <f t="shared" si="68"/>
        <v/>
      </c>
      <c r="BI65" s="63" t="str">
        <f t="shared" si="68"/>
        <v/>
      </c>
      <c r="BJ65" s="63" t="str">
        <f t="shared" si="68"/>
        <v/>
      </c>
      <c r="BK65" s="63" t="str">
        <f t="shared" si="68"/>
        <v/>
      </c>
      <c r="BL65" s="63" t="str">
        <f t="shared" si="68"/>
        <v/>
      </c>
      <c r="BM65" s="63" t="str">
        <f t="shared" si="68"/>
        <v/>
      </c>
      <c r="BN65" s="63" t="str">
        <f t="shared" si="68"/>
        <v/>
      </c>
      <c r="BO65" s="63" t="str">
        <f t="shared" si="68"/>
        <v/>
      </c>
      <c r="BP65" s="63" t="str">
        <f t="shared" si="68"/>
        <v/>
      </c>
      <c r="BQ65" s="63" t="str">
        <f t="shared" si="68"/>
        <v/>
      </c>
      <c r="BR65" s="63" t="str">
        <f t="shared" si="68"/>
        <v/>
      </c>
      <c r="BS65" s="63" t="str">
        <f t="shared" si="68"/>
        <v/>
      </c>
      <c r="BT65" s="63" t="str">
        <f t="shared" si="68"/>
        <v/>
      </c>
      <c r="BU65" s="63" t="str">
        <f t="shared" si="68"/>
        <v/>
      </c>
      <c r="BV65" s="63" t="str">
        <f t="shared" si="68"/>
        <v/>
      </c>
      <c r="BW65" s="63" t="str">
        <f t="shared" si="68"/>
        <v/>
      </c>
      <c r="BX65" s="63" t="str">
        <f t="shared" si="68"/>
        <v/>
      </c>
      <c r="BY65" s="63" t="str">
        <f t="shared" si="68"/>
        <v/>
      </c>
      <c r="BZ65" s="63" t="str">
        <f t="shared" si="68"/>
        <v/>
      </c>
      <c r="CA65" s="63" t="str">
        <f t="shared" si="68"/>
        <v/>
      </c>
      <c r="CB65" s="63" t="str">
        <f t="shared" si="68"/>
        <v/>
      </c>
      <c r="CC65" s="63" t="str">
        <f t="shared" si="68"/>
        <v/>
      </c>
      <c r="CD65" s="63" t="str">
        <f t="shared" si="68"/>
        <v/>
      </c>
      <c r="CE65" s="63" t="str">
        <f t="shared" si="68"/>
        <v/>
      </c>
      <c r="CF65" s="63" t="str">
        <f t="shared" si="68"/>
        <v/>
      </c>
      <c r="CG65" s="63" t="str">
        <f t="shared" si="68"/>
        <v/>
      </c>
      <c r="CH65" s="63" t="str">
        <f t="shared" si="68"/>
        <v/>
      </c>
      <c r="CI65" s="63" t="str">
        <f t="shared" si="68"/>
        <v/>
      </c>
      <c r="CJ65" s="63" t="str">
        <f t="shared" si="68"/>
        <v/>
      </c>
      <c r="CK65" s="63" t="str">
        <f t="shared" si="68"/>
        <v/>
      </c>
      <c r="CL65" s="63" t="str">
        <f t="shared" si="68"/>
        <v/>
      </c>
      <c r="CM65" s="63" t="str">
        <f t="shared" si="68"/>
        <v/>
      </c>
      <c r="CN65" s="63" t="str">
        <f t="shared" si="68"/>
        <v/>
      </c>
      <c r="CO65" s="63" t="str">
        <f t="shared" si="68"/>
        <v/>
      </c>
      <c r="CP65" s="63" t="str">
        <f t="shared" si="68"/>
        <v/>
      </c>
      <c r="CQ65" s="63" t="str">
        <f t="shared" si="68"/>
        <v/>
      </c>
      <c r="CR65" s="63" t="str">
        <f t="shared" si="68"/>
        <v/>
      </c>
      <c r="CS65" s="63" t="str">
        <f t="shared" si="68"/>
        <v/>
      </c>
      <c r="CT65" s="63" t="str">
        <f t="shared" si="68"/>
        <v/>
      </c>
      <c r="CU65" s="63" t="str">
        <f t="shared" si="68"/>
        <v/>
      </c>
      <c r="CV65" s="63" t="str">
        <f t="shared" si="68"/>
        <v/>
      </c>
      <c r="CW65" s="63" t="str">
        <f t="shared" si="68"/>
        <v/>
      </c>
      <c r="CX65" s="63" t="str">
        <f t="shared" si="68"/>
        <v/>
      </c>
      <c r="CY65" s="63" t="str">
        <f t="shared" si="68"/>
        <v/>
      </c>
      <c r="CZ65" s="63" t="str">
        <f t="shared" si="68"/>
        <v/>
      </c>
    </row>
    <row r="66" ht="15.75" customHeight="1">
      <c r="A66" s="53"/>
      <c r="B66" s="53"/>
      <c r="C66" s="55"/>
      <c r="D66" s="55"/>
      <c r="E66" s="53"/>
      <c r="F66" s="53"/>
      <c r="G66" s="53"/>
      <c r="H66" s="53"/>
      <c r="I66" s="53"/>
      <c r="J66" s="56"/>
      <c r="K66" s="57" t="str">
        <f t="shared" si="6"/>
        <v/>
      </c>
      <c r="L66" s="57" t="str">
        <f t="shared" si="7"/>
        <v/>
      </c>
      <c r="M66" s="57" t="str">
        <f>IF(OR($B66&lt;&gt;"Vorgang",N($H66)=0,NOT(ISNUMBER($L66)),ISNUMBER($P66)),"",WORKDAY($L66,$H66,Freie_Tage))</f>
        <v/>
      </c>
      <c r="N66" s="56"/>
      <c r="O66" s="56"/>
      <c r="P66" s="56"/>
      <c r="Q66" s="58"/>
      <c r="R66" s="59" t="str">
        <f>IF(AND(ISNUMBER($N66),ISNUMBER($L66)),IF($L66&gt;$N66,NETWORKDAYS($N66,$L66,Freie_Tage)-1,IF($L66&lt;$N66,1-NETWORKDAYS($L66,$N66,Freie_Tage),0)),"")</f>
        <v/>
      </c>
      <c r="S66" s="60" t="str">
        <f t="shared" si="8"/>
        <v/>
      </c>
      <c r="T66" s="61" t="str">
        <f t="shared" si="9"/>
        <v/>
      </c>
      <c r="U66" s="62">
        <f t="shared" si="10"/>
        <v>1</v>
      </c>
      <c r="V66" s="62" t="str">
        <f t="array" ref="V66">IF(OR($C66="",$B66="Abschnitt"),"",IF(ISNUMBER($O66),$O66,IF(AND($E66="",NOT(ISNUMBER($J66))),WORKDAY(IF(ISNUMBER($C$5),$C$5,TODAY())-1,1,Freie_Tage),MAX(IF($E66="",0,IFERROR(WORKDAY(INDEX($X$7:$X65,MATCH($E66,$A$7:$A65,0)),IF($B66="Meilenstein",0,1)+N($F66),Freie_Tage),WORKDAY(IF(ISNUMBER($C$5),$C$5,TODAY())-1,1,Freie_Tage))),IF(ISNUMBER($J66),WORKDAY($J66-1,1,Freie_Tage),0)))))</f>
        <v/>
      </c>
      <c r="W66" s="62" t="str">
        <f>IF(V66="","",IF(ISNUMBER($P66),$P66,IF($B66="Meilenstein",V66,WORKDAY(V66,MAX(N($G66),1)-1,Freie_Tage))))</f>
        <v/>
      </c>
      <c r="X66" s="62" t="str">
        <f>IF(V66="","",MAX(WORKDAY(IF($B66="Meilenstein",V66,WORKDAY(V66,MAX(N($G66),1)-1,Freie_Tage)),N($H66),Freie_Tage),IF(ISNUMBER($P66),$P66,0)))</f>
        <v/>
      </c>
      <c r="Y66" s="62">
        <f t="shared" si="11"/>
        <v>0</v>
      </c>
      <c r="Z66" s="62">
        <f>IF(NOT(ISNUMBER($K66)),0,IF(Y66&gt;=1,1,IF(TODAY()&lt;$K66,2,IF(OR(TODAY()&gt;$L66,N($R66)&gt;0),5,IF(Y66&lt;MIN(1,(NETWORKDAYS($K66,TODAY(),Freie_Tage)-1)/MAX(1,NETWORKDAYS($K66,$L66,Freie_Tage)))-0.15,4,3)))))</f>
        <v>0</v>
      </c>
      <c r="AA66" s="63" t="str">
        <f t="shared" ref="AA66:CZ66" si="69">IF(AND($B66="Meilenstein",ISNUMBER($K66)),IF(AND(AA$1&lt;=$K66,AB$1&gt;$K66),"◆",""),"")</f>
        <v/>
      </c>
      <c r="AB66" s="63" t="str">
        <f t="shared" si="69"/>
        <v/>
      </c>
      <c r="AC66" s="63" t="str">
        <f t="shared" si="69"/>
        <v/>
      </c>
      <c r="AD66" s="63" t="str">
        <f t="shared" si="69"/>
        <v/>
      </c>
      <c r="AE66" s="63" t="str">
        <f t="shared" si="69"/>
        <v/>
      </c>
      <c r="AF66" s="63" t="str">
        <f t="shared" si="69"/>
        <v/>
      </c>
      <c r="AG66" s="63" t="str">
        <f t="shared" si="69"/>
        <v/>
      </c>
      <c r="AH66" s="63" t="str">
        <f t="shared" si="69"/>
        <v/>
      </c>
      <c r="AI66" s="63" t="str">
        <f t="shared" si="69"/>
        <v/>
      </c>
      <c r="AJ66" s="63" t="str">
        <f t="shared" si="69"/>
        <v/>
      </c>
      <c r="AK66" s="63" t="str">
        <f t="shared" si="69"/>
        <v/>
      </c>
      <c r="AL66" s="63" t="str">
        <f t="shared" si="69"/>
        <v/>
      </c>
      <c r="AM66" s="63" t="str">
        <f t="shared" si="69"/>
        <v/>
      </c>
      <c r="AN66" s="63" t="str">
        <f t="shared" si="69"/>
        <v/>
      </c>
      <c r="AO66" s="63" t="str">
        <f t="shared" si="69"/>
        <v/>
      </c>
      <c r="AP66" s="63" t="str">
        <f t="shared" si="69"/>
        <v/>
      </c>
      <c r="AQ66" s="63" t="str">
        <f t="shared" si="69"/>
        <v/>
      </c>
      <c r="AR66" s="63" t="str">
        <f t="shared" si="69"/>
        <v/>
      </c>
      <c r="AS66" s="63" t="str">
        <f t="shared" si="69"/>
        <v/>
      </c>
      <c r="AT66" s="63" t="str">
        <f t="shared" si="69"/>
        <v/>
      </c>
      <c r="AU66" s="63" t="str">
        <f t="shared" si="69"/>
        <v/>
      </c>
      <c r="AV66" s="63" t="str">
        <f t="shared" si="69"/>
        <v/>
      </c>
      <c r="AW66" s="63" t="str">
        <f t="shared" si="69"/>
        <v/>
      </c>
      <c r="AX66" s="63" t="str">
        <f t="shared" si="69"/>
        <v/>
      </c>
      <c r="AY66" s="63" t="str">
        <f t="shared" si="69"/>
        <v/>
      </c>
      <c r="AZ66" s="63" t="str">
        <f t="shared" si="69"/>
        <v/>
      </c>
      <c r="BA66" s="63" t="str">
        <f t="shared" si="69"/>
        <v/>
      </c>
      <c r="BB66" s="63" t="str">
        <f t="shared" si="69"/>
        <v/>
      </c>
      <c r="BC66" s="63" t="str">
        <f t="shared" si="69"/>
        <v/>
      </c>
      <c r="BD66" s="63" t="str">
        <f t="shared" si="69"/>
        <v/>
      </c>
      <c r="BE66" s="63" t="str">
        <f t="shared" si="69"/>
        <v/>
      </c>
      <c r="BF66" s="63" t="str">
        <f t="shared" si="69"/>
        <v/>
      </c>
      <c r="BG66" s="63" t="str">
        <f t="shared" si="69"/>
        <v/>
      </c>
      <c r="BH66" s="63" t="str">
        <f t="shared" si="69"/>
        <v/>
      </c>
      <c r="BI66" s="63" t="str">
        <f t="shared" si="69"/>
        <v/>
      </c>
      <c r="BJ66" s="63" t="str">
        <f t="shared" si="69"/>
        <v/>
      </c>
      <c r="BK66" s="63" t="str">
        <f t="shared" si="69"/>
        <v/>
      </c>
      <c r="BL66" s="63" t="str">
        <f t="shared" si="69"/>
        <v/>
      </c>
      <c r="BM66" s="63" t="str">
        <f t="shared" si="69"/>
        <v/>
      </c>
      <c r="BN66" s="63" t="str">
        <f t="shared" si="69"/>
        <v/>
      </c>
      <c r="BO66" s="63" t="str">
        <f t="shared" si="69"/>
        <v/>
      </c>
      <c r="BP66" s="63" t="str">
        <f t="shared" si="69"/>
        <v/>
      </c>
      <c r="BQ66" s="63" t="str">
        <f t="shared" si="69"/>
        <v/>
      </c>
      <c r="BR66" s="63" t="str">
        <f t="shared" si="69"/>
        <v/>
      </c>
      <c r="BS66" s="63" t="str">
        <f t="shared" si="69"/>
        <v/>
      </c>
      <c r="BT66" s="63" t="str">
        <f t="shared" si="69"/>
        <v/>
      </c>
      <c r="BU66" s="63" t="str">
        <f t="shared" si="69"/>
        <v/>
      </c>
      <c r="BV66" s="63" t="str">
        <f t="shared" si="69"/>
        <v/>
      </c>
      <c r="BW66" s="63" t="str">
        <f t="shared" si="69"/>
        <v/>
      </c>
      <c r="BX66" s="63" t="str">
        <f t="shared" si="69"/>
        <v/>
      </c>
      <c r="BY66" s="63" t="str">
        <f t="shared" si="69"/>
        <v/>
      </c>
      <c r="BZ66" s="63" t="str">
        <f t="shared" si="69"/>
        <v/>
      </c>
      <c r="CA66" s="63" t="str">
        <f t="shared" si="69"/>
        <v/>
      </c>
      <c r="CB66" s="63" t="str">
        <f t="shared" si="69"/>
        <v/>
      </c>
      <c r="CC66" s="63" t="str">
        <f t="shared" si="69"/>
        <v/>
      </c>
      <c r="CD66" s="63" t="str">
        <f t="shared" si="69"/>
        <v/>
      </c>
      <c r="CE66" s="63" t="str">
        <f t="shared" si="69"/>
        <v/>
      </c>
      <c r="CF66" s="63" t="str">
        <f t="shared" si="69"/>
        <v/>
      </c>
      <c r="CG66" s="63" t="str">
        <f t="shared" si="69"/>
        <v/>
      </c>
      <c r="CH66" s="63" t="str">
        <f t="shared" si="69"/>
        <v/>
      </c>
      <c r="CI66" s="63" t="str">
        <f t="shared" si="69"/>
        <v/>
      </c>
      <c r="CJ66" s="63" t="str">
        <f t="shared" si="69"/>
        <v/>
      </c>
      <c r="CK66" s="63" t="str">
        <f t="shared" si="69"/>
        <v/>
      </c>
      <c r="CL66" s="63" t="str">
        <f t="shared" si="69"/>
        <v/>
      </c>
      <c r="CM66" s="63" t="str">
        <f t="shared" si="69"/>
        <v/>
      </c>
      <c r="CN66" s="63" t="str">
        <f t="shared" si="69"/>
        <v/>
      </c>
      <c r="CO66" s="63" t="str">
        <f t="shared" si="69"/>
        <v/>
      </c>
      <c r="CP66" s="63" t="str">
        <f t="shared" si="69"/>
        <v/>
      </c>
      <c r="CQ66" s="63" t="str">
        <f t="shared" si="69"/>
        <v/>
      </c>
      <c r="CR66" s="63" t="str">
        <f t="shared" si="69"/>
        <v/>
      </c>
      <c r="CS66" s="63" t="str">
        <f t="shared" si="69"/>
        <v/>
      </c>
      <c r="CT66" s="63" t="str">
        <f t="shared" si="69"/>
        <v/>
      </c>
      <c r="CU66" s="63" t="str">
        <f t="shared" si="69"/>
        <v/>
      </c>
      <c r="CV66" s="63" t="str">
        <f t="shared" si="69"/>
        <v/>
      </c>
      <c r="CW66" s="63" t="str">
        <f t="shared" si="69"/>
        <v/>
      </c>
      <c r="CX66" s="63" t="str">
        <f t="shared" si="69"/>
        <v/>
      </c>
      <c r="CY66" s="63" t="str">
        <f t="shared" si="69"/>
        <v/>
      </c>
      <c r="CZ66" s="63" t="str">
        <f t="shared" si="69"/>
        <v/>
      </c>
    </row>
    <row r="67" ht="15.75" customHeight="1">
      <c r="A67" s="53"/>
      <c r="B67" s="53"/>
      <c r="C67" s="55"/>
      <c r="D67" s="55"/>
      <c r="E67" s="53"/>
      <c r="F67" s="53"/>
      <c r="G67" s="53"/>
      <c r="H67" s="53"/>
      <c r="I67" s="53"/>
      <c r="J67" s="56"/>
      <c r="K67" s="57" t="str">
        <f t="shared" si="6"/>
        <v/>
      </c>
      <c r="L67" s="57" t="str">
        <f t="shared" si="7"/>
        <v/>
      </c>
      <c r="M67" s="57" t="str">
        <f>IF(OR($B67&lt;&gt;"Vorgang",N($H67)=0,NOT(ISNUMBER($L67)),ISNUMBER($P67)),"",WORKDAY($L67,$H67,Freie_Tage))</f>
        <v/>
      </c>
      <c r="N67" s="56"/>
      <c r="O67" s="56"/>
      <c r="P67" s="56"/>
      <c r="Q67" s="58"/>
      <c r="R67" s="59" t="str">
        <f>IF(AND(ISNUMBER($N67),ISNUMBER($L67)),IF($L67&gt;$N67,NETWORKDAYS($N67,$L67,Freie_Tage)-1,IF($L67&lt;$N67,1-NETWORKDAYS($L67,$N67,Freie_Tage),0)),"")</f>
        <v/>
      </c>
      <c r="S67" s="60" t="str">
        <f t="shared" si="8"/>
        <v/>
      </c>
      <c r="T67" s="61" t="str">
        <f t="shared" si="9"/>
        <v/>
      </c>
      <c r="U67" s="62">
        <f t="shared" si="10"/>
        <v>1</v>
      </c>
      <c r="V67" s="62" t="str">
        <f t="array" ref="V67">IF(OR($C67="",$B67="Abschnitt"),"",IF(ISNUMBER($O67),$O67,IF(AND($E67="",NOT(ISNUMBER($J67))),WORKDAY(IF(ISNUMBER($C$5),$C$5,TODAY())-1,1,Freie_Tage),MAX(IF($E67="",0,IFERROR(WORKDAY(INDEX($X$7:$X66,MATCH($E67,$A$7:$A66,0)),IF($B67="Meilenstein",0,1)+N($F67),Freie_Tage),WORKDAY(IF(ISNUMBER($C$5),$C$5,TODAY())-1,1,Freie_Tage))),IF(ISNUMBER($J67),WORKDAY($J67-1,1,Freie_Tage),0)))))</f>
        <v/>
      </c>
      <c r="W67" s="62" t="str">
        <f>IF(V67="","",IF(ISNUMBER($P67),$P67,IF($B67="Meilenstein",V67,WORKDAY(V67,MAX(N($G67),1)-1,Freie_Tage))))</f>
        <v/>
      </c>
      <c r="X67" s="62" t="str">
        <f>IF(V67="","",MAX(WORKDAY(IF($B67="Meilenstein",V67,WORKDAY(V67,MAX(N($G67),1)-1,Freie_Tage)),N($H67),Freie_Tage),IF(ISNUMBER($P67),$P67,0)))</f>
        <v/>
      </c>
      <c r="Y67" s="62">
        <f t="shared" si="11"/>
        <v>0</v>
      </c>
      <c r="Z67" s="62">
        <f>IF(NOT(ISNUMBER($K67)),0,IF(Y67&gt;=1,1,IF(TODAY()&lt;$K67,2,IF(OR(TODAY()&gt;$L67,N($R67)&gt;0),5,IF(Y67&lt;MIN(1,(NETWORKDAYS($K67,TODAY(),Freie_Tage)-1)/MAX(1,NETWORKDAYS($K67,$L67,Freie_Tage)))-0.15,4,3)))))</f>
        <v>0</v>
      </c>
      <c r="AA67" s="63" t="str">
        <f t="shared" ref="AA67:CZ67" si="70">IF(AND($B67="Meilenstein",ISNUMBER($K67)),IF(AND(AA$1&lt;=$K67,AB$1&gt;$K67),"◆",""),"")</f>
        <v/>
      </c>
      <c r="AB67" s="63" t="str">
        <f t="shared" si="70"/>
        <v/>
      </c>
      <c r="AC67" s="63" t="str">
        <f t="shared" si="70"/>
        <v/>
      </c>
      <c r="AD67" s="63" t="str">
        <f t="shared" si="70"/>
        <v/>
      </c>
      <c r="AE67" s="63" t="str">
        <f t="shared" si="70"/>
        <v/>
      </c>
      <c r="AF67" s="63" t="str">
        <f t="shared" si="70"/>
        <v/>
      </c>
      <c r="AG67" s="63" t="str">
        <f t="shared" si="70"/>
        <v/>
      </c>
      <c r="AH67" s="63" t="str">
        <f t="shared" si="70"/>
        <v/>
      </c>
      <c r="AI67" s="63" t="str">
        <f t="shared" si="70"/>
        <v/>
      </c>
      <c r="AJ67" s="63" t="str">
        <f t="shared" si="70"/>
        <v/>
      </c>
      <c r="AK67" s="63" t="str">
        <f t="shared" si="70"/>
        <v/>
      </c>
      <c r="AL67" s="63" t="str">
        <f t="shared" si="70"/>
        <v/>
      </c>
      <c r="AM67" s="63" t="str">
        <f t="shared" si="70"/>
        <v/>
      </c>
      <c r="AN67" s="63" t="str">
        <f t="shared" si="70"/>
        <v/>
      </c>
      <c r="AO67" s="63" t="str">
        <f t="shared" si="70"/>
        <v/>
      </c>
      <c r="AP67" s="63" t="str">
        <f t="shared" si="70"/>
        <v/>
      </c>
      <c r="AQ67" s="63" t="str">
        <f t="shared" si="70"/>
        <v/>
      </c>
      <c r="AR67" s="63" t="str">
        <f t="shared" si="70"/>
        <v/>
      </c>
      <c r="AS67" s="63" t="str">
        <f t="shared" si="70"/>
        <v/>
      </c>
      <c r="AT67" s="63" t="str">
        <f t="shared" si="70"/>
        <v/>
      </c>
      <c r="AU67" s="63" t="str">
        <f t="shared" si="70"/>
        <v/>
      </c>
      <c r="AV67" s="63" t="str">
        <f t="shared" si="70"/>
        <v/>
      </c>
      <c r="AW67" s="63" t="str">
        <f t="shared" si="70"/>
        <v/>
      </c>
      <c r="AX67" s="63" t="str">
        <f t="shared" si="70"/>
        <v/>
      </c>
      <c r="AY67" s="63" t="str">
        <f t="shared" si="70"/>
        <v/>
      </c>
      <c r="AZ67" s="63" t="str">
        <f t="shared" si="70"/>
        <v/>
      </c>
      <c r="BA67" s="63" t="str">
        <f t="shared" si="70"/>
        <v/>
      </c>
      <c r="BB67" s="63" t="str">
        <f t="shared" si="70"/>
        <v/>
      </c>
      <c r="BC67" s="63" t="str">
        <f t="shared" si="70"/>
        <v/>
      </c>
      <c r="BD67" s="63" t="str">
        <f t="shared" si="70"/>
        <v/>
      </c>
      <c r="BE67" s="63" t="str">
        <f t="shared" si="70"/>
        <v/>
      </c>
      <c r="BF67" s="63" t="str">
        <f t="shared" si="70"/>
        <v/>
      </c>
      <c r="BG67" s="63" t="str">
        <f t="shared" si="70"/>
        <v/>
      </c>
      <c r="BH67" s="63" t="str">
        <f t="shared" si="70"/>
        <v/>
      </c>
      <c r="BI67" s="63" t="str">
        <f t="shared" si="70"/>
        <v/>
      </c>
      <c r="BJ67" s="63" t="str">
        <f t="shared" si="70"/>
        <v/>
      </c>
      <c r="BK67" s="63" t="str">
        <f t="shared" si="70"/>
        <v/>
      </c>
      <c r="BL67" s="63" t="str">
        <f t="shared" si="70"/>
        <v/>
      </c>
      <c r="BM67" s="63" t="str">
        <f t="shared" si="70"/>
        <v/>
      </c>
      <c r="BN67" s="63" t="str">
        <f t="shared" si="70"/>
        <v/>
      </c>
      <c r="BO67" s="63" t="str">
        <f t="shared" si="70"/>
        <v/>
      </c>
      <c r="BP67" s="63" t="str">
        <f t="shared" si="70"/>
        <v/>
      </c>
      <c r="BQ67" s="63" t="str">
        <f t="shared" si="70"/>
        <v/>
      </c>
      <c r="BR67" s="63" t="str">
        <f t="shared" si="70"/>
        <v/>
      </c>
      <c r="BS67" s="63" t="str">
        <f t="shared" si="70"/>
        <v/>
      </c>
      <c r="BT67" s="63" t="str">
        <f t="shared" si="70"/>
        <v/>
      </c>
      <c r="BU67" s="63" t="str">
        <f t="shared" si="70"/>
        <v/>
      </c>
      <c r="BV67" s="63" t="str">
        <f t="shared" si="70"/>
        <v/>
      </c>
      <c r="BW67" s="63" t="str">
        <f t="shared" si="70"/>
        <v/>
      </c>
      <c r="BX67" s="63" t="str">
        <f t="shared" si="70"/>
        <v/>
      </c>
      <c r="BY67" s="63" t="str">
        <f t="shared" si="70"/>
        <v/>
      </c>
      <c r="BZ67" s="63" t="str">
        <f t="shared" si="70"/>
        <v/>
      </c>
      <c r="CA67" s="63" t="str">
        <f t="shared" si="70"/>
        <v/>
      </c>
      <c r="CB67" s="63" t="str">
        <f t="shared" si="70"/>
        <v/>
      </c>
      <c r="CC67" s="63" t="str">
        <f t="shared" si="70"/>
        <v/>
      </c>
      <c r="CD67" s="63" t="str">
        <f t="shared" si="70"/>
        <v/>
      </c>
      <c r="CE67" s="63" t="str">
        <f t="shared" si="70"/>
        <v/>
      </c>
      <c r="CF67" s="63" t="str">
        <f t="shared" si="70"/>
        <v/>
      </c>
      <c r="CG67" s="63" t="str">
        <f t="shared" si="70"/>
        <v/>
      </c>
      <c r="CH67" s="63" t="str">
        <f t="shared" si="70"/>
        <v/>
      </c>
      <c r="CI67" s="63" t="str">
        <f t="shared" si="70"/>
        <v/>
      </c>
      <c r="CJ67" s="63" t="str">
        <f t="shared" si="70"/>
        <v/>
      </c>
      <c r="CK67" s="63" t="str">
        <f t="shared" si="70"/>
        <v/>
      </c>
      <c r="CL67" s="63" t="str">
        <f t="shared" si="70"/>
        <v/>
      </c>
      <c r="CM67" s="63" t="str">
        <f t="shared" si="70"/>
        <v/>
      </c>
      <c r="CN67" s="63" t="str">
        <f t="shared" si="70"/>
        <v/>
      </c>
      <c r="CO67" s="63" t="str">
        <f t="shared" si="70"/>
        <v/>
      </c>
      <c r="CP67" s="63" t="str">
        <f t="shared" si="70"/>
        <v/>
      </c>
      <c r="CQ67" s="63" t="str">
        <f t="shared" si="70"/>
        <v/>
      </c>
      <c r="CR67" s="63" t="str">
        <f t="shared" si="70"/>
        <v/>
      </c>
      <c r="CS67" s="63" t="str">
        <f t="shared" si="70"/>
        <v/>
      </c>
      <c r="CT67" s="63" t="str">
        <f t="shared" si="70"/>
        <v/>
      </c>
      <c r="CU67" s="63" t="str">
        <f t="shared" si="70"/>
        <v/>
      </c>
      <c r="CV67" s="63" t="str">
        <f t="shared" si="70"/>
        <v/>
      </c>
      <c r="CW67" s="63" t="str">
        <f t="shared" si="70"/>
        <v/>
      </c>
      <c r="CX67" s="63" t="str">
        <f t="shared" si="70"/>
        <v/>
      </c>
      <c r="CY67" s="63" t="str">
        <f t="shared" si="70"/>
        <v/>
      </c>
      <c r="CZ67" s="63" t="str">
        <f t="shared" si="70"/>
        <v/>
      </c>
    </row>
    <row r="68" ht="15.75" customHeight="1">
      <c r="A68" s="53"/>
      <c r="B68" s="53"/>
      <c r="C68" s="55"/>
      <c r="D68" s="55"/>
      <c r="E68" s="53"/>
      <c r="F68" s="53"/>
      <c r="G68" s="53"/>
      <c r="H68" s="53"/>
      <c r="I68" s="53"/>
      <c r="J68" s="56"/>
      <c r="K68" s="57" t="str">
        <f t="shared" si="6"/>
        <v/>
      </c>
      <c r="L68" s="57" t="str">
        <f t="shared" si="7"/>
        <v/>
      </c>
      <c r="M68" s="57" t="str">
        <f>IF(OR($B68&lt;&gt;"Vorgang",N($H68)=0,NOT(ISNUMBER($L68)),ISNUMBER($P68)),"",WORKDAY($L68,$H68,Freie_Tage))</f>
        <v/>
      </c>
      <c r="N68" s="56"/>
      <c r="O68" s="56"/>
      <c r="P68" s="56"/>
      <c r="Q68" s="58"/>
      <c r="R68" s="59" t="str">
        <f>IF(AND(ISNUMBER($N68),ISNUMBER($L68)),IF($L68&gt;$N68,NETWORKDAYS($N68,$L68,Freie_Tage)-1,IF($L68&lt;$N68,1-NETWORKDAYS($L68,$N68,Freie_Tage),0)),"")</f>
        <v/>
      </c>
      <c r="S68" s="60" t="str">
        <f t="shared" si="8"/>
        <v/>
      </c>
      <c r="T68" s="61" t="str">
        <f t="shared" si="9"/>
        <v/>
      </c>
      <c r="U68" s="62">
        <f t="shared" si="10"/>
        <v>1</v>
      </c>
      <c r="V68" s="62" t="str">
        <f t="array" ref="V68">IF(OR($C68="",$B68="Abschnitt"),"",IF(ISNUMBER($O68),$O68,IF(AND($E68="",NOT(ISNUMBER($J68))),WORKDAY(IF(ISNUMBER($C$5),$C$5,TODAY())-1,1,Freie_Tage),MAX(IF($E68="",0,IFERROR(WORKDAY(INDEX($X$7:$X67,MATCH($E68,$A$7:$A67,0)),IF($B68="Meilenstein",0,1)+N($F68),Freie_Tage),WORKDAY(IF(ISNUMBER($C$5),$C$5,TODAY())-1,1,Freie_Tage))),IF(ISNUMBER($J68),WORKDAY($J68-1,1,Freie_Tage),0)))))</f>
        <v/>
      </c>
      <c r="W68" s="62" t="str">
        <f>IF(V68="","",IF(ISNUMBER($P68),$P68,IF($B68="Meilenstein",V68,WORKDAY(V68,MAX(N($G68),1)-1,Freie_Tage))))</f>
        <v/>
      </c>
      <c r="X68" s="62" t="str">
        <f>IF(V68="","",MAX(WORKDAY(IF($B68="Meilenstein",V68,WORKDAY(V68,MAX(N($G68),1)-1,Freie_Tage)),N($H68),Freie_Tage),IF(ISNUMBER($P68),$P68,0)))</f>
        <v/>
      </c>
      <c r="Y68" s="62">
        <f t="shared" si="11"/>
        <v>0</v>
      </c>
      <c r="Z68" s="62">
        <f>IF(NOT(ISNUMBER($K68)),0,IF(Y68&gt;=1,1,IF(TODAY()&lt;$K68,2,IF(OR(TODAY()&gt;$L68,N($R68)&gt;0),5,IF(Y68&lt;MIN(1,(NETWORKDAYS($K68,TODAY(),Freie_Tage)-1)/MAX(1,NETWORKDAYS($K68,$L68,Freie_Tage)))-0.15,4,3)))))</f>
        <v>0</v>
      </c>
      <c r="AA68" s="63" t="str">
        <f t="shared" ref="AA68:CZ68" si="71">IF(AND($B68="Meilenstein",ISNUMBER($K68)),IF(AND(AA$1&lt;=$K68,AB$1&gt;$K68),"◆",""),"")</f>
        <v/>
      </c>
      <c r="AB68" s="63" t="str">
        <f t="shared" si="71"/>
        <v/>
      </c>
      <c r="AC68" s="63" t="str">
        <f t="shared" si="71"/>
        <v/>
      </c>
      <c r="AD68" s="63" t="str">
        <f t="shared" si="71"/>
        <v/>
      </c>
      <c r="AE68" s="63" t="str">
        <f t="shared" si="71"/>
        <v/>
      </c>
      <c r="AF68" s="63" t="str">
        <f t="shared" si="71"/>
        <v/>
      </c>
      <c r="AG68" s="63" t="str">
        <f t="shared" si="71"/>
        <v/>
      </c>
      <c r="AH68" s="63" t="str">
        <f t="shared" si="71"/>
        <v/>
      </c>
      <c r="AI68" s="63" t="str">
        <f t="shared" si="71"/>
        <v/>
      </c>
      <c r="AJ68" s="63" t="str">
        <f t="shared" si="71"/>
        <v/>
      </c>
      <c r="AK68" s="63" t="str">
        <f t="shared" si="71"/>
        <v/>
      </c>
      <c r="AL68" s="63" t="str">
        <f t="shared" si="71"/>
        <v/>
      </c>
      <c r="AM68" s="63" t="str">
        <f t="shared" si="71"/>
        <v/>
      </c>
      <c r="AN68" s="63" t="str">
        <f t="shared" si="71"/>
        <v/>
      </c>
      <c r="AO68" s="63" t="str">
        <f t="shared" si="71"/>
        <v/>
      </c>
      <c r="AP68" s="63" t="str">
        <f t="shared" si="71"/>
        <v/>
      </c>
      <c r="AQ68" s="63" t="str">
        <f t="shared" si="71"/>
        <v/>
      </c>
      <c r="AR68" s="63" t="str">
        <f t="shared" si="71"/>
        <v/>
      </c>
      <c r="AS68" s="63" t="str">
        <f t="shared" si="71"/>
        <v/>
      </c>
      <c r="AT68" s="63" t="str">
        <f t="shared" si="71"/>
        <v/>
      </c>
      <c r="AU68" s="63" t="str">
        <f t="shared" si="71"/>
        <v/>
      </c>
      <c r="AV68" s="63" t="str">
        <f t="shared" si="71"/>
        <v/>
      </c>
      <c r="AW68" s="63" t="str">
        <f t="shared" si="71"/>
        <v/>
      </c>
      <c r="AX68" s="63" t="str">
        <f t="shared" si="71"/>
        <v/>
      </c>
      <c r="AY68" s="63" t="str">
        <f t="shared" si="71"/>
        <v/>
      </c>
      <c r="AZ68" s="63" t="str">
        <f t="shared" si="71"/>
        <v/>
      </c>
      <c r="BA68" s="63" t="str">
        <f t="shared" si="71"/>
        <v/>
      </c>
      <c r="BB68" s="63" t="str">
        <f t="shared" si="71"/>
        <v/>
      </c>
      <c r="BC68" s="63" t="str">
        <f t="shared" si="71"/>
        <v/>
      </c>
      <c r="BD68" s="63" t="str">
        <f t="shared" si="71"/>
        <v/>
      </c>
      <c r="BE68" s="63" t="str">
        <f t="shared" si="71"/>
        <v/>
      </c>
      <c r="BF68" s="63" t="str">
        <f t="shared" si="71"/>
        <v/>
      </c>
      <c r="BG68" s="63" t="str">
        <f t="shared" si="71"/>
        <v/>
      </c>
      <c r="BH68" s="63" t="str">
        <f t="shared" si="71"/>
        <v/>
      </c>
      <c r="BI68" s="63" t="str">
        <f t="shared" si="71"/>
        <v/>
      </c>
      <c r="BJ68" s="63" t="str">
        <f t="shared" si="71"/>
        <v/>
      </c>
      <c r="BK68" s="63" t="str">
        <f t="shared" si="71"/>
        <v/>
      </c>
      <c r="BL68" s="63" t="str">
        <f t="shared" si="71"/>
        <v/>
      </c>
      <c r="BM68" s="63" t="str">
        <f t="shared" si="71"/>
        <v/>
      </c>
      <c r="BN68" s="63" t="str">
        <f t="shared" si="71"/>
        <v/>
      </c>
      <c r="BO68" s="63" t="str">
        <f t="shared" si="71"/>
        <v/>
      </c>
      <c r="BP68" s="63" t="str">
        <f t="shared" si="71"/>
        <v/>
      </c>
      <c r="BQ68" s="63" t="str">
        <f t="shared" si="71"/>
        <v/>
      </c>
      <c r="BR68" s="63" t="str">
        <f t="shared" si="71"/>
        <v/>
      </c>
      <c r="BS68" s="63" t="str">
        <f t="shared" si="71"/>
        <v/>
      </c>
      <c r="BT68" s="63" t="str">
        <f t="shared" si="71"/>
        <v/>
      </c>
      <c r="BU68" s="63" t="str">
        <f t="shared" si="71"/>
        <v/>
      </c>
      <c r="BV68" s="63" t="str">
        <f t="shared" si="71"/>
        <v/>
      </c>
      <c r="BW68" s="63" t="str">
        <f t="shared" si="71"/>
        <v/>
      </c>
      <c r="BX68" s="63" t="str">
        <f t="shared" si="71"/>
        <v/>
      </c>
      <c r="BY68" s="63" t="str">
        <f t="shared" si="71"/>
        <v/>
      </c>
      <c r="BZ68" s="63" t="str">
        <f t="shared" si="71"/>
        <v/>
      </c>
      <c r="CA68" s="63" t="str">
        <f t="shared" si="71"/>
        <v/>
      </c>
      <c r="CB68" s="63" t="str">
        <f t="shared" si="71"/>
        <v/>
      </c>
      <c r="CC68" s="63" t="str">
        <f t="shared" si="71"/>
        <v/>
      </c>
      <c r="CD68" s="63" t="str">
        <f t="shared" si="71"/>
        <v/>
      </c>
      <c r="CE68" s="63" t="str">
        <f t="shared" si="71"/>
        <v/>
      </c>
      <c r="CF68" s="63" t="str">
        <f t="shared" si="71"/>
        <v/>
      </c>
      <c r="CG68" s="63" t="str">
        <f t="shared" si="71"/>
        <v/>
      </c>
      <c r="CH68" s="63" t="str">
        <f t="shared" si="71"/>
        <v/>
      </c>
      <c r="CI68" s="63" t="str">
        <f t="shared" si="71"/>
        <v/>
      </c>
      <c r="CJ68" s="63" t="str">
        <f t="shared" si="71"/>
        <v/>
      </c>
      <c r="CK68" s="63" t="str">
        <f t="shared" si="71"/>
        <v/>
      </c>
      <c r="CL68" s="63" t="str">
        <f t="shared" si="71"/>
        <v/>
      </c>
      <c r="CM68" s="63" t="str">
        <f t="shared" si="71"/>
        <v/>
      </c>
      <c r="CN68" s="63" t="str">
        <f t="shared" si="71"/>
        <v/>
      </c>
      <c r="CO68" s="63" t="str">
        <f t="shared" si="71"/>
        <v/>
      </c>
      <c r="CP68" s="63" t="str">
        <f t="shared" si="71"/>
        <v/>
      </c>
      <c r="CQ68" s="63" t="str">
        <f t="shared" si="71"/>
        <v/>
      </c>
      <c r="CR68" s="63" t="str">
        <f t="shared" si="71"/>
        <v/>
      </c>
      <c r="CS68" s="63" t="str">
        <f t="shared" si="71"/>
        <v/>
      </c>
      <c r="CT68" s="63" t="str">
        <f t="shared" si="71"/>
        <v/>
      </c>
      <c r="CU68" s="63" t="str">
        <f t="shared" si="71"/>
        <v/>
      </c>
      <c r="CV68" s="63" t="str">
        <f t="shared" si="71"/>
        <v/>
      </c>
      <c r="CW68" s="63" t="str">
        <f t="shared" si="71"/>
        <v/>
      </c>
      <c r="CX68" s="63" t="str">
        <f t="shared" si="71"/>
        <v/>
      </c>
      <c r="CY68" s="63" t="str">
        <f t="shared" si="71"/>
        <v/>
      </c>
      <c r="CZ68" s="63" t="str">
        <f t="shared" si="71"/>
        <v/>
      </c>
    </row>
    <row r="69" ht="15.75" customHeight="1">
      <c r="A69" s="53"/>
      <c r="B69" s="53"/>
      <c r="C69" s="55"/>
      <c r="D69" s="55"/>
      <c r="E69" s="53"/>
      <c r="F69" s="53"/>
      <c r="G69" s="53"/>
      <c r="H69" s="53"/>
      <c r="I69" s="53"/>
      <c r="J69" s="56"/>
      <c r="K69" s="57" t="str">
        <f t="shared" si="6"/>
        <v/>
      </c>
      <c r="L69" s="57" t="str">
        <f t="shared" si="7"/>
        <v/>
      </c>
      <c r="M69" s="57" t="str">
        <f>IF(OR($B69&lt;&gt;"Vorgang",N($H69)=0,NOT(ISNUMBER($L69)),ISNUMBER($P69)),"",WORKDAY($L69,$H69,Freie_Tage))</f>
        <v/>
      </c>
      <c r="N69" s="56"/>
      <c r="O69" s="56"/>
      <c r="P69" s="56"/>
      <c r="Q69" s="58"/>
      <c r="R69" s="59" t="str">
        <f>IF(AND(ISNUMBER($N69),ISNUMBER($L69)),IF($L69&gt;$N69,NETWORKDAYS($N69,$L69,Freie_Tage)-1,IF($L69&lt;$N69,1-NETWORKDAYS($L69,$N69,Freie_Tage),0)),"")</f>
        <v/>
      </c>
      <c r="S69" s="60" t="str">
        <f t="shared" si="8"/>
        <v/>
      </c>
      <c r="T69" s="61" t="str">
        <f t="shared" si="9"/>
        <v/>
      </c>
      <c r="U69" s="62">
        <f t="shared" si="10"/>
        <v>1</v>
      </c>
      <c r="V69" s="62" t="str">
        <f t="array" ref="V69">IF(OR($C69="",$B69="Abschnitt"),"",IF(ISNUMBER($O69),$O69,IF(AND($E69="",NOT(ISNUMBER($J69))),WORKDAY(IF(ISNUMBER($C$5),$C$5,TODAY())-1,1,Freie_Tage),MAX(IF($E69="",0,IFERROR(WORKDAY(INDEX($X$7:$X68,MATCH($E69,$A$7:$A68,0)),IF($B69="Meilenstein",0,1)+N($F69),Freie_Tage),WORKDAY(IF(ISNUMBER($C$5),$C$5,TODAY())-1,1,Freie_Tage))),IF(ISNUMBER($J69),WORKDAY($J69-1,1,Freie_Tage),0)))))</f>
        <v/>
      </c>
      <c r="W69" s="62" t="str">
        <f>IF(V69="","",IF(ISNUMBER($P69),$P69,IF($B69="Meilenstein",V69,WORKDAY(V69,MAX(N($G69),1)-1,Freie_Tage))))</f>
        <v/>
      </c>
      <c r="X69" s="62" t="str">
        <f>IF(V69="","",MAX(WORKDAY(IF($B69="Meilenstein",V69,WORKDAY(V69,MAX(N($G69),1)-1,Freie_Tage)),N($H69),Freie_Tage),IF(ISNUMBER($P69),$P69,0)))</f>
        <v/>
      </c>
      <c r="Y69" s="62">
        <f t="shared" si="11"/>
        <v>0</v>
      </c>
      <c r="Z69" s="62">
        <f>IF(NOT(ISNUMBER($K69)),0,IF(Y69&gt;=1,1,IF(TODAY()&lt;$K69,2,IF(OR(TODAY()&gt;$L69,N($R69)&gt;0),5,IF(Y69&lt;MIN(1,(NETWORKDAYS($K69,TODAY(),Freie_Tage)-1)/MAX(1,NETWORKDAYS($K69,$L69,Freie_Tage)))-0.15,4,3)))))</f>
        <v>0</v>
      </c>
      <c r="AA69" s="63" t="str">
        <f t="shared" ref="AA69:CZ69" si="72">IF(AND($B69="Meilenstein",ISNUMBER($K69)),IF(AND(AA$1&lt;=$K69,AB$1&gt;$K69),"◆",""),"")</f>
        <v/>
      </c>
      <c r="AB69" s="63" t="str">
        <f t="shared" si="72"/>
        <v/>
      </c>
      <c r="AC69" s="63" t="str">
        <f t="shared" si="72"/>
        <v/>
      </c>
      <c r="AD69" s="63" t="str">
        <f t="shared" si="72"/>
        <v/>
      </c>
      <c r="AE69" s="63" t="str">
        <f t="shared" si="72"/>
        <v/>
      </c>
      <c r="AF69" s="63" t="str">
        <f t="shared" si="72"/>
        <v/>
      </c>
      <c r="AG69" s="63" t="str">
        <f t="shared" si="72"/>
        <v/>
      </c>
      <c r="AH69" s="63" t="str">
        <f t="shared" si="72"/>
        <v/>
      </c>
      <c r="AI69" s="63" t="str">
        <f t="shared" si="72"/>
        <v/>
      </c>
      <c r="AJ69" s="63" t="str">
        <f t="shared" si="72"/>
        <v/>
      </c>
      <c r="AK69" s="63" t="str">
        <f t="shared" si="72"/>
        <v/>
      </c>
      <c r="AL69" s="63" t="str">
        <f t="shared" si="72"/>
        <v/>
      </c>
      <c r="AM69" s="63" t="str">
        <f t="shared" si="72"/>
        <v/>
      </c>
      <c r="AN69" s="63" t="str">
        <f t="shared" si="72"/>
        <v/>
      </c>
      <c r="AO69" s="63" t="str">
        <f t="shared" si="72"/>
        <v/>
      </c>
      <c r="AP69" s="63" t="str">
        <f t="shared" si="72"/>
        <v/>
      </c>
      <c r="AQ69" s="63" t="str">
        <f t="shared" si="72"/>
        <v/>
      </c>
      <c r="AR69" s="63" t="str">
        <f t="shared" si="72"/>
        <v/>
      </c>
      <c r="AS69" s="63" t="str">
        <f t="shared" si="72"/>
        <v/>
      </c>
      <c r="AT69" s="63" t="str">
        <f t="shared" si="72"/>
        <v/>
      </c>
      <c r="AU69" s="63" t="str">
        <f t="shared" si="72"/>
        <v/>
      </c>
      <c r="AV69" s="63" t="str">
        <f t="shared" si="72"/>
        <v/>
      </c>
      <c r="AW69" s="63" t="str">
        <f t="shared" si="72"/>
        <v/>
      </c>
      <c r="AX69" s="63" t="str">
        <f t="shared" si="72"/>
        <v/>
      </c>
      <c r="AY69" s="63" t="str">
        <f t="shared" si="72"/>
        <v/>
      </c>
      <c r="AZ69" s="63" t="str">
        <f t="shared" si="72"/>
        <v/>
      </c>
      <c r="BA69" s="63" t="str">
        <f t="shared" si="72"/>
        <v/>
      </c>
      <c r="BB69" s="63" t="str">
        <f t="shared" si="72"/>
        <v/>
      </c>
      <c r="BC69" s="63" t="str">
        <f t="shared" si="72"/>
        <v/>
      </c>
      <c r="BD69" s="63" t="str">
        <f t="shared" si="72"/>
        <v/>
      </c>
      <c r="BE69" s="63" t="str">
        <f t="shared" si="72"/>
        <v/>
      </c>
      <c r="BF69" s="63" t="str">
        <f t="shared" si="72"/>
        <v/>
      </c>
      <c r="BG69" s="63" t="str">
        <f t="shared" si="72"/>
        <v/>
      </c>
      <c r="BH69" s="63" t="str">
        <f t="shared" si="72"/>
        <v/>
      </c>
      <c r="BI69" s="63" t="str">
        <f t="shared" si="72"/>
        <v/>
      </c>
      <c r="BJ69" s="63" t="str">
        <f t="shared" si="72"/>
        <v/>
      </c>
      <c r="BK69" s="63" t="str">
        <f t="shared" si="72"/>
        <v/>
      </c>
      <c r="BL69" s="63" t="str">
        <f t="shared" si="72"/>
        <v/>
      </c>
      <c r="BM69" s="63" t="str">
        <f t="shared" si="72"/>
        <v/>
      </c>
      <c r="BN69" s="63" t="str">
        <f t="shared" si="72"/>
        <v/>
      </c>
      <c r="BO69" s="63" t="str">
        <f t="shared" si="72"/>
        <v/>
      </c>
      <c r="BP69" s="63" t="str">
        <f t="shared" si="72"/>
        <v/>
      </c>
      <c r="BQ69" s="63" t="str">
        <f t="shared" si="72"/>
        <v/>
      </c>
      <c r="BR69" s="63" t="str">
        <f t="shared" si="72"/>
        <v/>
      </c>
      <c r="BS69" s="63" t="str">
        <f t="shared" si="72"/>
        <v/>
      </c>
      <c r="BT69" s="63" t="str">
        <f t="shared" si="72"/>
        <v/>
      </c>
      <c r="BU69" s="63" t="str">
        <f t="shared" si="72"/>
        <v/>
      </c>
      <c r="BV69" s="63" t="str">
        <f t="shared" si="72"/>
        <v/>
      </c>
      <c r="BW69" s="63" t="str">
        <f t="shared" si="72"/>
        <v/>
      </c>
      <c r="BX69" s="63" t="str">
        <f t="shared" si="72"/>
        <v/>
      </c>
      <c r="BY69" s="63" t="str">
        <f t="shared" si="72"/>
        <v/>
      </c>
      <c r="BZ69" s="63" t="str">
        <f t="shared" si="72"/>
        <v/>
      </c>
      <c r="CA69" s="63" t="str">
        <f t="shared" si="72"/>
        <v/>
      </c>
      <c r="CB69" s="63" t="str">
        <f t="shared" si="72"/>
        <v/>
      </c>
      <c r="CC69" s="63" t="str">
        <f t="shared" si="72"/>
        <v/>
      </c>
      <c r="CD69" s="63" t="str">
        <f t="shared" si="72"/>
        <v/>
      </c>
      <c r="CE69" s="63" t="str">
        <f t="shared" si="72"/>
        <v/>
      </c>
      <c r="CF69" s="63" t="str">
        <f t="shared" si="72"/>
        <v/>
      </c>
      <c r="CG69" s="63" t="str">
        <f t="shared" si="72"/>
        <v/>
      </c>
      <c r="CH69" s="63" t="str">
        <f t="shared" si="72"/>
        <v/>
      </c>
      <c r="CI69" s="63" t="str">
        <f t="shared" si="72"/>
        <v/>
      </c>
      <c r="CJ69" s="63" t="str">
        <f t="shared" si="72"/>
        <v/>
      </c>
      <c r="CK69" s="63" t="str">
        <f t="shared" si="72"/>
        <v/>
      </c>
      <c r="CL69" s="63" t="str">
        <f t="shared" si="72"/>
        <v/>
      </c>
      <c r="CM69" s="63" t="str">
        <f t="shared" si="72"/>
        <v/>
      </c>
      <c r="CN69" s="63" t="str">
        <f t="shared" si="72"/>
        <v/>
      </c>
      <c r="CO69" s="63" t="str">
        <f t="shared" si="72"/>
        <v/>
      </c>
      <c r="CP69" s="63" t="str">
        <f t="shared" si="72"/>
        <v/>
      </c>
      <c r="CQ69" s="63" t="str">
        <f t="shared" si="72"/>
        <v/>
      </c>
      <c r="CR69" s="63" t="str">
        <f t="shared" si="72"/>
        <v/>
      </c>
      <c r="CS69" s="63" t="str">
        <f t="shared" si="72"/>
        <v/>
      </c>
      <c r="CT69" s="63" t="str">
        <f t="shared" si="72"/>
        <v/>
      </c>
      <c r="CU69" s="63" t="str">
        <f t="shared" si="72"/>
        <v/>
      </c>
      <c r="CV69" s="63" t="str">
        <f t="shared" si="72"/>
        <v/>
      </c>
      <c r="CW69" s="63" t="str">
        <f t="shared" si="72"/>
        <v/>
      </c>
      <c r="CX69" s="63" t="str">
        <f t="shared" si="72"/>
        <v/>
      </c>
      <c r="CY69" s="63" t="str">
        <f t="shared" si="72"/>
        <v/>
      </c>
      <c r="CZ69" s="63" t="str">
        <f t="shared" si="72"/>
        <v/>
      </c>
    </row>
    <row r="70" ht="15.75" customHeight="1">
      <c r="A70" s="53"/>
      <c r="B70" s="53"/>
      <c r="C70" s="55"/>
      <c r="D70" s="55"/>
      <c r="E70" s="53"/>
      <c r="F70" s="53"/>
      <c r="G70" s="53"/>
      <c r="H70" s="53"/>
      <c r="I70" s="53"/>
      <c r="J70" s="56"/>
      <c r="K70" s="57" t="str">
        <f t="shared" si="6"/>
        <v/>
      </c>
      <c r="L70" s="57" t="str">
        <f t="shared" si="7"/>
        <v/>
      </c>
      <c r="M70" s="57" t="str">
        <f>IF(OR($B70&lt;&gt;"Vorgang",N($H70)=0,NOT(ISNUMBER($L70)),ISNUMBER($P70)),"",WORKDAY($L70,$H70,Freie_Tage))</f>
        <v/>
      </c>
      <c r="N70" s="56"/>
      <c r="O70" s="56"/>
      <c r="P70" s="56"/>
      <c r="Q70" s="58"/>
      <c r="R70" s="59" t="str">
        <f>IF(AND(ISNUMBER($N70),ISNUMBER($L70)),IF($L70&gt;$N70,NETWORKDAYS($N70,$L70,Freie_Tage)-1,IF($L70&lt;$N70,1-NETWORKDAYS($L70,$N70,Freie_Tage),0)),"")</f>
        <v/>
      </c>
      <c r="S70" s="60" t="str">
        <f t="shared" si="8"/>
        <v/>
      </c>
      <c r="T70" s="61" t="str">
        <f t="shared" si="9"/>
        <v/>
      </c>
      <c r="U70" s="62">
        <f t="shared" si="10"/>
        <v>1</v>
      </c>
      <c r="V70" s="62" t="str">
        <f t="array" ref="V70">IF(OR($C70="",$B70="Abschnitt"),"",IF(ISNUMBER($O70),$O70,IF(AND($E70="",NOT(ISNUMBER($J70))),WORKDAY(IF(ISNUMBER($C$5),$C$5,TODAY())-1,1,Freie_Tage),MAX(IF($E70="",0,IFERROR(WORKDAY(INDEX($X$7:$X69,MATCH($E70,$A$7:$A69,0)),IF($B70="Meilenstein",0,1)+N($F70),Freie_Tage),WORKDAY(IF(ISNUMBER($C$5),$C$5,TODAY())-1,1,Freie_Tage))),IF(ISNUMBER($J70),WORKDAY($J70-1,1,Freie_Tage),0)))))</f>
        <v/>
      </c>
      <c r="W70" s="62" t="str">
        <f>IF(V70="","",IF(ISNUMBER($P70),$P70,IF($B70="Meilenstein",V70,WORKDAY(V70,MAX(N($G70),1)-1,Freie_Tage))))</f>
        <v/>
      </c>
      <c r="X70" s="62" t="str">
        <f>IF(V70="","",MAX(WORKDAY(IF($B70="Meilenstein",V70,WORKDAY(V70,MAX(N($G70),1)-1,Freie_Tage)),N($H70),Freie_Tage),IF(ISNUMBER($P70),$P70,0)))</f>
        <v/>
      </c>
      <c r="Y70" s="62">
        <f t="shared" si="11"/>
        <v>0</v>
      </c>
      <c r="Z70" s="62">
        <f>IF(NOT(ISNUMBER($K70)),0,IF(Y70&gt;=1,1,IF(TODAY()&lt;$K70,2,IF(OR(TODAY()&gt;$L70,N($R70)&gt;0),5,IF(Y70&lt;MIN(1,(NETWORKDAYS($K70,TODAY(),Freie_Tage)-1)/MAX(1,NETWORKDAYS($K70,$L70,Freie_Tage)))-0.15,4,3)))))</f>
        <v>0</v>
      </c>
      <c r="AA70" s="63" t="str">
        <f t="shared" ref="AA70:CZ70" si="73">IF(AND($B70="Meilenstein",ISNUMBER($K70)),IF(AND(AA$1&lt;=$K70,AB$1&gt;$K70),"◆",""),"")</f>
        <v/>
      </c>
      <c r="AB70" s="63" t="str">
        <f t="shared" si="73"/>
        <v/>
      </c>
      <c r="AC70" s="63" t="str">
        <f t="shared" si="73"/>
        <v/>
      </c>
      <c r="AD70" s="63" t="str">
        <f t="shared" si="73"/>
        <v/>
      </c>
      <c r="AE70" s="63" t="str">
        <f t="shared" si="73"/>
        <v/>
      </c>
      <c r="AF70" s="63" t="str">
        <f t="shared" si="73"/>
        <v/>
      </c>
      <c r="AG70" s="63" t="str">
        <f t="shared" si="73"/>
        <v/>
      </c>
      <c r="AH70" s="63" t="str">
        <f t="shared" si="73"/>
        <v/>
      </c>
      <c r="AI70" s="63" t="str">
        <f t="shared" si="73"/>
        <v/>
      </c>
      <c r="AJ70" s="63" t="str">
        <f t="shared" si="73"/>
        <v/>
      </c>
      <c r="AK70" s="63" t="str">
        <f t="shared" si="73"/>
        <v/>
      </c>
      <c r="AL70" s="63" t="str">
        <f t="shared" si="73"/>
        <v/>
      </c>
      <c r="AM70" s="63" t="str">
        <f t="shared" si="73"/>
        <v/>
      </c>
      <c r="AN70" s="63" t="str">
        <f t="shared" si="73"/>
        <v/>
      </c>
      <c r="AO70" s="63" t="str">
        <f t="shared" si="73"/>
        <v/>
      </c>
      <c r="AP70" s="63" t="str">
        <f t="shared" si="73"/>
        <v/>
      </c>
      <c r="AQ70" s="63" t="str">
        <f t="shared" si="73"/>
        <v/>
      </c>
      <c r="AR70" s="63" t="str">
        <f t="shared" si="73"/>
        <v/>
      </c>
      <c r="AS70" s="63" t="str">
        <f t="shared" si="73"/>
        <v/>
      </c>
      <c r="AT70" s="63" t="str">
        <f t="shared" si="73"/>
        <v/>
      </c>
      <c r="AU70" s="63" t="str">
        <f t="shared" si="73"/>
        <v/>
      </c>
      <c r="AV70" s="63" t="str">
        <f t="shared" si="73"/>
        <v/>
      </c>
      <c r="AW70" s="63" t="str">
        <f t="shared" si="73"/>
        <v/>
      </c>
      <c r="AX70" s="63" t="str">
        <f t="shared" si="73"/>
        <v/>
      </c>
      <c r="AY70" s="63" t="str">
        <f t="shared" si="73"/>
        <v/>
      </c>
      <c r="AZ70" s="63" t="str">
        <f t="shared" si="73"/>
        <v/>
      </c>
      <c r="BA70" s="63" t="str">
        <f t="shared" si="73"/>
        <v/>
      </c>
      <c r="BB70" s="63" t="str">
        <f t="shared" si="73"/>
        <v/>
      </c>
      <c r="BC70" s="63" t="str">
        <f t="shared" si="73"/>
        <v/>
      </c>
      <c r="BD70" s="63" t="str">
        <f t="shared" si="73"/>
        <v/>
      </c>
      <c r="BE70" s="63" t="str">
        <f t="shared" si="73"/>
        <v/>
      </c>
      <c r="BF70" s="63" t="str">
        <f t="shared" si="73"/>
        <v/>
      </c>
      <c r="BG70" s="63" t="str">
        <f t="shared" si="73"/>
        <v/>
      </c>
      <c r="BH70" s="63" t="str">
        <f t="shared" si="73"/>
        <v/>
      </c>
      <c r="BI70" s="63" t="str">
        <f t="shared" si="73"/>
        <v/>
      </c>
      <c r="BJ70" s="63" t="str">
        <f t="shared" si="73"/>
        <v/>
      </c>
      <c r="BK70" s="63" t="str">
        <f t="shared" si="73"/>
        <v/>
      </c>
      <c r="BL70" s="63" t="str">
        <f t="shared" si="73"/>
        <v/>
      </c>
      <c r="BM70" s="63" t="str">
        <f t="shared" si="73"/>
        <v/>
      </c>
      <c r="BN70" s="63" t="str">
        <f t="shared" si="73"/>
        <v/>
      </c>
      <c r="BO70" s="63" t="str">
        <f t="shared" si="73"/>
        <v/>
      </c>
      <c r="BP70" s="63" t="str">
        <f t="shared" si="73"/>
        <v/>
      </c>
      <c r="BQ70" s="63" t="str">
        <f t="shared" si="73"/>
        <v/>
      </c>
      <c r="BR70" s="63" t="str">
        <f t="shared" si="73"/>
        <v/>
      </c>
      <c r="BS70" s="63" t="str">
        <f t="shared" si="73"/>
        <v/>
      </c>
      <c r="BT70" s="63" t="str">
        <f t="shared" si="73"/>
        <v/>
      </c>
      <c r="BU70" s="63" t="str">
        <f t="shared" si="73"/>
        <v/>
      </c>
      <c r="BV70" s="63" t="str">
        <f t="shared" si="73"/>
        <v/>
      </c>
      <c r="BW70" s="63" t="str">
        <f t="shared" si="73"/>
        <v/>
      </c>
      <c r="BX70" s="63" t="str">
        <f t="shared" si="73"/>
        <v/>
      </c>
      <c r="BY70" s="63" t="str">
        <f t="shared" si="73"/>
        <v/>
      </c>
      <c r="BZ70" s="63" t="str">
        <f t="shared" si="73"/>
        <v/>
      </c>
      <c r="CA70" s="63" t="str">
        <f t="shared" si="73"/>
        <v/>
      </c>
      <c r="CB70" s="63" t="str">
        <f t="shared" si="73"/>
        <v/>
      </c>
      <c r="CC70" s="63" t="str">
        <f t="shared" si="73"/>
        <v/>
      </c>
      <c r="CD70" s="63" t="str">
        <f t="shared" si="73"/>
        <v/>
      </c>
      <c r="CE70" s="63" t="str">
        <f t="shared" si="73"/>
        <v/>
      </c>
      <c r="CF70" s="63" t="str">
        <f t="shared" si="73"/>
        <v/>
      </c>
      <c r="CG70" s="63" t="str">
        <f t="shared" si="73"/>
        <v/>
      </c>
      <c r="CH70" s="63" t="str">
        <f t="shared" si="73"/>
        <v/>
      </c>
      <c r="CI70" s="63" t="str">
        <f t="shared" si="73"/>
        <v/>
      </c>
      <c r="CJ70" s="63" t="str">
        <f t="shared" si="73"/>
        <v/>
      </c>
      <c r="CK70" s="63" t="str">
        <f t="shared" si="73"/>
        <v/>
      </c>
      <c r="CL70" s="63" t="str">
        <f t="shared" si="73"/>
        <v/>
      </c>
      <c r="CM70" s="63" t="str">
        <f t="shared" si="73"/>
        <v/>
      </c>
      <c r="CN70" s="63" t="str">
        <f t="shared" si="73"/>
        <v/>
      </c>
      <c r="CO70" s="63" t="str">
        <f t="shared" si="73"/>
        <v/>
      </c>
      <c r="CP70" s="63" t="str">
        <f t="shared" si="73"/>
        <v/>
      </c>
      <c r="CQ70" s="63" t="str">
        <f t="shared" si="73"/>
        <v/>
      </c>
      <c r="CR70" s="63" t="str">
        <f t="shared" si="73"/>
        <v/>
      </c>
      <c r="CS70" s="63" t="str">
        <f t="shared" si="73"/>
        <v/>
      </c>
      <c r="CT70" s="63" t="str">
        <f t="shared" si="73"/>
        <v/>
      </c>
      <c r="CU70" s="63" t="str">
        <f t="shared" si="73"/>
        <v/>
      </c>
      <c r="CV70" s="63" t="str">
        <f t="shared" si="73"/>
        <v/>
      </c>
      <c r="CW70" s="63" t="str">
        <f t="shared" si="73"/>
        <v/>
      </c>
      <c r="CX70" s="63" t="str">
        <f t="shared" si="73"/>
        <v/>
      </c>
      <c r="CY70" s="63" t="str">
        <f t="shared" si="73"/>
        <v/>
      </c>
      <c r="CZ70" s="63" t="str">
        <f t="shared" si="73"/>
        <v/>
      </c>
    </row>
    <row r="71" ht="15.75" customHeight="1">
      <c r="A71" s="53"/>
      <c r="B71" s="53"/>
      <c r="C71" s="55"/>
      <c r="D71" s="55"/>
      <c r="E71" s="53"/>
      <c r="F71" s="53"/>
      <c r="G71" s="53"/>
      <c r="H71" s="53"/>
      <c r="I71" s="53"/>
      <c r="J71" s="56"/>
      <c r="K71" s="57" t="str">
        <f t="shared" si="6"/>
        <v/>
      </c>
      <c r="L71" s="57" t="str">
        <f t="shared" si="7"/>
        <v/>
      </c>
      <c r="M71" s="57" t="str">
        <f>IF(OR($B71&lt;&gt;"Vorgang",N($H71)=0,NOT(ISNUMBER($L71)),ISNUMBER($P71)),"",WORKDAY($L71,$H71,Freie_Tage))</f>
        <v/>
      </c>
      <c r="N71" s="56"/>
      <c r="O71" s="56"/>
      <c r="P71" s="56"/>
      <c r="Q71" s="58"/>
      <c r="R71" s="59" t="str">
        <f>IF(AND(ISNUMBER($N71),ISNUMBER($L71)),IF($L71&gt;$N71,NETWORKDAYS($N71,$L71,Freie_Tage)-1,IF($L71&lt;$N71,1-NETWORKDAYS($L71,$N71,Freie_Tage),0)),"")</f>
        <v/>
      </c>
      <c r="S71" s="60" t="str">
        <f t="shared" si="8"/>
        <v/>
      </c>
      <c r="T71" s="61" t="str">
        <f t="shared" si="9"/>
        <v/>
      </c>
      <c r="U71" s="62">
        <f t="shared" si="10"/>
        <v>1</v>
      </c>
      <c r="V71" s="62" t="str">
        <f t="array" ref="V71">IF(OR($C71="",$B71="Abschnitt"),"",IF(ISNUMBER($O71),$O71,IF(AND($E71="",NOT(ISNUMBER($J71))),WORKDAY(IF(ISNUMBER($C$5),$C$5,TODAY())-1,1,Freie_Tage),MAX(IF($E71="",0,IFERROR(WORKDAY(INDEX($X$7:$X70,MATCH($E71,$A$7:$A70,0)),IF($B71="Meilenstein",0,1)+N($F71),Freie_Tage),WORKDAY(IF(ISNUMBER($C$5),$C$5,TODAY())-1,1,Freie_Tage))),IF(ISNUMBER($J71),WORKDAY($J71-1,1,Freie_Tage),0)))))</f>
        <v/>
      </c>
      <c r="W71" s="62" t="str">
        <f>IF(V71="","",IF(ISNUMBER($P71),$P71,IF($B71="Meilenstein",V71,WORKDAY(V71,MAX(N($G71),1)-1,Freie_Tage))))</f>
        <v/>
      </c>
      <c r="X71" s="62" t="str">
        <f>IF(V71="","",MAX(WORKDAY(IF($B71="Meilenstein",V71,WORKDAY(V71,MAX(N($G71),1)-1,Freie_Tage)),N($H71),Freie_Tage),IF(ISNUMBER($P71),$P71,0)))</f>
        <v/>
      </c>
      <c r="Y71" s="62">
        <f t="shared" si="11"/>
        <v>0</v>
      </c>
      <c r="Z71" s="62">
        <f>IF(NOT(ISNUMBER($K71)),0,IF(Y71&gt;=1,1,IF(TODAY()&lt;$K71,2,IF(OR(TODAY()&gt;$L71,N($R71)&gt;0),5,IF(Y71&lt;MIN(1,(NETWORKDAYS($K71,TODAY(),Freie_Tage)-1)/MAX(1,NETWORKDAYS($K71,$L71,Freie_Tage)))-0.15,4,3)))))</f>
        <v>0</v>
      </c>
      <c r="AA71" s="63" t="str">
        <f t="shared" ref="AA71:CZ71" si="74">IF(AND($B71="Meilenstein",ISNUMBER($K71)),IF(AND(AA$1&lt;=$K71,AB$1&gt;$K71),"◆",""),"")</f>
        <v/>
      </c>
      <c r="AB71" s="63" t="str">
        <f t="shared" si="74"/>
        <v/>
      </c>
      <c r="AC71" s="63" t="str">
        <f t="shared" si="74"/>
        <v/>
      </c>
      <c r="AD71" s="63" t="str">
        <f t="shared" si="74"/>
        <v/>
      </c>
      <c r="AE71" s="63" t="str">
        <f t="shared" si="74"/>
        <v/>
      </c>
      <c r="AF71" s="63" t="str">
        <f t="shared" si="74"/>
        <v/>
      </c>
      <c r="AG71" s="63" t="str">
        <f t="shared" si="74"/>
        <v/>
      </c>
      <c r="AH71" s="63" t="str">
        <f t="shared" si="74"/>
        <v/>
      </c>
      <c r="AI71" s="63" t="str">
        <f t="shared" si="74"/>
        <v/>
      </c>
      <c r="AJ71" s="63" t="str">
        <f t="shared" si="74"/>
        <v/>
      </c>
      <c r="AK71" s="63" t="str">
        <f t="shared" si="74"/>
        <v/>
      </c>
      <c r="AL71" s="63" t="str">
        <f t="shared" si="74"/>
        <v/>
      </c>
      <c r="AM71" s="63" t="str">
        <f t="shared" si="74"/>
        <v/>
      </c>
      <c r="AN71" s="63" t="str">
        <f t="shared" si="74"/>
        <v/>
      </c>
      <c r="AO71" s="63" t="str">
        <f t="shared" si="74"/>
        <v/>
      </c>
      <c r="AP71" s="63" t="str">
        <f t="shared" si="74"/>
        <v/>
      </c>
      <c r="AQ71" s="63" t="str">
        <f t="shared" si="74"/>
        <v/>
      </c>
      <c r="AR71" s="63" t="str">
        <f t="shared" si="74"/>
        <v/>
      </c>
      <c r="AS71" s="63" t="str">
        <f t="shared" si="74"/>
        <v/>
      </c>
      <c r="AT71" s="63" t="str">
        <f t="shared" si="74"/>
        <v/>
      </c>
      <c r="AU71" s="63" t="str">
        <f t="shared" si="74"/>
        <v/>
      </c>
      <c r="AV71" s="63" t="str">
        <f t="shared" si="74"/>
        <v/>
      </c>
      <c r="AW71" s="63" t="str">
        <f t="shared" si="74"/>
        <v/>
      </c>
      <c r="AX71" s="63" t="str">
        <f t="shared" si="74"/>
        <v/>
      </c>
      <c r="AY71" s="63" t="str">
        <f t="shared" si="74"/>
        <v/>
      </c>
      <c r="AZ71" s="63" t="str">
        <f t="shared" si="74"/>
        <v/>
      </c>
      <c r="BA71" s="63" t="str">
        <f t="shared" si="74"/>
        <v/>
      </c>
      <c r="BB71" s="63" t="str">
        <f t="shared" si="74"/>
        <v/>
      </c>
      <c r="BC71" s="63" t="str">
        <f t="shared" si="74"/>
        <v/>
      </c>
      <c r="BD71" s="63" t="str">
        <f t="shared" si="74"/>
        <v/>
      </c>
      <c r="BE71" s="63" t="str">
        <f t="shared" si="74"/>
        <v/>
      </c>
      <c r="BF71" s="63" t="str">
        <f t="shared" si="74"/>
        <v/>
      </c>
      <c r="BG71" s="63" t="str">
        <f t="shared" si="74"/>
        <v/>
      </c>
      <c r="BH71" s="63" t="str">
        <f t="shared" si="74"/>
        <v/>
      </c>
      <c r="BI71" s="63" t="str">
        <f t="shared" si="74"/>
        <v/>
      </c>
      <c r="BJ71" s="63" t="str">
        <f t="shared" si="74"/>
        <v/>
      </c>
      <c r="BK71" s="63" t="str">
        <f t="shared" si="74"/>
        <v/>
      </c>
      <c r="BL71" s="63" t="str">
        <f t="shared" si="74"/>
        <v/>
      </c>
      <c r="BM71" s="63" t="str">
        <f t="shared" si="74"/>
        <v/>
      </c>
      <c r="BN71" s="63" t="str">
        <f t="shared" si="74"/>
        <v/>
      </c>
      <c r="BO71" s="63" t="str">
        <f t="shared" si="74"/>
        <v/>
      </c>
      <c r="BP71" s="63" t="str">
        <f t="shared" si="74"/>
        <v/>
      </c>
      <c r="BQ71" s="63" t="str">
        <f t="shared" si="74"/>
        <v/>
      </c>
      <c r="BR71" s="63" t="str">
        <f t="shared" si="74"/>
        <v/>
      </c>
      <c r="BS71" s="63" t="str">
        <f t="shared" si="74"/>
        <v/>
      </c>
      <c r="BT71" s="63" t="str">
        <f t="shared" si="74"/>
        <v/>
      </c>
      <c r="BU71" s="63" t="str">
        <f t="shared" si="74"/>
        <v/>
      </c>
      <c r="BV71" s="63" t="str">
        <f t="shared" si="74"/>
        <v/>
      </c>
      <c r="BW71" s="63" t="str">
        <f t="shared" si="74"/>
        <v/>
      </c>
      <c r="BX71" s="63" t="str">
        <f t="shared" si="74"/>
        <v/>
      </c>
      <c r="BY71" s="63" t="str">
        <f t="shared" si="74"/>
        <v/>
      </c>
      <c r="BZ71" s="63" t="str">
        <f t="shared" si="74"/>
        <v/>
      </c>
      <c r="CA71" s="63" t="str">
        <f t="shared" si="74"/>
        <v/>
      </c>
      <c r="CB71" s="63" t="str">
        <f t="shared" si="74"/>
        <v/>
      </c>
      <c r="CC71" s="63" t="str">
        <f t="shared" si="74"/>
        <v/>
      </c>
      <c r="CD71" s="63" t="str">
        <f t="shared" si="74"/>
        <v/>
      </c>
      <c r="CE71" s="63" t="str">
        <f t="shared" si="74"/>
        <v/>
      </c>
      <c r="CF71" s="63" t="str">
        <f t="shared" si="74"/>
        <v/>
      </c>
      <c r="CG71" s="63" t="str">
        <f t="shared" si="74"/>
        <v/>
      </c>
      <c r="CH71" s="63" t="str">
        <f t="shared" si="74"/>
        <v/>
      </c>
      <c r="CI71" s="63" t="str">
        <f t="shared" si="74"/>
        <v/>
      </c>
      <c r="CJ71" s="63" t="str">
        <f t="shared" si="74"/>
        <v/>
      </c>
      <c r="CK71" s="63" t="str">
        <f t="shared" si="74"/>
        <v/>
      </c>
      <c r="CL71" s="63" t="str">
        <f t="shared" si="74"/>
        <v/>
      </c>
      <c r="CM71" s="63" t="str">
        <f t="shared" si="74"/>
        <v/>
      </c>
      <c r="CN71" s="63" t="str">
        <f t="shared" si="74"/>
        <v/>
      </c>
      <c r="CO71" s="63" t="str">
        <f t="shared" si="74"/>
        <v/>
      </c>
      <c r="CP71" s="63" t="str">
        <f t="shared" si="74"/>
        <v/>
      </c>
      <c r="CQ71" s="63" t="str">
        <f t="shared" si="74"/>
        <v/>
      </c>
      <c r="CR71" s="63" t="str">
        <f t="shared" si="74"/>
        <v/>
      </c>
      <c r="CS71" s="63" t="str">
        <f t="shared" si="74"/>
        <v/>
      </c>
      <c r="CT71" s="63" t="str">
        <f t="shared" si="74"/>
        <v/>
      </c>
      <c r="CU71" s="63" t="str">
        <f t="shared" si="74"/>
        <v/>
      </c>
      <c r="CV71" s="63" t="str">
        <f t="shared" si="74"/>
        <v/>
      </c>
      <c r="CW71" s="63" t="str">
        <f t="shared" si="74"/>
        <v/>
      </c>
      <c r="CX71" s="63" t="str">
        <f t="shared" si="74"/>
        <v/>
      </c>
      <c r="CY71" s="63" t="str">
        <f t="shared" si="74"/>
        <v/>
      </c>
      <c r="CZ71" s="63" t="str">
        <f t="shared" si="74"/>
        <v/>
      </c>
    </row>
    <row r="72" ht="15.75" customHeight="1">
      <c r="A72" s="53"/>
      <c r="B72" s="53"/>
      <c r="C72" s="55"/>
      <c r="D72" s="55"/>
      <c r="E72" s="53"/>
      <c r="F72" s="53"/>
      <c r="G72" s="53"/>
      <c r="H72" s="53"/>
      <c r="I72" s="53"/>
      <c r="J72" s="56"/>
      <c r="K72" s="57" t="str">
        <f t="shared" si="6"/>
        <v/>
      </c>
      <c r="L72" s="57" t="str">
        <f t="shared" si="7"/>
        <v/>
      </c>
      <c r="M72" s="57" t="str">
        <f>IF(OR($B72&lt;&gt;"Vorgang",N($H72)=0,NOT(ISNUMBER($L72)),ISNUMBER($P72)),"",WORKDAY($L72,$H72,Freie_Tage))</f>
        <v/>
      </c>
      <c r="N72" s="56"/>
      <c r="O72" s="56"/>
      <c r="P72" s="56"/>
      <c r="Q72" s="58"/>
      <c r="R72" s="59" t="str">
        <f>IF(AND(ISNUMBER($N72),ISNUMBER($L72)),IF($L72&gt;$N72,NETWORKDAYS($N72,$L72,Freie_Tage)-1,IF($L72&lt;$N72,1-NETWORKDAYS($L72,$N72,Freie_Tage),0)),"")</f>
        <v/>
      </c>
      <c r="S72" s="60" t="str">
        <f t="shared" si="8"/>
        <v/>
      </c>
      <c r="T72" s="61" t="str">
        <f t="shared" si="9"/>
        <v/>
      </c>
      <c r="U72" s="62">
        <f t="shared" si="10"/>
        <v>1</v>
      </c>
      <c r="V72" s="62" t="str">
        <f t="array" ref="V72">IF(OR($C72="",$B72="Abschnitt"),"",IF(ISNUMBER($O72),$O72,IF(AND($E72="",NOT(ISNUMBER($J72))),WORKDAY(IF(ISNUMBER($C$5),$C$5,TODAY())-1,1,Freie_Tage),MAX(IF($E72="",0,IFERROR(WORKDAY(INDEX($X$7:$X71,MATCH($E72,$A$7:$A71,0)),IF($B72="Meilenstein",0,1)+N($F72),Freie_Tage),WORKDAY(IF(ISNUMBER($C$5),$C$5,TODAY())-1,1,Freie_Tage))),IF(ISNUMBER($J72),WORKDAY($J72-1,1,Freie_Tage),0)))))</f>
        <v/>
      </c>
      <c r="W72" s="62" t="str">
        <f>IF(V72="","",IF(ISNUMBER($P72),$P72,IF($B72="Meilenstein",V72,WORKDAY(V72,MAX(N($G72),1)-1,Freie_Tage))))</f>
        <v/>
      </c>
      <c r="X72" s="62" t="str">
        <f>IF(V72="","",MAX(WORKDAY(IF($B72="Meilenstein",V72,WORKDAY(V72,MAX(N($G72),1)-1,Freie_Tage)),N($H72),Freie_Tage),IF(ISNUMBER($P72),$P72,0)))</f>
        <v/>
      </c>
      <c r="Y72" s="62">
        <f t="shared" si="11"/>
        <v>0</v>
      </c>
      <c r="Z72" s="62">
        <f>IF(NOT(ISNUMBER($K72)),0,IF(Y72&gt;=1,1,IF(TODAY()&lt;$K72,2,IF(OR(TODAY()&gt;$L72,N($R72)&gt;0),5,IF(Y72&lt;MIN(1,(NETWORKDAYS($K72,TODAY(),Freie_Tage)-1)/MAX(1,NETWORKDAYS($K72,$L72,Freie_Tage)))-0.15,4,3)))))</f>
        <v>0</v>
      </c>
      <c r="AA72" s="63" t="str">
        <f t="shared" ref="AA72:CZ72" si="75">IF(AND($B72="Meilenstein",ISNUMBER($K72)),IF(AND(AA$1&lt;=$K72,AB$1&gt;$K72),"◆",""),"")</f>
        <v/>
      </c>
      <c r="AB72" s="63" t="str">
        <f t="shared" si="75"/>
        <v/>
      </c>
      <c r="AC72" s="63" t="str">
        <f t="shared" si="75"/>
        <v/>
      </c>
      <c r="AD72" s="63" t="str">
        <f t="shared" si="75"/>
        <v/>
      </c>
      <c r="AE72" s="63" t="str">
        <f t="shared" si="75"/>
        <v/>
      </c>
      <c r="AF72" s="63" t="str">
        <f t="shared" si="75"/>
        <v/>
      </c>
      <c r="AG72" s="63" t="str">
        <f t="shared" si="75"/>
        <v/>
      </c>
      <c r="AH72" s="63" t="str">
        <f t="shared" si="75"/>
        <v/>
      </c>
      <c r="AI72" s="63" t="str">
        <f t="shared" si="75"/>
        <v/>
      </c>
      <c r="AJ72" s="63" t="str">
        <f t="shared" si="75"/>
        <v/>
      </c>
      <c r="AK72" s="63" t="str">
        <f t="shared" si="75"/>
        <v/>
      </c>
      <c r="AL72" s="63" t="str">
        <f t="shared" si="75"/>
        <v/>
      </c>
      <c r="AM72" s="63" t="str">
        <f t="shared" si="75"/>
        <v/>
      </c>
      <c r="AN72" s="63" t="str">
        <f t="shared" si="75"/>
        <v/>
      </c>
      <c r="AO72" s="63" t="str">
        <f t="shared" si="75"/>
        <v/>
      </c>
      <c r="AP72" s="63" t="str">
        <f t="shared" si="75"/>
        <v/>
      </c>
      <c r="AQ72" s="63" t="str">
        <f t="shared" si="75"/>
        <v/>
      </c>
      <c r="AR72" s="63" t="str">
        <f t="shared" si="75"/>
        <v/>
      </c>
      <c r="AS72" s="63" t="str">
        <f t="shared" si="75"/>
        <v/>
      </c>
      <c r="AT72" s="63" t="str">
        <f t="shared" si="75"/>
        <v/>
      </c>
      <c r="AU72" s="63" t="str">
        <f t="shared" si="75"/>
        <v/>
      </c>
      <c r="AV72" s="63" t="str">
        <f t="shared" si="75"/>
        <v/>
      </c>
      <c r="AW72" s="63" t="str">
        <f t="shared" si="75"/>
        <v/>
      </c>
      <c r="AX72" s="63" t="str">
        <f t="shared" si="75"/>
        <v/>
      </c>
      <c r="AY72" s="63" t="str">
        <f t="shared" si="75"/>
        <v/>
      </c>
      <c r="AZ72" s="63" t="str">
        <f t="shared" si="75"/>
        <v/>
      </c>
      <c r="BA72" s="63" t="str">
        <f t="shared" si="75"/>
        <v/>
      </c>
      <c r="BB72" s="63" t="str">
        <f t="shared" si="75"/>
        <v/>
      </c>
      <c r="BC72" s="63" t="str">
        <f t="shared" si="75"/>
        <v/>
      </c>
      <c r="BD72" s="63" t="str">
        <f t="shared" si="75"/>
        <v/>
      </c>
      <c r="BE72" s="63" t="str">
        <f t="shared" si="75"/>
        <v/>
      </c>
      <c r="BF72" s="63" t="str">
        <f t="shared" si="75"/>
        <v/>
      </c>
      <c r="BG72" s="63" t="str">
        <f t="shared" si="75"/>
        <v/>
      </c>
      <c r="BH72" s="63" t="str">
        <f t="shared" si="75"/>
        <v/>
      </c>
      <c r="BI72" s="63" t="str">
        <f t="shared" si="75"/>
        <v/>
      </c>
      <c r="BJ72" s="63" t="str">
        <f t="shared" si="75"/>
        <v/>
      </c>
      <c r="BK72" s="63" t="str">
        <f t="shared" si="75"/>
        <v/>
      </c>
      <c r="BL72" s="63" t="str">
        <f t="shared" si="75"/>
        <v/>
      </c>
      <c r="BM72" s="63" t="str">
        <f t="shared" si="75"/>
        <v/>
      </c>
      <c r="BN72" s="63" t="str">
        <f t="shared" si="75"/>
        <v/>
      </c>
      <c r="BO72" s="63" t="str">
        <f t="shared" si="75"/>
        <v/>
      </c>
      <c r="BP72" s="63" t="str">
        <f t="shared" si="75"/>
        <v/>
      </c>
      <c r="BQ72" s="63" t="str">
        <f t="shared" si="75"/>
        <v/>
      </c>
      <c r="BR72" s="63" t="str">
        <f t="shared" si="75"/>
        <v/>
      </c>
      <c r="BS72" s="63" t="str">
        <f t="shared" si="75"/>
        <v/>
      </c>
      <c r="BT72" s="63" t="str">
        <f t="shared" si="75"/>
        <v/>
      </c>
      <c r="BU72" s="63" t="str">
        <f t="shared" si="75"/>
        <v/>
      </c>
      <c r="BV72" s="63" t="str">
        <f t="shared" si="75"/>
        <v/>
      </c>
      <c r="BW72" s="63" t="str">
        <f t="shared" si="75"/>
        <v/>
      </c>
      <c r="BX72" s="63" t="str">
        <f t="shared" si="75"/>
        <v/>
      </c>
      <c r="BY72" s="63" t="str">
        <f t="shared" si="75"/>
        <v/>
      </c>
      <c r="BZ72" s="63" t="str">
        <f t="shared" si="75"/>
        <v/>
      </c>
      <c r="CA72" s="63" t="str">
        <f t="shared" si="75"/>
        <v/>
      </c>
      <c r="CB72" s="63" t="str">
        <f t="shared" si="75"/>
        <v/>
      </c>
      <c r="CC72" s="63" t="str">
        <f t="shared" si="75"/>
        <v/>
      </c>
      <c r="CD72" s="63" t="str">
        <f t="shared" si="75"/>
        <v/>
      </c>
      <c r="CE72" s="63" t="str">
        <f t="shared" si="75"/>
        <v/>
      </c>
      <c r="CF72" s="63" t="str">
        <f t="shared" si="75"/>
        <v/>
      </c>
      <c r="CG72" s="63" t="str">
        <f t="shared" si="75"/>
        <v/>
      </c>
      <c r="CH72" s="63" t="str">
        <f t="shared" si="75"/>
        <v/>
      </c>
      <c r="CI72" s="63" t="str">
        <f t="shared" si="75"/>
        <v/>
      </c>
      <c r="CJ72" s="63" t="str">
        <f t="shared" si="75"/>
        <v/>
      </c>
      <c r="CK72" s="63" t="str">
        <f t="shared" si="75"/>
        <v/>
      </c>
      <c r="CL72" s="63" t="str">
        <f t="shared" si="75"/>
        <v/>
      </c>
      <c r="CM72" s="63" t="str">
        <f t="shared" si="75"/>
        <v/>
      </c>
      <c r="CN72" s="63" t="str">
        <f t="shared" si="75"/>
        <v/>
      </c>
      <c r="CO72" s="63" t="str">
        <f t="shared" si="75"/>
        <v/>
      </c>
      <c r="CP72" s="63" t="str">
        <f t="shared" si="75"/>
        <v/>
      </c>
      <c r="CQ72" s="63" t="str">
        <f t="shared" si="75"/>
        <v/>
      </c>
      <c r="CR72" s="63" t="str">
        <f t="shared" si="75"/>
        <v/>
      </c>
      <c r="CS72" s="63" t="str">
        <f t="shared" si="75"/>
        <v/>
      </c>
      <c r="CT72" s="63" t="str">
        <f t="shared" si="75"/>
        <v/>
      </c>
      <c r="CU72" s="63" t="str">
        <f t="shared" si="75"/>
        <v/>
      </c>
      <c r="CV72" s="63" t="str">
        <f t="shared" si="75"/>
        <v/>
      </c>
      <c r="CW72" s="63" t="str">
        <f t="shared" si="75"/>
        <v/>
      </c>
      <c r="CX72" s="63" t="str">
        <f t="shared" si="75"/>
        <v/>
      </c>
      <c r="CY72" s="63" t="str">
        <f t="shared" si="75"/>
        <v/>
      </c>
      <c r="CZ72" s="63" t="str">
        <f t="shared" si="75"/>
        <v/>
      </c>
    </row>
    <row r="73" ht="15.75" customHeight="1">
      <c r="A73" s="53"/>
      <c r="B73" s="53"/>
      <c r="C73" s="55"/>
      <c r="D73" s="55"/>
      <c r="E73" s="53"/>
      <c r="F73" s="53"/>
      <c r="G73" s="53"/>
      <c r="H73" s="53"/>
      <c r="I73" s="53"/>
      <c r="J73" s="56"/>
      <c r="K73" s="57" t="str">
        <f t="shared" si="6"/>
        <v/>
      </c>
      <c r="L73" s="57" t="str">
        <f t="shared" si="7"/>
        <v/>
      </c>
      <c r="M73" s="57" t="str">
        <f>IF(OR($B73&lt;&gt;"Vorgang",N($H73)=0,NOT(ISNUMBER($L73)),ISNUMBER($P73)),"",WORKDAY($L73,$H73,Freie_Tage))</f>
        <v/>
      </c>
      <c r="N73" s="56"/>
      <c r="O73" s="56"/>
      <c r="P73" s="56"/>
      <c r="Q73" s="58"/>
      <c r="R73" s="59" t="str">
        <f>IF(AND(ISNUMBER($N73),ISNUMBER($L73)),IF($L73&gt;$N73,NETWORKDAYS($N73,$L73,Freie_Tage)-1,IF($L73&lt;$N73,1-NETWORKDAYS($L73,$N73,Freie_Tage),0)),"")</f>
        <v/>
      </c>
      <c r="S73" s="60" t="str">
        <f t="shared" si="8"/>
        <v/>
      </c>
      <c r="T73" s="61" t="str">
        <f t="shared" si="9"/>
        <v/>
      </c>
      <c r="U73" s="62">
        <f t="shared" si="10"/>
        <v>1</v>
      </c>
      <c r="V73" s="62" t="str">
        <f t="array" ref="V73">IF(OR($C73="",$B73="Abschnitt"),"",IF(ISNUMBER($O73),$O73,IF(AND($E73="",NOT(ISNUMBER($J73))),WORKDAY(IF(ISNUMBER($C$5),$C$5,TODAY())-1,1,Freie_Tage),MAX(IF($E73="",0,IFERROR(WORKDAY(INDEX($X$7:$X72,MATCH($E73,$A$7:$A72,0)),IF($B73="Meilenstein",0,1)+N($F73),Freie_Tage),WORKDAY(IF(ISNUMBER($C$5),$C$5,TODAY())-1,1,Freie_Tage))),IF(ISNUMBER($J73),WORKDAY($J73-1,1,Freie_Tage),0)))))</f>
        <v/>
      </c>
      <c r="W73" s="62" t="str">
        <f>IF(V73="","",IF(ISNUMBER($P73),$P73,IF($B73="Meilenstein",V73,WORKDAY(V73,MAX(N($G73),1)-1,Freie_Tage))))</f>
        <v/>
      </c>
      <c r="X73" s="62" t="str">
        <f>IF(V73="","",MAX(WORKDAY(IF($B73="Meilenstein",V73,WORKDAY(V73,MAX(N($G73),1)-1,Freie_Tage)),N($H73),Freie_Tage),IF(ISNUMBER($P73),$P73,0)))</f>
        <v/>
      </c>
      <c r="Y73" s="62">
        <f t="shared" si="11"/>
        <v>0</v>
      </c>
      <c r="Z73" s="62">
        <f>IF(NOT(ISNUMBER($K73)),0,IF(Y73&gt;=1,1,IF(TODAY()&lt;$K73,2,IF(OR(TODAY()&gt;$L73,N($R73)&gt;0),5,IF(Y73&lt;MIN(1,(NETWORKDAYS($K73,TODAY(),Freie_Tage)-1)/MAX(1,NETWORKDAYS($K73,$L73,Freie_Tage)))-0.15,4,3)))))</f>
        <v>0</v>
      </c>
      <c r="AA73" s="63" t="str">
        <f t="shared" ref="AA73:CZ73" si="76">IF(AND($B73="Meilenstein",ISNUMBER($K73)),IF(AND(AA$1&lt;=$K73,AB$1&gt;$K73),"◆",""),"")</f>
        <v/>
      </c>
      <c r="AB73" s="63" t="str">
        <f t="shared" si="76"/>
        <v/>
      </c>
      <c r="AC73" s="63" t="str">
        <f t="shared" si="76"/>
        <v/>
      </c>
      <c r="AD73" s="63" t="str">
        <f t="shared" si="76"/>
        <v/>
      </c>
      <c r="AE73" s="63" t="str">
        <f t="shared" si="76"/>
        <v/>
      </c>
      <c r="AF73" s="63" t="str">
        <f t="shared" si="76"/>
        <v/>
      </c>
      <c r="AG73" s="63" t="str">
        <f t="shared" si="76"/>
        <v/>
      </c>
      <c r="AH73" s="63" t="str">
        <f t="shared" si="76"/>
        <v/>
      </c>
      <c r="AI73" s="63" t="str">
        <f t="shared" si="76"/>
        <v/>
      </c>
      <c r="AJ73" s="63" t="str">
        <f t="shared" si="76"/>
        <v/>
      </c>
      <c r="AK73" s="63" t="str">
        <f t="shared" si="76"/>
        <v/>
      </c>
      <c r="AL73" s="63" t="str">
        <f t="shared" si="76"/>
        <v/>
      </c>
      <c r="AM73" s="63" t="str">
        <f t="shared" si="76"/>
        <v/>
      </c>
      <c r="AN73" s="63" t="str">
        <f t="shared" si="76"/>
        <v/>
      </c>
      <c r="AO73" s="63" t="str">
        <f t="shared" si="76"/>
        <v/>
      </c>
      <c r="AP73" s="63" t="str">
        <f t="shared" si="76"/>
        <v/>
      </c>
      <c r="AQ73" s="63" t="str">
        <f t="shared" si="76"/>
        <v/>
      </c>
      <c r="AR73" s="63" t="str">
        <f t="shared" si="76"/>
        <v/>
      </c>
      <c r="AS73" s="63" t="str">
        <f t="shared" si="76"/>
        <v/>
      </c>
      <c r="AT73" s="63" t="str">
        <f t="shared" si="76"/>
        <v/>
      </c>
      <c r="AU73" s="63" t="str">
        <f t="shared" si="76"/>
        <v/>
      </c>
      <c r="AV73" s="63" t="str">
        <f t="shared" si="76"/>
        <v/>
      </c>
      <c r="AW73" s="63" t="str">
        <f t="shared" si="76"/>
        <v/>
      </c>
      <c r="AX73" s="63" t="str">
        <f t="shared" si="76"/>
        <v/>
      </c>
      <c r="AY73" s="63" t="str">
        <f t="shared" si="76"/>
        <v/>
      </c>
      <c r="AZ73" s="63" t="str">
        <f t="shared" si="76"/>
        <v/>
      </c>
      <c r="BA73" s="63" t="str">
        <f t="shared" si="76"/>
        <v/>
      </c>
      <c r="BB73" s="63" t="str">
        <f t="shared" si="76"/>
        <v/>
      </c>
      <c r="BC73" s="63" t="str">
        <f t="shared" si="76"/>
        <v/>
      </c>
      <c r="BD73" s="63" t="str">
        <f t="shared" si="76"/>
        <v/>
      </c>
      <c r="BE73" s="63" t="str">
        <f t="shared" si="76"/>
        <v/>
      </c>
      <c r="BF73" s="63" t="str">
        <f t="shared" si="76"/>
        <v/>
      </c>
      <c r="BG73" s="63" t="str">
        <f t="shared" si="76"/>
        <v/>
      </c>
      <c r="BH73" s="63" t="str">
        <f t="shared" si="76"/>
        <v/>
      </c>
      <c r="BI73" s="63" t="str">
        <f t="shared" si="76"/>
        <v/>
      </c>
      <c r="BJ73" s="63" t="str">
        <f t="shared" si="76"/>
        <v/>
      </c>
      <c r="BK73" s="63" t="str">
        <f t="shared" si="76"/>
        <v/>
      </c>
      <c r="BL73" s="63" t="str">
        <f t="shared" si="76"/>
        <v/>
      </c>
      <c r="BM73" s="63" t="str">
        <f t="shared" si="76"/>
        <v/>
      </c>
      <c r="BN73" s="63" t="str">
        <f t="shared" si="76"/>
        <v/>
      </c>
      <c r="BO73" s="63" t="str">
        <f t="shared" si="76"/>
        <v/>
      </c>
      <c r="BP73" s="63" t="str">
        <f t="shared" si="76"/>
        <v/>
      </c>
      <c r="BQ73" s="63" t="str">
        <f t="shared" si="76"/>
        <v/>
      </c>
      <c r="BR73" s="63" t="str">
        <f t="shared" si="76"/>
        <v/>
      </c>
      <c r="BS73" s="63" t="str">
        <f t="shared" si="76"/>
        <v/>
      </c>
      <c r="BT73" s="63" t="str">
        <f t="shared" si="76"/>
        <v/>
      </c>
      <c r="BU73" s="63" t="str">
        <f t="shared" si="76"/>
        <v/>
      </c>
      <c r="BV73" s="63" t="str">
        <f t="shared" si="76"/>
        <v/>
      </c>
      <c r="BW73" s="63" t="str">
        <f t="shared" si="76"/>
        <v/>
      </c>
      <c r="BX73" s="63" t="str">
        <f t="shared" si="76"/>
        <v/>
      </c>
      <c r="BY73" s="63" t="str">
        <f t="shared" si="76"/>
        <v/>
      </c>
      <c r="BZ73" s="63" t="str">
        <f t="shared" si="76"/>
        <v/>
      </c>
      <c r="CA73" s="63" t="str">
        <f t="shared" si="76"/>
        <v/>
      </c>
      <c r="CB73" s="63" t="str">
        <f t="shared" si="76"/>
        <v/>
      </c>
      <c r="CC73" s="63" t="str">
        <f t="shared" si="76"/>
        <v/>
      </c>
      <c r="CD73" s="63" t="str">
        <f t="shared" si="76"/>
        <v/>
      </c>
      <c r="CE73" s="63" t="str">
        <f t="shared" si="76"/>
        <v/>
      </c>
      <c r="CF73" s="63" t="str">
        <f t="shared" si="76"/>
        <v/>
      </c>
      <c r="CG73" s="63" t="str">
        <f t="shared" si="76"/>
        <v/>
      </c>
      <c r="CH73" s="63" t="str">
        <f t="shared" si="76"/>
        <v/>
      </c>
      <c r="CI73" s="63" t="str">
        <f t="shared" si="76"/>
        <v/>
      </c>
      <c r="CJ73" s="63" t="str">
        <f t="shared" si="76"/>
        <v/>
      </c>
      <c r="CK73" s="63" t="str">
        <f t="shared" si="76"/>
        <v/>
      </c>
      <c r="CL73" s="63" t="str">
        <f t="shared" si="76"/>
        <v/>
      </c>
      <c r="CM73" s="63" t="str">
        <f t="shared" si="76"/>
        <v/>
      </c>
      <c r="CN73" s="63" t="str">
        <f t="shared" si="76"/>
        <v/>
      </c>
      <c r="CO73" s="63" t="str">
        <f t="shared" si="76"/>
        <v/>
      </c>
      <c r="CP73" s="63" t="str">
        <f t="shared" si="76"/>
        <v/>
      </c>
      <c r="CQ73" s="63" t="str">
        <f t="shared" si="76"/>
        <v/>
      </c>
      <c r="CR73" s="63" t="str">
        <f t="shared" si="76"/>
        <v/>
      </c>
      <c r="CS73" s="63" t="str">
        <f t="shared" si="76"/>
        <v/>
      </c>
      <c r="CT73" s="63" t="str">
        <f t="shared" si="76"/>
        <v/>
      </c>
      <c r="CU73" s="63" t="str">
        <f t="shared" si="76"/>
        <v/>
      </c>
      <c r="CV73" s="63" t="str">
        <f t="shared" si="76"/>
        <v/>
      </c>
      <c r="CW73" s="63" t="str">
        <f t="shared" si="76"/>
        <v/>
      </c>
      <c r="CX73" s="63" t="str">
        <f t="shared" si="76"/>
        <v/>
      </c>
      <c r="CY73" s="63" t="str">
        <f t="shared" si="76"/>
        <v/>
      </c>
      <c r="CZ73" s="63" t="str">
        <f t="shared" si="76"/>
        <v/>
      </c>
    </row>
    <row r="74" ht="15.75" customHeight="1">
      <c r="A74" s="53"/>
      <c r="B74" s="53"/>
      <c r="C74" s="55"/>
      <c r="D74" s="55"/>
      <c r="E74" s="53"/>
      <c r="F74" s="53"/>
      <c r="G74" s="53"/>
      <c r="H74" s="53"/>
      <c r="I74" s="53"/>
      <c r="J74" s="56"/>
      <c r="K74" s="57" t="str">
        <f t="shared" si="6"/>
        <v/>
      </c>
      <c r="L74" s="57" t="str">
        <f t="shared" si="7"/>
        <v/>
      </c>
      <c r="M74" s="57" t="str">
        <f>IF(OR($B74&lt;&gt;"Vorgang",N($H74)=0,NOT(ISNUMBER($L74)),ISNUMBER($P74)),"",WORKDAY($L74,$H74,Freie_Tage))</f>
        <v/>
      </c>
      <c r="N74" s="56"/>
      <c r="O74" s="56"/>
      <c r="P74" s="56"/>
      <c r="Q74" s="58"/>
      <c r="R74" s="59" t="str">
        <f>IF(AND(ISNUMBER($N74),ISNUMBER($L74)),IF($L74&gt;$N74,NETWORKDAYS($N74,$L74,Freie_Tage)-1,IF($L74&lt;$N74,1-NETWORKDAYS($L74,$N74,Freie_Tage),0)),"")</f>
        <v/>
      </c>
      <c r="S74" s="60" t="str">
        <f t="shared" si="8"/>
        <v/>
      </c>
      <c r="T74" s="61" t="str">
        <f t="shared" si="9"/>
        <v/>
      </c>
      <c r="U74" s="62">
        <f t="shared" si="10"/>
        <v>1</v>
      </c>
      <c r="V74" s="62" t="str">
        <f t="array" ref="V74">IF(OR($C74="",$B74="Abschnitt"),"",IF(ISNUMBER($O74),$O74,IF(AND($E74="",NOT(ISNUMBER($J74))),WORKDAY(IF(ISNUMBER($C$5),$C$5,TODAY())-1,1,Freie_Tage),MAX(IF($E74="",0,IFERROR(WORKDAY(INDEX($X$7:$X73,MATCH($E74,$A$7:$A73,0)),IF($B74="Meilenstein",0,1)+N($F74),Freie_Tage),WORKDAY(IF(ISNUMBER($C$5),$C$5,TODAY())-1,1,Freie_Tage))),IF(ISNUMBER($J74),WORKDAY($J74-1,1,Freie_Tage),0)))))</f>
        <v/>
      </c>
      <c r="W74" s="62" t="str">
        <f>IF(V74="","",IF(ISNUMBER($P74),$P74,IF($B74="Meilenstein",V74,WORKDAY(V74,MAX(N($G74),1)-1,Freie_Tage))))</f>
        <v/>
      </c>
      <c r="X74" s="62" t="str">
        <f>IF(V74="","",MAX(WORKDAY(IF($B74="Meilenstein",V74,WORKDAY(V74,MAX(N($G74),1)-1,Freie_Tage)),N($H74),Freie_Tage),IF(ISNUMBER($P74),$P74,0)))</f>
        <v/>
      </c>
      <c r="Y74" s="62">
        <f t="shared" si="11"/>
        <v>0</v>
      </c>
      <c r="Z74" s="62">
        <f>IF(NOT(ISNUMBER($K74)),0,IF(Y74&gt;=1,1,IF(TODAY()&lt;$K74,2,IF(OR(TODAY()&gt;$L74,N($R74)&gt;0),5,IF(Y74&lt;MIN(1,(NETWORKDAYS($K74,TODAY(),Freie_Tage)-1)/MAX(1,NETWORKDAYS($K74,$L74,Freie_Tage)))-0.15,4,3)))))</f>
        <v>0</v>
      </c>
      <c r="AA74" s="63" t="str">
        <f t="shared" ref="AA74:CZ74" si="77">IF(AND($B74="Meilenstein",ISNUMBER($K74)),IF(AND(AA$1&lt;=$K74,AB$1&gt;$K74),"◆",""),"")</f>
        <v/>
      </c>
      <c r="AB74" s="63" t="str">
        <f t="shared" si="77"/>
        <v/>
      </c>
      <c r="AC74" s="63" t="str">
        <f t="shared" si="77"/>
        <v/>
      </c>
      <c r="AD74" s="63" t="str">
        <f t="shared" si="77"/>
        <v/>
      </c>
      <c r="AE74" s="63" t="str">
        <f t="shared" si="77"/>
        <v/>
      </c>
      <c r="AF74" s="63" t="str">
        <f t="shared" si="77"/>
        <v/>
      </c>
      <c r="AG74" s="63" t="str">
        <f t="shared" si="77"/>
        <v/>
      </c>
      <c r="AH74" s="63" t="str">
        <f t="shared" si="77"/>
        <v/>
      </c>
      <c r="AI74" s="63" t="str">
        <f t="shared" si="77"/>
        <v/>
      </c>
      <c r="AJ74" s="63" t="str">
        <f t="shared" si="77"/>
        <v/>
      </c>
      <c r="AK74" s="63" t="str">
        <f t="shared" si="77"/>
        <v/>
      </c>
      <c r="AL74" s="63" t="str">
        <f t="shared" si="77"/>
        <v/>
      </c>
      <c r="AM74" s="63" t="str">
        <f t="shared" si="77"/>
        <v/>
      </c>
      <c r="AN74" s="63" t="str">
        <f t="shared" si="77"/>
        <v/>
      </c>
      <c r="AO74" s="63" t="str">
        <f t="shared" si="77"/>
        <v/>
      </c>
      <c r="AP74" s="63" t="str">
        <f t="shared" si="77"/>
        <v/>
      </c>
      <c r="AQ74" s="63" t="str">
        <f t="shared" si="77"/>
        <v/>
      </c>
      <c r="AR74" s="63" t="str">
        <f t="shared" si="77"/>
        <v/>
      </c>
      <c r="AS74" s="63" t="str">
        <f t="shared" si="77"/>
        <v/>
      </c>
      <c r="AT74" s="63" t="str">
        <f t="shared" si="77"/>
        <v/>
      </c>
      <c r="AU74" s="63" t="str">
        <f t="shared" si="77"/>
        <v/>
      </c>
      <c r="AV74" s="63" t="str">
        <f t="shared" si="77"/>
        <v/>
      </c>
      <c r="AW74" s="63" t="str">
        <f t="shared" si="77"/>
        <v/>
      </c>
      <c r="AX74" s="63" t="str">
        <f t="shared" si="77"/>
        <v/>
      </c>
      <c r="AY74" s="63" t="str">
        <f t="shared" si="77"/>
        <v/>
      </c>
      <c r="AZ74" s="63" t="str">
        <f t="shared" si="77"/>
        <v/>
      </c>
      <c r="BA74" s="63" t="str">
        <f t="shared" si="77"/>
        <v/>
      </c>
      <c r="BB74" s="63" t="str">
        <f t="shared" si="77"/>
        <v/>
      </c>
      <c r="BC74" s="63" t="str">
        <f t="shared" si="77"/>
        <v/>
      </c>
      <c r="BD74" s="63" t="str">
        <f t="shared" si="77"/>
        <v/>
      </c>
      <c r="BE74" s="63" t="str">
        <f t="shared" si="77"/>
        <v/>
      </c>
      <c r="BF74" s="63" t="str">
        <f t="shared" si="77"/>
        <v/>
      </c>
      <c r="BG74" s="63" t="str">
        <f t="shared" si="77"/>
        <v/>
      </c>
      <c r="BH74" s="63" t="str">
        <f t="shared" si="77"/>
        <v/>
      </c>
      <c r="BI74" s="63" t="str">
        <f t="shared" si="77"/>
        <v/>
      </c>
      <c r="BJ74" s="63" t="str">
        <f t="shared" si="77"/>
        <v/>
      </c>
      <c r="BK74" s="63" t="str">
        <f t="shared" si="77"/>
        <v/>
      </c>
      <c r="BL74" s="63" t="str">
        <f t="shared" si="77"/>
        <v/>
      </c>
      <c r="BM74" s="63" t="str">
        <f t="shared" si="77"/>
        <v/>
      </c>
      <c r="BN74" s="63" t="str">
        <f t="shared" si="77"/>
        <v/>
      </c>
      <c r="BO74" s="63" t="str">
        <f t="shared" si="77"/>
        <v/>
      </c>
      <c r="BP74" s="63" t="str">
        <f t="shared" si="77"/>
        <v/>
      </c>
      <c r="BQ74" s="63" t="str">
        <f t="shared" si="77"/>
        <v/>
      </c>
      <c r="BR74" s="63" t="str">
        <f t="shared" si="77"/>
        <v/>
      </c>
      <c r="BS74" s="63" t="str">
        <f t="shared" si="77"/>
        <v/>
      </c>
      <c r="BT74" s="63" t="str">
        <f t="shared" si="77"/>
        <v/>
      </c>
      <c r="BU74" s="63" t="str">
        <f t="shared" si="77"/>
        <v/>
      </c>
      <c r="BV74" s="63" t="str">
        <f t="shared" si="77"/>
        <v/>
      </c>
      <c r="BW74" s="63" t="str">
        <f t="shared" si="77"/>
        <v/>
      </c>
      <c r="BX74" s="63" t="str">
        <f t="shared" si="77"/>
        <v/>
      </c>
      <c r="BY74" s="63" t="str">
        <f t="shared" si="77"/>
        <v/>
      </c>
      <c r="BZ74" s="63" t="str">
        <f t="shared" si="77"/>
        <v/>
      </c>
      <c r="CA74" s="63" t="str">
        <f t="shared" si="77"/>
        <v/>
      </c>
      <c r="CB74" s="63" t="str">
        <f t="shared" si="77"/>
        <v/>
      </c>
      <c r="CC74" s="63" t="str">
        <f t="shared" si="77"/>
        <v/>
      </c>
      <c r="CD74" s="63" t="str">
        <f t="shared" si="77"/>
        <v/>
      </c>
      <c r="CE74" s="63" t="str">
        <f t="shared" si="77"/>
        <v/>
      </c>
      <c r="CF74" s="63" t="str">
        <f t="shared" si="77"/>
        <v/>
      </c>
      <c r="CG74" s="63" t="str">
        <f t="shared" si="77"/>
        <v/>
      </c>
      <c r="CH74" s="63" t="str">
        <f t="shared" si="77"/>
        <v/>
      </c>
      <c r="CI74" s="63" t="str">
        <f t="shared" si="77"/>
        <v/>
      </c>
      <c r="CJ74" s="63" t="str">
        <f t="shared" si="77"/>
        <v/>
      </c>
      <c r="CK74" s="63" t="str">
        <f t="shared" si="77"/>
        <v/>
      </c>
      <c r="CL74" s="63" t="str">
        <f t="shared" si="77"/>
        <v/>
      </c>
      <c r="CM74" s="63" t="str">
        <f t="shared" si="77"/>
        <v/>
      </c>
      <c r="CN74" s="63" t="str">
        <f t="shared" si="77"/>
        <v/>
      </c>
      <c r="CO74" s="63" t="str">
        <f t="shared" si="77"/>
        <v/>
      </c>
      <c r="CP74" s="63" t="str">
        <f t="shared" si="77"/>
        <v/>
      </c>
      <c r="CQ74" s="63" t="str">
        <f t="shared" si="77"/>
        <v/>
      </c>
      <c r="CR74" s="63" t="str">
        <f t="shared" si="77"/>
        <v/>
      </c>
      <c r="CS74" s="63" t="str">
        <f t="shared" si="77"/>
        <v/>
      </c>
      <c r="CT74" s="63" t="str">
        <f t="shared" si="77"/>
        <v/>
      </c>
      <c r="CU74" s="63" t="str">
        <f t="shared" si="77"/>
        <v/>
      </c>
      <c r="CV74" s="63" t="str">
        <f t="shared" si="77"/>
        <v/>
      </c>
      <c r="CW74" s="63" t="str">
        <f t="shared" si="77"/>
        <v/>
      </c>
      <c r="CX74" s="63" t="str">
        <f t="shared" si="77"/>
        <v/>
      </c>
      <c r="CY74" s="63" t="str">
        <f t="shared" si="77"/>
        <v/>
      </c>
      <c r="CZ74" s="63" t="str">
        <f t="shared" si="77"/>
        <v/>
      </c>
    </row>
    <row r="75" ht="15.75" customHeight="1">
      <c r="A75" s="53"/>
      <c r="B75" s="53"/>
      <c r="C75" s="55"/>
      <c r="D75" s="55"/>
      <c r="E75" s="53"/>
      <c r="F75" s="53"/>
      <c r="G75" s="53"/>
      <c r="H75" s="53"/>
      <c r="I75" s="53"/>
      <c r="J75" s="56"/>
      <c r="K75" s="57" t="str">
        <f t="shared" si="6"/>
        <v/>
      </c>
      <c r="L75" s="57" t="str">
        <f t="shared" si="7"/>
        <v/>
      </c>
      <c r="M75" s="57" t="str">
        <f>IF(OR($B75&lt;&gt;"Vorgang",N($H75)=0,NOT(ISNUMBER($L75)),ISNUMBER($P75)),"",WORKDAY($L75,$H75,Freie_Tage))</f>
        <v/>
      </c>
      <c r="N75" s="56"/>
      <c r="O75" s="56"/>
      <c r="P75" s="56"/>
      <c r="Q75" s="58"/>
      <c r="R75" s="59" t="str">
        <f>IF(AND(ISNUMBER($N75),ISNUMBER($L75)),IF($L75&gt;$N75,NETWORKDAYS($N75,$L75,Freie_Tage)-1,IF($L75&lt;$N75,1-NETWORKDAYS($L75,$N75,Freie_Tage),0)),"")</f>
        <v/>
      </c>
      <c r="S75" s="60" t="str">
        <f t="shared" si="8"/>
        <v/>
      </c>
      <c r="T75" s="61" t="str">
        <f t="shared" si="9"/>
        <v/>
      </c>
      <c r="U75" s="62">
        <f t="shared" si="10"/>
        <v>1</v>
      </c>
      <c r="V75" s="62" t="str">
        <f t="array" ref="V75">IF(OR($C75="",$B75="Abschnitt"),"",IF(ISNUMBER($O75),$O75,IF(AND($E75="",NOT(ISNUMBER($J75))),WORKDAY(IF(ISNUMBER($C$5),$C$5,TODAY())-1,1,Freie_Tage),MAX(IF($E75="",0,IFERROR(WORKDAY(INDEX($X$7:$X74,MATCH($E75,$A$7:$A74,0)),IF($B75="Meilenstein",0,1)+N($F75),Freie_Tage),WORKDAY(IF(ISNUMBER($C$5),$C$5,TODAY())-1,1,Freie_Tage))),IF(ISNUMBER($J75),WORKDAY($J75-1,1,Freie_Tage),0)))))</f>
        <v/>
      </c>
      <c r="W75" s="62" t="str">
        <f>IF(V75="","",IF(ISNUMBER($P75),$P75,IF($B75="Meilenstein",V75,WORKDAY(V75,MAX(N($G75),1)-1,Freie_Tage))))</f>
        <v/>
      </c>
      <c r="X75" s="62" t="str">
        <f>IF(V75="","",MAX(WORKDAY(IF($B75="Meilenstein",V75,WORKDAY(V75,MAX(N($G75),1)-1,Freie_Tage)),N($H75),Freie_Tage),IF(ISNUMBER($P75),$P75,0)))</f>
        <v/>
      </c>
      <c r="Y75" s="62">
        <f t="shared" si="11"/>
        <v>0</v>
      </c>
      <c r="Z75" s="62">
        <f>IF(NOT(ISNUMBER($K75)),0,IF(Y75&gt;=1,1,IF(TODAY()&lt;$K75,2,IF(OR(TODAY()&gt;$L75,N($R75)&gt;0),5,IF(Y75&lt;MIN(1,(NETWORKDAYS($K75,TODAY(),Freie_Tage)-1)/MAX(1,NETWORKDAYS($K75,$L75,Freie_Tage)))-0.15,4,3)))))</f>
        <v>0</v>
      </c>
      <c r="AA75" s="63" t="str">
        <f t="shared" ref="AA75:CZ75" si="78">IF(AND($B75="Meilenstein",ISNUMBER($K75)),IF(AND(AA$1&lt;=$K75,AB$1&gt;$K75),"◆",""),"")</f>
        <v/>
      </c>
      <c r="AB75" s="63" t="str">
        <f t="shared" si="78"/>
        <v/>
      </c>
      <c r="AC75" s="63" t="str">
        <f t="shared" si="78"/>
        <v/>
      </c>
      <c r="AD75" s="63" t="str">
        <f t="shared" si="78"/>
        <v/>
      </c>
      <c r="AE75" s="63" t="str">
        <f t="shared" si="78"/>
        <v/>
      </c>
      <c r="AF75" s="63" t="str">
        <f t="shared" si="78"/>
        <v/>
      </c>
      <c r="AG75" s="63" t="str">
        <f t="shared" si="78"/>
        <v/>
      </c>
      <c r="AH75" s="63" t="str">
        <f t="shared" si="78"/>
        <v/>
      </c>
      <c r="AI75" s="63" t="str">
        <f t="shared" si="78"/>
        <v/>
      </c>
      <c r="AJ75" s="63" t="str">
        <f t="shared" si="78"/>
        <v/>
      </c>
      <c r="AK75" s="63" t="str">
        <f t="shared" si="78"/>
        <v/>
      </c>
      <c r="AL75" s="63" t="str">
        <f t="shared" si="78"/>
        <v/>
      </c>
      <c r="AM75" s="63" t="str">
        <f t="shared" si="78"/>
        <v/>
      </c>
      <c r="AN75" s="63" t="str">
        <f t="shared" si="78"/>
        <v/>
      </c>
      <c r="AO75" s="63" t="str">
        <f t="shared" si="78"/>
        <v/>
      </c>
      <c r="AP75" s="63" t="str">
        <f t="shared" si="78"/>
        <v/>
      </c>
      <c r="AQ75" s="63" t="str">
        <f t="shared" si="78"/>
        <v/>
      </c>
      <c r="AR75" s="63" t="str">
        <f t="shared" si="78"/>
        <v/>
      </c>
      <c r="AS75" s="63" t="str">
        <f t="shared" si="78"/>
        <v/>
      </c>
      <c r="AT75" s="63" t="str">
        <f t="shared" si="78"/>
        <v/>
      </c>
      <c r="AU75" s="63" t="str">
        <f t="shared" si="78"/>
        <v/>
      </c>
      <c r="AV75" s="63" t="str">
        <f t="shared" si="78"/>
        <v/>
      </c>
      <c r="AW75" s="63" t="str">
        <f t="shared" si="78"/>
        <v/>
      </c>
      <c r="AX75" s="63" t="str">
        <f t="shared" si="78"/>
        <v/>
      </c>
      <c r="AY75" s="63" t="str">
        <f t="shared" si="78"/>
        <v/>
      </c>
      <c r="AZ75" s="63" t="str">
        <f t="shared" si="78"/>
        <v/>
      </c>
      <c r="BA75" s="63" t="str">
        <f t="shared" si="78"/>
        <v/>
      </c>
      <c r="BB75" s="63" t="str">
        <f t="shared" si="78"/>
        <v/>
      </c>
      <c r="BC75" s="63" t="str">
        <f t="shared" si="78"/>
        <v/>
      </c>
      <c r="BD75" s="63" t="str">
        <f t="shared" si="78"/>
        <v/>
      </c>
      <c r="BE75" s="63" t="str">
        <f t="shared" si="78"/>
        <v/>
      </c>
      <c r="BF75" s="63" t="str">
        <f t="shared" si="78"/>
        <v/>
      </c>
      <c r="BG75" s="63" t="str">
        <f t="shared" si="78"/>
        <v/>
      </c>
      <c r="BH75" s="63" t="str">
        <f t="shared" si="78"/>
        <v/>
      </c>
      <c r="BI75" s="63" t="str">
        <f t="shared" si="78"/>
        <v/>
      </c>
      <c r="BJ75" s="63" t="str">
        <f t="shared" si="78"/>
        <v/>
      </c>
      <c r="BK75" s="63" t="str">
        <f t="shared" si="78"/>
        <v/>
      </c>
      <c r="BL75" s="63" t="str">
        <f t="shared" si="78"/>
        <v/>
      </c>
      <c r="BM75" s="63" t="str">
        <f t="shared" si="78"/>
        <v/>
      </c>
      <c r="BN75" s="63" t="str">
        <f t="shared" si="78"/>
        <v/>
      </c>
      <c r="BO75" s="63" t="str">
        <f t="shared" si="78"/>
        <v/>
      </c>
      <c r="BP75" s="63" t="str">
        <f t="shared" si="78"/>
        <v/>
      </c>
      <c r="BQ75" s="63" t="str">
        <f t="shared" si="78"/>
        <v/>
      </c>
      <c r="BR75" s="63" t="str">
        <f t="shared" si="78"/>
        <v/>
      </c>
      <c r="BS75" s="63" t="str">
        <f t="shared" si="78"/>
        <v/>
      </c>
      <c r="BT75" s="63" t="str">
        <f t="shared" si="78"/>
        <v/>
      </c>
      <c r="BU75" s="63" t="str">
        <f t="shared" si="78"/>
        <v/>
      </c>
      <c r="BV75" s="63" t="str">
        <f t="shared" si="78"/>
        <v/>
      </c>
      <c r="BW75" s="63" t="str">
        <f t="shared" si="78"/>
        <v/>
      </c>
      <c r="BX75" s="63" t="str">
        <f t="shared" si="78"/>
        <v/>
      </c>
      <c r="BY75" s="63" t="str">
        <f t="shared" si="78"/>
        <v/>
      </c>
      <c r="BZ75" s="63" t="str">
        <f t="shared" si="78"/>
        <v/>
      </c>
      <c r="CA75" s="63" t="str">
        <f t="shared" si="78"/>
        <v/>
      </c>
      <c r="CB75" s="63" t="str">
        <f t="shared" si="78"/>
        <v/>
      </c>
      <c r="CC75" s="63" t="str">
        <f t="shared" si="78"/>
        <v/>
      </c>
      <c r="CD75" s="63" t="str">
        <f t="shared" si="78"/>
        <v/>
      </c>
      <c r="CE75" s="63" t="str">
        <f t="shared" si="78"/>
        <v/>
      </c>
      <c r="CF75" s="63" t="str">
        <f t="shared" si="78"/>
        <v/>
      </c>
      <c r="CG75" s="63" t="str">
        <f t="shared" si="78"/>
        <v/>
      </c>
      <c r="CH75" s="63" t="str">
        <f t="shared" si="78"/>
        <v/>
      </c>
      <c r="CI75" s="63" t="str">
        <f t="shared" si="78"/>
        <v/>
      </c>
      <c r="CJ75" s="63" t="str">
        <f t="shared" si="78"/>
        <v/>
      </c>
      <c r="CK75" s="63" t="str">
        <f t="shared" si="78"/>
        <v/>
      </c>
      <c r="CL75" s="63" t="str">
        <f t="shared" si="78"/>
        <v/>
      </c>
      <c r="CM75" s="63" t="str">
        <f t="shared" si="78"/>
        <v/>
      </c>
      <c r="CN75" s="63" t="str">
        <f t="shared" si="78"/>
        <v/>
      </c>
      <c r="CO75" s="63" t="str">
        <f t="shared" si="78"/>
        <v/>
      </c>
      <c r="CP75" s="63" t="str">
        <f t="shared" si="78"/>
        <v/>
      </c>
      <c r="CQ75" s="63" t="str">
        <f t="shared" si="78"/>
        <v/>
      </c>
      <c r="CR75" s="63" t="str">
        <f t="shared" si="78"/>
        <v/>
      </c>
      <c r="CS75" s="63" t="str">
        <f t="shared" si="78"/>
        <v/>
      </c>
      <c r="CT75" s="63" t="str">
        <f t="shared" si="78"/>
        <v/>
      </c>
      <c r="CU75" s="63" t="str">
        <f t="shared" si="78"/>
        <v/>
      </c>
      <c r="CV75" s="63" t="str">
        <f t="shared" si="78"/>
        <v/>
      </c>
      <c r="CW75" s="63" t="str">
        <f t="shared" si="78"/>
        <v/>
      </c>
      <c r="CX75" s="63" t="str">
        <f t="shared" si="78"/>
        <v/>
      </c>
      <c r="CY75" s="63" t="str">
        <f t="shared" si="78"/>
        <v/>
      </c>
      <c r="CZ75" s="63" t="str">
        <f t="shared" si="78"/>
        <v/>
      </c>
    </row>
    <row r="76" ht="15.75" customHeight="1">
      <c r="A76" s="53"/>
      <c r="B76" s="53"/>
      <c r="C76" s="55"/>
      <c r="D76" s="55"/>
      <c r="E76" s="53"/>
      <c r="F76" s="53"/>
      <c r="G76" s="53"/>
      <c r="H76" s="53"/>
      <c r="I76" s="53"/>
      <c r="J76" s="56"/>
      <c r="K76" s="57" t="str">
        <f t="shared" si="6"/>
        <v/>
      </c>
      <c r="L76" s="57" t="str">
        <f t="shared" si="7"/>
        <v/>
      </c>
      <c r="M76" s="57" t="str">
        <f>IF(OR($B76&lt;&gt;"Vorgang",N($H76)=0,NOT(ISNUMBER($L76)),ISNUMBER($P76)),"",WORKDAY($L76,$H76,Freie_Tage))</f>
        <v/>
      </c>
      <c r="N76" s="56"/>
      <c r="O76" s="56"/>
      <c r="P76" s="56"/>
      <c r="Q76" s="58"/>
      <c r="R76" s="59" t="str">
        <f>IF(AND(ISNUMBER($N76),ISNUMBER($L76)),IF($L76&gt;$N76,NETWORKDAYS($N76,$L76,Freie_Tage)-1,IF($L76&lt;$N76,1-NETWORKDAYS($L76,$N76,Freie_Tage),0)),"")</f>
        <v/>
      </c>
      <c r="S76" s="60" t="str">
        <f t="shared" si="8"/>
        <v/>
      </c>
      <c r="T76" s="61" t="str">
        <f t="shared" si="9"/>
        <v/>
      </c>
      <c r="U76" s="62">
        <f t="shared" si="10"/>
        <v>1</v>
      </c>
      <c r="V76" s="62" t="str">
        <f t="array" ref="V76">IF(OR($C76="",$B76="Abschnitt"),"",IF(ISNUMBER($O76),$O76,IF(AND($E76="",NOT(ISNUMBER($J76))),WORKDAY(IF(ISNUMBER($C$5),$C$5,TODAY())-1,1,Freie_Tage),MAX(IF($E76="",0,IFERROR(WORKDAY(INDEX($X$7:$X75,MATCH($E76,$A$7:$A75,0)),IF($B76="Meilenstein",0,1)+N($F76),Freie_Tage),WORKDAY(IF(ISNUMBER($C$5),$C$5,TODAY())-1,1,Freie_Tage))),IF(ISNUMBER($J76),WORKDAY($J76-1,1,Freie_Tage),0)))))</f>
        <v/>
      </c>
      <c r="W76" s="62" t="str">
        <f>IF(V76="","",IF(ISNUMBER($P76),$P76,IF($B76="Meilenstein",V76,WORKDAY(V76,MAX(N($G76),1)-1,Freie_Tage))))</f>
        <v/>
      </c>
      <c r="X76" s="62" t="str">
        <f>IF(V76="","",MAX(WORKDAY(IF($B76="Meilenstein",V76,WORKDAY(V76,MAX(N($G76),1)-1,Freie_Tage)),N($H76),Freie_Tage),IF(ISNUMBER($P76),$P76,0)))</f>
        <v/>
      </c>
      <c r="Y76" s="62">
        <f t="shared" si="11"/>
        <v>0</v>
      </c>
      <c r="Z76" s="62">
        <f>IF(NOT(ISNUMBER($K76)),0,IF(Y76&gt;=1,1,IF(TODAY()&lt;$K76,2,IF(OR(TODAY()&gt;$L76,N($R76)&gt;0),5,IF(Y76&lt;MIN(1,(NETWORKDAYS($K76,TODAY(),Freie_Tage)-1)/MAX(1,NETWORKDAYS($K76,$L76,Freie_Tage)))-0.15,4,3)))))</f>
        <v>0</v>
      </c>
      <c r="AA76" s="63" t="str">
        <f t="shared" ref="AA76:CZ76" si="79">IF(AND($B76="Meilenstein",ISNUMBER($K76)),IF(AND(AA$1&lt;=$K76,AB$1&gt;$K76),"◆",""),"")</f>
        <v/>
      </c>
      <c r="AB76" s="63" t="str">
        <f t="shared" si="79"/>
        <v/>
      </c>
      <c r="AC76" s="63" t="str">
        <f t="shared" si="79"/>
        <v/>
      </c>
      <c r="AD76" s="63" t="str">
        <f t="shared" si="79"/>
        <v/>
      </c>
      <c r="AE76" s="63" t="str">
        <f t="shared" si="79"/>
        <v/>
      </c>
      <c r="AF76" s="63" t="str">
        <f t="shared" si="79"/>
        <v/>
      </c>
      <c r="AG76" s="63" t="str">
        <f t="shared" si="79"/>
        <v/>
      </c>
      <c r="AH76" s="63" t="str">
        <f t="shared" si="79"/>
        <v/>
      </c>
      <c r="AI76" s="63" t="str">
        <f t="shared" si="79"/>
        <v/>
      </c>
      <c r="AJ76" s="63" t="str">
        <f t="shared" si="79"/>
        <v/>
      </c>
      <c r="AK76" s="63" t="str">
        <f t="shared" si="79"/>
        <v/>
      </c>
      <c r="AL76" s="63" t="str">
        <f t="shared" si="79"/>
        <v/>
      </c>
      <c r="AM76" s="63" t="str">
        <f t="shared" si="79"/>
        <v/>
      </c>
      <c r="AN76" s="63" t="str">
        <f t="shared" si="79"/>
        <v/>
      </c>
      <c r="AO76" s="63" t="str">
        <f t="shared" si="79"/>
        <v/>
      </c>
      <c r="AP76" s="63" t="str">
        <f t="shared" si="79"/>
        <v/>
      </c>
      <c r="AQ76" s="63" t="str">
        <f t="shared" si="79"/>
        <v/>
      </c>
      <c r="AR76" s="63" t="str">
        <f t="shared" si="79"/>
        <v/>
      </c>
      <c r="AS76" s="63" t="str">
        <f t="shared" si="79"/>
        <v/>
      </c>
      <c r="AT76" s="63" t="str">
        <f t="shared" si="79"/>
        <v/>
      </c>
      <c r="AU76" s="63" t="str">
        <f t="shared" si="79"/>
        <v/>
      </c>
      <c r="AV76" s="63" t="str">
        <f t="shared" si="79"/>
        <v/>
      </c>
      <c r="AW76" s="63" t="str">
        <f t="shared" si="79"/>
        <v/>
      </c>
      <c r="AX76" s="63" t="str">
        <f t="shared" si="79"/>
        <v/>
      </c>
      <c r="AY76" s="63" t="str">
        <f t="shared" si="79"/>
        <v/>
      </c>
      <c r="AZ76" s="63" t="str">
        <f t="shared" si="79"/>
        <v/>
      </c>
      <c r="BA76" s="63" t="str">
        <f t="shared" si="79"/>
        <v/>
      </c>
      <c r="BB76" s="63" t="str">
        <f t="shared" si="79"/>
        <v/>
      </c>
      <c r="BC76" s="63" t="str">
        <f t="shared" si="79"/>
        <v/>
      </c>
      <c r="BD76" s="63" t="str">
        <f t="shared" si="79"/>
        <v/>
      </c>
      <c r="BE76" s="63" t="str">
        <f t="shared" si="79"/>
        <v/>
      </c>
      <c r="BF76" s="63" t="str">
        <f t="shared" si="79"/>
        <v/>
      </c>
      <c r="BG76" s="63" t="str">
        <f t="shared" si="79"/>
        <v/>
      </c>
      <c r="BH76" s="63" t="str">
        <f t="shared" si="79"/>
        <v/>
      </c>
      <c r="BI76" s="63" t="str">
        <f t="shared" si="79"/>
        <v/>
      </c>
      <c r="BJ76" s="63" t="str">
        <f t="shared" si="79"/>
        <v/>
      </c>
      <c r="BK76" s="63" t="str">
        <f t="shared" si="79"/>
        <v/>
      </c>
      <c r="BL76" s="63" t="str">
        <f t="shared" si="79"/>
        <v/>
      </c>
      <c r="BM76" s="63" t="str">
        <f t="shared" si="79"/>
        <v/>
      </c>
      <c r="BN76" s="63" t="str">
        <f t="shared" si="79"/>
        <v/>
      </c>
      <c r="BO76" s="63" t="str">
        <f t="shared" si="79"/>
        <v/>
      </c>
      <c r="BP76" s="63" t="str">
        <f t="shared" si="79"/>
        <v/>
      </c>
      <c r="BQ76" s="63" t="str">
        <f t="shared" si="79"/>
        <v/>
      </c>
      <c r="BR76" s="63" t="str">
        <f t="shared" si="79"/>
        <v/>
      </c>
      <c r="BS76" s="63" t="str">
        <f t="shared" si="79"/>
        <v/>
      </c>
      <c r="BT76" s="63" t="str">
        <f t="shared" si="79"/>
        <v/>
      </c>
      <c r="BU76" s="63" t="str">
        <f t="shared" si="79"/>
        <v/>
      </c>
      <c r="BV76" s="63" t="str">
        <f t="shared" si="79"/>
        <v/>
      </c>
      <c r="BW76" s="63" t="str">
        <f t="shared" si="79"/>
        <v/>
      </c>
      <c r="BX76" s="63" t="str">
        <f t="shared" si="79"/>
        <v/>
      </c>
      <c r="BY76" s="63" t="str">
        <f t="shared" si="79"/>
        <v/>
      </c>
      <c r="BZ76" s="63" t="str">
        <f t="shared" si="79"/>
        <v/>
      </c>
      <c r="CA76" s="63" t="str">
        <f t="shared" si="79"/>
        <v/>
      </c>
      <c r="CB76" s="63" t="str">
        <f t="shared" si="79"/>
        <v/>
      </c>
      <c r="CC76" s="63" t="str">
        <f t="shared" si="79"/>
        <v/>
      </c>
      <c r="CD76" s="63" t="str">
        <f t="shared" si="79"/>
        <v/>
      </c>
      <c r="CE76" s="63" t="str">
        <f t="shared" si="79"/>
        <v/>
      </c>
      <c r="CF76" s="63" t="str">
        <f t="shared" si="79"/>
        <v/>
      </c>
      <c r="CG76" s="63" t="str">
        <f t="shared" si="79"/>
        <v/>
      </c>
      <c r="CH76" s="63" t="str">
        <f t="shared" si="79"/>
        <v/>
      </c>
      <c r="CI76" s="63" t="str">
        <f t="shared" si="79"/>
        <v/>
      </c>
      <c r="CJ76" s="63" t="str">
        <f t="shared" si="79"/>
        <v/>
      </c>
      <c r="CK76" s="63" t="str">
        <f t="shared" si="79"/>
        <v/>
      </c>
      <c r="CL76" s="63" t="str">
        <f t="shared" si="79"/>
        <v/>
      </c>
      <c r="CM76" s="63" t="str">
        <f t="shared" si="79"/>
        <v/>
      </c>
      <c r="CN76" s="63" t="str">
        <f t="shared" si="79"/>
        <v/>
      </c>
      <c r="CO76" s="63" t="str">
        <f t="shared" si="79"/>
        <v/>
      </c>
      <c r="CP76" s="63" t="str">
        <f t="shared" si="79"/>
        <v/>
      </c>
      <c r="CQ76" s="63" t="str">
        <f t="shared" si="79"/>
        <v/>
      </c>
      <c r="CR76" s="63" t="str">
        <f t="shared" si="79"/>
        <v/>
      </c>
      <c r="CS76" s="63" t="str">
        <f t="shared" si="79"/>
        <v/>
      </c>
      <c r="CT76" s="63" t="str">
        <f t="shared" si="79"/>
        <v/>
      </c>
      <c r="CU76" s="63" t="str">
        <f t="shared" si="79"/>
        <v/>
      </c>
      <c r="CV76" s="63" t="str">
        <f t="shared" si="79"/>
        <v/>
      </c>
      <c r="CW76" s="63" t="str">
        <f t="shared" si="79"/>
        <v/>
      </c>
      <c r="CX76" s="63" t="str">
        <f t="shared" si="79"/>
        <v/>
      </c>
      <c r="CY76" s="63" t="str">
        <f t="shared" si="79"/>
        <v/>
      </c>
      <c r="CZ76" s="63" t="str">
        <f t="shared" si="79"/>
        <v/>
      </c>
    </row>
    <row r="77" ht="15.75" customHeight="1">
      <c r="A77" s="53"/>
      <c r="B77" s="53"/>
      <c r="C77" s="55"/>
      <c r="D77" s="55"/>
      <c r="E77" s="53"/>
      <c r="F77" s="53"/>
      <c r="G77" s="53"/>
      <c r="H77" s="53"/>
      <c r="I77" s="53"/>
      <c r="J77" s="56"/>
      <c r="K77" s="57" t="str">
        <f t="shared" si="6"/>
        <v/>
      </c>
      <c r="L77" s="57" t="str">
        <f t="shared" si="7"/>
        <v/>
      </c>
      <c r="M77" s="57" t="str">
        <f>IF(OR($B77&lt;&gt;"Vorgang",N($H77)=0,NOT(ISNUMBER($L77)),ISNUMBER($P77)),"",WORKDAY($L77,$H77,Freie_Tage))</f>
        <v/>
      </c>
      <c r="N77" s="56"/>
      <c r="O77" s="56"/>
      <c r="P77" s="56"/>
      <c r="Q77" s="58"/>
      <c r="R77" s="59" t="str">
        <f>IF(AND(ISNUMBER($N77),ISNUMBER($L77)),IF($L77&gt;$N77,NETWORKDAYS($N77,$L77,Freie_Tage)-1,IF($L77&lt;$N77,1-NETWORKDAYS($L77,$N77,Freie_Tage),0)),"")</f>
        <v/>
      </c>
      <c r="S77" s="60" t="str">
        <f t="shared" si="8"/>
        <v/>
      </c>
      <c r="T77" s="61" t="str">
        <f t="shared" si="9"/>
        <v/>
      </c>
      <c r="U77" s="62">
        <f t="shared" si="10"/>
        <v>1</v>
      </c>
      <c r="V77" s="62" t="str">
        <f t="array" ref="V77">IF(OR($C77="",$B77="Abschnitt"),"",IF(ISNUMBER($O77),$O77,IF(AND($E77="",NOT(ISNUMBER($J77))),WORKDAY(IF(ISNUMBER($C$5),$C$5,TODAY())-1,1,Freie_Tage),MAX(IF($E77="",0,IFERROR(WORKDAY(INDEX($X$7:$X76,MATCH($E77,$A$7:$A76,0)),IF($B77="Meilenstein",0,1)+N($F77),Freie_Tage),WORKDAY(IF(ISNUMBER($C$5),$C$5,TODAY())-1,1,Freie_Tage))),IF(ISNUMBER($J77),WORKDAY($J77-1,1,Freie_Tage),0)))))</f>
        <v/>
      </c>
      <c r="W77" s="62" t="str">
        <f>IF(V77="","",IF(ISNUMBER($P77),$P77,IF($B77="Meilenstein",V77,WORKDAY(V77,MAX(N($G77),1)-1,Freie_Tage))))</f>
        <v/>
      </c>
      <c r="X77" s="62" t="str">
        <f>IF(V77="","",MAX(WORKDAY(IF($B77="Meilenstein",V77,WORKDAY(V77,MAX(N($G77),1)-1,Freie_Tage)),N($H77),Freie_Tage),IF(ISNUMBER($P77),$P77,0)))</f>
        <v/>
      </c>
      <c r="Y77" s="62">
        <f t="shared" si="11"/>
        <v>0</v>
      </c>
      <c r="Z77" s="62">
        <f>IF(NOT(ISNUMBER($K77)),0,IF(Y77&gt;=1,1,IF(TODAY()&lt;$K77,2,IF(OR(TODAY()&gt;$L77,N($R77)&gt;0),5,IF(Y77&lt;MIN(1,(NETWORKDAYS($K77,TODAY(),Freie_Tage)-1)/MAX(1,NETWORKDAYS($K77,$L77,Freie_Tage)))-0.15,4,3)))))</f>
        <v>0</v>
      </c>
      <c r="AA77" s="63" t="str">
        <f t="shared" ref="AA77:CZ77" si="80">IF(AND($B77="Meilenstein",ISNUMBER($K77)),IF(AND(AA$1&lt;=$K77,AB$1&gt;$K77),"◆",""),"")</f>
        <v/>
      </c>
      <c r="AB77" s="63" t="str">
        <f t="shared" si="80"/>
        <v/>
      </c>
      <c r="AC77" s="63" t="str">
        <f t="shared" si="80"/>
        <v/>
      </c>
      <c r="AD77" s="63" t="str">
        <f t="shared" si="80"/>
        <v/>
      </c>
      <c r="AE77" s="63" t="str">
        <f t="shared" si="80"/>
        <v/>
      </c>
      <c r="AF77" s="63" t="str">
        <f t="shared" si="80"/>
        <v/>
      </c>
      <c r="AG77" s="63" t="str">
        <f t="shared" si="80"/>
        <v/>
      </c>
      <c r="AH77" s="63" t="str">
        <f t="shared" si="80"/>
        <v/>
      </c>
      <c r="AI77" s="63" t="str">
        <f t="shared" si="80"/>
        <v/>
      </c>
      <c r="AJ77" s="63" t="str">
        <f t="shared" si="80"/>
        <v/>
      </c>
      <c r="AK77" s="63" t="str">
        <f t="shared" si="80"/>
        <v/>
      </c>
      <c r="AL77" s="63" t="str">
        <f t="shared" si="80"/>
        <v/>
      </c>
      <c r="AM77" s="63" t="str">
        <f t="shared" si="80"/>
        <v/>
      </c>
      <c r="AN77" s="63" t="str">
        <f t="shared" si="80"/>
        <v/>
      </c>
      <c r="AO77" s="63" t="str">
        <f t="shared" si="80"/>
        <v/>
      </c>
      <c r="AP77" s="63" t="str">
        <f t="shared" si="80"/>
        <v/>
      </c>
      <c r="AQ77" s="63" t="str">
        <f t="shared" si="80"/>
        <v/>
      </c>
      <c r="AR77" s="63" t="str">
        <f t="shared" si="80"/>
        <v/>
      </c>
      <c r="AS77" s="63" t="str">
        <f t="shared" si="80"/>
        <v/>
      </c>
      <c r="AT77" s="63" t="str">
        <f t="shared" si="80"/>
        <v/>
      </c>
      <c r="AU77" s="63" t="str">
        <f t="shared" si="80"/>
        <v/>
      </c>
      <c r="AV77" s="63" t="str">
        <f t="shared" si="80"/>
        <v/>
      </c>
      <c r="AW77" s="63" t="str">
        <f t="shared" si="80"/>
        <v/>
      </c>
      <c r="AX77" s="63" t="str">
        <f t="shared" si="80"/>
        <v/>
      </c>
      <c r="AY77" s="63" t="str">
        <f t="shared" si="80"/>
        <v/>
      </c>
      <c r="AZ77" s="63" t="str">
        <f t="shared" si="80"/>
        <v/>
      </c>
      <c r="BA77" s="63" t="str">
        <f t="shared" si="80"/>
        <v/>
      </c>
      <c r="BB77" s="63" t="str">
        <f t="shared" si="80"/>
        <v/>
      </c>
      <c r="BC77" s="63" t="str">
        <f t="shared" si="80"/>
        <v/>
      </c>
      <c r="BD77" s="63" t="str">
        <f t="shared" si="80"/>
        <v/>
      </c>
      <c r="BE77" s="63" t="str">
        <f t="shared" si="80"/>
        <v/>
      </c>
      <c r="BF77" s="63" t="str">
        <f t="shared" si="80"/>
        <v/>
      </c>
      <c r="BG77" s="63" t="str">
        <f t="shared" si="80"/>
        <v/>
      </c>
      <c r="BH77" s="63" t="str">
        <f t="shared" si="80"/>
        <v/>
      </c>
      <c r="BI77" s="63" t="str">
        <f t="shared" si="80"/>
        <v/>
      </c>
      <c r="BJ77" s="63" t="str">
        <f t="shared" si="80"/>
        <v/>
      </c>
      <c r="BK77" s="63" t="str">
        <f t="shared" si="80"/>
        <v/>
      </c>
      <c r="BL77" s="63" t="str">
        <f t="shared" si="80"/>
        <v/>
      </c>
      <c r="BM77" s="63" t="str">
        <f t="shared" si="80"/>
        <v/>
      </c>
      <c r="BN77" s="63" t="str">
        <f t="shared" si="80"/>
        <v/>
      </c>
      <c r="BO77" s="63" t="str">
        <f t="shared" si="80"/>
        <v/>
      </c>
      <c r="BP77" s="63" t="str">
        <f t="shared" si="80"/>
        <v/>
      </c>
      <c r="BQ77" s="63" t="str">
        <f t="shared" si="80"/>
        <v/>
      </c>
      <c r="BR77" s="63" t="str">
        <f t="shared" si="80"/>
        <v/>
      </c>
      <c r="BS77" s="63" t="str">
        <f t="shared" si="80"/>
        <v/>
      </c>
      <c r="BT77" s="63" t="str">
        <f t="shared" si="80"/>
        <v/>
      </c>
      <c r="BU77" s="63" t="str">
        <f t="shared" si="80"/>
        <v/>
      </c>
      <c r="BV77" s="63" t="str">
        <f t="shared" si="80"/>
        <v/>
      </c>
      <c r="BW77" s="63" t="str">
        <f t="shared" si="80"/>
        <v/>
      </c>
      <c r="BX77" s="63" t="str">
        <f t="shared" si="80"/>
        <v/>
      </c>
      <c r="BY77" s="63" t="str">
        <f t="shared" si="80"/>
        <v/>
      </c>
      <c r="BZ77" s="63" t="str">
        <f t="shared" si="80"/>
        <v/>
      </c>
      <c r="CA77" s="63" t="str">
        <f t="shared" si="80"/>
        <v/>
      </c>
      <c r="CB77" s="63" t="str">
        <f t="shared" si="80"/>
        <v/>
      </c>
      <c r="CC77" s="63" t="str">
        <f t="shared" si="80"/>
        <v/>
      </c>
      <c r="CD77" s="63" t="str">
        <f t="shared" si="80"/>
        <v/>
      </c>
      <c r="CE77" s="63" t="str">
        <f t="shared" si="80"/>
        <v/>
      </c>
      <c r="CF77" s="63" t="str">
        <f t="shared" si="80"/>
        <v/>
      </c>
      <c r="CG77" s="63" t="str">
        <f t="shared" si="80"/>
        <v/>
      </c>
      <c r="CH77" s="63" t="str">
        <f t="shared" si="80"/>
        <v/>
      </c>
      <c r="CI77" s="63" t="str">
        <f t="shared" si="80"/>
        <v/>
      </c>
      <c r="CJ77" s="63" t="str">
        <f t="shared" si="80"/>
        <v/>
      </c>
      <c r="CK77" s="63" t="str">
        <f t="shared" si="80"/>
        <v/>
      </c>
      <c r="CL77" s="63" t="str">
        <f t="shared" si="80"/>
        <v/>
      </c>
      <c r="CM77" s="63" t="str">
        <f t="shared" si="80"/>
        <v/>
      </c>
      <c r="CN77" s="63" t="str">
        <f t="shared" si="80"/>
        <v/>
      </c>
      <c r="CO77" s="63" t="str">
        <f t="shared" si="80"/>
        <v/>
      </c>
      <c r="CP77" s="63" t="str">
        <f t="shared" si="80"/>
        <v/>
      </c>
      <c r="CQ77" s="63" t="str">
        <f t="shared" si="80"/>
        <v/>
      </c>
      <c r="CR77" s="63" t="str">
        <f t="shared" si="80"/>
        <v/>
      </c>
      <c r="CS77" s="63" t="str">
        <f t="shared" si="80"/>
        <v/>
      </c>
      <c r="CT77" s="63" t="str">
        <f t="shared" si="80"/>
        <v/>
      </c>
      <c r="CU77" s="63" t="str">
        <f t="shared" si="80"/>
        <v/>
      </c>
      <c r="CV77" s="63" t="str">
        <f t="shared" si="80"/>
        <v/>
      </c>
      <c r="CW77" s="63" t="str">
        <f t="shared" si="80"/>
        <v/>
      </c>
      <c r="CX77" s="63" t="str">
        <f t="shared" si="80"/>
        <v/>
      </c>
      <c r="CY77" s="63" t="str">
        <f t="shared" si="80"/>
        <v/>
      </c>
      <c r="CZ77" s="63" t="str">
        <f t="shared" si="80"/>
        <v/>
      </c>
    </row>
    <row r="78" ht="15.75" customHeight="1">
      <c r="A78" s="53"/>
      <c r="B78" s="53"/>
      <c r="C78" s="55"/>
      <c r="D78" s="55"/>
      <c r="E78" s="53"/>
      <c r="F78" s="53"/>
      <c r="G78" s="53"/>
      <c r="H78" s="53"/>
      <c r="I78" s="53"/>
      <c r="J78" s="56"/>
      <c r="K78" s="57" t="str">
        <f t="shared" si="6"/>
        <v/>
      </c>
      <c r="L78" s="57" t="str">
        <f t="shared" si="7"/>
        <v/>
      </c>
      <c r="M78" s="57" t="str">
        <f>IF(OR($B78&lt;&gt;"Vorgang",N($H78)=0,NOT(ISNUMBER($L78)),ISNUMBER($P78)),"",WORKDAY($L78,$H78,Freie_Tage))</f>
        <v/>
      </c>
      <c r="N78" s="56"/>
      <c r="O78" s="56"/>
      <c r="P78" s="56"/>
      <c r="Q78" s="58"/>
      <c r="R78" s="59" t="str">
        <f>IF(AND(ISNUMBER($N78),ISNUMBER($L78)),IF($L78&gt;$N78,NETWORKDAYS($N78,$L78,Freie_Tage)-1,IF($L78&lt;$N78,1-NETWORKDAYS($L78,$N78,Freie_Tage),0)),"")</f>
        <v/>
      </c>
      <c r="S78" s="60" t="str">
        <f t="shared" si="8"/>
        <v/>
      </c>
      <c r="T78" s="61" t="str">
        <f t="shared" si="9"/>
        <v/>
      </c>
      <c r="U78" s="62">
        <f t="shared" si="10"/>
        <v>1</v>
      </c>
      <c r="V78" s="62" t="str">
        <f t="array" ref="V78">IF(OR($C78="",$B78="Abschnitt"),"",IF(ISNUMBER($O78),$O78,IF(AND($E78="",NOT(ISNUMBER($J78))),WORKDAY(IF(ISNUMBER($C$5),$C$5,TODAY())-1,1,Freie_Tage),MAX(IF($E78="",0,IFERROR(WORKDAY(INDEX($X$7:$X77,MATCH($E78,$A$7:$A77,0)),IF($B78="Meilenstein",0,1)+N($F78),Freie_Tage),WORKDAY(IF(ISNUMBER($C$5),$C$5,TODAY())-1,1,Freie_Tage))),IF(ISNUMBER($J78),WORKDAY($J78-1,1,Freie_Tage),0)))))</f>
        <v/>
      </c>
      <c r="W78" s="62" t="str">
        <f>IF(V78="","",IF(ISNUMBER($P78),$P78,IF($B78="Meilenstein",V78,WORKDAY(V78,MAX(N($G78),1)-1,Freie_Tage))))</f>
        <v/>
      </c>
      <c r="X78" s="62" t="str">
        <f>IF(V78="","",MAX(WORKDAY(IF($B78="Meilenstein",V78,WORKDAY(V78,MAX(N($G78),1)-1,Freie_Tage)),N($H78),Freie_Tage),IF(ISNUMBER($P78),$P78,0)))</f>
        <v/>
      </c>
      <c r="Y78" s="62">
        <f t="shared" si="11"/>
        <v>0</v>
      </c>
      <c r="Z78" s="62">
        <f>IF(NOT(ISNUMBER($K78)),0,IF(Y78&gt;=1,1,IF(TODAY()&lt;$K78,2,IF(OR(TODAY()&gt;$L78,N($R78)&gt;0),5,IF(Y78&lt;MIN(1,(NETWORKDAYS($K78,TODAY(),Freie_Tage)-1)/MAX(1,NETWORKDAYS($K78,$L78,Freie_Tage)))-0.15,4,3)))))</f>
        <v>0</v>
      </c>
      <c r="AA78" s="63" t="str">
        <f t="shared" ref="AA78:CZ78" si="81">IF(AND($B78="Meilenstein",ISNUMBER($K78)),IF(AND(AA$1&lt;=$K78,AB$1&gt;$K78),"◆",""),"")</f>
        <v/>
      </c>
      <c r="AB78" s="63" t="str">
        <f t="shared" si="81"/>
        <v/>
      </c>
      <c r="AC78" s="63" t="str">
        <f t="shared" si="81"/>
        <v/>
      </c>
      <c r="AD78" s="63" t="str">
        <f t="shared" si="81"/>
        <v/>
      </c>
      <c r="AE78" s="63" t="str">
        <f t="shared" si="81"/>
        <v/>
      </c>
      <c r="AF78" s="63" t="str">
        <f t="shared" si="81"/>
        <v/>
      </c>
      <c r="AG78" s="63" t="str">
        <f t="shared" si="81"/>
        <v/>
      </c>
      <c r="AH78" s="63" t="str">
        <f t="shared" si="81"/>
        <v/>
      </c>
      <c r="AI78" s="63" t="str">
        <f t="shared" si="81"/>
        <v/>
      </c>
      <c r="AJ78" s="63" t="str">
        <f t="shared" si="81"/>
        <v/>
      </c>
      <c r="AK78" s="63" t="str">
        <f t="shared" si="81"/>
        <v/>
      </c>
      <c r="AL78" s="63" t="str">
        <f t="shared" si="81"/>
        <v/>
      </c>
      <c r="AM78" s="63" t="str">
        <f t="shared" si="81"/>
        <v/>
      </c>
      <c r="AN78" s="63" t="str">
        <f t="shared" si="81"/>
        <v/>
      </c>
      <c r="AO78" s="63" t="str">
        <f t="shared" si="81"/>
        <v/>
      </c>
      <c r="AP78" s="63" t="str">
        <f t="shared" si="81"/>
        <v/>
      </c>
      <c r="AQ78" s="63" t="str">
        <f t="shared" si="81"/>
        <v/>
      </c>
      <c r="AR78" s="63" t="str">
        <f t="shared" si="81"/>
        <v/>
      </c>
      <c r="AS78" s="63" t="str">
        <f t="shared" si="81"/>
        <v/>
      </c>
      <c r="AT78" s="63" t="str">
        <f t="shared" si="81"/>
        <v/>
      </c>
      <c r="AU78" s="63" t="str">
        <f t="shared" si="81"/>
        <v/>
      </c>
      <c r="AV78" s="63" t="str">
        <f t="shared" si="81"/>
        <v/>
      </c>
      <c r="AW78" s="63" t="str">
        <f t="shared" si="81"/>
        <v/>
      </c>
      <c r="AX78" s="63" t="str">
        <f t="shared" si="81"/>
        <v/>
      </c>
      <c r="AY78" s="63" t="str">
        <f t="shared" si="81"/>
        <v/>
      </c>
      <c r="AZ78" s="63" t="str">
        <f t="shared" si="81"/>
        <v/>
      </c>
      <c r="BA78" s="63" t="str">
        <f t="shared" si="81"/>
        <v/>
      </c>
      <c r="BB78" s="63" t="str">
        <f t="shared" si="81"/>
        <v/>
      </c>
      <c r="BC78" s="63" t="str">
        <f t="shared" si="81"/>
        <v/>
      </c>
      <c r="BD78" s="63" t="str">
        <f t="shared" si="81"/>
        <v/>
      </c>
      <c r="BE78" s="63" t="str">
        <f t="shared" si="81"/>
        <v/>
      </c>
      <c r="BF78" s="63" t="str">
        <f t="shared" si="81"/>
        <v/>
      </c>
      <c r="BG78" s="63" t="str">
        <f t="shared" si="81"/>
        <v/>
      </c>
      <c r="BH78" s="63" t="str">
        <f t="shared" si="81"/>
        <v/>
      </c>
      <c r="BI78" s="63" t="str">
        <f t="shared" si="81"/>
        <v/>
      </c>
      <c r="BJ78" s="63" t="str">
        <f t="shared" si="81"/>
        <v/>
      </c>
      <c r="BK78" s="63" t="str">
        <f t="shared" si="81"/>
        <v/>
      </c>
      <c r="BL78" s="63" t="str">
        <f t="shared" si="81"/>
        <v/>
      </c>
      <c r="BM78" s="63" t="str">
        <f t="shared" si="81"/>
        <v/>
      </c>
      <c r="BN78" s="63" t="str">
        <f t="shared" si="81"/>
        <v/>
      </c>
      <c r="BO78" s="63" t="str">
        <f t="shared" si="81"/>
        <v/>
      </c>
      <c r="BP78" s="63" t="str">
        <f t="shared" si="81"/>
        <v/>
      </c>
      <c r="BQ78" s="63" t="str">
        <f t="shared" si="81"/>
        <v/>
      </c>
      <c r="BR78" s="63" t="str">
        <f t="shared" si="81"/>
        <v/>
      </c>
      <c r="BS78" s="63" t="str">
        <f t="shared" si="81"/>
        <v/>
      </c>
      <c r="BT78" s="63" t="str">
        <f t="shared" si="81"/>
        <v/>
      </c>
      <c r="BU78" s="63" t="str">
        <f t="shared" si="81"/>
        <v/>
      </c>
      <c r="BV78" s="63" t="str">
        <f t="shared" si="81"/>
        <v/>
      </c>
      <c r="BW78" s="63" t="str">
        <f t="shared" si="81"/>
        <v/>
      </c>
      <c r="BX78" s="63" t="str">
        <f t="shared" si="81"/>
        <v/>
      </c>
      <c r="BY78" s="63" t="str">
        <f t="shared" si="81"/>
        <v/>
      </c>
      <c r="BZ78" s="63" t="str">
        <f t="shared" si="81"/>
        <v/>
      </c>
      <c r="CA78" s="63" t="str">
        <f t="shared" si="81"/>
        <v/>
      </c>
      <c r="CB78" s="63" t="str">
        <f t="shared" si="81"/>
        <v/>
      </c>
      <c r="CC78" s="63" t="str">
        <f t="shared" si="81"/>
        <v/>
      </c>
      <c r="CD78" s="63" t="str">
        <f t="shared" si="81"/>
        <v/>
      </c>
      <c r="CE78" s="63" t="str">
        <f t="shared" si="81"/>
        <v/>
      </c>
      <c r="CF78" s="63" t="str">
        <f t="shared" si="81"/>
        <v/>
      </c>
      <c r="CG78" s="63" t="str">
        <f t="shared" si="81"/>
        <v/>
      </c>
      <c r="CH78" s="63" t="str">
        <f t="shared" si="81"/>
        <v/>
      </c>
      <c r="CI78" s="63" t="str">
        <f t="shared" si="81"/>
        <v/>
      </c>
      <c r="CJ78" s="63" t="str">
        <f t="shared" si="81"/>
        <v/>
      </c>
      <c r="CK78" s="63" t="str">
        <f t="shared" si="81"/>
        <v/>
      </c>
      <c r="CL78" s="63" t="str">
        <f t="shared" si="81"/>
        <v/>
      </c>
      <c r="CM78" s="63" t="str">
        <f t="shared" si="81"/>
        <v/>
      </c>
      <c r="CN78" s="63" t="str">
        <f t="shared" si="81"/>
        <v/>
      </c>
      <c r="CO78" s="63" t="str">
        <f t="shared" si="81"/>
        <v/>
      </c>
      <c r="CP78" s="63" t="str">
        <f t="shared" si="81"/>
        <v/>
      </c>
      <c r="CQ78" s="63" t="str">
        <f t="shared" si="81"/>
        <v/>
      </c>
      <c r="CR78" s="63" t="str">
        <f t="shared" si="81"/>
        <v/>
      </c>
      <c r="CS78" s="63" t="str">
        <f t="shared" si="81"/>
        <v/>
      </c>
      <c r="CT78" s="63" t="str">
        <f t="shared" si="81"/>
        <v/>
      </c>
      <c r="CU78" s="63" t="str">
        <f t="shared" si="81"/>
        <v/>
      </c>
      <c r="CV78" s="63" t="str">
        <f t="shared" si="81"/>
        <v/>
      </c>
      <c r="CW78" s="63" t="str">
        <f t="shared" si="81"/>
        <v/>
      </c>
      <c r="CX78" s="63" t="str">
        <f t="shared" si="81"/>
        <v/>
      </c>
      <c r="CY78" s="63" t="str">
        <f t="shared" si="81"/>
        <v/>
      </c>
      <c r="CZ78" s="63" t="str">
        <f t="shared" si="81"/>
        <v/>
      </c>
    </row>
    <row r="79" ht="15.75" customHeight="1">
      <c r="A79" s="53"/>
      <c r="B79" s="53"/>
      <c r="C79" s="55"/>
      <c r="D79" s="55"/>
      <c r="E79" s="53"/>
      <c r="F79" s="53"/>
      <c r="G79" s="53"/>
      <c r="H79" s="53"/>
      <c r="I79" s="53"/>
      <c r="J79" s="56"/>
      <c r="K79" s="57" t="str">
        <f t="shared" si="6"/>
        <v/>
      </c>
      <c r="L79" s="57" t="str">
        <f t="shared" si="7"/>
        <v/>
      </c>
      <c r="M79" s="57" t="str">
        <f>IF(OR($B79&lt;&gt;"Vorgang",N($H79)=0,NOT(ISNUMBER($L79)),ISNUMBER($P79)),"",WORKDAY($L79,$H79,Freie_Tage))</f>
        <v/>
      </c>
      <c r="N79" s="56"/>
      <c r="O79" s="56"/>
      <c r="P79" s="56"/>
      <c r="Q79" s="58"/>
      <c r="R79" s="59" t="str">
        <f>IF(AND(ISNUMBER($N79),ISNUMBER($L79)),IF($L79&gt;$N79,NETWORKDAYS($N79,$L79,Freie_Tage)-1,IF($L79&lt;$N79,1-NETWORKDAYS($L79,$N79,Freie_Tage),0)),"")</f>
        <v/>
      </c>
      <c r="S79" s="60" t="str">
        <f t="shared" si="8"/>
        <v/>
      </c>
      <c r="T79" s="61" t="str">
        <f t="shared" si="9"/>
        <v/>
      </c>
      <c r="U79" s="62">
        <f t="shared" si="10"/>
        <v>1</v>
      </c>
      <c r="V79" s="62" t="str">
        <f t="array" ref="V79">IF(OR($C79="",$B79="Abschnitt"),"",IF(ISNUMBER($O79),$O79,IF(AND($E79="",NOT(ISNUMBER($J79))),WORKDAY(IF(ISNUMBER($C$5),$C$5,TODAY())-1,1,Freie_Tage),MAX(IF($E79="",0,IFERROR(WORKDAY(INDEX($X$7:$X78,MATCH($E79,$A$7:$A78,0)),IF($B79="Meilenstein",0,1)+N($F79),Freie_Tage),WORKDAY(IF(ISNUMBER($C$5),$C$5,TODAY())-1,1,Freie_Tage))),IF(ISNUMBER($J79),WORKDAY($J79-1,1,Freie_Tage),0)))))</f>
        <v/>
      </c>
      <c r="W79" s="62" t="str">
        <f>IF(V79="","",IF(ISNUMBER($P79),$P79,IF($B79="Meilenstein",V79,WORKDAY(V79,MAX(N($G79),1)-1,Freie_Tage))))</f>
        <v/>
      </c>
      <c r="X79" s="62" t="str">
        <f>IF(V79="","",MAX(WORKDAY(IF($B79="Meilenstein",V79,WORKDAY(V79,MAX(N($G79),1)-1,Freie_Tage)),N($H79),Freie_Tage),IF(ISNUMBER($P79),$P79,0)))</f>
        <v/>
      </c>
      <c r="Y79" s="62">
        <f t="shared" si="11"/>
        <v>0</v>
      </c>
      <c r="Z79" s="62">
        <f>IF(NOT(ISNUMBER($K79)),0,IF(Y79&gt;=1,1,IF(TODAY()&lt;$K79,2,IF(OR(TODAY()&gt;$L79,N($R79)&gt;0),5,IF(Y79&lt;MIN(1,(NETWORKDAYS($K79,TODAY(),Freie_Tage)-1)/MAX(1,NETWORKDAYS($K79,$L79,Freie_Tage)))-0.15,4,3)))))</f>
        <v>0</v>
      </c>
      <c r="AA79" s="63" t="str">
        <f t="shared" ref="AA79:CZ79" si="82">IF(AND($B79="Meilenstein",ISNUMBER($K79)),IF(AND(AA$1&lt;=$K79,AB$1&gt;$K79),"◆",""),"")</f>
        <v/>
      </c>
      <c r="AB79" s="63" t="str">
        <f t="shared" si="82"/>
        <v/>
      </c>
      <c r="AC79" s="63" t="str">
        <f t="shared" si="82"/>
        <v/>
      </c>
      <c r="AD79" s="63" t="str">
        <f t="shared" si="82"/>
        <v/>
      </c>
      <c r="AE79" s="63" t="str">
        <f t="shared" si="82"/>
        <v/>
      </c>
      <c r="AF79" s="63" t="str">
        <f t="shared" si="82"/>
        <v/>
      </c>
      <c r="AG79" s="63" t="str">
        <f t="shared" si="82"/>
        <v/>
      </c>
      <c r="AH79" s="63" t="str">
        <f t="shared" si="82"/>
        <v/>
      </c>
      <c r="AI79" s="63" t="str">
        <f t="shared" si="82"/>
        <v/>
      </c>
      <c r="AJ79" s="63" t="str">
        <f t="shared" si="82"/>
        <v/>
      </c>
      <c r="AK79" s="63" t="str">
        <f t="shared" si="82"/>
        <v/>
      </c>
      <c r="AL79" s="63" t="str">
        <f t="shared" si="82"/>
        <v/>
      </c>
      <c r="AM79" s="63" t="str">
        <f t="shared" si="82"/>
        <v/>
      </c>
      <c r="AN79" s="63" t="str">
        <f t="shared" si="82"/>
        <v/>
      </c>
      <c r="AO79" s="63" t="str">
        <f t="shared" si="82"/>
        <v/>
      </c>
      <c r="AP79" s="63" t="str">
        <f t="shared" si="82"/>
        <v/>
      </c>
      <c r="AQ79" s="63" t="str">
        <f t="shared" si="82"/>
        <v/>
      </c>
      <c r="AR79" s="63" t="str">
        <f t="shared" si="82"/>
        <v/>
      </c>
      <c r="AS79" s="63" t="str">
        <f t="shared" si="82"/>
        <v/>
      </c>
      <c r="AT79" s="63" t="str">
        <f t="shared" si="82"/>
        <v/>
      </c>
      <c r="AU79" s="63" t="str">
        <f t="shared" si="82"/>
        <v/>
      </c>
      <c r="AV79" s="63" t="str">
        <f t="shared" si="82"/>
        <v/>
      </c>
      <c r="AW79" s="63" t="str">
        <f t="shared" si="82"/>
        <v/>
      </c>
      <c r="AX79" s="63" t="str">
        <f t="shared" si="82"/>
        <v/>
      </c>
      <c r="AY79" s="63" t="str">
        <f t="shared" si="82"/>
        <v/>
      </c>
      <c r="AZ79" s="63" t="str">
        <f t="shared" si="82"/>
        <v/>
      </c>
      <c r="BA79" s="63" t="str">
        <f t="shared" si="82"/>
        <v/>
      </c>
      <c r="BB79" s="63" t="str">
        <f t="shared" si="82"/>
        <v/>
      </c>
      <c r="BC79" s="63" t="str">
        <f t="shared" si="82"/>
        <v/>
      </c>
      <c r="BD79" s="63" t="str">
        <f t="shared" si="82"/>
        <v/>
      </c>
      <c r="BE79" s="63" t="str">
        <f t="shared" si="82"/>
        <v/>
      </c>
      <c r="BF79" s="63" t="str">
        <f t="shared" si="82"/>
        <v/>
      </c>
      <c r="BG79" s="63" t="str">
        <f t="shared" si="82"/>
        <v/>
      </c>
      <c r="BH79" s="63" t="str">
        <f t="shared" si="82"/>
        <v/>
      </c>
      <c r="BI79" s="63" t="str">
        <f t="shared" si="82"/>
        <v/>
      </c>
      <c r="BJ79" s="63" t="str">
        <f t="shared" si="82"/>
        <v/>
      </c>
      <c r="BK79" s="63" t="str">
        <f t="shared" si="82"/>
        <v/>
      </c>
      <c r="BL79" s="63" t="str">
        <f t="shared" si="82"/>
        <v/>
      </c>
      <c r="BM79" s="63" t="str">
        <f t="shared" si="82"/>
        <v/>
      </c>
      <c r="BN79" s="63" t="str">
        <f t="shared" si="82"/>
        <v/>
      </c>
      <c r="BO79" s="63" t="str">
        <f t="shared" si="82"/>
        <v/>
      </c>
      <c r="BP79" s="63" t="str">
        <f t="shared" si="82"/>
        <v/>
      </c>
      <c r="BQ79" s="63" t="str">
        <f t="shared" si="82"/>
        <v/>
      </c>
      <c r="BR79" s="63" t="str">
        <f t="shared" si="82"/>
        <v/>
      </c>
      <c r="BS79" s="63" t="str">
        <f t="shared" si="82"/>
        <v/>
      </c>
      <c r="BT79" s="63" t="str">
        <f t="shared" si="82"/>
        <v/>
      </c>
      <c r="BU79" s="63" t="str">
        <f t="shared" si="82"/>
        <v/>
      </c>
      <c r="BV79" s="63" t="str">
        <f t="shared" si="82"/>
        <v/>
      </c>
      <c r="BW79" s="63" t="str">
        <f t="shared" si="82"/>
        <v/>
      </c>
      <c r="BX79" s="63" t="str">
        <f t="shared" si="82"/>
        <v/>
      </c>
      <c r="BY79" s="63" t="str">
        <f t="shared" si="82"/>
        <v/>
      </c>
      <c r="BZ79" s="63" t="str">
        <f t="shared" si="82"/>
        <v/>
      </c>
      <c r="CA79" s="63" t="str">
        <f t="shared" si="82"/>
        <v/>
      </c>
      <c r="CB79" s="63" t="str">
        <f t="shared" si="82"/>
        <v/>
      </c>
      <c r="CC79" s="63" t="str">
        <f t="shared" si="82"/>
        <v/>
      </c>
      <c r="CD79" s="63" t="str">
        <f t="shared" si="82"/>
        <v/>
      </c>
      <c r="CE79" s="63" t="str">
        <f t="shared" si="82"/>
        <v/>
      </c>
      <c r="CF79" s="63" t="str">
        <f t="shared" si="82"/>
        <v/>
      </c>
      <c r="CG79" s="63" t="str">
        <f t="shared" si="82"/>
        <v/>
      </c>
      <c r="CH79" s="63" t="str">
        <f t="shared" si="82"/>
        <v/>
      </c>
      <c r="CI79" s="63" t="str">
        <f t="shared" si="82"/>
        <v/>
      </c>
      <c r="CJ79" s="63" t="str">
        <f t="shared" si="82"/>
        <v/>
      </c>
      <c r="CK79" s="63" t="str">
        <f t="shared" si="82"/>
        <v/>
      </c>
      <c r="CL79" s="63" t="str">
        <f t="shared" si="82"/>
        <v/>
      </c>
      <c r="CM79" s="63" t="str">
        <f t="shared" si="82"/>
        <v/>
      </c>
      <c r="CN79" s="63" t="str">
        <f t="shared" si="82"/>
        <v/>
      </c>
      <c r="CO79" s="63" t="str">
        <f t="shared" si="82"/>
        <v/>
      </c>
      <c r="CP79" s="63" t="str">
        <f t="shared" si="82"/>
        <v/>
      </c>
      <c r="CQ79" s="63" t="str">
        <f t="shared" si="82"/>
        <v/>
      </c>
      <c r="CR79" s="63" t="str">
        <f t="shared" si="82"/>
        <v/>
      </c>
      <c r="CS79" s="63" t="str">
        <f t="shared" si="82"/>
        <v/>
      </c>
      <c r="CT79" s="63" t="str">
        <f t="shared" si="82"/>
        <v/>
      </c>
      <c r="CU79" s="63" t="str">
        <f t="shared" si="82"/>
        <v/>
      </c>
      <c r="CV79" s="63" t="str">
        <f t="shared" si="82"/>
        <v/>
      </c>
      <c r="CW79" s="63" t="str">
        <f t="shared" si="82"/>
        <v/>
      </c>
      <c r="CX79" s="63" t="str">
        <f t="shared" si="82"/>
        <v/>
      </c>
      <c r="CY79" s="63" t="str">
        <f t="shared" si="82"/>
        <v/>
      </c>
      <c r="CZ79" s="63" t="str">
        <f t="shared" si="82"/>
        <v/>
      </c>
    </row>
    <row r="80" ht="15.75" customHeight="1">
      <c r="A80" s="53"/>
      <c r="B80" s="53"/>
      <c r="C80" s="55"/>
      <c r="D80" s="55"/>
      <c r="E80" s="53"/>
      <c r="F80" s="53"/>
      <c r="G80" s="53"/>
      <c r="H80" s="53"/>
      <c r="I80" s="53"/>
      <c r="J80" s="56"/>
      <c r="K80" s="57" t="str">
        <f t="shared" si="6"/>
        <v/>
      </c>
      <c r="L80" s="57" t="str">
        <f t="shared" si="7"/>
        <v/>
      </c>
      <c r="M80" s="57" t="str">
        <f>IF(OR($B80&lt;&gt;"Vorgang",N($H80)=0,NOT(ISNUMBER($L80)),ISNUMBER($P80)),"",WORKDAY($L80,$H80,Freie_Tage))</f>
        <v/>
      </c>
      <c r="N80" s="56"/>
      <c r="O80" s="56"/>
      <c r="P80" s="56"/>
      <c r="Q80" s="58"/>
      <c r="R80" s="59" t="str">
        <f>IF(AND(ISNUMBER($N80),ISNUMBER($L80)),IF($L80&gt;$N80,NETWORKDAYS($N80,$L80,Freie_Tage)-1,IF($L80&lt;$N80,1-NETWORKDAYS($L80,$N80,Freie_Tage),0)),"")</f>
        <v/>
      </c>
      <c r="S80" s="60" t="str">
        <f t="shared" si="8"/>
        <v/>
      </c>
      <c r="T80" s="61" t="str">
        <f t="shared" si="9"/>
        <v/>
      </c>
      <c r="U80" s="62">
        <f t="shared" si="10"/>
        <v>1</v>
      </c>
      <c r="V80" s="62" t="str">
        <f t="array" ref="V80">IF(OR($C80="",$B80="Abschnitt"),"",IF(ISNUMBER($O80),$O80,IF(AND($E80="",NOT(ISNUMBER($J80))),WORKDAY(IF(ISNUMBER($C$5),$C$5,TODAY())-1,1,Freie_Tage),MAX(IF($E80="",0,IFERROR(WORKDAY(INDEX($X$7:$X79,MATCH($E80,$A$7:$A79,0)),IF($B80="Meilenstein",0,1)+N($F80),Freie_Tage),WORKDAY(IF(ISNUMBER($C$5),$C$5,TODAY())-1,1,Freie_Tage))),IF(ISNUMBER($J80),WORKDAY($J80-1,1,Freie_Tage),0)))))</f>
        <v/>
      </c>
      <c r="W80" s="62" t="str">
        <f>IF(V80="","",IF(ISNUMBER($P80),$P80,IF($B80="Meilenstein",V80,WORKDAY(V80,MAX(N($G80),1)-1,Freie_Tage))))</f>
        <v/>
      </c>
      <c r="X80" s="62" t="str">
        <f>IF(V80="","",MAX(WORKDAY(IF($B80="Meilenstein",V80,WORKDAY(V80,MAX(N($G80),1)-1,Freie_Tage)),N($H80),Freie_Tage),IF(ISNUMBER($P80),$P80,0)))</f>
        <v/>
      </c>
      <c r="Y80" s="62">
        <f t="shared" si="11"/>
        <v>0</v>
      </c>
      <c r="Z80" s="62">
        <f>IF(NOT(ISNUMBER($K80)),0,IF(Y80&gt;=1,1,IF(TODAY()&lt;$K80,2,IF(OR(TODAY()&gt;$L80,N($R80)&gt;0),5,IF(Y80&lt;MIN(1,(NETWORKDAYS($K80,TODAY(),Freie_Tage)-1)/MAX(1,NETWORKDAYS($K80,$L80,Freie_Tage)))-0.15,4,3)))))</f>
        <v>0</v>
      </c>
      <c r="AA80" s="63" t="str">
        <f t="shared" ref="AA80:CZ80" si="83">IF(AND($B80="Meilenstein",ISNUMBER($K80)),IF(AND(AA$1&lt;=$K80,AB$1&gt;$K80),"◆",""),"")</f>
        <v/>
      </c>
      <c r="AB80" s="63" t="str">
        <f t="shared" si="83"/>
        <v/>
      </c>
      <c r="AC80" s="63" t="str">
        <f t="shared" si="83"/>
        <v/>
      </c>
      <c r="AD80" s="63" t="str">
        <f t="shared" si="83"/>
        <v/>
      </c>
      <c r="AE80" s="63" t="str">
        <f t="shared" si="83"/>
        <v/>
      </c>
      <c r="AF80" s="63" t="str">
        <f t="shared" si="83"/>
        <v/>
      </c>
      <c r="AG80" s="63" t="str">
        <f t="shared" si="83"/>
        <v/>
      </c>
      <c r="AH80" s="63" t="str">
        <f t="shared" si="83"/>
        <v/>
      </c>
      <c r="AI80" s="63" t="str">
        <f t="shared" si="83"/>
        <v/>
      </c>
      <c r="AJ80" s="63" t="str">
        <f t="shared" si="83"/>
        <v/>
      </c>
      <c r="AK80" s="63" t="str">
        <f t="shared" si="83"/>
        <v/>
      </c>
      <c r="AL80" s="63" t="str">
        <f t="shared" si="83"/>
        <v/>
      </c>
      <c r="AM80" s="63" t="str">
        <f t="shared" si="83"/>
        <v/>
      </c>
      <c r="AN80" s="63" t="str">
        <f t="shared" si="83"/>
        <v/>
      </c>
      <c r="AO80" s="63" t="str">
        <f t="shared" si="83"/>
        <v/>
      </c>
      <c r="AP80" s="63" t="str">
        <f t="shared" si="83"/>
        <v/>
      </c>
      <c r="AQ80" s="63" t="str">
        <f t="shared" si="83"/>
        <v/>
      </c>
      <c r="AR80" s="63" t="str">
        <f t="shared" si="83"/>
        <v/>
      </c>
      <c r="AS80" s="63" t="str">
        <f t="shared" si="83"/>
        <v/>
      </c>
      <c r="AT80" s="63" t="str">
        <f t="shared" si="83"/>
        <v/>
      </c>
      <c r="AU80" s="63" t="str">
        <f t="shared" si="83"/>
        <v/>
      </c>
      <c r="AV80" s="63" t="str">
        <f t="shared" si="83"/>
        <v/>
      </c>
      <c r="AW80" s="63" t="str">
        <f t="shared" si="83"/>
        <v/>
      </c>
      <c r="AX80" s="63" t="str">
        <f t="shared" si="83"/>
        <v/>
      </c>
      <c r="AY80" s="63" t="str">
        <f t="shared" si="83"/>
        <v/>
      </c>
      <c r="AZ80" s="63" t="str">
        <f t="shared" si="83"/>
        <v/>
      </c>
      <c r="BA80" s="63" t="str">
        <f t="shared" si="83"/>
        <v/>
      </c>
      <c r="BB80" s="63" t="str">
        <f t="shared" si="83"/>
        <v/>
      </c>
      <c r="BC80" s="63" t="str">
        <f t="shared" si="83"/>
        <v/>
      </c>
      <c r="BD80" s="63" t="str">
        <f t="shared" si="83"/>
        <v/>
      </c>
      <c r="BE80" s="63" t="str">
        <f t="shared" si="83"/>
        <v/>
      </c>
      <c r="BF80" s="63" t="str">
        <f t="shared" si="83"/>
        <v/>
      </c>
      <c r="BG80" s="63" t="str">
        <f t="shared" si="83"/>
        <v/>
      </c>
      <c r="BH80" s="63" t="str">
        <f t="shared" si="83"/>
        <v/>
      </c>
      <c r="BI80" s="63" t="str">
        <f t="shared" si="83"/>
        <v/>
      </c>
      <c r="BJ80" s="63" t="str">
        <f t="shared" si="83"/>
        <v/>
      </c>
      <c r="BK80" s="63" t="str">
        <f t="shared" si="83"/>
        <v/>
      </c>
      <c r="BL80" s="63" t="str">
        <f t="shared" si="83"/>
        <v/>
      </c>
      <c r="BM80" s="63" t="str">
        <f t="shared" si="83"/>
        <v/>
      </c>
      <c r="BN80" s="63" t="str">
        <f t="shared" si="83"/>
        <v/>
      </c>
      <c r="BO80" s="63" t="str">
        <f t="shared" si="83"/>
        <v/>
      </c>
      <c r="BP80" s="63" t="str">
        <f t="shared" si="83"/>
        <v/>
      </c>
      <c r="BQ80" s="63" t="str">
        <f t="shared" si="83"/>
        <v/>
      </c>
      <c r="BR80" s="63" t="str">
        <f t="shared" si="83"/>
        <v/>
      </c>
      <c r="BS80" s="63" t="str">
        <f t="shared" si="83"/>
        <v/>
      </c>
      <c r="BT80" s="63" t="str">
        <f t="shared" si="83"/>
        <v/>
      </c>
      <c r="BU80" s="63" t="str">
        <f t="shared" si="83"/>
        <v/>
      </c>
      <c r="BV80" s="63" t="str">
        <f t="shared" si="83"/>
        <v/>
      </c>
      <c r="BW80" s="63" t="str">
        <f t="shared" si="83"/>
        <v/>
      </c>
      <c r="BX80" s="63" t="str">
        <f t="shared" si="83"/>
        <v/>
      </c>
      <c r="BY80" s="63" t="str">
        <f t="shared" si="83"/>
        <v/>
      </c>
      <c r="BZ80" s="63" t="str">
        <f t="shared" si="83"/>
        <v/>
      </c>
      <c r="CA80" s="63" t="str">
        <f t="shared" si="83"/>
        <v/>
      </c>
      <c r="CB80" s="63" t="str">
        <f t="shared" si="83"/>
        <v/>
      </c>
      <c r="CC80" s="63" t="str">
        <f t="shared" si="83"/>
        <v/>
      </c>
      <c r="CD80" s="63" t="str">
        <f t="shared" si="83"/>
        <v/>
      </c>
      <c r="CE80" s="63" t="str">
        <f t="shared" si="83"/>
        <v/>
      </c>
      <c r="CF80" s="63" t="str">
        <f t="shared" si="83"/>
        <v/>
      </c>
      <c r="CG80" s="63" t="str">
        <f t="shared" si="83"/>
        <v/>
      </c>
      <c r="CH80" s="63" t="str">
        <f t="shared" si="83"/>
        <v/>
      </c>
      <c r="CI80" s="63" t="str">
        <f t="shared" si="83"/>
        <v/>
      </c>
      <c r="CJ80" s="63" t="str">
        <f t="shared" si="83"/>
        <v/>
      </c>
      <c r="CK80" s="63" t="str">
        <f t="shared" si="83"/>
        <v/>
      </c>
      <c r="CL80" s="63" t="str">
        <f t="shared" si="83"/>
        <v/>
      </c>
      <c r="CM80" s="63" t="str">
        <f t="shared" si="83"/>
        <v/>
      </c>
      <c r="CN80" s="63" t="str">
        <f t="shared" si="83"/>
        <v/>
      </c>
      <c r="CO80" s="63" t="str">
        <f t="shared" si="83"/>
        <v/>
      </c>
      <c r="CP80" s="63" t="str">
        <f t="shared" si="83"/>
        <v/>
      </c>
      <c r="CQ80" s="63" t="str">
        <f t="shared" si="83"/>
        <v/>
      </c>
      <c r="CR80" s="63" t="str">
        <f t="shared" si="83"/>
        <v/>
      </c>
      <c r="CS80" s="63" t="str">
        <f t="shared" si="83"/>
        <v/>
      </c>
      <c r="CT80" s="63" t="str">
        <f t="shared" si="83"/>
        <v/>
      </c>
      <c r="CU80" s="63" t="str">
        <f t="shared" si="83"/>
        <v/>
      </c>
      <c r="CV80" s="63" t="str">
        <f t="shared" si="83"/>
        <v/>
      </c>
      <c r="CW80" s="63" t="str">
        <f t="shared" si="83"/>
        <v/>
      </c>
      <c r="CX80" s="63" t="str">
        <f t="shared" si="83"/>
        <v/>
      </c>
      <c r="CY80" s="63" t="str">
        <f t="shared" si="83"/>
        <v/>
      </c>
      <c r="CZ80" s="63" t="str">
        <f t="shared" si="83"/>
        <v/>
      </c>
    </row>
    <row r="81" ht="15.75" customHeight="1">
      <c r="A81" s="53"/>
      <c r="B81" s="53"/>
      <c r="C81" s="55"/>
      <c r="D81" s="55"/>
      <c r="E81" s="53"/>
      <c r="F81" s="53"/>
      <c r="G81" s="53"/>
      <c r="H81" s="53"/>
      <c r="I81" s="53"/>
      <c r="J81" s="56"/>
      <c r="K81" s="57" t="str">
        <f t="shared" si="6"/>
        <v/>
      </c>
      <c r="L81" s="57" t="str">
        <f t="shared" si="7"/>
        <v/>
      </c>
      <c r="M81" s="57" t="str">
        <f>IF(OR($B81&lt;&gt;"Vorgang",N($H81)=0,NOT(ISNUMBER($L81)),ISNUMBER($P81)),"",WORKDAY($L81,$H81,Freie_Tage))</f>
        <v/>
      </c>
      <c r="N81" s="56"/>
      <c r="O81" s="56"/>
      <c r="P81" s="56"/>
      <c r="Q81" s="58"/>
      <c r="R81" s="59" t="str">
        <f>IF(AND(ISNUMBER($N81),ISNUMBER($L81)),IF($L81&gt;$N81,NETWORKDAYS($N81,$L81,Freie_Tage)-1,IF($L81&lt;$N81,1-NETWORKDAYS($L81,$N81,Freie_Tage),0)),"")</f>
        <v/>
      </c>
      <c r="S81" s="60" t="str">
        <f t="shared" si="8"/>
        <v/>
      </c>
      <c r="T81" s="61" t="str">
        <f t="shared" si="9"/>
        <v/>
      </c>
      <c r="U81" s="62">
        <f t="shared" si="10"/>
        <v>1</v>
      </c>
      <c r="V81" s="62" t="str">
        <f t="array" ref="V81">IF(OR($C81="",$B81="Abschnitt"),"",IF(ISNUMBER($O81),$O81,IF(AND($E81="",NOT(ISNUMBER($J81))),WORKDAY(IF(ISNUMBER($C$5),$C$5,TODAY())-1,1,Freie_Tage),MAX(IF($E81="",0,IFERROR(WORKDAY(INDEX($X$7:$X80,MATCH($E81,$A$7:$A80,0)),IF($B81="Meilenstein",0,1)+N($F81),Freie_Tage),WORKDAY(IF(ISNUMBER($C$5),$C$5,TODAY())-1,1,Freie_Tage))),IF(ISNUMBER($J81),WORKDAY($J81-1,1,Freie_Tage),0)))))</f>
        <v/>
      </c>
      <c r="W81" s="62" t="str">
        <f>IF(V81="","",IF(ISNUMBER($P81),$P81,IF($B81="Meilenstein",V81,WORKDAY(V81,MAX(N($G81),1)-1,Freie_Tage))))</f>
        <v/>
      </c>
      <c r="X81" s="62" t="str">
        <f>IF(V81="","",MAX(WORKDAY(IF($B81="Meilenstein",V81,WORKDAY(V81,MAX(N($G81),1)-1,Freie_Tage)),N($H81),Freie_Tage),IF(ISNUMBER($P81),$P81,0)))</f>
        <v/>
      </c>
      <c r="Y81" s="62">
        <f t="shared" si="11"/>
        <v>0</v>
      </c>
      <c r="Z81" s="62">
        <f>IF(NOT(ISNUMBER($K81)),0,IF(Y81&gt;=1,1,IF(TODAY()&lt;$K81,2,IF(OR(TODAY()&gt;$L81,N($R81)&gt;0),5,IF(Y81&lt;MIN(1,(NETWORKDAYS($K81,TODAY(),Freie_Tage)-1)/MAX(1,NETWORKDAYS($K81,$L81,Freie_Tage)))-0.15,4,3)))))</f>
        <v>0</v>
      </c>
      <c r="AA81" s="63" t="str">
        <f t="shared" ref="AA81:CZ81" si="84">IF(AND($B81="Meilenstein",ISNUMBER($K81)),IF(AND(AA$1&lt;=$K81,AB$1&gt;$K81),"◆",""),"")</f>
        <v/>
      </c>
      <c r="AB81" s="63" t="str">
        <f t="shared" si="84"/>
        <v/>
      </c>
      <c r="AC81" s="63" t="str">
        <f t="shared" si="84"/>
        <v/>
      </c>
      <c r="AD81" s="63" t="str">
        <f t="shared" si="84"/>
        <v/>
      </c>
      <c r="AE81" s="63" t="str">
        <f t="shared" si="84"/>
        <v/>
      </c>
      <c r="AF81" s="63" t="str">
        <f t="shared" si="84"/>
        <v/>
      </c>
      <c r="AG81" s="63" t="str">
        <f t="shared" si="84"/>
        <v/>
      </c>
      <c r="AH81" s="63" t="str">
        <f t="shared" si="84"/>
        <v/>
      </c>
      <c r="AI81" s="63" t="str">
        <f t="shared" si="84"/>
        <v/>
      </c>
      <c r="AJ81" s="63" t="str">
        <f t="shared" si="84"/>
        <v/>
      </c>
      <c r="AK81" s="63" t="str">
        <f t="shared" si="84"/>
        <v/>
      </c>
      <c r="AL81" s="63" t="str">
        <f t="shared" si="84"/>
        <v/>
      </c>
      <c r="AM81" s="63" t="str">
        <f t="shared" si="84"/>
        <v/>
      </c>
      <c r="AN81" s="63" t="str">
        <f t="shared" si="84"/>
        <v/>
      </c>
      <c r="AO81" s="63" t="str">
        <f t="shared" si="84"/>
        <v/>
      </c>
      <c r="AP81" s="63" t="str">
        <f t="shared" si="84"/>
        <v/>
      </c>
      <c r="AQ81" s="63" t="str">
        <f t="shared" si="84"/>
        <v/>
      </c>
      <c r="AR81" s="63" t="str">
        <f t="shared" si="84"/>
        <v/>
      </c>
      <c r="AS81" s="63" t="str">
        <f t="shared" si="84"/>
        <v/>
      </c>
      <c r="AT81" s="63" t="str">
        <f t="shared" si="84"/>
        <v/>
      </c>
      <c r="AU81" s="63" t="str">
        <f t="shared" si="84"/>
        <v/>
      </c>
      <c r="AV81" s="63" t="str">
        <f t="shared" si="84"/>
        <v/>
      </c>
      <c r="AW81" s="63" t="str">
        <f t="shared" si="84"/>
        <v/>
      </c>
      <c r="AX81" s="63" t="str">
        <f t="shared" si="84"/>
        <v/>
      </c>
      <c r="AY81" s="63" t="str">
        <f t="shared" si="84"/>
        <v/>
      </c>
      <c r="AZ81" s="63" t="str">
        <f t="shared" si="84"/>
        <v/>
      </c>
      <c r="BA81" s="63" t="str">
        <f t="shared" si="84"/>
        <v/>
      </c>
      <c r="BB81" s="63" t="str">
        <f t="shared" si="84"/>
        <v/>
      </c>
      <c r="BC81" s="63" t="str">
        <f t="shared" si="84"/>
        <v/>
      </c>
      <c r="BD81" s="63" t="str">
        <f t="shared" si="84"/>
        <v/>
      </c>
      <c r="BE81" s="63" t="str">
        <f t="shared" si="84"/>
        <v/>
      </c>
      <c r="BF81" s="63" t="str">
        <f t="shared" si="84"/>
        <v/>
      </c>
      <c r="BG81" s="63" t="str">
        <f t="shared" si="84"/>
        <v/>
      </c>
      <c r="BH81" s="63" t="str">
        <f t="shared" si="84"/>
        <v/>
      </c>
      <c r="BI81" s="63" t="str">
        <f t="shared" si="84"/>
        <v/>
      </c>
      <c r="BJ81" s="63" t="str">
        <f t="shared" si="84"/>
        <v/>
      </c>
      <c r="BK81" s="63" t="str">
        <f t="shared" si="84"/>
        <v/>
      </c>
      <c r="BL81" s="63" t="str">
        <f t="shared" si="84"/>
        <v/>
      </c>
      <c r="BM81" s="63" t="str">
        <f t="shared" si="84"/>
        <v/>
      </c>
      <c r="BN81" s="63" t="str">
        <f t="shared" si="84"/>
        <v/>
      </c>
      <c r="BO81" s="63" t="str">
        <f t="shared" si="84"/>
        <v/>
      </c>
      <c r="BP81" s="63" t="str">
        <f t="shared" si="84"/>
        <v/>
      </c>
      <c r="BQ81" s="63" t="str">
        <f t="shared" si="84"/>
        <v/>
      </c>
      <c r="BR81" s="63" t="str">
        <f t="shared" si="84"/>
        <v/>
      </c>
      <c r="BS81" s="63" t="str">
        <f t="shared" si="84"/>
        <v/>
      </c>
      <c r="BT81" s="63" t="str">
        <f t="shared" si="84"/>
        <v/>
      </c>
      <c r="BU81" s="63" t="str">
        <f t="shared" si="84"/>
        <v/>
      </c>
      <c r="BV81" s="63" t="str">
        <f t="shared" si="84"/>
        <v/>
      </c>
      <c r="BW81" s="63" t="str">
        <f t="shared" si="84"/>
        <v/>
      </c>
      <c r="BX81" s="63" t="str">
        <f t="shared" si="84"/>
        <v/>
      </c>
      <c r="BY81" s="63" t="str">
        <f t="shared" si="84"/>
        <v/>
      </c>
      <c r="BZ81" s="63" t="str">
        <f t="shared" si="84"/>
        <v/>
      </c>
      <c r="CA81" s="63" t="str">
        <f t="shared" si="84"/>
        <v/>
      </c>
      <c r="CB81" s="63" t="str">
        <f t="shared" si="84"/>
        <v/>
      </c>
      <c r="CC81" s="63" t="str">
        <f t="shared" si="84"/>
        <v/>
      </c>
      <c r="CD81" s="63" t="str">
        <f t="shared" si="84"/>
        <v/>
      </c>
      <c r="CE81" s="63" t="str">
        <f t="shared" si="84"/>
        <v/>
      </c>
      <c r="CF81" s="63" t="str">
        <f t="shared" si="84"/>
        <v/>
      </c>
      <c r="CG81" s="63" t="str">
        <f t="shared" si="84"/>
        <v/>
      </c>
      <c r="CH81" s="63" t="str">
        <f t="shared" si="84"/>
        <v/>
      </c>
      <c r="CI81" s="63" t="str">
        <f t="shared" si="84"/>
        <v/>
      </c>
      <c r="CJ81" s="63" t="str">
        <f t="shared" si="84"/>
        <v/>
      </c>
      <c r="CK81" s="63" t="str">
        <f t="shared" si="84"/>
        <v/>
      </c>
      <c r="CL81" s="63" t="str">
        <f t="shared" si="84"/>
        <v/>
      </c>
      <c r="CM81" s="63" t="str">
        <f t="shared" si="84"/>
        <v/>
      </c>
      <c r="CN81" s="63" t="str">
        <f t="shared" si="84"/>
        <v/>
      </c>
      <c r="CO81" s="63" t="str">
        <f t="shared" si="84"/>
        <v/>
      </c>
      <c r="CP81" s="63" t="str">
        <f t="shared" si="84"/>
        <v/>
      </c>
      <c r="CQ81" s="63" t="str">
        <f t="shared" si="84"/>
        <v/>
      </c>
      <c r="CR81" s="63" t="str">
        <f t="shared" si="84"/>
        <v/>
      </c>
      <c r="CS81" s="63" t="str">
        <f t="shared" si="84"/>
        <v/>
      </c>
      <c r="CT81" s="63" t="str">
        <f t="shared" si="84"/>
        <v/>
      </c>
      <c r="CU81" s="63" t="str">
        <f t="shared" si="84"/>
        <v/>
      </c>
      <c r="CV81" s="63" t="str">
        <f t="shared" si="84"/>
        <v/>
      </c>
      <c r="CW81" s="63" t="str">
        <f t="shared" si="84"/>
        <v/>
      </c>
      <c r="CX81" s="63" t="str">
        <f t="shared" si="84"/>
        <v/>
      </c>
      <c r="CY81" s="63" t="str">
        <f t="shared" si="84"/>
        <v/>
      </c>
      <c r="CZ81" s="63" t="str">
        <f t="shared" si="84"/>
        <v/>
      </c>
    </row>
    <row r="82" ht="15.75" customHeight="1">
      <c r="A82" s="53"/>
      <c r="B82" s="53"/>
      <c r="C82" s="55"/>
      <c r="D82" s="55"/>
      <c r="E82" s="53"/>
      <c r="F82" s="53"/>
      <c r="G82" s="53"/>
      <c r="H82" s="53"/>
      <c r="I82" s="53"/>
      <c r="J82" s="56"/>
      <c r="K82" s="57" t="str">
        <f t="shared" si="6"/>
        <v/>
      </c>
      <c r="L82" s="57" t="str">
        <f t="shared" si="7"/>
        <v/>
      </c>
      <c r="M82" s="57" t="str">
        <f>IF(OR($B82&lt;&gt;"Vorgang",N($H82)=0,NOT(ISNUMBER($L82)),ISNUMBER($P82)),"",WORKDAY($L82,$H82,Freie_Tage))</f>
        <v/>
      </c>
      <c r="N82" s="56"/>
      <c r="O82" s="56"/>
      <c r="P82" s="56"/>
      <c r="Q82" s="58"/>
      <c r="R82" s="59" t="str">
        <f>IF(AND(ISNUMBER($N82),ISNUMBER($L82)),IF($L82&gt;$N82,NETWORKDAYS($N82,$L82,Freie_Tage)-1,IF($L82&lt;$N82,1-NETWORKDAYS($L82,$N82,Freie_Tage),0)),"")</f>
        <v/>
      </c>
      <c r="S82" s="60" t="str">
        <f t="shared" si="8"/>
        <v/>
      </c>
      <c r="T82" s="61" t="str">
        <f t="shared" si="9"/>
        <v/>
      </c>
      <c r="U82" s="62">
        <f t="shared" si="10"/>
        <v>1</v>
      </c>
      <c r="V82" s="62" t="str">
        <f t="array" ref="V82">IF(OR($C82="",$B82="Abschnitt"),"",IF(ISNUMBER($O82),$O82,IF(AND($E82="",NOT(ISNUMBER($J82))),WORKDAY(IF(ISNUMBER($C$5),$C$5,TODAY())-1,1,Freie_Tage),MAX(IF($E82="",0,IFERROR(WORKDAY(INDEX($X$7:$X81,MATCH($E82,$A$7:$A81,0)),IF($B82="Meilenstein",0,1)+N($F82),Freie_Tage),WORKDAY(IF(ISNUMBER($C$5),$C$5,TODAY())-1,1,Freie_Tage))),IF(ISNUMBER($J82),WORKDAY($J82-1,1,Freie_Tage),0)))))</f>
        <v/>
      </c>
      <c r="W82" s="62" t="str">
        <f>IF(V82="","",IF(ISNUMBER($P82),$P82,IF($B82="Meilenstein",V82,WORKDAY(V82,MAX(N($G82),1)-1,Freie_Tage))))</f>
        <v/>
      </c>
      <c r="X82" s="62" t="str">
        <f>IF(V82="","",MAX(WORKDAY(IF($B82="Meilenstein",V82,WORKDAY(V82,MAX(N($G82),1)-1,Freie_Tage)),N($H82),Freie_Tage),IF(ISNUMBER($P82),$P82,0)))</f>
        <v/>
      </c>
      <c r="Y82" s="62">
        <f t="shared" si="11"/>
        <v>0</v>
      </c>
      <c r="Z82" s="62">
        <f>IF(NOT(ISNUMBER($K82)),0,IF(Y82&gt;=1,1,IF(TODAY()&lt;$K82,2,IF(OR(TODAY()&gt;$L82,N($R82)&gt;0),5,IF(Y82&lt;MIN(1,(NETWORKDAYS($K82,TODAY(),Freie_Tage)-1)/MAX(1,NETWORKDAYS($K82,$L82,Freie_Tage)))-0.15,4,3)))))</f>
        <v>0</v>
      </c>
      <c r="AA82" s="63" t="str">
        <f t="shared" ref="AA82:CZ82" si="85">IF(AND($B82="Meilenstein",ISNUMBER($K82)),IF(AND(AA$1&lt;=$K82,AB$1&gt;$K82),"◆",""),"")</f>
        <v/>
      </c>
      <c r="AB82" s="63" t="str">
        <f t="shared" si="85"/>
        <v/>
      </c>
      <c r="AC82" s="63" t="str">
        <f t="shared" si="85"/>
        <v/>
      </c>
      <c r="AD82" s="63" t="str">
        <f t="shared" si="85"/>
        <v/>
      </c>
      <c r="AE82" s="63" t="str">
        <f t="shared" si="85"/>
        <v/>
      </c>
      <c r="AF82" s="63" t="str">
        <f t="shared" si="85"/>
        <v/>
      </c>
      <c r="AG82" s="63" t="str">
        <f t="shared" si="85"/>
        <v/>
      </c>
      <c r="AH82" s="63" t="str">
        <f t="shared" si="85"/>
        <v/>
      </c>
      <c r="AI82" s="63" t="str">
        <f t="shared" si="85"/>
        <v/>
      </c>
      <c r="AJ82" s="63" t="str">
        <f t="shared" si="85"/>
        <v/>
      </c>
      <c r="AK82" s="63" t="str">
        <f t="shared" si="85"/>
        <v/>
      </c>
      <c r="AL82" s="63" t="str">
        <f t="shared" si="85"/>
        <v/>
      </c>
      <c r="AM82" s="63" t="str">
        <f t="shared" si="85"/>
        <v/>
      </c>
      <c r="AN82" s="63" t="str">
        <f t="shared" si="85"/>
        <v/>
      </c>
      <c r="AO82" s="63" t="str">
        <f t="shared" si="85"/>
        <v/>
      </c>
      <c r="AP82" s="63" t="str">
        <f t="shared" si="85"/>
        <v/>
      </c>
      <c r="AQ82" s="63" t="str">
        <f t="shared" si="85"/>
        <v/>
      </c>
      <c r="AR82" s="63" t="str">
        <f t="shared" si="85"/>
        <v/>
      </c>
      <c r="AS82" s="63" t="str">
        <f t="shared" si="85"/>
        <v/>
      </c>
      <c r="AT82" s="63" t="str">
        <f t="shared" si="85"/>
        <v/>
      </c>
      <c r="AU82" s="63" t="str">
        <f t="shared" si="85"/>
        <v/>
      </c>
      <c r="AV82" s="63" t="str">
        <f t="shared" si="85"/>
        <v/>
      </c>
      <c r="AW82" s="63" t="str">
        <f t="shared" si="85"/>
        <v/>
      </c>
      <c r="AX82" s="63" t="str">
        <f t="shared" si="85"/>
        <v/>
      </c>
      <c r="AY82" s="63" t="str">
        <f t="shared" si="85"/>
        <v/>
      </c>
      <c r="AZ82" s="63" t="str">
        <f t="shared" si="85"/>
        <v/>
      </c>
      <c r="BA82" s="63" t="str">
        <f t="shared" si="85"/>
        <v/>
      </c>
      <c r="BB82" s="63" t="str">
        <f t="shared" si="85"/>
        <v/>
      </c>
      <c r="BC82" s="63" t="str">
        <f t="shared" si="85"/>
        <v/>
      </c>
      <c r="BD82" s="63" t="str">
        <f t="shared" si="85"/>
        <v/>
      </c>
      <c r="BE82" s="63" t="str">
        <f t="shared" si="85"/>
        <v/>
      </c>
      <c r="BF82" s="63" t="str">
        <f t="shared" si="85"/>
        <v/>
      </c>
      <c r="BG82" s="63" t="str">
        <f t="shared" si="85"/>
        <v/>
      </c>
      <c r="BH82" s="63" t="str">
        <f t="shared" si="85"/>
        <v/>
      </c>
      <c r="BI82" s="63" t="str">
        <f t="shared" si="85"/>
        <v/>
      </c>
      <c r="BJ82" s="63" t="str">
        <f t="shared" si="85"/>
        <v/>
      </c>
      <c r="BK82" s="63" t="str">
        <f t="shared" si="85"/>
        <v/>
      </c>
      <c r="BL82" s="63" t="str">
        <f t="shared" si="85"/>
        <v/>
      </c>
      <c r="BM82" s="63" t="str">
        <f t="shared" si="85"/>
        <v/>
      </c>
      <c r="BN82" s="63" t="str">
        <f t="shared" si="85"/>
        <v/>
      </c>
      <c r="BO82" s="63" t="str">
        <f t="shared" si="85"/>
        <v/>
      </c>
      <c r="BP82" s="63" t="str">
        <f t="shared" si="85"/>
        <v/>
      </c>
      <c r="BQ82" s="63" t="str">
        <f t="shared" si="85"/>
        <v/>
      </c>
      <c r="BR82" s="63" t="str">
        <f t="shared" si="85"/>
        <v/>
      </c>
      <c r="BS82" s="63" t="str">
        <f t="shared" si="85"/>
        <v/>
      </c>
      <c r="BT82" s="63" t="str">
        <f t="shared" si="85"/>
        <v/>
      </c>
      <c r="BU82" s="63" t="str">
        <f t="shared" si="85"/>
        <v/>
      </c>
      <c r="BV82" s="63" t="str">
        <f t="shared" si="85"/>
        <v/>
      </c>
      <c r="BW82" s="63" t="str">
        <f t="shared" si="85"/>
        <v/>
      </c>
      <c r="BX82" s="63" t="str">
        <f t="shared" si="85"/>
        <v/>
      </c>
      <c r="BY82" s="63" t="str">
        <f t="shared" si="85"/>
        <v/>
      </c>
      <c r="BZ82" s="63" t="str">
        <f t="shared" si="85"/>
        <v/>
      </c>
      <c r="CA82" s="63" t="str">
        <f t="shared" si="85"/>
        <v/>
      </c>
      <c r="CB82" s="63" t="str">
        <f t="shared" si="85"/>
        <v/>
      </c>
      <c r="CC82" s="63" t="str">
        <f t="shared" si="85"/>
        <v/>
      </c>
      <c r="CD82" s="63" t="str">
        <f t="shared" si="85"/>
        <v/>
      </c>
      <c r="CE82" s="63" t="str">
        <f t="shared" si="85"/>
        <v/>
      </c>
      <c r="CF82" s="63" t="str">
        <f t="shared" si="85"/>
        <v/>
      </c>
      <c r="CG82" s="63" t="str">
        <f t="shared" si="85"/>
        <v/>
      </c>
      <c r="CH82" s="63" t="str">
        <f t="shared" si="85"/>
        <v/>
      </c>
      <c r="CI82" s="63" t="str">
        <f t="shared" si="85"/>
        <v/>
      </c>
      <c r="CJ82" s="63" t="str">
        <f t="shared" si="85"/>
        <v/>
      </c>
      <c r="CK82" s="63" t="str">
        <f t="shared" si="85"/>
        <v/>
      </c>
      <c r="CL82" s="63" t="str">
        <f t="shared" si="85"/>
        <v/>
      </c>
      <c r="CM82" s="63" t="str">
        <f t="shared" si="85"/>
        <v/>
      </c>
      <c r="CN82" s="63" t="str">
        <f t="shared" si="85"/>
        <v/>
      </c>
      <c r="CO82" s="63" t="str">
        <f t="shared" si="85"/>
        <v/>
      </c>
      <c r="CP82" s="63" t="str">
        <f t="shared" si="85"/>
        <v/>
      </c>
      <c r="CQ82" s="63" t="str">
        <f t="shared" si="85"/>
        <v/>
      </c>
      <c r="CR82" s="63" t="str">
        <f t="shared" si="85"/>
        <v/>
      </c>
      <c r="CS82" s="63" t="str">
        <f t="shared" si="85"/>
        <v/>
      </c>
      <c r="CT82" s="63" t="str">
        <f t="shared" si="85"/>
        <v/>
      </c>
      <c r="CU82" s="63" t="str">
        <f t="shared" si="85"/>
        <v/>
      </c>
      <c r="CV82" s="63" t="str">
        <f t="shared" si="85"/>
        <v/>
      </c>
      <c r="CW82" s="63" t="str">
        <f t="shared" si="85"/>
        <v/>
      </c>
      <c r="CX82" s="63" t="str">
        <f t="shared" si="85"/>
        <v/>
      </c>
      <c r="CY82" s="63" t="str">
        <f t="shared" si="85"/>
        <v/>
      </c>
      <c r="CZ82" s="63" t="str">
        <f t="shared" si="85"/>
        <v/>
      </c>
    </row>
    <row r="83" ht="15.75" customHeight="1">
      <c r="A83" s="53"/>
      <c r="B83" s="53"/>
      <c r="C83" s="55"/>
      <c r="D83" s="55"/>
      <c r="E83" s="53"/>
      <c r="F83" s="53"/>
      <c r="G83" s="53"/>
      <c r="H83" s="53"/>
      <c r="I83" s="53"/>
      <c r="J83" s="56"/>
      <c r="K83" s="57" t="str">
        <f t="shared" si="6"/>
        <v/>
      </c>
      <c r="L83" s="57" t="str">
        <f t="shared" si="7"/>
        <v/>
      </c>
      <c r="M83" s="57" t="str">
        <f>IF(OR($B83&lt;&gt;"Vorgang",N($H83)=0,NOT(ISNUMBER($L83)),ISNUMBER($P83)),"",WORKDAY($L83,$H83,Freie_Tage))</f>
        <v/>
      </c>
      <c r="N83" s="56"/>
      <c r="O83" s="56"/>
      <c r="P83" s="56"/>
      <c r="Q83" s="58"/>
      <c r="R83" s="59" t="str">
        <f>IF(AND(ISNUMBER($N83),ISNUMBER($L83)),IF($L83&gt;$N83,NETWORKDAYS($N83,$L83,Freie_Tage)-1,IF($L83&lt;$N83,1-NETWORKDAYS($L83,$N83,Freie_Tage),0)),"")</f>
        <v/>
      </c>
      <c r="S83" s="60" t="str">
        <f t="shared" si="8"/>
        <v/>
      </c>
      <c r="T83" s="61" t="str">
        <f t="shared" si="9"/>
        <v/>
      </c>
      <c r="U83" s="62">
        <f t="shared" si="10"/>
        <v>1</v>
      </c>
      <c r="V83" s="62" t="str">
        <f t="array" ref="V83">IF(OR($C83="",$B83="Abschnitt"),"",IF(ISNUMBER($O83),$O83,IF(AND($E83="",NOT(ISNUMBER($J83))),WORKDAY(IF(ISNUMBER($C$5),$C$5,TODAY())-1,1,Freie_Tage),MAX(IF($E83="",0,IFERROR(WORKDAY(INDEX($X$7:$X82,MATCH($E83,$A$7:$A82,0)),IF($B83="Meilenstein",0,1)+N($F83),Freie_Tage),WORKDAY(IF(ISNUMBER($C$5),$C$5,TODAY())-1,1,Freie_Tage))),IF(ISNUMBER($J83),WORKDAY($J83-1,1,Freie_Tage),0)))))</f>
        <v/>
      </c>
      <c r="W83" s="62" t="str">
        <f>IF(V83="","",IF(ISNUMBER($P83),$P83,IF($B83="Meilenstein",V83,WORKDAY(V83,MAX(N($G83),1)-1,Freie_Tage))))</f>
        <v/>
      </c>
      <c r="X83" s="62" t="str">
        <f>IF(V83="","",MAX(WORKDAY(IF($B83="Meilenstein",V83,WORKDAY(V83,MAX(N($G83),1)-1,Freie_Tage)),N($H83),Freie_Tage),IF(ISNUMBER($P83),$P83,0)))</f>
        <v/>
      </c>
      <c r="Y83" s="62">
        <f t="shared" si="11"/>
        <v>0</v>
      </c>
      <c r="Z83" s="62">
        <f>IF(NOT(ISNUMBER($K83)),0,IF(Y83&gt;=1,1,IF(TODAY()&lt;$K83,2,IF(OR(TODAY()&gt;$L83,N($R83)&gt;0),5,IF(Y83&lt;MIN(1,(NETWORKDAYS($K83,TODAY(),Freie_Tage)-1)/MAX(1,NETWORKDAYS($K83,$L83,Freie_Tage)))-0.15,4,3)))))</f>
        <v>0</v>
      </c>
      <c r="AA83" s="63" t="str">
        <f t="shared" ref="AA83:CZ83" si="86">IF(AND($B83="Meilenstein",ISNUMBER($K83)),IF(AND(AA$1&lt;=$K83,AB$1&gt;$K83),"◆",""),"")</f>
        <v/>
      </c>
      <c r="AB83" s="63" t="str">
        <f t="shared" si="86"/>
        <v/>
      </c>
      <c r="AC83" s="63" t="str">
        <f t="shared" si="86"/>
        <v/>
      </c>
      <c r="AD83" s="63" t="str">
        <f t="shared" si="86"/>
        <v/>
      </c>
      <c r="AE83" s="63" t="str">
        <f t="shared" si="86"/>
        <v/>
      </c>
      <c r="AF83" s="63" t="str">
        <f t="shared" si="86"/>
        <v/>
      </c>
      <c r="AG83" s="63" t="str">
        <f t="shared" si="86"/>
        <v/>
      </c>
      <c r="AH83" s="63" t="str">
        <f t="shared" si="86"/>
        <v/>
      </c>
      <c r="AI83" s="63" t="str">
        <f t="shared" si="86"/>
        <v/>
      </c>
      <c r="AJ83" s="63" t="str">
        <f t="shared" si="86"/>
        <v/>
      </c>
      <c r="AK83" s="63" t="str">
        <f t="shared" si="86"/>
        <v/>
      </c>
      <c r="AL83" s="63" t="str">
        <f t="shared" si="86"/>
        <v/>
      </c>
      <c r="AM83" s="63" t="str">
        <f t="shared" si="86"/>
        <v/>
      </c>
      <c r="AN83" s="63" t="str">
        <f t="shared" si="86"/>
        <v/>
      </c>
      <c r="AO83" s="63" t="str">
        <f t="shared" si="86"/>
        <v/>
      </c>
      <c r="AP83" s="63" t="str">
        <f t="shared" si="86"/>
        <v/>
      </c>
      <c r="AQ83" s="63" t="str">
        <f t="shared" si="86"/>
        <v/>
      </c>
      <c r="AR83" s="63" t="str">
        <f t="shared" si="86"/>
        <v/>
      </c>
      <c r="AS83" s="63" t="str">
        <f t="shared" si="86"/>
        <v/>
      </c>
      <c r="AT83" s="63" t="str">
        <f t="shared" si="86"/>
        <v/>
      </c>
      <c r="AU83" s="63" t="str">
        <f t="shared" si="86"/>
        <v/>
      </c>
      <c r="AV83" s="63" t="str">
        <f t="shared" si="86"/>
        <v/>
      </c>
      <c r="AW83" s="63" t="str">
        <f t="shared" si="86"/>
        <v/>
      </c>
      <c r="AX83" s="63" t="str">
        <f t="shared" si="86"/>
        <v/>
      </c>
      <c r="AY83" s="63" t="str">
        <f t="shared" si="86"/>
        <v/>
      </c>
      <c r="AZ83" s="63" t="str">
        <f t="shared" si="86"/>
        <v/>
      </c>
      <c r="BA83" s="63" t="str">
        <f t="shared" si="86"/>
        <v/>
      </c>
      <c r="BB83" s="63" t="str">
        <f t="shared" si="86"/>
        <v/>
      </c>
      <c r="BC83" s="63" t="str">
        <f t="shared" si="86"/>
        <v/>
      </c>
      <c r="BD83" s="63" t="str">
        <f t="shared" si="86"/>
        <v/>
      </c>
      <c r="BE83" s="63" t="str">
        <f t="shared" si="86"/>
        <v/>
      </c>
      <c r="BF83" s="63" t="str">
        <f t="shared" si="86"/>
        <v/>
      </c>
      <c r="BG83" s="63" t="str">
        <f t="shared" si="86"/>
        <v/>
      </c>
      <c r="BH83" s="63" t="str">
        <f t="shared" si="86"/>
        <v/>
      </c>
      <c r="BI83" s="63" t="str">
        <f t="shared" si="86"/>
        <v/>
      </c>
      <c r="BJ83" s="63" t="str">
        <f t="shared" si="86"/>
        <v/>
      </c>
      <c r="BK83" s="63" t="str">
        <f t="shared" si="86"/>
        <v/>
      </c>
      <c r="BL83" s="63" t="str">
        <f t="shared" si="86"/>
        <v/>
      </c>
      <c r="BM83" s="63" t="str">
        <f t="shared" si="86"/>
        <v/>
      </c>
      <c r="BN83" s="63" t="str">
        <f t="shared" si="86"/>
        <v/>
      </c>
      <c r="BO83" s="63" t="str">
        <f t="shared" si="86"/>
        <v/>
      </c>
      <c r="BP83" s="63" t="str">
        <f t="shared" si="86"/>
        <v/>
      </c>
      <c r="BQ83" s="63" t="str">
        <f t="shared" si="86"/>
        <v/>
      </c>
      <c r="BR83" s="63" t="str">
        <f t="shared" si="86"/>
        <v/>
      </c>
      <c r="BS83" s="63" t="str">
        <f t="shared" si="86"/>
        <v/>
      </c>
      <c r="BT83" s="63" t="str">
        <f t="shared" si="86"/>
        <v/>
      </c>
      <c r="BU83" s="63" t="str">
        <f t="shared" si="86"/>
        <v/>
      </c>
      <c r="BV83" s="63" t="str">
        <f t="shared" si="86"/>
        <v/>
      </c>
      <c r="BW83" s="63" t="str">
        <f t="shared" si="86"/>
        <v/>
      </c>
      <c r="BX83" s="63" t="str">
        <f t="shared" si="86"/>
        <v/>
      </c>
      <c r="BY83" s="63" t="str">
        <f t="shared" si="86"/>
        <v/>
      </c>
      <c r="BZ83" s="63" t="str">
        <f t="shared" si="86"/>
        <v/>
      </c>
      <c r="CA83" s="63" t="str">
        <f t="shared" si="86"/>
        <v/>
      </c>
      <c r="CB83" s="63" t="str">
        <f t="shared" si="86"/>
        <v/>
      </c>
      <c r="CC83" s="63" t="str">
        <f t="shared" si="86"/>
        <v/>
      </c>
      <c r="CD83" s="63" t="str">
        <f t="shared" si="86"/>
        <v/>
      </c>
      <c r="CE83" s="63" t="str">
        <f t="shared" si="86"/>
        <v/>
      </c>
      <c r="CF83" s="63" t="str">
        <f t="shared" si="86"/>
        <v/>
      </c>
      <c r="CG83" s="63" t="str">
        <f t="shared" si="86"/>
        <v/>
      </c>
      <c r="CH83" s="63" t="str">
        <f t="shared" si="86"/>
        <v/>
      </c>
      <c r="CI83" s="63" t="str">
        <f t="shared" si="86"/>
        <v/>
      </c>
      <c r="CJ83" s="63" t="str">
        <f t="shared" si="86"/>
        <v/>
      </c>
      <c r="CK83" s="63" t="str">
        <f t="shared" si="86"/>
        <v/>
      </c>
      <c r="CL83" s="63" t="str">
        <f t="shared" si="86"/>
        <v/>
      </c>
      <c r="CM83" s="63" t="str">
        <f t="shared" si="86"/>
        <v/>
      </c>
      <c r="CN83" s="63" t="str">
        <f t="shared" si="86"/>
        <v/>
      </c>
      <c r="CO83" s="63" t="str">
        <f t="shared" si="86"/>
        <v/>
      </c>
      <c r="CP83" s="63" t="str">
        <f t="shared" si="86"/>
        <v/>
      </c>
      <c r="CQ83" s="63" t="str">
        <f t="shared" si="86"/>
        <v/>
      </c>
      <c r="CR83" s="63" t="str">
        <f t="shared" si="86"/>
        <v/>
      </c>
      <c r="CS83" s="63" t="str">
        <f t="shared" si="86"/>
        <v/>
      </c>
      <c r="CT83" s="63" t="str">
        <f t="shared" si="86"/>
        <v/>
      </c>
      <c r="CU83" s="63" t="str">
        <f t="shared" si="86"/>
        <v/>
      </c>
      <c r="CV83" s="63" t="str">
        <f t="shared" si="86"/>
        <v/>
      </c>
      <c r="CW83" s="63" t="str">
        <f t="shared" si="86"/>
        <v/>
      </c>
      <c r="CX83" s="63" t="str">
        <f t="shared" si="86"/>
        <v/>
      </c>
      <c r="CY83" s="63" t="str">
        <f t="shared" si="86"/>
        <v/>
      </c>
      <c r="CZ83" s="63" t="str">
        <f t="shared" si="86"/>
        <v/>
      </c>
    </row>
    <row r="84" ht="15.75" customHeight="1">
      <c r="A84" s="53"/>
      <c r="B84" s="53"/>
      <c r="C84" s="55"/>
      <c r="D84" s="55"/>
      <c r="E84" s="53"/>
      <c r="F84" s="53"/>
      <c r="G84" s="53"/>
      <c r="H84" s="53"/>
      <c r="I84" s="53"/>
      <c r="J84" s="56"/>
      <c r="K84" s="57" t="str">
        <f t="shared" si="6"/>
        <v/>
      </c>
      <c r="L84" s="57" t="str">
        <f t="shared" si="7"/>
        <v/>
      </c>
      <c r="M84" s="57" t="str">
        <f>IF(OR($B84&lt;&gt;"Vorgang",N($H84)=0,NOT(ISNUMBER($L84)),ISNUMBER($P84)),"",WORKDAY($L84,$H84,Freie_Tage))</f>
        <v/>
      </c>
      <c r="N84" s="56"/>
      <c r="O84" s="56"/>
      <c r="P84" s="56"/>
      <c r="Q84" s="58"/>
      <c r="R84" s="59" t="str">
        <f>IF(AND(ISNUMBER($N84),ISNUMBER($L84)),IF($L84&gt;$N84,NETWORKDAYS($N84,$L84,Freie_Tage)-1,IF($L84&lt;$N84,1-NETWORKDAYS($L84,$N84,Freie_Tage),0)),"")</f>
        <v/>
      </c>
      <c r="S84" s="60" t="str">
        <f t="shared" si="8"/>
        <v/>
      </c>
      <c r="T84" s="61" t="str">
        <f t="shared" si="9"/>
        <v/>
      </c>
      <c r="U84" s="62">
        <f t="shared" si="10"/>
        <v>1</v>
      </c>
      <c r="V84" s="62" t="str">
        <f t="array" ref="V84">IF(OR($C84="",$B84="Abschnitt"),"",IF(ISNUMBER($O84),$O84,IF(AND($E84="",NOT(ISNUMBER($J84))),WORKDAY(IF(ISNUMBER($C$5),$C$5,TODAY())-1,1,Freie_Tage),MAX(IF($E84="",0,IFERROR(WORKDAY(INDEX($X$7:$X83,MATCH($E84,$A$7:$A83,0)),IF($B84="Meilenstein",0,1)+N($F84),Freie_Tage),WORKDAY(IF(ISNUMBER($C$5),$C$5,TODAY())-1,1,Freie_Tage))),IF(ISNUMBER($J84),WORKDAY($J84-1,1,Freie_Tage),0)))))</f>
        <v/>
      </c>
      <c r="W84" s="62" t="str">
        <f>IF(V84="","",IF(ISNUMBER($P84),$P84,IF($B84="Meilenstein",V84,WORKDAY(V84,MAX(N($G84),1)-1,Freie_Tage))))</f>
        <v/>
      </c>
      <c r="X84" s="62" t="str">
        <f>IF(V84="","",MAX(WORKDAY(IF($B84="Meilenstein",V84,WORKDAY(V84,MAX(N($G84),1)-1,Freie_Tage)),N($H84),Freie_Tage),IF(ISNUMBER($P84),$P84,0)))</f>
        <v/>
      </c>
      <c r="Y84" s="62">
        <f t="shared" si="11"/>
        <v>0</v>
      </c>
      <c r="Z84" s="62">
        <f>IF(NOT(ISNUMBER($K84)),0,IF(Y84&gt;=1,1,IF(TODAY()&lt;$K84,2,IF(OR(TODAY()&gt;$L84,N($R84)&gt;0),5,IF(Y84&lt;MIN(1,(NETWORKDAYS($K84,TODAY(),Freie_Tage)-1)/MAX(1,NETWORKDAYS($K84,$L84,Freie_Tage)))-0.15,4,3)))))</f>
        <v>0</v>
      </c>
      <c r="AA84" s="63" t="str">
        <f t="shared" ref="AA84:CZ84" si="87">IF(AND($B84="Meilenstein",ISNUMBER($K84)),IF(AND(AA$1&lt;=$K84,AB$1&gt;$K84),"◆",""),"")</f>
        <v/>
      </c>
      <c r="AB84" s="63" t="str">
        <f t="shared" si="87"/>
        <v/>
      </c>
      <c r="AC84" s="63" t="str">
        <f t="shared" si="87"/>
        <v/>
      </c>
      <c r="AD84" s="63" t="str">
        <f t="shared" si="87"/>
        <v/>
      </c>
      <c r="AE84" s="63" t="str">
        <f t="shared" si="87"/>
        <v/>
      </c>
      <c r="AF84" s="63" t="str">
        <f t="shared" si="87"/>
        <v/>
      </c>
      <c r="AG84" s="63" t="str">
        <f t="shared" si="87"/>
        <v/>
      </c>
      <c r="AH84" s="63" t="str">
        <f t="shared" si="87"/>
        <v/>
      </c>
      <c r="AI84" s="63" t="str">
        <f t="shared" si="87"/>
        <v/>
      </c>
      <c r="AJ84" s="63" t="str">
        <f t="shared" si="87"/>
        <v/>
      </c>
      <c r="AK84" s="63" t="str">
        <f t="shared" si="87"/>
        <v/>
      </c>
      <c r="AL84" s="63" t="str">
        <f t="shared" si="87"/>
        <v/>
      </c>
      <c r="AM84" s="63" t="str">
        <f t="shared" si="87"/>
        <v/>
      </c>
      <c r="AN84" s="63" t="str">
        <f t="shared" si="87"/>
        <v/>
      </c>
      <c r="AO84" s="63" t="str">
        <f t="shared" si="87"/>
        <v/>
      </c>
      <c r="AP84" s="63" t="str">
        <f t="shared" si="87"/>
        <v/>
      </c>
      <c r="AQ84" s="63" t="str">
        <f t="shared" si="87"/>
        <v/>
      </c>
      <c r="AR84" s="63" t="str">
        <f t="shared" si="87"/>
        <v/>
      </c>
      <c r="AS84" s="63" t="str">
        <f t="shared" si="87"/>
        <v/>
      </c>
      <c r="AT84" s="63" t="str">
        <f t="shared" si="87"/>
        <v/>
      </c>
      <c r="AU84" s="63" t="str">
        <f t="shared" si="87"/>
        <v/>
      </c>
      <c r="AV84" s="63" t="str">
        <f t="shared" si="87"/>
        <v/>
      </c>
      <c r="AW84" s="63" t="str">
        <f t="shared" si="87"/>
        <v/>
      </c>
      <c r="AX84" s="63" t="str">
        <f t="shared" si="87"/>
        <v/>
      </c>
      <c r="AY84" s="63" t="str">
        <f t="shared" si="87"/>
        <v/>
      </c>
      <c r="AZ84" s="63" t="str">
        <f t="shared" si="87"/>
        <v/>
      </c>
      <c r="BA84" s="63" t="str">
        <f t="shared" si="87"/>
        <v/>
      </c>
      <c r="BB84" s="63" t="str">
        <f t="shared" si="87"/>
        <v/>
      </c>
      <c r="BC84" s="63" t="str">
        <f t="shared" si="87"/>
        <v/>
      </c>
      <c r="BD84" s="63" t="str">
        <f t="shared" si="87"/>
        <v/>
      </c>
      <c r="BE84" s="63" t="str">
        <f t="shared" si="87"/>
        <v/>
      </c>
      <c r="BF84" s="63" t="str">
        <f t="shared" si="87"/>
        <v/>
      </c>
      <c r="BG84" s="63" t="str">
        <f t="shared" si="87"/>
        <v/>
      </c>
      <c r="BH84" s="63" t="str">
        <f t="shared" si="87"/>
        <v/>
      </c>
      <c r="BI84" s="63" t="str">
        <f t="shared" si="87"/>
        <v/>
      </c>
      <c r="BJ84" s="63" t="str">
        <f t="shared" si="87"/>
        <v/>
      </c>
      <c r="BK84" s="63" t="str">
        <f t="shared" si="87"/>
        <v/>
      </c>
      <c r="BL84" s="63" t="str">
        <f t="shared" si="87"/>
        <v/>
      </c>
      <c r="BM84" s="63" t="str">
        <f t="shared" si="87"/>
        <v/>
      </c>
      <c r="BN84" s="63" t="str">
        <f t="shared" si="87"/>
        <v/>
      </c>
      <c r="BO84" s="63" t="str">
        <f t="shared" si="87"/>
        <v/>
      </c>
      <c r="BP84" s="63" t="str">
        <f t="shared" si="87"/>
        <v/>
      </c>
      <c r="BQ84" s="63" t="str">
        <f t="shared" si="87"/>
        <v/>
      </c>
      <c r="BR84" s="63" t="str">
        <f t="shared" si="87"/>
        <v/>
      </c>
      <c r="BS84" s="63" t="str">
        <f t="shared" si="87"/>
        <v/>
      </c>
      <c r="BT84" s="63" t="str">
        <f t="shared" si="87"/>
        <v/>
      </c>
      <c r="BU84" s="63" t="str">
        <f t="shared" si="87"/>
        <v/>
      </c>
      <c r="BV84" s="63" t="str">
        <f t="shared" si="87"/>
        <v/>
      </c>
      <c r="BW84" s="63" t="str">
        <f t="shared" si="87"/>
        <v/>
      </c>
      <c r="BX84" s="63" t="str">
        <f t="shared" si="87"/>
        <v/>
      </c>
      <c r="BY84" s="63" t="str">
        <f t="shared" si="87"/>
        <v/>
      </c>
      <c r="BZ84" s="63" t="str">
        <f t="shared" si="87"/>
        <v/>
      </c>
      <c r="CA84" s="63" t="str">
        <f t="shared" si="87"/>
        <v/>
      </c>
      <c r="CB84" s="63" t="str">
        <f t="shared" si="87"/>
        <v/>
      </c>
      <c r="CC84" s="63" t="str">
        <f t="shared" si="87"/>
        <v/>
      </c>
      <c r="CD84" s="63" t="str">
        <f t="shared" si="87"/>
        <v/>
      </c>
      <c r="CE84" s="63" t="str">
        <f t="shared" si="87"/>
        <v/>
      </c>
      <c r="CF84" s="63" t="str">
        <f t="shared" si="87"/>
        <v/>
      </c>
      <c r="CG84" s="63" t="str">
        <f t="shared" si="87"/>
        <v/>
      </c>
      <c r="CH84" s="63" t="str">
        <f t="shared" si="87"/>
        <v/>
      </c>
      <c r="CI84" s="63" t="str">
        <f t="shared" si="87"/>
        <v/>
      </c>
      <c r="CJ84" s="63" t="str">
        <f t="shared" si="87"/>
        <v/>
      </c>
      <c r="CK84" s="63" t="str">
        <f t="shared" si="87"/>
        <v/>
      </c>
      <c r="CL84" s="63" t="str">
        <f t="shared" si="87"/>
        <v/>
      </c>
      <c r="CM84" s="63" t="str">
        <f t="shared" si="87"/>
        <v/>
      </c>
      <c r="CN84" s="63" t="str">
        <f t="shared" si="87"/>
        <v/>
      </c>
      <c r="CO84" s="63" t="str">
        <f t="shared" si="87"/>
        <v/>
      </c>
      <c r="CP84" s="63" t="str">
        <f t="shared" si="87"/>
        <v/>
      </c>
      <c r="CQ84" s="63" t="str">
        <f t="shared" si="87"/>
        <v/>
      </c>
      <c r="CR84" s="63" t="str">
        <f t="shared" si="87"/>
        <v/>
      </c>
      <c r="CS84" s="63" t="str">
        <f t="shared" si="87"/>
        <v/>
      </c>
      <c r="CT84" s="63" t="str">
        <f t="shared" si="87"/>
        <v/>
      </c>
      <c r="CU84" s="63" t="str">
        <f t="shared" si="87"/>
        <v/>
      </c>
      <c r="CV84" s="63" t="str">
        <f t="shared" si="87"/>
        <v/>
      </c>
      <c r="CW84" s="63" t="str">
        <f t="shared" si="87"/>
        <v/>
      </c>
      <c r="CX84" s="63" t="str">
        <f t="shared" si="87"/>
        <v/>
      </c>
      <c r="CY84" s="63" t="str">
        <f t="shared" si="87"/>
        <v/>
      </c>
      <c r="CZ84" s="63" t="str">
        <f t="shared" si="87"/>
        <v/>
      </c>
    </row>
    <row r="85" ht="15.75" customHeight="1">
      <c r="A85" s="53"/>
      <c r="B85" s="53"/>
      <c r="C85" s="55"/>
      <c r="D85" s="55"/>
      <c r="E85" s="53"/>
      <c r="F85" s="53"/>
      <c r="G85" s="53"/>
      <c r="H85" s="53"/>
      <c r="I85" s="53"/>
      <c r="J85" s="56"/>
      <c r="K85" s="57" t="str">
        <f t="shared" si="6"/>
        <v/>
      </c>
      <c r="L85" s="57" t="str">
        <f t="shared" si="7"/>
        <v/>
      </c>
      <c r="M85" s="57" t="str">
        <f>IF(OR($B85&lt;&gt;"Vorgang",N($H85)=0,NOT(ISNUMBER($L85)),ISNUMBER($P85)),"",WORKDAY($L85,$H85,Freie_Tage))</f>
        <v/>
      </c>
      <c r="N85" s="56"/>
      <c r="O85" s="56"/>
      <c r="P85" s="56"/>
      <c r="Q85" s="58"/>
      <c r="R85" s="59" t="str">
        <f>IF(AND(ISNUMBER($N85),ISNUMBER($L85)),IF($L85&gt;$N85,NETWORKDAYS($N85,$L85,Freie_Tage)-1,IF($L85&lt;$N85,1-NETWORKDAYS($L85,$N85,Freie_Tage),0)),"")</f>
        <v/>
      </c>
      <c r="S85" s="60" t="str">
        <f t="shared" si="8"/>
        <v/>
      </c>
      <c r="T85" s="61" t="str">
        <f t="shared" si="9"/>
        <v/>
      </c>
      <c r="U85" s="62">
        <f t="shared" si="10"/>
        <v>1</v>
      </c>
      <c r="V85" s="62" t="str">
        <f t="array" ref="V85">IF(OR($C85="",$B85="Abschnitt"),"",IF(ISNUMBER($O85),$O85,IF(AND($E85="",NOT(ISNUMBER($J85))),WORKDAY(IF(ISNUMBER($C$5),$C$5,TODAY())-1,1,Freie_Tage),MAX(IF($E85="",0,IFERROR(WORKDAY(INDEX($X$7:$X84,MATCH($E85,$A$7:$A84,0)),IF($B85="Meilenstein",0,1)+N($F85),Freie_Tage),WORKDAY(IF(ISNUMBER($C$5),$C$5,TODAY())-1,1,Freie_Tage))),IF(ISNUMBER($J85),WORKDAY($J85-1,1,Freie_Tage),0)))))</f>
        <v/>
      </c>
      <c r="W85" s="62" t="str">
        <f>IF(V85="","",IF(ISNUMBER($P85),$P85,IF($B85="Meilenstein",V85,WORKDAY(V85,MAX(N($G85),1)-1,Freie_Tage))))</f>
        <v/>
      </c>
      <c r="X85" s="62" t="str">
        <f>IF(V85="","",MAX(WORKDAY(IF($B85="Meilenstein",V85,WORKDAY(V85,MAX(N($G85),1)-1,Freie_Tage)),N($H85),Freie_Tage),IF(ISNUMBER($P85),$P85,0)))</f>
        <v/>
      </c>
      <c r="Y85" s="62">
        <f t="shared" si="11"/>
        <v>0</v>
      </c>
      <c r="Z85" s="62">
        <f>IF(NOT(ISNUMBER($K85)),0,IF(Y85&gt;=1,1,IF(TODAY()&lt;$K85,2,IF(OR(TODAY()&gt;$L85,N($R85)&gt;0),5,IF(Y85&lt;MIN(1,(NETWORKDAYS($K85,TODAY(),Freie_Tage)-1)/MAX(1,NETWORKDAYS($K85,$L85,Freie_Tage)))-0.15,4,3)))))</f>
        <v>0</v>
      </c>
      <c r="AA85" s="63" t="str">
        <f t="shared" ref="AA85:CZ85" si="88">IF(AND($B85="Meilenstein",ISNUMBER($K85)),IF(AND(AA$1&lt;=$K85,AB$1&gt;$K85),"◆",""),"")</f>
        <v/>
      </c>
      <c r="AB85" s="63" t="str">
        <f t="shared" si="88"/>
        <v/>
      </c>
      <c r="AC85" s="63" t="str">
        <f t="shared" si="88"/>
        <v/>
      </c>
      <c r="AD85" s="63" t="str">
        <f t="shared" si="88"/>
        <v/>
      </c>
      <c r="AE85" s="63" t="str">
        <f t="shared" si="88"/>
        <v/>
      </c>
      <c r="AF85" s="63" t="str">
        <f t="shared" si="88"/>
        <v/>
      </c>
      <c r="AG85" s="63" t="str">
        <f t="shared" si="88"/>
        <v/>
      </c>
      <c r="AH85" s="63" t="str">
        <f t="shared" si="88"/>
        <v/>
      </c>
      <c r="AI85" s="63" t="str">
        <f t="shared" si="88"/>
        <v/>
      </c>
      <c r="AJ85" s="63" t="str">
        <f t="shared" si="88"/>
        <v/>
      </c>
      <c r="AK85" s="63" t="str">
        <f t="shared" si="88"/>
        <v/>
      </c>
      <c r="AL85" s="63" t="str">
        <f t="shared" si="88"/>
        <v/>
      </c>
      <c r="AM85" s="63" t="str">
        <f t="shared" si="88"/>
        <v/>
      </c>
      <c r="AN85" s="63" t="str">
        <f t="shared" si="88"/>
        <v/>
      </c>
      <c r="AO85" s="63" t="str">
        <f t="shared" si="88"/>
        <v/>
      </c>
      <c r="AP85" s="63" t="str">
        <f t="shared" si="88"/>
        <v/>
      </c>
      <c r="AQ85" s="63" t="str">
        <f t="shared" si="88"/>
        <v/>
      </c>
      <c r="AR85" s="63" t="str">
        <f t="shared" si="88"/>
        <v/>
      </c>
      <c r="AS85" s="63" t="str">
        <f t="shared" si="88"/>
        <v/>
      </c>
      <c r="AT85" s="63" t="str">
        <f t="shared" si="88"/>
        <v/>
      </c>
      <c r="AU85" s="63" t="str">
        <f t="shared" si="88"/>
        <v/>
      </c>
      <c r="AV85" s="63" t="str">
        <f t="shared" si="88"/>
        <v/>
      </c>
      <c r="AW85" s="63" t="str">
        <f t="shared" si="88"/>
        <v/>
      </c>
      <c r="AX85" s="63" t="str">
        <f t="shared" si="88"/>
        <v/>
      </c>
      <c r="AY85" s="63" t="str">
        <f t="shared" si="88"/>
        <v/>
      </c>
      <c r="AZ85" s="63" t="str">
        <f t="shared" si="88"/>
        <v/>
      </c>
      <c r="BA85" s="63" t="str">
        <f t="shared" si="88"/>
        <v/>
      </c>
      <c r="BB85" s="63" t="str">
        <f t="shared" si="88"/>
        <v/>
      </c>
      <c r="BC85" s="63" t="str">
        <f t="shared" si="88"/>
        <v/>
      </c>
      <c r="BD85" s="63" t="str">
        <f t="shared" si="88"/>
        <v/>
      </c>
      <c r="BE85" s="63" t="str">
        <f t="shared" si="88"/>
        <v/>
      </c>
      <c r="BF85" s="63" t="str">
        <f t="shared" si="88"/>
        <v/>
      </c>
      <c r="BG85" s="63" t="str">
        <f t="shared" si="88"/>
        <v/>
      </c>
      <c r="BH85" s="63" t="str">
        <f t="shared" si="88"/>
        <v/>
      </c>
      <c r="BI85" s="63" t="str">
        <f t="shared" si="88"/>
        <v/>
      </c>
      <c r="BJ85" s="63" t="str">
        <f t="shared" si="88"/>
        <v/>
      </c>
      <c r="BK85" s="63" t="str">
        <f t="shared" si="88"/>
        <v/>
      </c>
      <c r="BL85" s="63" t="str">
        <f t="shared" si="88"/>
        <v/>
      </c>
      <c r="BM85" s="63" t="str">
        <f t="shared" si="88"/>
        <v/>
      </c>
      <c r="BN85" s="63" t="str">
        <f t="shared" si="88"/>
        <v/>
      </c>
      <c r="BO85" s="63" t="str">
        <f t="shared" si="88"/>
        <v/>
      </c>
      <c r="BP85" s="63" t="str">
        <f t="shared" si="88"/>
        <v/>
      </c>
      <c r="BQ85" s="63" t="str">
        <f t="shared" si="88"/>
        <v/>
      </c>
      <c r="BR85" s="63" t="str">
        <f t="shared" si="88"/>
        <v/>
      </c>
      <c r="BS85" s="63" t="str">
        <f t="shared" si="88"/>
        <v/>
      </c>
      <c r="BT85" s="63" t="str">
        <f t="shared" si="88"/>
        <v/>
      </c>
      <c r="BU85" s="63" t="str">
        <f t="shared" si="88"/>
        <v/>
      </c>
      <c r="BV85" s="63" t="str">
        <f t="shared" si="88"/>
        <v/>
      </c>
      <c r="BW85" s="63" t="str">
        <f t="shared" si="88"/>
        <v/>
      </c>
      <c r="BX85" s="63" t="str">
        <f t="shared" si="88"/>
        <v/>
      </c>
      <c r="BY85" s="63" t="str">
        <f t="shared" si="88"/>
        <v/>
      </c>
      <c r="BZ85" s="63" t="str">
        <f t="shared" si="88"/>
        <v/>
      </c>
      <c r="CA85" s="63" t="str">
        <f t="shared" si="88"/>
        <v/>
      </c>
      <c r="CB85" s="63" t="str">
        <f t="shared" si="88"/>
        <v/>
      </c>
      <c r="CC85" s="63" t="str">
        <f t="shared" si="88"/>
        <v/>
      </c>
      <c r="CD85" s="63" t="str">
        <f t="shared" si="88"/>
        <v/>
      </c>
      <c r="CE85" s="63" t="str">
        <f t="shared" si="88"/>
        <v/>
      </c>
      <c r="CF85" s="63" t="str">
        <f t="shared" si="88"/>
        <v/>
      </c>
      <c r="CG85" s="63" t="str">
        <f t="shared" si="88"/>
        <v/>
      </c>
      <c r="CH85" s="63" t="str">
        <f t="shared" si="88"/>
        <v/>
      </c>
      <c r="CI85" s="63" t="str">
        <f t="shared" si="88"/>
        <v/>
      </c>
      <c r="CJ85" s="63" t="str">
        <f t="shared" si="88"/>
        <v/>
      </c>
      <c r="CK85" s="63" t="str">
        <f t="shared" si="88"/>
        <v/>
      </c>
      <c r="CL85" s="63" t="str">
        <f t="shared" si="88"/>
        <v/>
      </c>
      <c r="CM85" s="63" t="str">
        <f t="shared" si="88"/>
        <v/>
      </c>
      <c r="CN85" s="63" t="str">
        <f t="shared" si="88"/>
        <v/>
      </c>
      <c r="CO85" s="63" t="str">
        <f t="shared" si="88"/>
        <v/>
      </c>
      <c r="CP85" s="63" t="str">
        <f t="shared" si="88"/>
        <v/>
      </c>
      <c r="CQ85" s="63" t="str">
        <f t="shared" si="88"/>
        <v/>
      </c>
      <c r="CR85" s="63" t="str">
        <f t="shared" si="88"/>
        <v/>
      </c>
      <c r="CS85" s="63" t="str">
        <f t="shared" si="88"/>
        <v/>
      </c>
      <c r="CT85" s="63" t="str">
        <f t="shared" si="88"/>
        <v/>
      </c>
      <c r="CU85" s="63" t="str">
        <f t="shared" si="88"/>
        <v/>
      </c>
      <c r="CV85" s="63" t="str">
        <f t="shared" si="88"/>
        <v/>
      </c>
      <c r="CW85" s="63" t="str">
        <f t="shared" si="88"/>
        <v/>
      </c>
      <c r="CX85" s="63" t="str">
        <f t="shared" si="88"/>
        <v/>
      </c>
      <c r="CY85" s="63" t="str">
        <f t="shared" si="88"/>
        <v/>
      </c>
      <c r="CZ85" s="63" t="str">
        <f t="shared" si="88"/>
        <v/>
      </c>
    </row>
    <row r="86" ht="15.75" customHeight="1">
      <c r="A86" s="53"/>
      <c r="B86" s="53"/>
      <c r="C86" s="55"/>
      <c r="D86" s="55"/>
      <c r="E86" s="53"/>
      <c r="F86" s="53"/>
      <c r="G86" s="53"/>
      <c r="H86" s="53"/>
      <c r="I86" s="53"/>
      <c r="J86" s="56"/>
      <c r="K86" s="57" t="str">
        <f t="shared" si="6"/>
        <v/>
      </c>
      <c r="L86" s="57" t="str">
        <f t="shared" si="7"/>
        <v/>
      </c>
      <c r="M86" s="57" t="str">
        <f>IF(OR($B86&lt;&gt;"Vorgang",N($H86)=0,NOT(ISNUMBER($L86)),ISNUMBER($P86)),"",WORKDAY($L86,$H86,Freie_Tage))</f>
        <v/>
      </c>
      <c r="N86" s="56"/>
      <c r="O86" s="56"/>
      <c r="P86" s="56"/>
      <c r="Q86" s="58"/>
      <c r="R86" s="59" t="str">
        <f>IF(AND(ISNUMBER($N86),ISNUMBER($L86)),IF($L86&gt;$N86,NETWORKDAYS($N86,$L86,Freie_Tage)-1,IF($L86&lt;$N86,1-NETWORKDAYS($L86,$N86,Freie_Tage),0)),"")</f>
        <v/>
      </c>
      <c r="S86" s="60" t="str">
        <f t="shared" si="8"/>
        <v/>
      </c>
      <c r="T86" s="61" t="str">
        <f t="shared" si="9"/>
        <v/>
      </c>
      <c r="U86" s="62">
        <f t="shared" si="10"/>
        <v>1</v>
      </c>
      <c r="V86" s="62" t="str">
        <f t="array" ref="V86">IF(OR($C86="",$B86="Abschnitt"),"",IF(ISNUMBER($O86),$O86,IF(AND($E86="",NOT(ISNUMBER($J86))),WORKDAY(IF(ISNUMBER($C$5),$C$5,TODAY())-1,1,Freie_Tage),MAX(IF($E86="",0,IFERROR(WORKDAY(INDEX($X$7:$X85,MATCH($E86,$A$7:$A85,0)),IF($B86="Meilenstein",0,1)+N($F86),Freie_Tage),WORKDAY(IF(ISNUMBER($C$5),$C$5,TODAY())-1,1,Freie_Tage))),IF(ISNUMBER($J86),WORKDAY($J86-1,1,Freie_Tage),0)))))</f>
        <v/>
      </c>
      <c r="W86" s="62" t="str">
        <f>IF(V86="","",IF(ISNUMBER($P86),$P86,IF($B86="Meilenstein",V86,WORKDAY(V86,MAX(N($G86),1)-1,Freie_Tage))))</f>
        <v/>
      </c>
      <c r="X86" s="62" t="str">
        <f>IF(V86="","",MAX(WORKDAY(IF($B86="Meilenstein",V86,WORKDAY(V86,MAX(N($G86),1)-1,Freie_Tage)),N($H86),Freie_Tage),IF(ISNUMBER($P86),$P86,0)))</f>
        <v/>
      </c>
      <c r="Y86" s="62">
        <f t="shared" si="11"/>
        <v>0</v>
      </c>
      <c r="Z86" s="62">
        <f>IF(NOT(ISNUMBER($K86)),0,IF(Y86&gt;=1,1,IF(TODAY()&lt;$K86,2,IF(OR(TODAY()&gt;$L86,N($R86)&gt;0),5,IF(Y86&lt;MIN(1,(NETWORKDAYS($K86,TODAY(),Freie_Tage)-1)/MAX(1,NETWORKDAYS($K86,$L86,Freie_Tage)))-0.15,4,3)))))</f>
        <v>0</v>
      </c>
      <c r="AA86" s="63" t="str">
        <f t="shared" ref="AA86:CZ86" si="89">IF(AND($B86="Meilenstein",ISNUMBER($K86)),IF(AND(AA$1&lt;=$K86,AB$1&gt;$K86),"◆",""),"")</f>
        <v/>
      </c>
      <c r="AB86" s="63" t="str">
        <f t="shared" si="89"/>
        <v/>
      </c>
      <c r="AC86" s="63" t="str">
        <f t="shared" si="89"/>
        <v/>
      </c>
      <c r="AD86" s="63" t="str">
        <f t="shared" si="89"/>
        <v/>
      </c>
      <c r="AE86" s="63" t="str">
        <f t="shared" si="89"/>
        <v/>
      </c>
      <c r="AF86" s="63" t="str">
        <f t="shared" si="89"/>
        <v/>
      </c>
      <c r="AG86" s="63" t="str">
        <f t="shared" si="89"/>
        <v/>
      </c>
      <c r="AH86" s="63" t="str">
        <f t="shared" si="89"/>
        <v/>
      </c>
      <c r="AI86" s="63" t="str">
        <f t="shared" si="89"/>
        <v/>
      </c>
      <c r="AJ86" s="63" t="str">
        <f t="shared" si="89"/>
        <v/>
      </c>
      <c r="AK86" s="63" t="str">
        <f t="shared" si="89"/>
        <v/>
      </c>
      <c r="AL86" s="63" t="str">
        <f t="shared" si="89"/>
        <v/>
      </c>
      <c r="AM86" s="63" t="str">
        <f t="shared" si="89"/>
        <v/>
      </c>
      <c r="AN86" s="63" t="str">
        <f t="shared" si="89"/>
        <v/>
      </c>
      <c r="AO86" s="63" t="str">
        <f t="shared" si="89"/>
        <v/>
      </c>
      <c r="AP86" s="63" t="str">
        <f t="shared" si="89"/>
        <v/>
      </c>
      <c r="AQ86" s="63" t="str">
        <f t="shared" si="89"/>
        <v/>
      </c>
      <c r="AR86" s="63" t="str">
        <f t="shared" si="89"/>
        <v/>
      </c>
      <c r="AS86" s="63" t="str">
        <f t="shared" si="89"/>
        <v/>
      </c>
      <c r="AT86" s="63" t="str">
        <f t="shared" si="89"/>
        <v/>
      </c>
      <c r="AU86" s="63" t="str">
        <f t="shared" si="89"/>
        <v/>
      </c>
      <c r="AV86" s="63" t="str">
        <f t="shared" si="89"/>
        <v/>
      </c>
      <c r="AW86" s="63" t="str">
        <f t="shared" si="89"/>
        <v/>
      </c>
      <c r="AX86" s="63" t="str">
        <f t="shared" si="89"/>
        <v/>
      </c>
      <c r="AY86" s="63" t="str">
        <f t="shared" si="89"/>
        <v/>
      </c>
      <c r="AZ86" s="63" t="str">
        <f t="shared" si="89"/>
        <v/>
      </c>
      <c r="BA86" s="63" t="str">
        <f t="shared" si="89"/>
        <v/>
      </c>
      <c r="BB86" s="63" t="str">
        <f t="shared" si="89"/>
        <v/>
      </c>
      <c r="BC86" s="63" t="str">
        <f t="shared" si="89"/>
        <v/>
      </c>
      <c r="BD86" s="63" t="str">
        <f t="shared" si="89"/>
        <v/>
      </c>
      <c r="BE86" s="63" t="str">
        <f t="shared" si="89"/>
        <v/>
      </c>
      <c r="BF86" s="63" t="str">
        <f t="shared" si="89"/>
        <v/>
      </c>
      <c r="BG86" s="63" t="str">
        <f t="shared" si="89"/>
        <v/>
      </c>
      <c r="BH86" s="63" t="str">
        <f t="shared" si="89"/>
        <v/>
      </c>
      <c r="BI86" s="63" t="str">
        <f t="shared" si="89"/>
        <v/>
      </c>
      <c r="BJ86" s="63" t="str">
        <f t="shared" si="89"/>
        <v/>
      </c>
      <c r="BK86" s="63" t="str">
        <f t="shared" si="89"/>
        <v/>
      </c>
      <c r="BL86" s="63" t="str">
        <f t="shared" si="89"/>
        <v/>
      </c>
      <c r="BM86" s="63" t="str">
        <f t="shared" si="89"/>
        <v/>
      </c>
      <c r="BN86" s="63" t="str">
        <f t="shared" si="89"/>
        <v/>
      </c>
      <c r="BO86" s="63" t="str">
        <f t="shared" si="89"/>
        <v/>
      </c>
      <c r="BP86" s="63" t="str">
        <f t="shared" si="89"/>
        <v/>
      </c>
      <c r="BQ86" s="63" t="str">
        <f t="shared" si="89"/>
        <v/>
      </c>
      <c r="BR86" s="63" t="str">
        <f t="shared" si="89"/>
        <v/>
      </c>
      <c r="BS86" s="63" t="str">
        <f t="shared" si="89"/>
        <v/>
      </c>
      <c r="BT86" s="63" t="str">
        <f t="shared" si="89"/>
        <v/>
      </c>
      <c r="BU86" s="63" t="str">
        <f t="shared" si="89"/>
        <v/>
      </c>
      <c r="BV86" s="63" t="str">
        <f t="shared" si="89"/>
        <v/>
      </c>
      <c r="BW86" s="63" t="str">
        <f t="shared" si="89"/>
        <v/>
      </c>
      <c r="BX86" s="63" t="str">
        <f t="shared" si="89"/>
        <v/>
      </c>
      <c r="BY86" s="63" t="str">
        <f t="shared" si="89"/>
        <v/>
      </c>
      <c r="BZ86" s="63" t="str">
        <f t="shared" si="89"/>
        <v/>
      </c>
      <c r="CA86" s="63" t="str">
        <f t="shared" si="89"/>
        <v/>
      </c>
      <c r="CB86" s="63" t="str">
        <f t="shared" si="89"/>
        <v/>
      </c>
      <c r="CC86" s="63" t="str">
        <f t="shared" si="89"/>
        <v/>
      </c>
      <c r="CD86" s="63" t="str">
        <f t="shared" si="89"/>
        <v/>
      </c>
      <c r="CE86" s="63" t="str">
        <f t="shared" si="89"/>
        <v/>
      </c>
      <c r="CF86" s="63" t="str">
        <f t="shared" si="89"/>
        <v/>
      </c>
      <c r="CG86" s="63" t="str">
        <f t="shared" si="89"/>
        <v/>
      </c>
      <c r="CH86" s="63" t="str">
        <f t="shared" si="89"/>
        <v/>
      </c>
      <c r="CI86" s="63" t="str">
        <f t="shared" si="89"/>
        <v/>
      </c>
      <c r="CJ86" s="63" t="str">
        <f t="shared" si="89"/>
        <v/>
      </c>
      <c r="CK86" s="63" t="str">
        <f t="shared" si="89"/>
        <v/>
      </c>
      <c r="CL86" s="63" t="str">
        <f t="shared" si="89"/>
        <v/>
      </c>
      <c r="CM86" s="63" t="str">
        <f t="shared" si="89"/>
        <v/>
      </c>
      <c r="CN86" s="63" t="str">
        <f t="shared" si="89"/>
        <v/>
      </c>
      <c r="CO86" s="63" t="str">
        <f t="shared" si="89"/>
        <v/>
      </c>
      <c r="CP86" s="63" t="str">
        <f t="shared" si="89"/>
        <v/>
      </c>
      <c r="CQ86" s="63" t="str">
        <f t="shared" si="89"/>
        <v/>
      </c>
      <c r="CR86" s="63" t="str">
        <f t="shared" si="89"/>
        <v/>
      </c>
      <c r="CS86" s="63" t="str">
        <f t="shared" si="89"/>
        <v/>
      </c>
      <c r="CT86" s="63" t="str">
        <f t="shared" si="89"/>
        <v/>
      </c>
      <c r="CU86" s="63" t="str">
        <f t="shared" si="89"/>
        <v/>
      </c>
      <c r="CV86" s="63" t="str">
        <f t="shared" si="89"/>
        <v/>
      </c>
      <c r="CW86" s="63" t="str">
        <f t="shared" si="89"/>
        <v/>
      </c>
      <c r="CX86" s="63" t="str">
        <f t="shared" si="89"/>
        <v/>
      </c>
      <c r="CY86" s="63" t="str">
        <f t="shared" si="89"/>
        <v/>
      </c>
      <c r="CZ86" s="63" t="str">
        <f t="shared" si="89"/>
        <v/>
      </c>
    </row>
    <row r="87" ht="15.75" customHeight="1">
      <c r="A87" s="53"/>
      <c r="B87" s="53"/>
      <c r="C87" s="55"/>
      <c r="D87" s="55"/>
      <c r="E87" s="53"/>
      <c r="F87" s="53"/>
      <c r="G87" s="53"/>
      <c r="H87" s="53"/>
      <c r="I87" s="53"/>
      <c r="J87" s="56"/>
      <c r="K87" s="57" t="str">
        <f t="shared" si="6"/>
        <v/>
      </c>
      <c r="L87" s="57" t="str">
        <f t="shared" si="7"/>
        <v/>
      </c>
      <c r="M87" s="57" t="str">
        <f>IF(OR($B87&lt;&gt;"Vorgang",N($H87)=0,NOT(ISNUMBER($L87)),ISNUMBER($P87)),"",WORKDAY($L87,$H87,Freie_Tage))</f>
        <v/>
      </c>
      <c r="N87" s="56"/>
      <c r="O87" s="56"/>
      <c r="P87" s="56"/>
      <c r="Q87" s="58"/>
      <c r="R87" s="59" t="str">
        <f>IF(AND(ISNUMBER($N87),ISNUMBER($L87)),IF($L87&gt;$N87,NETWORKDAYS($N87,$L87,Freie_Tage)-1,IF($L87&lt;$N87,1-NETWORKDAYS($L87,$N87,Freie_Tage),0)),"")</f>
        <v/>
      </c>
      <c r="S87" s="60" t="str">
        <f t="shared" si="8"/>
        <v/>
      </c>
      <c r="T87" s="61" t="str">
        <f t="shared" si="9"/>
        <v/>
      </c>
      <c r="U87" s="62">
        <f t="shared" si="10"/>
        <v>1</v>
      </c>
      <c r="V87" s="62" t="str">
        <f t="array" ref="V87">IF(OR($C87="",$B87="Abschnitt"),"",IF(ISNUMBER($O87),$O87,IF(AND($E87="",NOT(ISNUMBER($J87))),WORKDAY(IF(ISNUMBER($C$5),$C$5,TODAY())-1,1,Freie_Tage),MAX(IF($E87="",0,IFERROR(WORKDAY(INDEX($X$7:$X86,MATCH($E87,$A$7:$A86,0)),IF($B87="Meilenstein",0,1)+N($F87),Freie_Tage),WORKDAY(IF(ISNUMBER($C$5),$C$5,TODAY())-1,1,Freie_Tage))),IF(ISNUMBER($J87),WORKDAY($J87-1,1,Freie_Tage),0)))))</f>
        <v/>
      </c>
      <c r="W87" s="62" t="str">
        <f>IF(V87="","",IF(ISNUMBER($P87),$P87,IF($B87="Meilenstein",V87,WORKDAY(V87,MAX(N($G87),1)-1,Freie_Tage))))</f>
        <v/>
      </c>
      <c r="X87" s="62" t="str">
        <f>IF(V87="","",MAX(WORKDAY(IF($B87="Meilenstein",V87,WORKDAY(V87,MAX(N($G87),1)-1,Freie_Tage)),N($H87),Freie_Tage),IF(ISNUMBER($P87),$P87,0)))</f>
        <v/>
      </c>
      <c r="Y87" s="62">
        <f t="shared" si="11"/>
        <v>0</v>
      </c>
      <c r="Z87" s="62">
        <f>IF(NOT(ISNUMBER($K87)),0,IF(Y87&gt;=1,1,IF(TODAY()&lt;$K87,2,IF(OR(TODAY()&gt;$L87,N($R87)&gt;0),5,IF(Y87&lt;MIN(1,(NETWORKDAYS($K87,TODAY(),Freie_Tage)-1)/MAX(1,NETWORKDAYS($K87,$L87,Freie_Tage)))-0.15,4,3)))))</f>
        <v>0</v>
      </c>
      <c r="AA87" s="63" t="str">
        <f t="shared" ref="AA87:CZ87" si="90">IF(AND($B87="Meilenstein",ISNUMBER($K87)),IF(AND(AA$1&lt;=$K87,AB$1&gt;$K87),"◆",""),"")</f>
        <v/>
      </c>
      <c r="AB87" s="63" t="str">
        <f t="shared" si="90"/>
        <v/>
      </c>
      <c r="AC87" s="63" t="str">
        <f t="shared" si="90"/>
        <v/>
      </c>
      <c r="AD87" s="63" t="str">
        <f t="shared" si="90"/>
        <v/>
      </c>
      <c r="AE87" s="63" t="str">
        <f t="shared" si="90"/>
        <v/>
      </c>
      <c r="AF87" s="63" t="str">
        <f t="shared" si="90"/>
        <v/>
      </c>
      <c r="AG87" s="63" t="str">
        <f t="shared" si="90"/>
        <v/>
      </c>
      <c r="AH87" s="63" t="str">
        <f t="shared" si="90"/>
        <v/>
      </c>
      <c r="AI87" s="63" t="str">
        <f t="shared" si="90"/>
        <v/>
      </c>
      <c r="AJ87" s="63" t="str">
        <f t="shared" si="90"/>
        <v/>
      </c>
      <c r="AK87" s="63" t="str">
        <f t="shared" si="90"/>
        <v/>
      </c>
      <c r="AL87" s="63" t="str">
        <f t="shared" si="90"/>
        <v/>
      </c>
      <c r="AM87" s="63" t="str">
        <f t="shared" si="90"/>
        <v/>
      </c>
      <c r="AN87" s="63" t="str">
        <f t="shared" si="90"/>
        <v/>
      </c>
      <c r="AO87" s="63" t="str">
        <f t="shared" si="90"/>
        <v/>
      </c>
      <c r="AP87" s="63" t="str">
        <f t="shared" si="90"/>
        <v/>
      </c>
      <c r="AQ87" s="63" t="str">
        <f t="shared" si="90"/>
        <v/>
      </c>
      <c r="AR87" s="63" t="str">
        <f t="shared" si="90"/>
        <v/>
      </c>
      <c r="AS87" s="63" t="str">
        <f t="shared" si="90"/>
        <v/>
      </c>
      <c r="AT87" s="63" t="str">
        <f t="shared" si="90"/>
        <v/>
      </c>
      <c r="AU87" s="63" t="str">
        <f t="shared" si="90"/>
        <v/>
      </c>
      <c r="AV87" s="63" t="str">
        <f t="shared" si="90"/>
        <v/>
      </c>
      <c r="AW87" s="63" t="str">
        <f t="shared" si="90"/>
        <v/>
      </c>
      <c r="AX87" s="63" t="str">
        <f t="shared" si="90"/>
        <v/>
      </c>
      <c r="AY87" s="63" t="str">
        <f t="shared" si="90"/>
        <v/>
      </c>
      <c r="AZ87" s="63" t="str">
        <f t="shared" si="90"/>
        <v/>
      </c>
      <c r="BA87" s="63" t="str">
        <f t="shared" si="90"/>
        <v/>
      </c>
      <c r="BB87" s="63" t="str">
        <f t="shared" si="90"/>
        <v/>
      </c>
      <c r="BC87" s="63" t="str">
        <f t="shared" si="90"/>
        <v/>
      </c>
      <c r="BD87" s="63" t="str">
        <f t="shared" si="90"/>
        <v/>
      </c>
      <c r="BE87" s="63" t="str">
        <f t="shared" si="90"/>
        <v/>
      </c>
      <c r="BF87" s="63" t="str">
        <f t="shared" si="90"/>
        <v/>
      </c>
      <c r="BG87" s="63" t="str">
        <f t="shared" si="90"/>
        <v/>
      </c>
      <c r="BH87" s="63" t="str">
        <f t="shared" si="90"/>
        <v/>
      </c>
      <c r="BI87" s="63" t="str">
        <f t="shared" si="90"/>
        <v/>
      </c>
      <c r="BJ87" s="63" t="str">
        <f t="shared" si="90"/>
        <v/>
      </c>
      <c r="BK87" s="63" t="str">
        <f t="shared" si="90"/>
        <v/>
      </c>
      <c r="BL87" s="63" t="str">
        <f t="shared" si="90"/>
        <v/>
      </c>
      <c r="BM87" s="63" t="str">
        <f t="shared" si="90"/>
        <v/>
      </c>
      <c r="BN87" s="63" t="str">
        <f t="shared" si="90"/>
        <v/>
      </c>
      <c r="BO87" s="63" t="str">
        <f t="shared" si="90"/>
        <v/>
      </c>
      <c r="BP87" s="63" t="str">
        <f t="shared" si="90"/>
        <v/>
      </c>
      <c r="BQ87" s="63" t="str">
        <f t="shared" si="90"/>
        <v/>
      </c>
      <c r="BR87" s="63" t="str">
        <f t="shared" si="90"/>
        <v/>
      </c>
      <c r="BS87" s="63" t="str">
        <f t="shared" si="90"/>
        <v/>
      </c>
      <c r="BT87" s="63" t="str">
        <f t="shared" si="90"/>
        <v/>
      </c>
      <c r="BU87" s="63" t="str">
        <f t="shared" si="90"/>
        <v/>
      </c>
      <c r="BV87" s="63" t="str">
        <f t="shared" si="90"/>
        <v/>
      </c>
      <c r="BW87" s="63" t="str">
        <f t="shared" si="90"/>
        <v/>
      </c>
      <c r="BX87" s="63" t="str">
        <f t="shared" si="90"/>
        <v/>
      </c>
      <c r="BY87" s="63" t="str">
        <f t="shared" si="90"/>
        <v/>
      </c>
      <c r="BZ87" s="63" t="str">
        <f t="shared" si="90"/>
        <v/>
      </c>
      <c r="CA87" s="63" t="str">
        <f t="shared" si="90"/>
        <v/>
      </c>
      <c r="CB87" s="63" t="str">
        <f t="shared" si="90"/>
        <v/>
      </c>
      <c r="CC87" s="63" t="str">
        <f t="shared" si="90"/>
        <v/>
      </c>
      <c r="CD87" s="63" t="str">
        <f t="shared" si="90"/>
        <v/>
      </c>
      <c r="CE87" s="63" t="str">
        <f t="shared" si="90"/>
        <v/>
      </c>
      <c r="CF87" s="63" t="str">
        <f t="shared" si="90"/>
        <v/>
      </c>
      <c r="CG87" s="63" t="str">
        <f t="shared" si="90"/>
        <v/>
      </c>
      <c r="CH87" s="63" t="str">
        <f t="shared" si="90"/>
        <v/>
      </c>
      <c r="CI87" s="63" t="str">
        <f t="shared" si="90"/>
        <v/>
      </c>
      <c r="CJ87" s="63" t="str">
        <f t="shared" si="90"/>
        <v/>
      </c>
      <c r="CK87" s="63" t="str">
        <f t="shared" si="90"/>
        <v/>
      </c>
      <c r="CL87" s="63" t="str">
        <f t="shared" si="90"/>
        <v/>
      </c>
      <c r="CM87" s="63" t="str">
        <f t="shared" si="90"/>
        <v/>
      </c>
      <c r="CN87" s="63" t="str">
        <f t="shared" si="90"/>
        <v/>
      </c>
      <c r="CO87" s="63" t="str">
        <f t="shared" si="90"/>
        <v/>
      </c>
      <c r="CP87" s="63" t="str">
        <f t="shared" si="90"/>
        <v/>
      </c>
      <c r="CQ87" s="63" t="str">
        <f t="shared" si="90"/>
        <v/>
      </c>
      <c r="CR87" s="63" t="str">
        <f t="shared" si="90"/>
        <v/>
      </c>
      <c r="CS87" s="63" t="str">
        <f t="shared" si="90"/>
        <v/>
      </c>
      <c r="CT87" s="63" t="str">
        <f t="shared" si="90"/>
        <v/>
      </c>
      <c r="CU87" s="63" t="str">
        <f t="shared" si="90"/>
        <v/>
      </c>
      <c r="CV87" s="63" t="str">
        <f t="shared" si="90"/>
        <v/>
      </c>
      <c r="CW87" s="63" t="str">
        <f t="shared" si="90"/>
        <v/>
      </c>
      <c r="CX87" s="63" t="str">
        <f t="shared" si="90"/>
        <v/>
      </c>
      <c r="CY87" s="63" t="str">
        <f t="shared" si="90"/>
        <v/>
      </c>
      <c r="CZ87" s="63" t="str">
        <f t="shared" si="90"/>
        <v/>
      </c>
    </row>
    <row r="88" ht="15.75" customHeight="1">
      <c r="C88" s="66" t="s">
        <v>180</v>
      </c>
    </row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G5:H5"/>
    <mergeCell ref="I5:J5"/>
    <mergeCell ref="E6:F6"/>
    <mergeCell ref="G6:H6"/>
    <mergeCell ref="I6:J6"/>
    <mergeCell ref="N6:T6"/>
    <mergeCell ref="A2:CZ2"/>
    <mergeCell ref="A3:T3"/>
    <mergeCell ref="A4:B4"/>
    <mergeCell ref="E4:I4"/>
    <mergeCell ref="O4:Q4"/>
    <mergeCell ref="A5:B5"/>
    <mergeCell ref="E5:F5"/>
    <mergeCell ref="P5:Q5"/>
  </mergeCells>
  <conditionalFormatting sqref="AA8:CZ87">
    <cfRule type="expression" dxfId="0" priority="1">
      <formula>AND(AA$1&lt;=TODAY(),AB$1&gt;TODAY())</formula>
    </cfRule>
  </conditionalFormatting>
  <conditionalFormatting sqref="AA8:CZ87">
    <cfRule type="expression" dxfId="1" priority="2">
      <formula>AND($B8="Abschnitt",ISNUMBER($K8),AA$1&lt;=$L8,AB$1&gt;$K8)</formula>
    </cfRule>
  </conditionalFormatting>
  <conditionalFormatting sqref="AA8:CZ87">
    <cfRule type="expression" dxfId="2" priority="3">
      <formula>AND($B8="Vorgang",ISNUMBER($K8),AA$1&lt;=$L8,AB$1&gt;$K8,AA$1&lt;$K8+($L8-$K8+1)*$Y8)</formula>
    </cfRule>
  </conditionalFormatting>
  <conditionalFormatting sqref="AA8:CZ87">
    <cfRule type="expression" dxfId="3" priority="4">
      <formula>AND($B8="Vorgang",ISNUMBER($K8),AA$1&lt;=$L8,AB$1&gt;$K8,$Z8=5)</formula>
    </cfRule>
  </conditionalFormatting>
  <conditionalFormatting sqref="AA8:CZ87">
    <cfRule type="expression" dxfId="4" priority="5">
      <formula>AND($B8="Vorgang",ISNUMBER($K8),AA$1&lt;=$L8,AB$1&gt;$K8,$I8="ja",OR(MONTH(AA$1)=12,MONTH(AA$1)&lt;=2))</formula>
    </cfRule>
  </conditionalFormatting>
  <conditionalFormatting sqref="AA8:CZ87">
    <cfRule type="expression" dxfId="5" priority="6">
      <formula>AND($B8="Vorgang",ISNUMBER($K8),AA$1&lt;=$L8,AB$1&gt;$K8)</formula>
    </cfRule>
  </conditionalFormatting>
  <conditionalFormatting sqref="AA8:CZ87">
    <cfRule type="expression" dxfId="6" priority="7">
      <formula>AND($B8="Vorgang",ISNUMBER($M8),AA$1&lt;=$M8,AB$1&gt;$L8+1)</formula>
    </cfRule>
  </conditionalFormatting>
  <conditionalFormatting sqref="AA8:CZ87">
    <cfRule type="expression" dxfId="7" priority="8">
      <formula>$B8="Abschnitt"</formula>
    </cfRule>
  </conditionalFormatting>
  <conditionalFormatting sqref="AA5:CZ7">
    <cfRule type="expression" dxfId="8" priority="9">
      <formula>AND(AA$1&lt;=TODAY(),AB$1&gt;TODAY())</formula>
    </cfRule>
  </conditionalFormatting>
  <conditionalFormatting sqref="AA5:CZ7">
    <cfRule type="expression" dxfId="9" priority="10">
      <formula>AND($E$5="Tag",WEEKDAY(AA$1,2)&gt;5)</formula>
    </cfRule>
  </conditionalFormatting>
  <conditionalFormatting sqref="A8:T87">
    <cfRule type="expression" dxfId="10" priority="11">
      <formula>$B8="Abschnitt"</formula>
    </cfRule>
  </conditionalFormatting>
  <conditionalFormatting sqref="A8:T87">
    <cfRule type="expression" dxfId="11" priority="12">
      <formula>$B8="Meilenstein"</formula>
    </cfRule>
  </conditionalFormatting>
  <conditionalFormatting sqref="S8:S87">
    <cfRule type="expression" dxfId="12" priority="13">
      <formula>$Z8=5</formula>
    </cfRule>
  </conditionalFormatting>
  <conditionalFormatting sqref="S8:S87">
    <cfRule type="expression" dxfId="13" priority="14">
      <formula>$Z8=4</formula>
    </cfRule>
  </conditionalFormatting>
  <conditionalFormatting sqref="S8:S87">
    <cfRule type="expression" dxfId="14" priority="15">
      <formula>$Z8=3</formula>
    </cfRule>
  </conditionalFormatting>
  <conditionalFormatting sqref="S8:S87">
    <cfRule type="expression" dxfId="14" priority="16">
      <formula>$Z8=1</formula>
    </cfRule>
  </conditionalFormatting>
  <conditionalFormatting sqref="S8:S87">
    <cfRule type="expression" dxfId="15" priority="17">
      <formula>$Z8=2</formula>
    </cfRule>
  </conditionalFormatting>
  <conditionalFormatting sqref="R8:R87">
    <cfRule type="expression" dxfId="12" priority="18">
      <formula>N($R8)&gt;0</formula>
    </cfRule>
  </conditionalFormatting>
  <conditionalFormatting sqref="T8:T87">
    <cfRule type="expression" dxfId="12" priority="19">
      <formula>LEFT($T8,1)="⚠"</formula>
    </cfRule>
  </conditionalFormatting>
  <dataValidations>
    <dataValidation type="decimal" allowBlank="1" showInputMessage="1" showErrorMessage="1" prompt="Bitte 0 % bis 100 % eingeben." sqref="Q8:Q87">
      <formula1>0.0</formula1>
      <formula2>1.0</formula2>
    </dataValidation>
    <dataValidation type="list" allowBlank="1" sqref="I8:I87">
      <formula1>"ja,nein"</formula1>
    </dataValidation>
    <dataValidation type="decimal" allowBlank="1" showInputMessage="1" showErrorMessage="1" prompt="Bitte ganze Arbeitstage eingeben (0–1000)." sqref="E8:H87">
      <formula1>0.0</formula1>
      <formula2>1000.0</formula2>
    </dataValidation>
    <dataValidation type="date" operator="greaterThan" allowBlank="1" sqref="K4 C5 I5">
      <formula1>36526.0</formula1>
    </dataValidation>
    <dataValidation type="date" operator="greaterThan" allowBlank="1" showInputMessage="1" showErrorMessage="1" prompt="Bitte ein Datum eingeben." sqref="J8:J87 N8:P87">
      <formula1>36526.0</formula1>
    </dataValidation>
    <dataValidation type="list" allowBlank="1" sqref="E5">
      <formula1>"Tag,Woche,Monat"</formula1>
    </dataValidation>
    <dataValidation type="list" allowBlank="1" sqref="B8:B87">
      <formula1>"Abschnitt,Vorgang,Meilenstein"</formula1>
    </dataValidation>
  </dataValidations>
  <hyperlinks>
    <hyperlink r:id="rId2" ref="A2"/>
  </hyperlinks>
  <printOptions horizontalCentered="1"/>
  <pageMargins bottom="0.5" footer="0.0" header="0.0" left="0.4" right="0.4" top="0.5"/>
  <pageSetup fitToHeight="0" paperSize="8" orientation="landscape"/>
  <headerFooter>
    <oddFooter>&amp;L &amp;A  ·  Stand &amp;D&amp;R Seite &amp;P von </oddFooter>
  </headerFooter>
  <drawing r:id="rId3"/>
  <legacy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E7D32"/>
    <pageSetUpPr/>
  </sheetPr>
  <sheetViews>
    <sheetView showGridLines="0"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 outlineLevelCol="1"/>
  <cols>
    <col customWidth="1" min="1" max="1" width="2.0"/>
    <col customWidth="1" min="2" max="2" width="26.0"/>
    <col customWidth="1" min="3" max="3" width="24.0"/>
    <col customWidth="1" min="4" max="4" width="18.0"/>
    <col customWidth="1" min="5" max="5" width="17.0"/>
    <col customWidth="1" min="6" max="6" width="28.0"/>
    <col customWidth="1" min="7" max="7" width="12.0"/>
    <col customWidth="1" min="8" max="8" width="14.0"/>
    <col customWidth="1" min="9" max="9" width="3.0"/>
    <col customWidth="1" min="10" max="10" width="44.0"/>
    <col customWidth="1" min="11" max="26" width="8.71"/>
  </cols>
  <sheetData>
    <row r="2">
      <c r="B2" s="67" t="s">
        <v>181</v>
      </c>
    </row>
    <row r="3">
      <c r="B3" s="68" t="s">
        <v>182</v>
      </c>
    </row>
    <row r="4">
      <c r="B4" s="69" t="s">
        <v>184</v>
      </c>
      <c r="C4" s="69" t="s">
        <v>81</v>
      </c>
      <c r="D4" s="69" t="s">
        <v>185</v>
      </c>
      <c r="E4" s="69" t="s">
        <v>186</v>
      </c>
      <c r="F4" s="69" t="s">
        <v>187</v>
      </c>
      <c r="G4" s="69" t="s">
        <v>188</v>
      </c>
      <c r="H4" s="69" t="s">
        <v>189</v>
      </c>
      <c r="J4" s="73" t="s">
        <v>191</v>
      </c>
    </row>
    <row r="5">
      <c r="B5" s="75" t="s">
        <v>199</v>
      </c>
      <c r="C5" s="75" t="s">
        <v>102</v>
      </c>
      <c r="D5" s="75" t="s">
        <v>200</v>
      </c>
      <c r="E5" s="75" t="s">
        <v>201</v>
      </c>
      <c r="F5" s="75" t="s">
        <v>202</v>
      </c>
      <c r="G5" s="83">
        <f>IF($C5="","",COUNTIF(Bauzeitenplan!$D$8:$D$87,$C5))</f>
        <v>6</v>
      </c>
      <c r="H5" s="90">
        <f>IF($C5="","",IFERROR(1/(1/MINIFS(Bauzeitenplan!$K$8:$K$87,Bauzeitenplan!$D$8:$D$87,$C5,Bauzeitenplan!$K$8:$K$87,"&gt;="&amp;TODAY())),"–"))</f>
        <v>46324</v>
      </c>
      <c r="J5" s="92"/>
    </row>
    <row r="6">
      <c r="B6" s="75" t="s">
        <v>231</v>
      </c>
      <c r="C6" s="75" t="s">
        <v>109</v>
      </c>
      <c r="D6" s="75" t="s">
        <v>234</v>
      </c>
      <c r="E6" s="75" t="s">
        <v>235</v>
      </c>
      <c r="F6" s="75" t="s">
        <v>236</v>
      </c>
      <c r="G6" s="83">
        <f>IF($C6="","",COUNTIF(Bauzeitenplan!$D$8:$D$87,$C6))</f>
        <v>1</v>
      </c>
      <c r="H6" s="90" t="str">
        <f>IF($C6="","",IFERROR(1/(1/MINIFS(Bauzeitenplan!$K$8:$K$87,Bauzeitenplan!$D$8:$D$87,$C6,Bauzeitenplan!$K$8:$K$87,"&gt;="&amp;TODAY())),"–"))</f>
        <v>–</v>
      </c>
      <c r="J6" s="92"/>
    </row>
    <row r="7">
      <c r="B7" s="75" t="s">
        <v>255</v>
      </c>
      <c r="C7" s="75" t="s">
        <v>124</v>
      </c>
      <c r="D7" s="75" t="s">
        <v>257</v>
      </c>
      <c r="E7" s="75" t="s">
        <v>258</v>
      </c>
      <c r="F7" s="75" t="s">
        <v>259</v>
      </c>
      <c r="G7" s="83">
        <f>IF($C7="","",COUNTIF(Bauzeitenplan!$D$8:$D$87,$C7))</f>
        <v>1</v>
      </c>
      <c r="H7" s="90">
        <f>IF($C7="","",IFERROR(1/(1/MINIFS(Bauzeitenplan!$K$8:$K$87,Bauzeitenplan!$D$8:$D$87,$C7,Bauzeitenplan!$K$8:$K$87,"&gt;="&amp;TODAY())),"–"))</f>
        <v>46337</v>
      </c>
      <c r="J7" s="92"/>
    </row>
    <row r="8">
      <c r="B8" s="75" t="s">
        <v>262</v>
      </c>
      <c r="C8" s="75" t="s">
        <v>120</v>
      </c>
      <c r="D8" s="75" t="s">
        <v>263</v>
      </c>
      <c r="E8" s="75" t="s">
        <v>264</v>
      </c>
      <c r="F8" s="75" t="s">
        <v>266</v>
      </c>
      <c r="G8" s="83">
        <f>IF($C8="","",COUNTIF(Bauzeitenplan!$D$8:$D$87,$C8))</f>
        <v>1</v>
      </c>
      <c r="H8" s="90">
        <f>IF($C8="","",IFERROR(1/(1/MINIFS(Bauzeitenplan!$K$8:$K$87,Bauzeitenplan!$D$8:$D$87,$C8,Bauzeitenplan!$K$8:$K$87,"&gt;="&amp;TODAY())),"–"))</f>
        <v>46345</v>
      </c>
      <c r="J8" s="92"/>
    </row>
    <row r="9">
      <c r="B9" s="75" t="s">
        <v>149</v>
      </c>
      <c r="C9" s="75" t="s">
        <v>150</v>
      </c>
      <c r="D9" s="75" t="s">
        <v>269</v>
      </c>
      <c r="E9" s="75" t="s">
        <v>270</v>
      </c>
      <c r="F9" s="75" t="s">
        <v>271</v>
      </c>
      <c r="G9" s="83">
        <f>IF($C9="","",COUNTIF(Bauzeitenplan!$D$8:$D$87,$C9))</f>
        <v>1</v>
      </c>
      <c r="H9" s="90">
        <f>IF($C9="","",IFERROR(1/(1/MINIFS(Bauzeitenplan!$K$8:$K$87,Bauzeitenplan!$D$8:$D$87,$C9,Bauzeitenplan!$K$8:$K$87,"&gt;="&amp;TODAY())),"–"))</f>
        <v>46359</v>
      </c>
      <c r="J9" s="92"/>
    </row>
    <row r="10">
      <c r="B10" s="75" t="s">
        <v>275</v>
      </c>
      <c r="C10" s="75" t="s">
        <v>130</v>
      </c>
      <c r="D10" s="75" t="s">
        <v>277</v>
      </c>
      <c r="E10" s="75" t="s">
        <v>278</v>
      </c>
      <c r="F10" s="75" t="s">
        <v>279</v>
      </c>
      <c r="G10" s="83">
        <f>IF($C10="","",COUNTIF(Bauzeitenplan!$D$8:$D$87,$C10))</f>
        <v>2</v>
      </c>
      <c r="H10" s="90">
        <f>IF($C10="","",IFERROR(1/(1/MINIFS(Bauzeitenplan!$K$8:$K$87,Bauzeitenplan!$D$8:$D$87,$C10,Bauzeitenplan!$K$8:$K$87,"&gt;="&amp;TODAY())),"–"))</f>
        <v>46366</v>
      </c>
      <c r="J10" s="97"/>
    </row>
    <row r="11">
      <c r="B11" s="75" t="s">
        <v>284</v>
      </c>
      <c r="C11" s="75" t="s">
        <v>126</v>
      </c>
      <c r="D11" s="75" t="s">
        <v>285</v>
      </c>
      <c r="E11" s="75" t="s">
        <v>286</v>
      </c>
      <c r="F11" s="75" t="s">
        <v>287</v>
      </c>
      <c r="G11" s="83">
        <f>IF($C11="","",COUNTIF(Bauzeitenplan!$D$8:$D$87,$C11))</f>
        <v>3</v>
      </c>
      <c r="H11" s="90">
        <f>IF($C11="","",IFERROR(1/(1/MINIFS(Bauzeitenplan!$K$8:$K$87,Bauzeitenplan!$D$8:$D$87,$C11,Bauzeitenplan!$K$8:$K$87,"&gt;="&amp;TODAY())),"–"))</f>
        <v>46366</v>
      </c>
    </row>
    <row r="12">
      <c r="B12" s="75" t="s">
        <v>288</v>
      </c>
      <c r="C12" s="75" t="s">
        <v>134</v>
      </c>
      <c r="D12" s="75" t="s">
        <v>289</v>
      </c>
      <c r="E12" s="75" t="s">
        <v>290</v>
      </c>
      <c r="F12" s="75" t="s">
        <v>291</v>
      </c>
      <c r="G12" s="83">
        <f>IF($C12="","",COUNTIF(Bauzeitenplan!$D$8:$D$87,$C12))</f>
        <v>1</v>
      </c>
      <c r="H12" s="90">
        <f>IF($C12="","",IFERROR(1/(1/MINIFS(Bauzeitenplan!$K$8:$K$87,Bauzeitenplan!$D$8:$D$87,$C12,Bauzeitenplan!$K$8:$K$87,"&gt;="&amp;TODAY())),"–"))</f>
        <v>46400</v>
      </c>
    </row>
    <row r="13">
      <c r="B13" s="75" t="s">
        <v>292</v>
      </c>
      <c r="C13" s="75" t="s">
        <v>158</v>
      </c>
      <c r="D13" s="75" t="s">
        <v>293</v>
      </c>
      <c r="E13" s="75" t="s">
        <v>294</v>
      </c>
      <c r="F13" s="75" t="s">
        <v>295</v>
      </c>
      <c r="G13" s="83">
        <f>IF($C13="","",COUNTIF(Bauzeitenplan!$D$8:$D$87,$C13))</f>
        <v>2</v>
      </c>
      <c r="H13" s="90">
        <f>IF($C13="","",IFERROR(1/(1/MINIFS(Bauzeitenplan!$K$8:$K$87,Bauzeitenplan!$D$8:$D$87,$C13,Bauzeitenplan!$K$8:$K$87,"&gt;="&amp;TODAY())),"–"))</f>
        <v>46373</v>
      </c>
    </row>
    <row r="14">
      <c r="B14" s="75" t="s">
        <v>167</v>
      </c>
      <c r="C14" s="75" t="s">
        <v>141</v>
      </c>
      <c r="D14" s="75" t="s">
        <v>296</v>
      </c>
      <c r="E14" s="75" t="s">
        <v>297</v>
      </c>
      <c r="F14" s="75" t="s">
        <v>298</v>
      </c>
      <c r="G14" s="83">
        <f>IF($C14="","",COUNTIF(Bauzeitenplan!$D$8:$D$87,$C14))</f>
        <v>1</v>
      </c>
      <c r="H14" s="90">
        <f>IF($C14="","",IFERROR(1/(1/MINIFS(Bauzeitenplan!$K$8:$K$87,Bauzeitenplan!$D$8:$D$87,$C14,Bauzeitenplan!$K$8:$K$87,"&gt;="&amp;TODAY())),"–"))</f>
        <v>46416</v>
      </c>
    </row>
    <row r="15">
      <c r="B15" s="75" t="s">
        <v>299</v>
      </c>
      <c r="C15" s="75" t="s">
        <v>148</v>
      </c>
      <c r="D15" s="75" t="s">
        <v>300</v>
      </c>
      <c r="E15" s="75" t="s">
        <v>301</v>
      </c>
      <c r="F15" s="75" t="s">
        <v>302</v>
      </c>
      <c r="G15" s="83">
        <f>IF($C15="","",COUNTIF(Bauzeitenplan!$D$8:$D$87,$C15))</f>
        <v>1</v>
      </c>
      <c r="H15" s="90">
        <f>IF($C15="","",IFERROR(1/(1/MINIFS(Bauzeitenplan!$K$8:$K$87,Bauzeitenplan!$D$8:$D$87,$C15,Bauzeitenplan!$K$8:$K$87,"&gt;="&amp;TODAY())),"–"))</f>
        <v>46450</v>
      </c>
    </row>
    <row r="16">
      <c r="B16" s="75" t="s">
        <v>170</v>
      </c>
      <c r="C16" s="75" t="s">
        <v>171</v>
      </c>
      <c r="D16" s="75" t="s">
        <v>303</v>
      </c>
      <c r="E16" s="75" t="s">
        <v>304</v>
      </c>
      <c r="F16" s="75" t="s">
        <v>305</v>
      </c>
      <c r="G16" s="83">
        <f>IF($C16="","",COUNTIF(Bauzeitenplan!$D$8:$D$87,$C16))</f>
        <v>1</v>
      </c>
      <c r="H16" s="90">
        <f>IF($C16="","",IFERROR(1/(1/MINIFS(Bauzeitenplan!$K$8:$K$87,Bauzeitenplan!$D$8:$D$87,$C16,Bauzeitenplan!$K$8:$K$87,"&gt;="&amp;TODAY())),"–"))</f>
        <v>46450</v>
      </c>
    </row>
    <row r="17">
      <c r="B17" s="75" t="s">
        <v>306</v>
      </c>
      <c r="C17" s="75" t="s">
        <v>156</v>
      </c>
      <c r="D17" s="75" t="s">
        <v>307</v>
      </c>
      <c r="E17" s="75" t="s">
        <v>308</v>
      </c>
      <c r="F17" s="75" t="s">
        <v>309</v>
      </c>
      <c r="G17" s="83">
        <f>IF($C17="","",COUNTIF(Bauzeitenplan!$D$8:$D$87,$C17))</f>
        <v>1</v>
      </c>
      <c r="H17" s="90">
        <f>IF($C17="","",IFERROR(1/(1/MINIFS(Bauzeitenplan!$K$8:$K$87,Bauzeitenplan!$D$8:$D$87,$C17,Bauzeitenplan!$K$8:$K$87,"&gt;="&amp;TODAY())),"–"))</f>
        <v>46463</v>
      </c>
    </row>
    <row r="18">
      <c r="B18" s="75" t="s">
        <v>310</v>
      </c>
      <c r="C18" s="75" t="s">
        <v>174</v>
      </c>
      <c r="D18" s="75" t="s">
        <v>311</v>
      </c>
      <c r="E18" s="75" t="s">
        <v>312</v>
      </c>
      <c r="F18" s="75" t="s">
        <v>313</v>
      </c>
      <c r="G18" s="83">
        <f>IF($C18="","",COUNTIF(Bauzeitenplan!$D$8:$D$87,$C18))</f>
        <v>1</v>
      </c>
      <c r="H18" s="90">
        <f>IF($C18="","",IFERROR(1/(1/MINIFS(Bauzeitenplan!$K$8:$K$87,Bauzeitenplan!$D$8:$D$87,$C18,Bauzeitenplan!$K$8:$K$87,"&gt;="&amp;TODAY())),"–"))</f>
        <v>46478</v>
      </c>
    </row>
    <row r="19">
      <c r="B19" s="75" t="s">
        <v>314</v>
      </c>
      <c r="C19" s="75" t="s">
        <v>105</v>
      </c>
      <c r="D19" s="75" t="s">
        <v>315</v>
      </c>
      <c r="E19" s="75" t="s">
        <v>316</v>
      </c>
      <c r="F19" s="75" t="s">
        <v>317</v>
      </c>
      <c r="G19" s="83">
        <f>IF($C19="","",COUNTIF(Bauzeitenplan!$D$8:$D$87,$C19))</f>
        <v>0</v>
      </c>
      <c r="H19" s="90" t="str">
        <f>IF($C19="","",IFERROR(1/(1/MINIFS(Bauzeitenplan!$K$8:$K$87,Bauzeitenplan!$D$8:$D$87,$C19,Bauzeitenplan!$K$8:$K$87,"&gt;="&amp;TODAY())),"–"))</f>
        <v>–</v>
      </c>
    </row>
    <row r="20">
      <c r="B20" s="75" t="s">
        <v>318</v>
      </c>
      <c r="C20" s="75" t="s">
        <v>177</v>
      </c>
      <c r="D20" s="75" t="s">
        <v>319</v>
      </c>
      <c r="E20" s="75" t="s">
        <v>320</v>
      </c>
      <c r="F20" s="75" t="s">
        <v>321</v>
      </c>
      <c r="G20" s="83">
        <f>IF($C20="","",COUNTIF(Bauzeitenplan!$D$8:$D$87,$C20))</f>
        <v>1</v>
      </c>
      <c r="H20" s="90">
        <f>IF($C20="","",IFERROR(1/(1/MINIFS(Bauzeitenplan!$K$8:$K$87,Bauzeitenplan!$D$8:$D$87,$C20,Bauzeitenplan!$K$8:$K$87,"&gt;="&amp;TODAY())),"–"))</f>
        <v>46420</v>
      </c>
    </row>
    <row r="21" ht="15.75" customHeight="1">
      <c r="B21" s="75"/>
      <c r="C21" s="75"/>
      <c r="D21" s="75"/>
      <c r="E21" s="75"/>
      <c r="F21" s="75"/>
      <c r="G21" s="83" t="str">
        <f>IF($C21="","",COUNTIF(Bauzeitenplan!$D$8:$D$87,$C21))</f>
        <v/>
      </c>
      <c r="H21" s="90" t="str">
        <f>IF($C21="","",IFERROR(1/(1/MINIFS(Bauzeitenplan!$K$8:$K$87,Bauzeitenplan!$D$8:$D$87,$C21,Bauzeitenplan!$K$8:$K$87,"&gt;="&amp;TODAY())),"–"))</f>
        <v/>
      </c>
    </row>
    <row r="22" ht="15.75" customHeight="1">
      <c r="B22" s="75"/>
      <c r="C22" s="75"/>
      <c r="D22" s="75"/>
      <c r="E22" s="75"/>
      <c r="F22" s="75"/>
      <c r="G22" s="83" t="str">
        <f>IF($C22="","",COUNTIF(Bauzeitenplan!$D$8:$D$87,$C22))</f>
        <v/>
      </c>
      <c r="H22" s="90" t="str">
        <f>IF($C22="","",IFERROR(1/(1/MINIFS(Bauzeitenplan!$K$8:$K$87,Bauzeitenplan!$D$8:$D$87,$C22,Bauzeitenplan!$K$8:$K$87,"&gt;="&amp;TODAY())),"–"))</f>
        <v/>
      </c>
    </row>
    <row r="23" ht="15.75" customHeight="1">
      <c r="B23" s="75"/>
      <c r="C23" s="75"/>
      <c r="D23" s="75"/>
      <c r="E23" s="75"/>
      <c r="F23" s="75"/>
      <c r="G23" s="83" t="str">
        <f>IF($C23="","",COUNTIF(Bauzeitenplan!$D$8:$D$87,$C23))</f>
        <v/>
      </c>
      <c r="H23" s="90" t="str">
        <f>IF($C23="","",IFERROR(1/(1/MINIFS(Bauzeitenplan!$K$8:$K$87,Bauzeitenplan!$D$8:$D$87,$C23,Bauzeitenplan!$K$8:$K$87,"&gt;="&amp;TODAY())),"–"))</f>
        <v/>
      </c>
    </row>
    <row r="24" ht="15.75" customHeight="1">
      <c r="B24" s="75"/>
      <c r="C24" s="75"/>
      <c r="D24" s="75"/>
      <c r="E24" s="75"/>
      <c r="F24" s="75"/>
      <c r="G24" s="83" t="str">
        <f>IF($C24="","",COUNTIF(Bauzeitenplan!$D$8:$D$87,$C24))</f>
        <v/>
      </c>
      <c r="H24" s="90" t="str">
        <f>IF($C24="","",IFERROR(1/(1/MINIFS(Bauzeitenplan!$K$8:$K$87,Bauzeitenplan!$D$8:$D$87,$C24,Bauzeitenplan!$K$8:$K$87,"&gt;="&amp;TODAY())),"–"))</f>
        <v/>
      </c>
    </row>
    <row r="25" ht="15.75" customHeight="1">
      <c r="B25" s="75"/>
      <c r="C25" s="75"/>
      <c r="D25" s="75"/>
      <c r="E25" s="75"/>
      <c r="F25" s="75"/>
      <c r="G25" s="83" t="str">
        <f>IF($C25="","",COUNTIF(Bauzeitenplan!$D$8:$D$87,$C25))</f>
        <v/>
      </c>
      <c r="H25" s="90" t="str">
        <f>IF($C25="","",IFERROR(1/(1/MINIFS(Bauzeitenplan!$K$8:$K$87,Bauzeitenplan!$D$8:$D$87,$C25,Bauzeitenplan!$K$8:$K$87,"&gt;="&amp;TODAY())),"–"))</f>
        <v/>
      </c>
    </row>
    <row r="26" ht="15.75" customHeight="1">
      <c r="B26" s="75"/>
      <c r="C26" s="75"/>
      <c r="D26" s="75"/>
      <c r="E26" s="75"/>
      <c r="F26" s="75"/>
      <c r="G26" s="83" t="str">
        <f>IF($C26="","",COUNTIF(Bauzeitenplan!$D$8:$D$87,$C26))</f>
        <v/>
      </c>
      <c r="H26" s="90" t="str">
        <f>IF($C26="","",IFERROR(1/(1/MINIFS(Bauzeitenplan!$K$8:$K$87,Bauzeitenplan!$D$8:$D$87,$C26,Bauzeitenplan!$K$8:$K$87,"&gt;="&amp;TODAY())),"–"))</f>
        <v/>
      </c>
    </row>
    <row r="27" ht="15.75" customHeight="1">
      <c r="B27" s="75"/>
      <c r="C27" s="75"/>
      <c r="D27" s="75"/>
      <c r="E27" s="75"/>
      <c r="F27" s="75"/>
      <c r="G27" s="83" t="str">
        <f>IF($C27="","",COUNTIF(Bauzeitenplan!$D$8:$D$87,$C27))</f>
        <v/>
      </c>
      <c r="H27" s="90" t="str">
        <f>IF($C27="","",IFERROR(1/(1/MINIFS(Bauzeitenplan!$K$8:$K$87,Bauzeitenplan!$D$8:$D$87,$C27,Bauzeitenplan!$K$8:$K$87,"&gt;="&amp;TODAY())),"–"))</f>
        <v/>
      </c>
    </row>
    <row r="28" ht="15.75" customHeight="1">
      <c r="B28" s="75"/>
      <c r="C28" s="75"/>
      <c r="D28" s="75"/>
      <c r="E28" s="75"/>
      <c r="F28" s="75"/>
      <c r="G28" s="83" t="str">
        <f>IF($C28="","",COUNTIF(Bauzeitenplan!$D$8:$D$87,$C28))</f>
        <v/>
      </c>
      <c r="H28" s="90" t="str">
        <f>IF($C28="","",IFERROR(1/(1/MINIFS(Bauzeitenplan!$K$8:$K$87,Bauzeitenplan!$D$8:$D$87,$C28,Bauzeitenplan!$K$8:$K$87,"&gt;="&amp;TODAY())),"–"))</f>
        <v/>
      </c>
    </row>
    <row r="29" ht="15.75" customHeight="1">
      <c r="B29" s="75"/>
      <c r="C29" s="75"/>
      <c r="D29" s="75"/>
      <c r="E29" s="75"/>
      <c r="F29" s="75"/>
      <c r="G29" s="83" t="str">
        <f>IF($C29="","",COUNTIF(Bauzeitenplan!$D$8:$D$87,$C29))</f>
        <v/>
      </c>
      <c r="H29" s="90" t="str">
        <f>IF($C29="","",IFERROR(1/(1/MINIFS(Bauzeitenplan!$K$8:$K$87,Bauzeitenplan!$D$8:$D$87,$C29,Bauzeitenplan!$K$8:$K$87,"&gt;="&amp;TODAY())),"–"))</f>
        <v/>
      </c>
    </row>
    <row r="30" ht="15.75" customHeight="1">
      <c r="B30" s="75"/>
      <c r="C30" s="75"/>
      <c r="D30" s="75"/>
      <c r="E30" s="75"/>
      <c r="F30" s="75"/>
      <c r="G30" s="83" t="str">
        <f>IF($C30="","",COUNTIF(Bauzeitenplan!$D$8:$D$87,$C30))</f>
        <v/>
      </c>
      <c r="H30" s="90" t="str">
        <f>IF($C30="","",IFERROR(1/(1/MINIFS(Bauzeitenplan!$K$8:$K$87,Bauzeitenplan!$D$8:$D$87,$C30,Bauzeitenplan!$K$8:$K$87,"&gt;="&amp;TODAY())),"–"))</f>
        <v/>
      </c>
    </row>
    <row r="31" ht="15.75" customHeight="1">
      <c r="B31" s="75"/>
      <c r="C31" s="75"/>
      <c r="D31" s="75"/>
      <c r="E31" s="75"/>
      <c r="F31" s="75"/>
      <c r="G31" s="83" t="str">
        <f>IF($C31="","",COUNTIF(Bauzeitenplan!$D$8:$D$87,$C31))</f>
        <v/>
      </c>
      <c r="H31" s="90" t="str">
        <f>IF($C31="","",IFERROR(1/(1/MINIFS(Bauzeitenplan!$K$8:$K$87,Bauzeitenplan!$D$8:$D$87,$C31,Bauzeitenplan!$K$8:$K$87,"&gt;="&amp;TODAY())),"–"))</f>
        <v/>
      </c>
    </row>
    <row r="32" ht="15.75" customHeight="1">
      <c r="B32" s="75"/>
      <c r="C32" s="75"/>
      <c r="D32" s="75"/>
      <c r="E32" s="75"/>
      <c r="F32" s="75"/>
      <c r="G32" s="83" t="str">
        <f>IF($C32="","",COUNTIF(Bauzeitenplan!$D$8:$D$87,$C32))</f>
        <v/>
      </c>
      <c r="H32" s="90" t="str">
        <f>IF($C32="","",IFERROR(1/(1/MINIFS(Bauzeitenplan!$K$8:$K$87,Bauzeitenplan!$D$8:$D$87,$C32,Bauzeitenplan!$K$8:$K$87,"&gt;="&amp;TODAY())),"–"))</f>
        <v/>
      </c>
    </row>
    <row r="33" ht="15.75" customHeight="1">
      <c r="B33" s="75"/>
      <c r="C33" s="75"/>
      <c r="D33" s="75"/>
      <c r="E33" s="75"/>
      <c r="F33" s="75"/>
      <c r="G33" s="83" t="str">
        <f>IF($C33="","",COUNTIF(Bauzeitenplan!$D$8:$D$87,$C33))</f>
        <v/>
      </c>
      <c r="H33" s="90" t="str">
        <f>IF($C33="","",IFERROR(1/(1/MINIFS(Bauzeitenplan!$K$8:$K$87,Bauzeitenplan!$D$8:$D$87,$C33,Bauzeitenplan!$K$8:$K$87,"&gt;="&amp;TODAY())),"–"))</f>
        <v/>
      </c>
    </row>
    <row r="34" ht="15.75" customHeight="1">
      <c r="B34" s="75"/>
      <c r="C34" s="75"/>
      <c r="D34" s="75"/>
      <c r="E34" s="75"/>
      <c r="F34" s="75"/>
      <c r="G34" s="83" t="str">
        <f>IF($C34="","",COUNTIF(Bauzeitenplan!$D$8:$D$87,$C34))</f>
        <v/>
      </c>
      <c r="H34" s="90" t="str">
        <f>IF($C34="","",IFERROR(1/(1/MINIFS(Bauzeitenplan!$K$8:$K$87,Bauzeitenplan!$D$8:$D$87,$C34,Bauzeitenplan!$K$8:$K$87,"&gt;="&amp;TODAY())),"–"))</f>
        <v/>
      </c>
    </row>
    <row r="35" ht="15.75" customHeight="1">
      <c r="B35" s="75"/>
      <c r="C35" s="75"/>
      <c r="D35" s="75"/>
      <c r="E35" s="75"/>
      <c r="F35" s="75"/>
      <c r="G35" s="83" t="str">
        <f>IF($C35="","",COUNTIF(Bauzeitenplan!$D$8:$D$87,$C35))</f>
        <v/>
      </c>
      <c r="H35" s="90" t="str">
        <f>IF($C35="","",IFERROR(1/(1/MINIFS(Bauzeitenplan!$K$8:$K$87,Bauzeitenplan!$D$8:$D$87,$C35,Bauzeitenplan!$K$8:$K$87,"&gt;="&amp;TODAY())),"–"))</f>
        <v/>
      </c>
    </row>
    <row r="36" ht="15.75" customHeight="1">
      <c r="B36" s="75"/>
      <c r="C36" s="75"/>
      <c r="D36" s="75"/>
      <c r="E36" s="75"/>
      <c r="F36" s="75"/>
      <c r="G36" s="83" t="str">
        <f>IF($C36="","",COUNTIF(Bauzeitenplan!$D$8:$D$87,$C36))</f>
        <v/>
      </c>
      <c r="H36" s="90" t="str">
        <f>IF($C36="","",IFERROR(1/(1/MINIFS(Bauzeitenplan!$K$8:$K$87,Bauzeitenplan!$D$8:$D$87,$C36,Bauzeitenplan!$K$8:$K$87,"&gt;="&amp;TODAY())),"–"))</f>
        <v/>
      </c>
    </row>
    <row r="37" ht="15.75" customHeight="1">
      <c r="B37" s="75"/>
      <c r="C37" s="75"/>
      <c r="D37" s="75"/>
      <c r="E37" s="75"/>
      <c r="F37" s="75"/>
      <c r="G37" s="83" t="str">
        <f>IF($C37="","",COUNTIF(Bauzeitenplan!$D$8:$D$87,$C37))</f>
        <v/>
      </c>
      <c r="H37" s="90" t="str">
        <f>IF($C37="","",IFERROR(1/(1/MINIFS(Bauzeitenplan!$K$8:$K$87,Bauzeitenplan!$D$8:$D$87,$C37,Bauzeitenplan!$K$8:$K$87,"&gt;="&amp;TODAY())),"–"))</f>
        <v/>
      </c>
    </row>
    <row r="38" ht="15.75" customHeight="1">
      <c r="B38" s="75"/>
      <c r="C38" s="75"/>
      <c r="D38" s="75"/>
      <c r="E38" s="75"/>
      <c r="F38" s="75"/>
      <c r="G38" s="83" t="str">
        <f>IF($C38="","",COUNTIF(Bauzeitenplan!$D$8:$D$87,$C38))</f>
        <v/>
      </c>
      <c r="H38" s="90" t="str">
        <f>IF($C38="","",IFERROR(1/(1/MINIFS(Bauzeitenplan!$K$8:$K$87,Bauzeitenplan!$D$8:$D$87,$C38,Bauzeitenplan!$K$8:$K$87,"&gt;="&amp;TODAY())),"–"))</f>
        <v/>
      </c>
    </row>
    <row r="39" ht="15.75" customHeight="1">
      <c r="B39" s="75"/>
      <c r="C39" s="75"/>
      <c r="D39" s="75"/>
      <c r="E39" s="75"/>
      <c r="F39" s="75"/>
      <c r="G39" s="83" t="str">
        <f>IF($C39="","",COUNTIF(Bauzeitenplan!$D$8:$D$87,$C39))</f>
        <v/>
      </c>
      <c r="H39" s="90" t="str">
        <f>IF($C39="","",IFERROR(1/(1/MINIFS(Bauzeitenplan!$K$8:$K$87,Bauzeitenplan!$D$8:$D$87,$C39,Bauzeitenplan!$K$8:$K$87,"&gt;="&amp;TODAY())),"–"))</f>
        <v/>
      </c>
    </row>
    <row r="40" ht="15.75" customHeight="1">
      <c r="B40" s="75"/>
      <c r="C40" s="75"/>
      <c r="D40" s="75"/>
      <c r="E40" s="75"/>
      <c r="F40" s="75"/>
      <c r="G40" s="83" t="str">
        <f>IF($C40="","",COUNTIF(Bauzeitenplan!$D$8:$D$87,$C40))</f>
        <v/>
      </c>
      <c r="H40" s="90" t="str">
        <f>IF($C40="","",IFERROR(1/(1/MINIFS(Bauzeitenplan!$K$8:$K$87,Bauzeitenplan!$D$8:$D$87,$C40,Bauzeitenplan!$K$8:$K$87,"&gt;="&amp;TODAY())),"–"))</f>
        <v/>
      </c>
    </row>
    <row r="41" ht="15.75" customHeight="1"/>
    <row r="42" ht="15.75" customHeight="1">
      <c r="B42" s="19" t="s">
        <v>322</v>
      </c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J4:J10"/>
  </mergeCells>
  <hyperlinks>
    <hyperlink r:id="rId1" ref="J4"/>
  </hyperlinks>
  <printOptions/>
  <pageMargins bottom="1.0" footer="0.0" header="0.0" left="0.75" right="0.75" top="1.0"/>
  <pageSetup orientation="landscape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F7F7F"/>
    <pageSetUpPr/>
  </sheetPr>
  <sheetViews>
    <sheetView showGridLines="0" workbookViewId="0">
      <pane xSplit="3.0" ySplit="14.0" topLeftCell="D15" activePane="bottomRight" state="frozen"/>
      <selection activeCell="D1" sqref="D1" pane="topRight"/>
      <selection activeCell="A15" sqref="A15" pane="bottomLeft"/>
      <selection activeCell="D15" sqref="D15" pane="bottomRight"/>
    </sheetView>
  </sheetViews>
  <sheetFormatPr customHeight="1" defaultColWidth="14.43" defaultRowHeight="15.0" outlineLevelCol="1"/>
  <cols>
    <col customWidth="1" min="1" max="1" width="2.0"/>
    <col customWidth="1" min="2" max="2" width="12.0"/>
    <col customWidth="1" min="3" max="3" width="26.0"/>
    <col customWidth="1" min="4" max="19" width="4.14"/>
    <col customWidth="1" min="20" max="20" width="11.0"/>
    <col customWidth="1" min="21" max="21" width="3.0"/>
    <col customWidth="1" min="22" max="22" width="13.0"/>
    <col customWidth="1" min="23" max="26" width="8.71"/>
  </cols>
  <sheetData>
    <row r="2">
      <c r="B2" s="67" t="s">
        <v>183</v>
      </c>
    </row>
    <row r="4">
      <c r="B4" s="70" t="s">
        <v>55</v>
      </c>
      <c r="C4" s="71" t="s">
        <v>190</v>
      </c>
      <c r="D4" s="27"/>
      <c r="E4" s="27"/>
      <c r="F4" s="27"/>
      <c r="G4" s="27"/>
      <c r="H4" s="28"/>
      <c r="J4" s="68" t="s">
        <v>192</v>
      </c>
    </row>
    <row r="7">
      <c r="B7" s="72" t="s">
        <v>193</v>
      </c>
    </row>
    <row r="8">
      <c r="B8" s="69" t="s">
        <v>194</v>
      </c>
      <c r="C8" s="69" t="s">
        <v>195</v>
      </c>
      <c r="D8" s="69" t="s">
        <v>196</v>
      </c>
      <c r="F8" s="68" t="s">
        <v>197</v>
      </c>
    </row>
    <row r="9">
      <c r="B9" s="74" t="s">
        <v>198</v>
      </c>
      <c r="C9" s="76">
        <v>46377.0</v>
      </c>
      <c r="D9" s="76">
        <v>46395.0</v>
      </c>
    </row>
    <row r="10">
      <c r="B10" s="74" t="s">
        <v>198</v>
      </c>
      <c r="C10" s="76">
        <v>46744.0</v>
      </c>
      <c r="D10" s="76">
        <v>46759.0</v>
      </c>
    </row>
    <row r="11">
      <c r="B11" s="74"/>
      <c r="C11" s="76"/>
      <c r="D11" s="76"/>
    </row>
    <row r="13">
      <c r="B13" s="72" t="s">
        <v>203</v>
      </c>
    </row>
    <row r="14" ht="127.5" customHeight="1">
      <c r="B14" s="77" t="s">
        <v>204</v>
      </c>
      <c r="C14" s="77" t="s">
        <v>205</v>
      </c>
      <c r="D14" s="78" t="s">
        <v>206</v>
      </c>
      <c r="E14" s="78" t="s">
        <v>207</v>
      </c>
      <c r="F14" s="78" t="s">
        <v>208</v>
      </c>
      <c r="G14" s="78" t="s">
        <v>209</v>
      </c>
      <c r="H14" s="78" t="s">
        <v>210</v>
      </c>
      <c r="I14" s="78" t="s">
        <v>211</v>
      </c>
      <c r="J14" s="78" t="s">
        <v>212</v>
      </c>
      <c r="K14" s="78" t="s">
        <v>213</v>
      </c>
      <c r="L14" s="78" t="s">
        <v>214</v>
      </c>
      <c r="M14" s="78" t="s">
        <v>190</v>
      </c>
      <c r="N14" s="78" t="s">
        <v>215</v>
      </c>
      <c r="O14" s="78" t="s">
        <v>216</v>
      </c>
      <c r="P14" s="78" t="s">
        <v>217</v>
      </c>
      <c r="Q14" s="78" t="s">
        <v>218</v>
      </c>
      <c r="R14" s="78" t="s">
        <v>219</v>
      </c>
      <c r="S14" s="78" t="s">
        <v>220</v>
      </c>
      <c r="T14" s="77" t="s">
        <v>221</v>
      </c>
      <c r="V14" s="79" t="s">
        <v>222</v>
      </c>
    </row>
    <row r="15">
      <c r="B15" s="80">
        <v>46023.0</v>
      </c>
      <c r="C15" s="81" t="s">
        <v>223</v>
      </c>
      <c r="D15" s="82" t="s">
        <v>224</v>
      </c>
      <c r="E15" s="82" t="s">
        <v>224</v>
      </c>
      <c r="F15" s="82" t="s">
        <v>224</v>
      </c>
      <c r="G15" s="82" t="s">
        <v>224</v>
      </c>
      <c r="H15" s="82" t="s">
        <v>224</v>
      </c>
      <c r="I15" s="82" t="s">
        <v>224</v>
      </c>
      <c r="J15" s="82" t="s">
        <v>224</v>
      </c>
      <c r="K15" s="82" t="s">
        <v>224</v>
      </c>
      <c r="L15" s="82" t="s">
        <v>224</v>
      </c>
      <c r="M15" s="82" t="s">
        <v>224</v>
      </c>
      <c r="N15" s="82" t="s">
        <v>224</v>
      </c>
      <c r="O15" s="82" t="s">
        <v>224</v>
      </c>
      <c r="P15" s="82" t="s">
        <v>224</v>
      </c>
      <c r="Q15" s="82" t="s">
        <v>224</v>
      </c>
      <c r="R15" s="82" t="s">
        <v>224</v>
      </c>
      <c r="S15" s="82" t="s">
        <v>224</v>
      </c>
      <c r="T15" s="91">
        <f t="shared" ref="T15:T99" si="1">IF(INDEX($D15:$S15,MATCH($C$4,$D$14:$S$14,0))="x",$B15,0)</f>
        <v>46023</v>
      </c>
      <c r="V15" s="95">
        <f t="shared" ref="V15:V99" si="2">T15</f>
        <v>46023</v>
      </c>
    </row>
    <row r="16">
      <c r="B16" s="80">
        <v>46028.0</v>
      </c>
      <c r="C16" s="81" t="s">
        <v>248</v>
      </c>
      <c r="D16" s="82" t="s">
        <v>224</v>
      </c>
      <c r="E16" s="82" t="s">
        <v>224</v>
      </c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 t="s">
        <v>224</v>
      </c>
      <c r="R16" s="82"/>
      <c r="S16" s="82"/>
      <c r="T16" s="91">
        <f t="shared" si="1"/>
        <v>0</v>
      </c>
      <c r="V16" s="95">
        <f t="shared" si="2"/>
        <v>0</v>
      </c>
    </row>
    <row r="17">
      <c r="B17" s="80">
        <v>46089.0</v>
      </c>
      <c r="C17" s="81" t="s">
        <v>254</v>
      </c>
      <c r="D17" s="82"/>
      <c r="E17" s="82"/>
      <c r="F17" s="82" t="s">
        <v>224</v>
      </c>
      <c r="G17" s="82"/>
      <c r="H17" s="82"/>
      <c r="I17" s="82"/>
      <c r="J17" s="82"/>
      <c r="K17" s="82" t="s">
        <v>224</v>
      </c>
      <c r="L17" s="82"/>
      <c r="M17" s="82"/>
      <c r="N17" s="82"/>
      <c r="O17" s="82"/>
      <c r="P17" s="82"/>
      <c r="Q17" s="82"/>
      <c r="R17" s="82"/>
      <c r="S17" s="82"/>
      <c r="T17" s="91">
        <f t="shared" si="1"/>
        <v>0</v>
      </c>
      <c r="V17" s="95">
        <f t="shared" si="2"/>
        <v>0</v>
      </c>
    </row>
    <row r="18">
      <c r="B18" s="80">
        <v>46115.0</v>
      </c>
      <c r="C18" s="81" t="s">
        <v>256</v>
      </c>
      <c r="D18" s="82" t="s">
        <v>224</v>
      </c>
      <c r="E18" s="82" t="s">
        <v>224</v>
      </c>
      <c r="F18" s="82" t="s">
        <v>224</v>
      </c>
      <c r="G18" s="82" t="s">
        <v>224</v>
      </c>
      <c r="H18" s="82" t="s">
        <v>224</v>
      </c>
      <c r="I18" s="82" t="s">
        <v>224</v>
      </c>
      <c r="J18" s="82" t="s">
        <v>224</v>
      </c>
      <c r="K18" s="82" t="s">
        <v>224</v>
      </c>
      <c r="L18" s="82" t="s">
        <v>224</v>
      </c>
      <c r="M18" s="82" t="s">
        <v>224</v>
      </c>
      <c r="N18" s="82" t="s">
        <v>224</v>
      </c>
      <c r="O18" s="82" t="s">
        <v>224</v>
      </c>
      <c r="P18" s="82" t="s">
        <v>224</v>
      </c>
      <c r="Q18" s="82" t="s">
        <v>224</v>
      </c>
      <c r="R18" s="82" t="s">
        <v>224</v>
      </c>
      <c r="S18" s="82" t="s">
        <v>224</v>
      </c>
      <c r="T18" s="91">
        <f t="shared" si="1"/>
        <v>46115</v>
      </c>
      <c r="V18" s="95">
        <f t="shared" si="2"/>
        <v>46115</v>
      </c>
    </row>
    <row r="19">
      <c r="B19" s="80">
        <v>46118.0</v>
      </c>
      <c r="C19" s="81" t="s">
        <v>260</v>
      </c>
      <c r="D19" s="82" t="s">
        <v>224</v>
      </c>
      <c r="E19" s="82" t="s">
        <v>224</v>
      </c>
      <c r="F19" s="82" t="s">
        <v>224</v>
      </c>
      <c r="G19" s="82" t="s">
        <v>224</v>
      </c>
      <c r="H19" s="82" t="s">
        <v>224</v>
      </c>
      <c r="I19" s="82" t="s">
        <v>224</v>
      </c>
      <c r="J19" s="82" t="s">
        <v>224</v>
      </c>
      <c r="K19" s="82" t="s">
        <v>224</v>
      </c>
      <c r="L19" s="82" t="s">
        <v>224</v>
      </c>
      <c r="M19" s="82" t="s">
        <v>224</v>
      </c>
      <c r="N19" s="82" t="s">
        <v>224</v>
      </c>
      <c r="O19" s="82" t="s">
        <v>224</v>
      </c>
      <c r="P19" s="82" t="s">
        <v>224</v>
      </c>
      <c r="Q19" s="82" t="s">
        <v>224</v>
      </c>
      <c r="R19" s="82" t="s">
        <v>224</v>
      </c>
      <c r="S19" s="82" t="s">
        <v>224</v>
      </c>
      <c r="T19" s="91">
        <f t="shared" si="1"/>
        <v>46118</v>
      </c>
      <c r="V19" s="95">
        <f t="shared" si="2"/>
        <v>46118</v>
      </c>
    </row>
    <row r="20">
      <c r="B20" s="80">
        <v>46143.0</v>
      </c>
      <c r="C20" s="81" t="s">
        <v>261</v>
      </c>
      <c r="D20" s="82" t="s">
        <v>224</v>
      </c>
      <c r="E20" s="82" t="s">
        <v>224</v>
      </c>
      <c r="F20" s="82" t="s">
        <v>224</v>
      </c>
      <c r="G20" s="82" t="s">
        <v>224</v>
      </c>
      <c r="H20" s="82" t="s">
        <v>224</v>
      </c>
      <c r="I20" s="82" t="s">
        <v>224</v>
      </c>
      <c r="J20" s="82" t="s">
        <v>224</v>
      </c>
      <c r="K20" s="82" t="s">
        <v>224</v>
      </c>
      <c r="L20" s="82" t="s">
        <v>224</v>
      </c>
      <c r="M20" s="82" t="s">
        <v>224</v>
      </c>
      <c r="N20" s="82" t="s">
        <v>224</v>
      </c>
      <c r="O20" s="82" t="s">
        <v>224</v>
      </c>
      <c r="P20" s="82" t="s">
        <v>224</v>
      </c>
      <c r="Q20" s="82" t="s">
        <v>224</v>
      </c>
      <c r="R20" s="82" t="s">
        <v>224</v>
      </c>
      <c r="S20" s="82" t="s">
        <v>224</v>
      </c>
      <c r="T20" s="91">
        <f t="shared" si="1"/>
        <v>46143</v>
      </c>
      <c r="V20" s="95">
        <f t="shared" si="2"/>
        <v>46143</v>
      </c>
    </row>
    <row r="21" ht="15.75" customHeight="1">
      <c r="B21" s="80">
        <v>46156.0</v>
      </c>
      <c r="C21" s="81" t="s">
        <v>265</v>
      </c>
      <c r="D21" s="82" t="s">
        <v>224</v>
      </c>
      <c r="E21" s="82" t="s">
        <v>224</v>
      </c>
      <c r="F21" s="82" t="s">
        <v>224</v>
      </c>
      <c r="G21" s="82" t="s">
        <v>224</v>
      </c>
      <c r="H21" s="82" t="s">
        <v>224</v>
      </c>
      <c r="I21" s="82" t="s">
        <v>224</v>
      </c>
      <c r="J21" s="82" t="s">
        <v>224</v>
      </c>
      <c r="K21" s="82" t="s">
        <v>224</v>
      </c>
      <c r="L21" s="82" t="s">
        <v>224</v>
      </c>
      <c r="M21" s="82" t="s">
        <v>224</v>
      </c>
      <c r="N21" s="82" t="s">
        <v>224</v>
      </c>
      <c r="O21" s="82" t="s">
        <v>224</v>
      </c>
      <c r="P21" s="82" t="s">
        <v>224</v>
      </c>
      <c r="Q21" s="82" t="s">
        <v>224</v>
      </c>
      <c r="R21" s="82" t="s">
        <v>224</v>
      </c>
      <c r="S21" s="82" t="s">
        <v>224</v>
      </c>
      <c r="T21" s="91">
        <f t="shared" si="1"/>
        <v>46156</v>
      </c>
      <c r="V21" s="95">
        <f t="shared" si="2"/>
        <v>46156</v>
      </c>
    </row>
    <row r="22" ht="15.75" customHeight="1">
      <c r="B22" s="80">
        <v>46167.0</v>
      </c>
      <c r="C22" s="81" t="s">
        <v>267</v>
      </c>
      <c r="D22" s="82" t="s">
        <v>224</v>
      </c>
      <c r="E22" s="82" t="s">
        <v>224</v>
      </c>
      <c r="F22" s="82" t="s">
        <v>224</v>
      </c>
      <c r="G22" s="82" t="s">
        <v>224</v>
      </c>
      <c r="H22" s="82" t="s">
        <v>224</v>
      </c>
      <c r="I22" s="82" t="s">
        <v>224</v>
      </c>
      <c r="J22" s="82" t="s">
        <v>224</v>
      </c>
      <c r="K22" s="82" t="s">
        <v>224</v>
      </c>
      <c r="L22" s="82" t="s">
        <v>224</v>
      </c>
      <c r="M22" s="82" t="s">
        <v>224</v>
      </c>
      <c r="N22" s="82" t="s">
        <v>224</v>
      </c>
      <c r="O22" s="82" t="s">
        <v>224</v>
      </c>
      <c r="P22" s="82" t="s">
        <v>224</v>
      </c>
      <c r="Q22" s="82" t="s">
        <v>224</v>
      </c>
      <c r="R22" s="82" t="s">
        <v>224</v>
      </c>
      <c r="S22" s="82" t="s">
        <v>224</v>
      </c>
      <c r="T22" s="91">
        <f t="shared" si="1"/>
        <v>46167</v>
      </c>
      <c r="V22" s="95">
        <f t="shared" si="2"/>
        <v>46167</v>
      </c>
    </row>
    <row r="23" ht="15.75" customHeight="1">
      <c r="B23" s="80">
        <v>46177.0</v>
      </c>
      <c r="C23" s="81" t="s">
        <v>268</v>
      </c>
      <c r="D23" s="82" t="s">
        <v>224</v>
      </c>
      <c r="E23" s="82" t="s">
        <v>224</v>
      </c>
      <c r="F23" s="82"/>
      <c r="G23" s="82"/>
      <c r="H23" s="82"/>
      <c r="I23" s="82"/>
      <c r="J23" s="82" t="s">
        <v>224</v>
      </c>
      <c r="K23" s="82"/>
      <c r="L23" s="82"/>
      <c r="M23" s="82" t="s">
        <v>224</v>
      </c>
      <c r="N23" s="82" t="s">
        <v>224</v>
      </c>
      <c r="O23" s="82" t="s">
        <v>224</v>
      </c>
      <c r="P23" s="82"/>
      <c r="Q23" s="82"/>
      <c r="R23" s="82"/>
      <c r="S23" s="82"/>
      <c r="T23" s="91">
        <f t="shared" si="1"/>
        <v>46177</v>
      </c>
      <c r="V23" s="95">
        <f t="shared" si="2"/>
        <v>46177</v>
      </c>
    </row>
    <row r="24" ht="15.75" customHeight="1">
      <c r="B24" s="80">
        <v>46249.0</v>
      </c>
      <c r="C24" s="81" t="s">
        <v>272</v>
      </c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 t="s">
        <v>224</v>
      </c>
      <c r="P24" s="82"/>
      <c r="Q24" s="82"/>
      <c r="R24" s="82"/>
      <c r="S24" s="82"/>
      <c r="T24" s="91">
        <f t="shared" si="1"/>
        <v>0</v>
      </c>
      <c r="V24" s="95">
        <f t="shared" si="2"/>
        <v>0</v>
      </c>
    </row>
    <row r="25" ht="15.75" customHeight="1">
      <c r="B25" s="80">
        <v>46285.0</v>
      </c>
      <c r="C25" s="81" t="s">
        <v>273</v>
      </c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 t="s">
        <v>224</v>
      </c>
      <c r="T25" s="91">
        <f t="shared" si="1"/>
        <v>0</v>
      </c>
      <c r="V25" s="95">
        <f t="shared" si="2"/>
        <v>0</v>
      </c>
    </row>
    <row r="26" ht="15.75" customHeight="1">
      <c r="B26" s="80">
        <v>46298.0</v>
      </c>
      <c r="C26" s="81" t="s">
        <v>274</v>
      </c>
      <c r="D26" s="82" t="s">
        <v>224</v>
      </c>
      <c r="E26" s="82" t="s">
        <v>224</v>
      </c>
      <c r="F26" s="82" t="s">
        <v>224</v>
      </c>
      <c r="G26" s="82" t="s">
        <v>224</v>
      </c>
      <c r="H26" s="82" t="s">
        <v>224</v>
      </c>
      <c r="I26" s="82" t="s">
        <v>224</v>
      </c>
      <c r="J26" s="82" t="s">
        <v>224</v>
      </c>
      <c r="K26" s="82" t="s">
        <v>224</v>
      </c>
      <c r="L26" s="82" t="s">
        <v>224</v>
      </c>
      <c r="M26" s="82" t="s">
        <v>224</v>
      </c>
      <c r="N26" s="82" t="s">
        <v>224</v>
      </c>
      <c r="O26" s="82" t="s">
        <v>224</v>
      </c>
      <c r="P26" s="82" t="s">
        <v>224</v>
      </c>
      <c r="Q26" s="82" t="s">
        <v>224</v>
      </c>
      <c r="R26" s="82" t="s">
        <v>224</v>
      </c>
      <c r="S26" s="82" t="s">
        <v>224</v>
      </c>
      <c r="T26" s="91">
        <f t="shared" si="1"/>
        <v>46298</v>
      </c>
      <c r="V26" s="95">
        <f t="shared" si="2"/>
        <v>46298</v>
      </c>
    </row>
    <row r="27" ht="15.75" customHeight="1">
      <c r="B27" s="80">
        <v>46326.0</v>
      </c>
      <c r="C27" s="81" t="s">
        <v>276</v>
      </c>
      <c r="D27" s="82"/>
      <c r="E27" s="82"/>
      <c r="F27" s="82"/>
      <c r="G27" s="82" t="s">
        <v>224</v>
      </c>
      <c r="H27" s="82" t="s">
        <v>224</v>
      </c>
      <c r="I27" s="82" t="s">
        <v>224</v>
      </c>
      <c r="J27" s="82"/>
      <c r="K27" s="82" t="s">
        <v>224</v>
      </c>
      <c r="L27" s="82" t="s">
        <v>224</v>
      </c>
      <c r="M27" s="82"/>
      <c r="N27" s="82"/>
      <c r="O27" s="82"/>
      <c r="P27" s="82" t="s">
        <v>224</v>
      </c>
      <c r="Q27" s="82" t="s">
        <v>224</v>
      </c>
      <c r="R27" s="82" t="s">
        <v>224</v>
      </c>
      <c r="S27" s="82" t="s">
        <v>224</v>
      </c>
      <c r="T27" s="91">
        <f t="shared" si="1"/>
        <v>0</v>
      </c>
      <c r="V27" s="95">
        <f t="shared" si="2"/>
        <v>0</v>
      </c>
    </row>
    <row r="28" ht="15.75" customHeight="1">
      <c r="B28" s="80">
        <v>46327.0</v>
      </c>
      <c r="C28" s="81" t="s">
        <v>280</v>
      </c>
      <c r="D28" s="82" t="s">
        <v>224</v>
      </c>
      <c r="E28" s="82" t="s">
        <v>224</v>
      </c>
      <c r="F28" s="82"/>
      <c r="G28" s="82"/>
      <c r="H28" s="82"/>
      <c r="I28" s="82"/>
      <c r="J28" s="82"/>
      <c r="K28" s="82"/>
      <c r="L28" s="82"/>
      <c r="M28" s="82" t="s">
        <v>224</v>
      </c>
      <c r="N28" s="82" t="s">
        <v>224</v>
      </c>
      <c r="O28" s="82" t="s">
        <v>224</v>
      </c>
      <c r="P28" s="82"/>
      <c r="Q28" s="82"/>
      <c r="R28" s="82"/>
      <c r="S28" s="82"/>
      <c r="T28" s="91">
        <f t="shared" si="1"/>
        <v>46327</v>
      </c>
      <c r="V28" s="95">
        <f t="shared" si="2"/>
        <v>46327</v>
      </c>
    </row>
    <row r="29" ht="15.75" customHeight="1">
      <c r="B29" s="80">
        <v>46344.0</v>
      </c>
      <c r="C29" s="81" t="s">
        <v>281</v>
      </c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 t="s">
        <v>224</v>
      </c>
      <c r="Q29" s="82"/>
      <c r="R29" s="82"/>
      <c r="S29" s="82"/>
      <c r="T29" s="91">
        <f t="shared" si="1"/>
        <v>0</v>
      </c>
      <c r="V29" s="95">
        <f t="shared" si="2"/>
        <v>0</v>
      </c>
    </row>
    <row r="30" ht="15.75" customHeight="1">
      <c r="B30" s="80">
        <v>46381.0</v>
      </c>
      <c r="C30" s="81" t="s">
        <v>282</v>
      </c>
      <c r="D30" s="82" t="s">
        <v>224</v>
      </c>
      <c r="E30" s="82" t="s">
        <v>224</v>
      </c>
      <c r="F30" s="82" t="s">
        <v>224</v>
      </c>
      <c r="G30" s="82" t="s">
        <v>224</v>
      </c>
      <c r="H30" s="82" t="s">
        <v>224</v>
      </c>
      <c r="I30" s="82" t="s">
        <v>224</v>
      </c>
      <c r="J30" s="82" t="s">
        <v>224</v>
      </c>
      <c r="K30" s="82" t="s">
        <v>224</v>
      </c>
      <c r="L30" s="82" t="s">
        <v>224</v>
      </c>
      <c r="M30" s="82" t="s">
        <v>224</v>
      </c>
      <c r="N30" s="82" t="s">
        <v>224</v>
      </c>
      <c r="O30" s="82" t="s">
        <v>224</v>
      </c>
      <c r="P30" s="82" t="s">
        <v>224</v>
      </c>
      <c r="Q30" s="82" t="s">
        <v>224</v>
      </c>
      <c r="R30" s="82" t="s">
        <v>224</v>
      </c>
      <c r="S30" s="82" t="s">
        <v>224</v>
      </c>
      <c r="T30" s="91">
        <f t="shared" si="1"/>
        <v>46381</v>
      </c>
      <c r="V30" s="95">
        <f t="shared" si="2"/>
        <v>46381</v>
      </c>
    </row>
    <row r="31" ht="15.75" customHeight="1">
      <c r="B31" s="80">
        <v>46382.0</v>
      </c>
      <c r="C31" s="81" t="s">
        <v>283</v>
      </c>
      <c r="D31" s="82" t="s">
        <v>224</v>
      </c>
      <c r="E31" s="82" t="s">
        <v>224</v>
      </c>
      <c r="F31" s="82" t="s">
        <v>224</v>
      </c>
      <c r="G31" s="82" t="s">
        <v>224</v>
      </c>
      <c r="H31" s="82" t="s">
        <v>224</v>
      </c>
      <c r="I31" s="82" t="s">
        <v>224</v>
      </c>
      <c r="J31" s="82" t="s">
        <v>224</v>
      </c>
      <c r="K31" s="82" t="s">
        <v>224</v>
      </c>
      <c r="L31" s="82" t="s">
        <v>224</v>
      </c>
      <c r="M31" s="82" t="s">
        <v>224</v>
      </c>
      <c r="N31" s="82" t="s">
        <v>224</v>
      </c>
      <c r="O31" s="82" t="s">
        <v>224</v>
      </c>
      <c r="P31" s="82" t="s">
        <v>224</v>
      </c>
      <c r="Q31" s="82" t="s">
        <v>224</v>
      </c>
      <c r="R31" s="82" t="s">
        <v>224</v>
      </c>
      <c r="S31" s="82" t="s">
        <v>224</v>
      </c>
      <c r="T31" s="91">
        <f t="shared" si="1"/>
        <v>46382</v>
      </c>
      <c r="V31" s="95">
        <f t="shared" si="2"/>
        <v>46382</v>
      </c>
    </row>
    <row r="32" ht="15.75" customHeight="1">
      <c r="B32" s="80">
        <v>46388.0</v>
      </c>
      <c r="C32" s="81" t="s">
        <v>223</v>
      </c>
      <c r="D32" s="82" t="s">
        <v>224</v>
      </c>
      <c r="E32" s="82" t="s">
        <v>224</v>
      </c>
      <c r="F32" s="82" t="s">
        <v>224</v>
      </c>
      <c r="G32" s="82" t="s">
        <v>224</v>
      </c>
      <c r="H32" s="82" t="s">
        <v>224</v>
      </c>
      <c r="I32" s="82" t="s">
        <v>224</v>
      </c>
      <c r="J32" s="82" t="s">
        <v>224</v>
      </c>
      <c r="K32" s="82" t="s">
        <v>224</v>
      </c>
      <c r="L32" s="82" t="s">
        <v>224</v>
      </c>
      <c r="M32" s="82" t="s">
        <v>224</v>
      </c>
      <c r="N32" s="82" t="s">
        <v>224</v>
      </c>
      <c r="O32" s="82" t="s">
        <v>224</v>
      </c>
      <c r="P32" s="82" t="s">
        <v>224</v>
      </c>
      <c r="Q32" s="82" t="s">
        <v>224</v>
      </c>
      <c r="R32" s="82" t="s">
        <v>224</v>
      </c>
      <c r="S32" s="82" t="s">
        <v>224</v>
      </c>
      <c r="T32" s="91">
        <f t="shared" si="1"/>
        <v>46388</v>
      </c>
      <c r="V32" s="95">
        <f t="shared" si="2"/>
        <v>46388</v>
      </c>
    </row>
    <row r="33" ht="15.75" customHeight="1">
      <c r="B33" s="80">
        <v>46393.0</v>
      </c>
      <c r="C33" s="81" t="s">
        <v>248</v>
      </c>
      <c r="D33" s="82" t="s">
        <v>224</v>
      </c>
      <c r="E33" s="82" t="s">
        <v>224</v>
      </c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 t="s">
        <v>224</v>
      </c>
      <c r="R33" s="82"/>
      <c r="S33" s="82"/>
      <c r="T33" s="91">
        <f t="shared" si="1"/>
        <v>0</v>
      </c>
      <c r="V33" s="95">
        <f t="shared" si="2"/>
        <v>0</v>
      </c>
    </row>
    <row r="34" ht="15.75" customHeight="1">
      <c r="B34" s="80">
        <v>46454.0</v>
      </c>
      <c r="C34" s="81" t="s">
        <v>254</v>
      </c>
      <c r="D34" s="82"/>
      <c r="E34" s="82"/>
      <c r="F34" s="82" t="s">
        <v>224</v>
      </c>
      <c r="G34" s="82"/>
      <c r="H34" s="82"/>
      <c r="I34" s="82"/>
      <c r="J34" s="82"/>
      <c r="K34" s="82" t="s">
        <v>224</v>
      </c>
      <c r="L34" s="82"/>
      <c r="M34" s="82"/>
      <c r="N34" s="82"/>
      <c r="O34" s="82"/>
      <c r="P34" s="82"/>
      <c r="Q34" s="82"/>
      <c r="R34" s="82"/>
      <c r="S34" s="82"/>
      <c r="T34" s="91">
        <f t="shared" si="1"/>
        <v>0</v>
      </c>
      <c r="V34" s="95">
        <f t="shared" si="2"/>
        <v>0</v>
      </c>
    </row>
    <row r="35" ht="15.75" customHeight="1">
      <c r="B35" s="80">
        <v>46472.0</v>
      </c>
      <c r="C35" s="81" t="s">
        <v>256</v>
      </c>
      <c r="D35" s="82" t="s">
        <v>224</v>
      </c>
      <c r="E35" s="82" t="s">
        <v>224</v>
      </c>
      <c r="F35" s="82" t="s">
        <v>224</v>
      </c>
      <c r="G35" s="82" t="s">
        <v>224</v>
      </c>
      <c r="H35" s="82" t="s">
        <v>224</v>
      </c>
      <c r="I35" s="82" t="s">
        <v>224</v>
      </c>
      <c r="J35" s="82" t="s">
        <v>224</v>
      </c>
      <c r="K35" s="82" t="s">
        <v>224</v>
      </c>
      <c r="L35" s="82" t="s">
        <v>224</v>
      </c>
      <c r="M35" s="82" t="s">
        <v>224</v>
      </c>
      <c r="N35" s="82" t="s">
        <v>224</v>
      </c>
      <c r="O35" s="82" t="s">
        <v>224</v>
      </c>
      <c r="P35" s="82" t="s">
        <v>224</v>
      </c>
      <c r="Q35" s="82" t="s">
        <v>224</v>
      </c>
      <c r="R35" s="82" t="s">
        <v>224</v>
      </c>
      <c r="S35" s="82" t="s">
        <v>224</v>
      </c>
      <c r="T35" s="91">
        <f t="shared" si="1"/>
        <v>46472</v>
      </c>
      <c r="V35" s="95">
        <f t="shared" si="2"/>
        <v>46472</v>
      </c>
    </row>
    <row r="36" ht="15.75" customHeight="1">
      <c r="B36" s="80">
        <v>46475.0</v>
      </c>
      <c r="C36" s="81" t="s">
        <v>260</v>
      </c>
      <c r="D36" s="82" t="s">
        <v>224</v>
      </c>
      <c r="E36" s="82" t="s">
        <v>224</v>
      </c>
      <c r="F36" s="82" t="s">
        <v>224</v>
      </c>
      <c r="G36" s="82" t="s">
        <v>224</v>
      </c>
      <c r="H36" s="82" t="s">
        <v>224</v>
      </c>
      <c r="I36" s="82" t="s">
        <v>224</v>
      </c>
      <c r="J36" s="82" t="s">
        <v>224</v>
      </c>
      <c r="K36" s="82" t="s">
        <v>224</v>
      </c>
      <c r="L36" s="82" t="s">
        <v>224</v>
      </c>
      <c r="M36" s="82" t="s">
        <v>224</v>
      </c>
      <c r="N36" s="82" t="s">
        <v>224</v>
      </c>
      <c r="O36" s="82" t="s">
        <v>224</v>
      </c>
      <c r="P36" s="82" t="s">
        <v>224</v>
      </c>
      <c r="Q36" s="82" t="s">
        <v>224</v>
      </c>
      <c r="R36" s="82" t="s">
        <v>224</v>
      </c>
      <c r="S36" s="82" t="s">
        <v>224</v>
      </c>
      <c r="T36" s="91">
        <f t="shared" si="1"/>
        <v>46475</v>
      </c>
      <c r="V36" s="95">
        <f t="shared" si="2"/>
        <v>46475</v>
      </c>
    </row>
    <row r="37" ht="15.75" customHeight="1">
      <c r="B37" s="80">
        <v>46508.0</v>
      </c>
      <c r="C37" s="81" t="s">
        <v>261</v>
      </c>
      <c r="D37" s="82" t="s">
        <v>224</v>
      </c>
      <c r="E37" s="82" t="s">
        <v>224</v>
      </c>
      <c r="F37" s="82" t="s">
        <v>224</v>
      </c>
      <c r="G37" s="82" t="s">
        <v>224</v>
      </c>
      <c r="H37" s="82" t="s">
        <v>224</v>
      </c>
      <c r="I37" s="82" t="s">
        <v>224</v>
      </c>
      <c r="J37" s="82" t="s">
        <v>224</v>
      </c>
      <c r="K37" s="82" t="s">
        <v>224</v>
      </c>
      <c r="L37" s="82" t="s">
        <v>224</v>
      </c>
      <c r="M37" s="82" t="s">
        <v>224</v>
      </c>
      <c r="N37" s="82" t="s">
        <v>224</v>
      </c>
      <c r="O37" s="82" t="s">
        <v>224</v>
      </c>
      <c r="P37" s="82" t="s">
        <v>224</v>
      </c>
      <c r="Q37" s="82" t="s">
        <v>224</v>
      </c>
      <c r="R37" s="82" t="s">
        <v>224</v>
      </c>
      <c r="S37" s="82" t="s">
        <v>224</v>
      </c>
      <c r="T37" s="91">
        <f t="shared" si="1"/>
        <v>46508</v>
      </c>
      <c r="V37" s="95">
        <f t="shared" si="2"/>
        <v>46508</v>
      </c>
    </row>
    <row r="38" ht="15.75" customHeight="1">
      <c r="B38" s="80">
        <v>46513.0</v>
      </c>
      <c r="C38" s="81" t="s">
        <v>265</v>
      </c>
      <c r="D38" s="82" t="s">
        <v>224</v>
      </c>
      <c r="E38" s="82" t="s">
        <v>224</v>
      </c>
      <c r="F38" s="82" t="s">
        <v>224</v>
      </c>
      <c r="G38" s="82" t="s">
        <v>224</v>
      </c>
      <c r="H38" s="82" t="s">
        <v>224</v>
      </c>
      <c r="I38" s="82" t="s">
        <v>224</v>
      </c>
      <c r="J38" s="82" t="s">
        <v>224</v>
      </c>
      <c r="K38" s="82" t="s">
        <v>224</v>
      </c>
      <c r="L38" s="82" t="s">
        <v>224</v>
      </c>
      <c r="M38" s="82" t="s">
        <v>224</v>
      </c>
      <c r="N38" s="82" t="s">
        <v>224</v>
      </c>
      <c r="O38" s="82" t="s">
        <v>224</v>
      </c>
      <c r="P38" s="82" t="s">
        <v>224</v>
      </c>
      <c r="Q38" s="82" t="s">
        <v>224</v>
      </c>
      <c r="R38" s="82" t="s">
        <v>224</v>
      </c>
      <c r="S38" s="82" t="s">
        <v>224</v>
      </c>
      <c r="T38" s="91">
        <f t="shared" si="1"/>
        <v>46513</v>
      </c>
      <c r="V38" s="95">
        <f t="shared" si="2"/>
        <v>46513</v>
      </c>
    </row>
    <row r="39" ht="15.75" customHeight="1">
      <c r="B39" s="80">
        <v>46524.0</v>
      </c>
      <c r="C39" s="81" t="s">
        <v>267</v>
      </c>
      <c r="D39" s="82" t="s">
        <v>224</v>
      </c>
      <c r="E39" s="82" t="s">
        <v>224</v>
      </c>
      <c r="F39" s="82" t="s">
        <v>224</v>
      </c>
      <c r="G39" s="82" t="s">
        <v>224</v>
      </c>
      <c r="H39" s="82" t="s">
        <v>224</v>
      </c>
      <c r="I39" s="82" t="s">
        <v>224</v>
      </c>
      <c r="J39" s="82" t="s">
        <v>224</v>
      </c>
      <c r="K39" s="82" t="s">
        <v>224</v>
      </c>
      <c r="L39" s="82" t="s">
        <v>224</v>
      </c>
      <c r="M39" s="82" t="s">
        <v>224</v>
      </c>
      <c r="N39" s="82" t="s">
        <v>224</v>
      </c>
      <c r="O39" s="82" t="s">
        <v>224</v>
      </c>
      <c r="P39" s="82" t="s">
        <v>224</v>
      </c>
      <c r="Q39" s="82" t="s">
        <v>224</v>
      </c>
      <c r="R39" s="82" t="s">
        <v>224</v>
      </c>
      <c r="S39" s="82" t="s">
        <v>224</v>
      </c>
      <c r="T39" s="91">
        <f t="shared" si="1"/>
        <v>46524</v>
      </c>
      <c r="V39" s="95">
        <f t="shared" si="2"/>
        <v>46524</v>
      </c>
    </row>
    <row r="40" ht="15.75" customHeight="1">
      <c r="B40" s="80">
        <v>46534.0</v>
      </c>
      <c r="C40" s="81" t="s">
        <v>268</v>
      </c>
      <c r="D40" s="82" t="s">
        <v>224</v>
      </c>
      <c r="E40" s="82" t="s">
        <v>224</v>
      </c>
      <c r="F40" s="82"/>
      <c r="G40" s="82"/>
      <c r="H40" s="82"/>
      <c r="I40" s="82"/>
      <c r="J40" s="82" t="s">
        <v>224</v>
      </c>
      <c r="K40" s="82"/>
      <c r="L40" s="82"/>
      <c r="M40" s="82" t="s">
        <v>224</v>
      </c>
      <c r="N40" s="82" t="s">
        <v>224</v>
      </c>
      <c r="O40" s="82" t="s">
        <v>224</v>
      </c>
      <c r="P40" s="82"/>
      <c r="Q40" s="82"/>
      <c r="R40" s="82"/>
      <c r="S40" s="82"/>
      <c r="T40" s="91">
        <f t="shared" si="1"/>
        <v>46534</v>
      </c>
      <c r="V40" s="95">
        <f t="shared" si="2"/>
        <v>46534</v>
      </c>
    </row>
    <row r="41" ht="15.75" customHeight="1">
      <c r="B41" s="80">
        <v>46614.0</v>
      </c>
      <c r="C41" s="81" t="s">
        <v>272</v>
      </c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 t="s">
        <v>224</v>
      </c>
      <c r="P41" s="82"/>
      <c r="Q41" s="82"/>
      <c r="R41" s="82"/>
      <c r="S41" s="82"/>
      <c r="T41" s="91">
        <f t="shared" si="1"/>
        <v>0</v>
      </c>
      <c r="V41" s="95">
        <f t="shared" si="2"/>
        <v>0</v>
      </c>
    </row>
    <row r="42" ht="15.75" customHeight="1">
      <c r="B42" s="80">
        <v>46650.0</v>
      </c>
      <c r="C42" s="81" t="s">
        <v>273</v>
      </c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 t="s">
        <v>224</v>
      </c>
      <c r="T42" s="91">
        <f t="shared" si="1"/>
        <v>0</v>
      </c>
      <c r="V42" s="95">
        <f t="shared" si="2"/>
        <v>0</v>
      </c>
    </row>
    <row r="43" ht="15.75" customHeight="1">
      <c r="B43" s="80">
        <v>46663.0</v>
      </c>
      <c r="C43" s="81" t="s">
        <v>274</v>
      </c>
      <c r="D43" s="82" t="s">
        <v>224</v>
      </c>
      <c r="E43" s="82" t="s">
        <v>224</v>
      </c>
      <c r="F43" s="82" t="s">
        <v>224</v>
      </c>
      <c r="G43" s="82" t="s">
        <v>224</v>
      </c>
      <c r="H43" s="82" t="s">
        <v>224</v>
      </c>
      <c r="I43" s="82" t="s">
        <v>224</v>
      </c>
      <c r="J43" s="82" t="s">
        <v>224</v>
      </c>
      <c r="K43" s="82" t="s">
        <v>224</v>
      </c>
      <c r="L43" s="82" t="s">
        <v>224</v>
      </c>
      <c r="M43" s="82" t="s">
        <v>224</v>
      </c>
      <c r="N43" s="82" t="s">
        <v>224</v>
      </c>
      <c r="O43" s="82" t="s">
        <v>224</v>
      </c>
      <c r="P43" s="82" t="s">
        <v>224</v>
      </c>
      <c r="Q43" s="82" t="s">
        <v>224</v>
      </c>
      <c r="R43" s="82" t="s">
        <v>224</v>
      </c>
      <c r="S43" s="82" t="s">
        <v>224</v>
      </c>
      <c r="T43" s="91">
        <f t="shared" si="1"/>
        <v>46663</v>
      </c>
      <c r="V43" s="95">
        <f t="shared" si="2"/>
        <v>46663</v>
      </c>
    </row>
    <row r="44" ht="15.75" customHeight="1">
      <c r="B44" s="80">
        <v>46691.0</v>
      </c>
      <c r="C44" s="81" t="s">
        <v>276</v>
      </c>
      <c r="D44" s="82"/>
      <c r="E44" s="82"/>
      <c r="F44" s="82"/>
      <c r="G44" s="82" t="s">
        <v>224</v>
      </c>
      <c r="H44" s="82" t="s">
        <v>224</v>
      </c>
      <c r="I44" s="82" t="s">
        <v>224</v>
      </c>
      <c r="J44" s="82"/>
      <c r="K44" s="82" t="s">
        <v>224</v>
      </c>
      <c r="L44" s="82" t="s">
        <v>224</v>
      </c>
      <c r="M44" s="82"/>
      <c r="N44" s="82"/>
      <c r="O44" s="82"/>
      <c r="P44" s="82" t="s">
        <v>224</v>
      </c>
      <c r="Q44" s="82" t="s">
        <v>224</v>
      </c>
      <c r="R44" s="82" t="s">
        <v>224</v>
      </c>
      <c r="S44" s="82" t="s">
        <v>224</v>
      </c>
      <c r="T44" s="91">
        <f t="shared" si="1"/>
        <v>0</v>
      </c>
      <c r="V44" s="95">
        <f t="shared" si="2"/>
        <v>0</v>
      </c>
    </row>
    <row r="45" ht="15.75" customHeight="1">
      <c r="B45" s="80">
        <v>46692.0</v>
      </c>
      <c r="C45" s="81" t="s">
        <v>280</v>
      </c>
      <c r="D45" s="82" t="s">
        <v>224</v>
      </c>
      <c r="E45" s="82" t="s">
        <v>224</v>
      </c>
      <c r="F45" s="82"/>
      <c r="G45" s="82"/>
      <c r="H45" s="82"/>
      <c r="I45" s="82"/>
      <c r="J45" s="82"/>
      <c r="K45" s="82"/>
      <c r="L45" s="82"/>
      <c r="M45" s="82" t="s">
        <v>224</v>
      </c>
      <c r="N45" s="82" t="s">
        <v>224</v>
      </c>
      <c r="O45" s="82" t="s">
        <v>224</v>
      </c>
      <c r="P45" s="82"/>
      <c r="Q45" s="82"/>
      <c r="R45" s="82"/>
      <c r="S45" s="82"/>
      <c r="T45" s="91">
        <f t="shared" si="1"/>
        <v>46692</v>
      </c>
      <c r="V45" s="95">
        <f t="shared" si="2"/>
        <v>46692</v>
      </c>
    </row>
    <row r="46" ht="15.75" customHeight="1">
      <c r="B46" s="80">
        <v>46708.0</v>
      </c>
      <c r="C46" s="81" t="s">
        <v>281</v>
      </c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 t="s">
        <v>224</v>
      </c>
      <c r="Q46" s="82"/>
      <c r="R46" s="82"/>
      <c r="S46" s="82"/>
      <c r="T46" s="91">
        <f t="shared" si="1"/>
        <v>0</v>
      </c>
      <c r="V46" s="95">
        <f t="shared" si="2"/>
        <v>0</v>
      </c>
    </row>
    <row r="47" ht="15.75" customHeight="1">
      <c r="B47" s="80">
        <v>46746.0</v>
      </c>
      <c r="C47" s="81" t="s">
        <v>282</v>
      </c>
      <c r="D47" s="82" t="s">
        <v>224</v>
      </c>
      <c r="E47" s="82" t="s">
        <v>224</v>
      </c>
      <c r="F47" s="82" t="s">
        <v>224</v>
      </c>
      <c r="G47" s="82" t="s">
        <v>224</v>
      </c>
      <c r="H47" s="82" t="s">
        <v>224</v>
      </c>
      <c r="I47" s="82" t="s">
        <v>224</v>
      </c>
      <c r="J47" s="82" t="s">
        <v>224</v>
      </c>
      <c r="K47" s="82" t="s">
        <v>224</v>
      </c>
      <c r="L47" s="82" t="s">
        <v>224</v>
      </c>
      <c r="M47" s="82" t="s">
        <v>224</v>
      </c>
      <c r="N47" s="82" t="s">
        <v>224</v>
      </c>
      <c r="O47" s="82" t="s">
        <v>224</v>
      </c>
      <c r="P47" s="82" t="s">
        <v>224</v>
      </c>
      <c r="Q47" s="82" t="s">
        <v>224</v>
      </c>
      <c r="R47" s="82" t="s">
        <v>224</v>
      </c>
      <c r="S47" s="82" t="s">
        <v>224</v>
      </c>
      <c r="T47" s="91">
        <f t="shared" si="1"/>
        <v>46746</v>
      </c>
      <c r="V47" s="95">
        <f t="shared" si="2"/>
        <v>46746</v>
      </c>
    </row>
    <row r="48" ht="15.75" customHeight="1">
      <c r="B48" s="80">
        <v>46747.0</v>
      </c>
      <c r="C48" s="81" t="s">
        <v>283</v>
      </c>
      <c r="D48" s="82" t="s">
        <v>224</v>
      </c>
      <c r="E48" s="82" t="s">
        <v>224</v>
      </c>
      <c r="F48" s="82" t="s">
        <v>224</v>
      </c>
      <c r="G48" s="82" t="s">
        <v>224</v>
      </c>
      <c r="H48" s="82" t="s">
        <v>224</v>
      </c>
      <c r="I48" s="82" t="s">
        <v>224</v>
      </c>
      <c r="J48" s="82" t="s">
        <v>224</v>
      </c>
      <c r="K48" s="82" t="s">
        <v>224</v>
      </c>
      <c r="L48" s="82" t="s">
        <v>224</v>
      </c>
      <c r="M48" s="82" t="s">
        <v>224</v>
      </c>
      <c r="N48" s="82" t="s">
        <v>224</v>
      </c>
      <c r="O48" s="82" t="s">
        <v>224</v>
      </c>
      <c r="P48" s="82" t="s">
        <v>224</v>
      </c>
      <c r="Q48" s="82" t="s">
        <v>224</v>
      </c>
      <c r="R48" s="82" t="s">
        <v>224</v>
      </c>
      <c r="S48" s="82" t="s">
        <v>224</v>
      </c>
      <c r="T48" s="91">
        <f t="shared" si="1"/>
        <v>46747</v>
      </c>
      <c r="V48" s="95">
        <f t="shared" si="2"/>
        <v>46747</v>
      </c>
    </row>
    <row r="49" ht="15.75" customHeight="1">
      <c r="B49" s="80">
        <v>46753.0</v>
      </c>
      <c r="C49" s="81" t="s">
        <v>223</v>
      </c>
      <c r="D49" s="82" t="s">
        <v>224</v>
      </c>
      <c r="E49" s="82" t="s">
        <v>224</v>
      </c>
      <c r="F49" s="82" t="s">
        <v>224</v>
      </c>
      <c r="G49" s="82" t="s">
        <v>224</v>
      </c>
      <c r="H49" s="82" t="s">
        <v>224</v>
      </c>
      <c r="I49" s="82" t="s">
        <v>224</v>
      </c>
      <c r="J49" s="82" t="s">
        <v>224</v>
      </c>
      <c r="K49" s="82" t="s">
        <v>224</v>
      </c>
      <c r="L49" s="82" t="s">
        <v>224</v>
      </c>
      <c r="M49" s="82" t="s">
        <v>224</v>
      </c>
      <c r="N49" s="82" t="s">
        <v>224</v>
      </c>
      <c r="O49" s="82" t="s">
        <v>224</v>
      </c>
      <c r="P49" s="82" t="s">
        <v>224</v>
      </c>
      <c r="Q49" s="82" t="s">
        <v>224</v>
      </c>
      <c r="R49" s="82" t="s">
        <v>224</v>
      </c>
      <c r="S49" s="82" t="s">
        <v>224</v>
      </c>
      <c r="T49" s="91">
        <f t="shared" si="1"/>
        <v>46753</v>
      </c>
      <c r="V49" s="95">
        <f t="shared" si="2"/>
        <v>46753</v>
      </c>
    </row>
    <row r="50" ht="15.75" customHeight="1">
      <c r="B50" s="80">
        <v>46758.0</v>
      </c>
      <c r="C50" s="81" t="s">
        <v>248</v>
      </c>
      <c r="D50" s="82" t="s">
        <v>224</v>
      </c>
      <c r="E50" s="82" t="s">
        <v>224</v>
      </c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 t="s">
        <v>224</v>
      </c>
      <c r="R50" s="82"/>
      <c r="S50" s="82"/>
      <c r="T50" s="91">
        <f t="shared" si="1"/>
        <v>0</v>
      </c>
      <c r="V50" s="95">
        <f t="shared" si="2"/>
        <v>0</v>
      </c>
    </row>
    <row r="51" ht="15.75" customHeight="1">
      <c r="B51" s="80">
        <v>46820.0</v>
      </c>
      <c r="C51" s="81" t="s">
        <v>254</v>
      </c>
      <c r="D51" s="82"/>
      <c r="E51" s="82"/>
      <c r="F51" s="82" t="s">
        <v>224</v>
      </c>
      <c r="G51" s="82"/>
      <c r="H51" s="82"/>
      <c r="I51" s="82"/>
      <c r="J51" s="82"/>
      <c r="K51" s="82" t="s">
        <v>224</v>
      </c>
      <c r="L51" s="82"/>
      <c r="M51" s="82"/>
      <c r="N51" s="82"/>
      <c r="O51" s="82"/>
      <c r="P51" s="82"/>
      <c r="Q51" s="82"/>
      <c r="R51" s="82"/>
      <c r="S51" s="82"/>
      <c r="T51" s="91">
        <f t="shared" si="1"/>
        <v>0</v>
      </c>
      <c r="V51" s="95">
        <f t="shared" si="2"/>
        <v>0</v>
      </c>
    </row>
    <row r="52" ht="15.75" customHeight="1">
      <c r="B52" s="80">
        <v>46857.0</v>
      </c>
      <c r="C52" s="81" t="s">
        <v>256</v>
      </c>
      <c r="D52" s="82" t="s">
        <v>224</v>
      </c>
      <c r="E52" s="82" t="s">
        <v>224</v>
      </c>
      <c r="F52" s="82" t="s">
        <v>224</v>
      </c>
      <c r="G52" s="82" t="s">
        <v>224</v>
      </c>
      <c r="H52" s="82" t="s">
        <v>224</v>
      </c>
      <c r="I52" s="82" t="s">
        <v>224</v>
      </c>
      <c r="J52" s="82" t="s">
        <v>224</v>
      </c>
      <c r="K52" s="82" t="s">
        <v>224</v>
      </c>
      <c r="L52" s="82" t="s">
        <v>224</v>
      </c>
      <c r="M52" s="82" t="s">
        <v>224</v>
      </c>
      <c r="N52" s="82" t="s">
        <v>224</v>
      </c>
      <c r="O52" s="82" t="s">
        <v>224</v>
      </c>
      <c r="P52" s="82" t="s">
        <v>224</v>
      </c>
      <c r="Q52" s="82" t="s">
        <v>224</v>
      </c>
      <c r="R52" s="82" t="s">
        <v>224</v>
      </c>
      <c r="S52" s="82" t="s">
        <v>224</v>
      </c>
      <c r="T52" s="91">
        <f t="shared" si="1"/>
        <v>46857</v>
      </c>
      <c r="V52" s="95">
        <f t="shared" si="2"/>
        <v>46857</v>
      </c>
    </row>
    <row r="53" ht="15.75" customHeight="1">
      <c r="B53" s="80">
        <v>46860.0</v>
      </c>
      <c r="C53" s="81" t="s">
        <v>260</v>
      </c>
      <c r="D53" s="82" t="s">
        <v>224</v>
      </c>
      <c r="E53" s="82" t="s">
        <v>224</v>
      </c>
      <c r="F53" s="82" t="s">
        <v>224</v>
      </c>
      <c r="G53" s="82" t="s">
        <v>224</v>
      </c>
      <c r="H53" s="82" t="s">
        <v>224</v>
      </c>
      <c r="I53" s="82" t="s">
        <v>224</v>
      </c>
      <c r="J53" s="82" t="s">
        <v>224</v>
      </c>
      <c r="K53" s="82" t="s">
        <v>224</v>
      </c>
      <c r="L53" s="82" t="s">
        <v>224</v>
      </c>
      <c r="M53" s="82" t="s">
        <v>224</v>
      </c>
      <c r="N53" s="82" t="s">
        <v>224</v>
      </c>
      <c r="O53" s="82" t="s">
        <v>224</v>
      </c>
      <c r="P53" s="82" t="s">
        <v>224</v>
      </c>
      <c r="Q53" s="82" t="s">
        <v>224</v>
      </c>
      <c r="R53" s="82" t="s">
        <v>224</v>
      </c>
      <c r="S53" s="82" t="s">
        <v>224</v>
      </c>
      <c r="T53" s="91">
        <f t="shared" si="1"/>
        <v>46860</v>
      </c>
      <c r="V53" s="95">
        <f t="shared" si="2"/>
        <v>46860</v>
      </c>
    </row>
    <row r="54" ht="15.75" customHeight="1">
      <c r="B54" s="80">
        <v>46874.0</v>
      </c>
      <c r="C54" s="81" t="s">
        <v>261</v>
      </c>
      <c r="D54" s="82" t="s">
        <v>224</v>
      </c>
      <c r="E54" s="82" t="s">
        <v>224</v>
      </c>
      <c r="F54" s="82" t="s">
        <v>224</v>
      </c>
      <c r="G54" s="82" t="s">
        <v>224</v>
      </c>
      <c r="H54" s="82" t="s">
        <v>224</v>
      </c>
      <c r="I54" s="82" t="s">
        <v>224</v>
      </c>
      <c r="J54" s="82" t="s">
        <v>224</v>
      </c>
      <c r="K54" s="82" t="s">
        <v>224</v>
      </c>
      <c r="L54" s="82" t="s">
        <v>224</v>
      </c>
      <c r="M54" s="82" t="s">
        <v>224</v>
      </c>
      <c r="N54" s="82" t="s">
        <v>224</v>
      </c>
      <c r="O54" s="82" t="s">
        <v>224</v>
      </c>
      <c r="P54" s="82" t="s">
        <v>224</v>
      </c>
      <c r="Q54" s="82" t="s">
        <v>224</v>
      </c>
      <c r="R54" s="82" t="s">
        <v>224</v>
      </c>
      <c r="S54" s="82" t="s">
        <v>224</v>
      </c>
      <c r="T54" s="91">
        <f t="shared" si="1"/>
        <v>46874</v>
      </c>
      <c r="V54" s="95">
        <f t="shared" si="2"/>
        <v>46874</v>
      </c>
    </row>
    <row r="55" ht="15.75" customHeight="1">
      <c r="B55" s="80">
        <v>46898.0</v>
      </c>
      <c r="C55" s="81" t="s">
        <v>265</v>
      </c>
      <c r="D55" s="82" t="s">
        <v>224</v>
      </c>
      <c r="E55" s="82" t="s">
        <v>224</v>
      </c>
      <c r="F55" s="82" t="s">
        <v>224</v>
      </c>
      <c r="G55" s="82" t="s">
        <v>224</v>
      </c>
      <c r="H55" s="82" t="s">
        <v>224</v>
      </c>
      <c r="I55" s="82" t="s">
        <v>224</v>
      </c>
      <c r="J55" s="82" t="s">
        <v>224</v>
      </c>
      <c r="K55" s="82" t="s">
        <v>224</v>
      </c>
      <c r="L55" s="82" t="s">
        <v>224</v>
      </c>
      <c r="M55" s="82" t="s">
        <v>224</v>
      </c>
      <c r="N55" s="82" t="s">
        <v>224</v>
      </c>
      <c r="O55" s="82" t="s">
        <v>224</v>
      </c>
      <c r="P55" s="82" t="s">
        <v>224</v>
      </c>
      <c r="Q55" s="82" t="s">
        <v>224</v>
      </c>
      <c r="R55" s="82" t="s">
        <v>224</v>
      </c>
      <c r="S55" s="82" t="s">
        <v>224</v>
      </c>
      <c r="T55" s="91">
        <f t="shared" si="1"/>
        <v>46898</v>
      </c>
      <c r="V55" s="95">
        <f t="shared" si="2"/>
        <v>46898</v>
      </c>
    </row>
    <row r="56" ht="15.75" customHeight="1">
      <c r="B56" s="80">
        <v>46909.0</v>
      </c>
      <c r="C56" s="81" t="s">
        <v>267</v>
      </c>
      <c r="D56" s="82" t="s">
        <v>224</v>
      </c>
      <c r="E56" s="82" t="s">
        <v>224</v>
      </c>
      <c r="F56" s="82" t="s">
        <v>224</v>
      </c>
      <c r="G56" s="82" t="s">
        <v>224</v>
      </c>
      <c r="H56" s="82" t="s">
        <v>224</v>
      </c>
      <c r="I56" s="82" t="s">
        <v>224</v>
      </c>
      <c r="J56" s="82" t="s">
        <v>224</v>
      </c>
      <c r="K56" s="82" t="s">
        <v>224</v>
      </c>
      <c r="L56" s="82" t="s">
        <v>224</v>
      </c>
      <c r="M56" s="82" t="s">
        <v>224</v>
      </c>
      <c r="N56" s="82" t="s">
        <v>224</v>
      </c>
      <c r="O56" s="82" t="s">
        <v>224</v>
      </c>
      <c r="P56" s="82" t="s">
        <v>224</v>
      </c>
      <c r="Q56" s="82" t="s">
        <v>224</v>
      </c>
      <c r="R56" s="82" t="s">
        <v>224</v>
      </c>
      <c r="S56" s="82" t="s">
        <v>224</v>
      </c>
      <c r="T56" s="91">
        <f t="shared" si="1"/>
        <v>46909</v>
      </c>
      <c r="V56" s="95">
        <f t="shared" si="2"/>
        <v>46909</v>
      </c>
    </row>
    <row r="57" ht="15.75" customHeight="1">
      <c r="B57" s="80">
        <v>46919.0</v>
      </c>
      <c r="C57" s="81" t="s">
        <v>268</v>
      </c>
      <c r="D57" s="82" t="s">
        <v>224</v>
      </c>
      <c r="E57" s="82" t="s">
        <v>224</v>
      </c>
      <c r="F57" s="82"/>
      <c r="G57" s="82"/>
      <c r="H57" s="82"/>
      <c r="I57" s="82"/>
      <c r="J57" s="82" t="s">
        <v>224</v>
      </c>
      <c r="K57" s="82"/>
      <c r="L57" s="82"/>
      <c r="M57" s="82" t="s">
        <v>224</v>
      </c>
      <c r="N57" s="82" t="s">
        <v>224</v>
      </c>
      <c r="O57" s="82" t="s">
        <v>224</v>
      </c>
      <c r="P57" s="82"/>
      <c r="Q57" s="82"/>
      <c r="R57" s="82"/>
      <c r="S57" s="82"/>
      <c r="T57" s="91">
        <f t="shared" si="1"/>
        <v>46919</v>
      </c>
      <c r="V57" s="95">
        <f t="shared" si="2"/>
        <v>46919</v>
      </c>
    </row>
    <row r="58" ht="15.75" customHeight="1">
      <c r="B58" s="80">
        <v>46980.0</v>
      </c>
      <c r="C58" s="81" t="s">
        <v>272</v>
      </c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 t="s">
        <v>224</v>
      </c>
      <c r="P58" s="82"/>
      <c r="Q58" s="82"/>
      <c r="R58" s="82"/>
      <c r="S58" s="82"/>
      <c r="T58" s="91">
        <f t="shared" si="1"/>
        <v>0</v>
      </c>
      <c r="V58" s="95">
        <f t="shared" si="2"/>
        <v>0</v>
      </c>
    </row>
    <row r="59" ht="15.75" customHeight="1">
      <c r="B59" s="80">
        <v>47016.0</v>
      </c>
      <c r="C59" s="81" t="s">
        <v>273</v>
      </c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 t="s">
        <v>224</v>
      </c>
      <c r="T59" s="91">
        <f t="shared" si="1"/>
        <v>0</v>
      </c>
      <c r="V59" s="95">
        <f t="shared" si="2"/>
        <v>0</v>
      </c>
    </row>
    <row r="60" ht="15.75" customHeight="1">
      <c r="B60" s="80">
        <v>47029.0</v>
      </c>
      <c r="C60" s="81" t="s">
        <v>274</v>
      </c>
      <c r="D60" s="82" t="s">
        <v>224</v>
      </c>
      <c r="E60" s="82" t="s">
        <v>224</v>
      </c>
      <c r="F60" s="82" t="s">
        <v>224</v>
      </c>
      <c r="G60" s="82" t="s">
        <v>224</v>
      </c>
      <c r="H60" s="82" t="s">
        <v>224</v>
      </c>
      <c r="I60" s="82" t="s">
        <v>224</v>
      </c>
      <c r="J60" s="82" t="s">
        <v>224</v>
      </c>
      <c r="K60" s="82" t="s">
        <v>224</v>
      </c>
      <c r="L60" s="82" t="s">
        <v>224</v>
      </c>
      <c r="M60" s="82" t="s">
        <v>224</v>
      </c>
      <c r="N60" s="82" t="s">
        <v>224</v>
      </c>
      <c r="O60" s="82" t="s">
        <v>224</v>
      </c>
      <c r="P60" s="82" t="s">
        <v>224</v>
      </c>
      <c r="Q60" s="82" t="s">
        <v>224</v>
      </c>
      <c r="R60" s="82" t="s">
        <v>224</v>
      </c>
      <c r="S60" s="82" t="s">
        <v>224</v>
      </c>
      <c r="T60" s="91">
        <f t="shared" si="1"/>
        <v>47029</v>
      </c>
      <c r="V60" s="95">
        <f t="shared" si="2"/>
        <v>47029</v>
      </c>
    </row>
    <row r="61" ht="15.75" customHeight="1">
      <c r="B61" s="80">
        <v>47057.0</v>
      </c>
      <c r="C61" s="81" t="s">
        <v>276</v>
      </c>
      <c r="D61" s="82"/>
      <c r="E61" s="82"/>
      <c r="F61" s="82"/>
      <c r="G61" s="82" t="s">
        <v>224</v>
      </c>
      <c r="H61" s="82" t="s">
        <v>224</v>
      </c>
      <c r="I61" s="82" t="s">
        <v>224</v>
      </c>
      <c r="J61" s="82"/>
      <c r="K61" s="82" t="s">
        <v>224</v>
      </c>
      <c r="L61" s="82" t="s">
        <v>224</v>
      </c>
      <c r="M61" s="82"/>
      <c r="N61" s="82"/>
      <c r="O61" s="82"/>
      <c r="P61" s="82" t="s">
        <v>224</v>
      </c>
      <c r="Q61" s="82" t="s">
        <v>224</v>
      </c>
      <c r="R61" s="82" t="s">
        <v>224</v>
      </c>
      <c r="S61" s="82" t="s">
        <v>224</v>
      </c>
      <c r="T61" s="91">
        <f t="shared" si="1"/>
        <v>0</v>
      </c>
      <c r="V61" s="95">
        <f t="shared" si="2"/>
        <v>0</v>
      </c>
    </row>
    <row r="62" ht="15.75" customHeight="1">
      <c r="B62" s="80">
        <v>47058.0</v>
      </c>
      <c r="C62" s="81" t="s">
        <v>280</v>
      </c>
      <c r="D62" s="82" t="s">
        <v>224</v>
      </c>
      <c r="E62" s="82" t="s">
        <v>224</v>
      </c>
      <c r="F62" s="82"/>
      <c r="G62" s="82"/>
      <c r="H62" s="82"/>
      <c r="I62" s="82"/>
      <c r="J62" s="82"/>
      <c r="K62" s="82"/>
      <c r="L62" s="82"/>
      <c r="M62" s="82" t="s">
        <v>224</v>
      </c>
      <c r="N62" s="82" t="s">
        <v>224</v>
      </c>
      <c r="O62" s="82" t="s">
        <v>224</v>
      </c>
      <c r="P62" s="82"/>
      <c r="Q62" s="82"/>
      <c r="R62" s="82"/>
      <c r="S62" s="82"/>
      <c r="T62" s="91">
        <f t="shared" si="1"/>
        <v>47058</v>
      </c>
      <c r="V62" s="95">
        <f t="shared" si="2"/>
        <v>47058</v>
      </c>
    </row>
    <row r="63" ht="15.75" customHeight="1">
      <c r="B63" s="80">
        <v>47079.0</v>
      </c>
      <c r="C63" s="81" t="s">
        <v>281</v>
      </c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 t="s">
        <v>224</v>
      </c>
      <c r="Q63" s="82"/>
      <c r="R63" s="82"/>
      <c r="S63" s="82"/>
      <c r="T63" s="91">
        <f t="shared" si="1"/>
        <v>0</v>
      </c>
      <c r="V63" s="95">
        <f t="shared" si="2"/>
        <v>0</v>
      </c>
    </row>
    <row r="64" ht="15.75" customHeight="1">
      <c r="B64" s="80">
        <v>47112.0</v>
      </c>
      <c r="C64" s="81" t="s">
        <v>282</v>
      </c>
      <c r="D64" s="82" t="s">
        <v>224</v>
      </c>
      <c r="E64" s="82" t="s">
        <v>224</v>
      </c>
      <c r="F64" s="82" t="s">
        <v>224</v>
      </c>
      <c r="G64" s="82" t="s">
        <v>224</v>
      </c>
      <c r="H64" s="82" t="s">
        <v>224</v>
      </c>
      <c r="I64" s="82" t="s">
        <v>224</v>
      </c>
      <c r="J64" s="82" t="s">
        <v>224</v>
      </c>
      <c r="K64" s="82" t="s">
        <v>224</v>
      </c>
      <c r="L64" s="82" t="s">
        <v>224</v>
      </c>
      <c r="M64" s="82" t="s">
        <v>224</v>
      </c>
      <c r="N64" s="82" t="s">
        <v>224</v>
      </c>
      <c r="O64" s="82" t="s">
        <v>224</v>
      </c>
      <c r="P64" s="82" t="s">
        <v>224</v>
      </c>
      <c r="Q64" s="82" t="s">
        <v>224</v>
      </c>
      <c r="R64" s="82" t="s">
        <v>224</v>
      </c>
      <c r="S64" s="82" t="s">
        <v>224</v>
      </c>
      <c r="T64" s="91">
        <f t="shared" si="1"/>
        <v>47112</v>
      </c>
      <c r="V64" s="95">
        <f t="shared" si="2"/>
        <v>47112</v>
      </c>
    </row>
    <row r="65" ht="15.75" customHeight="1">
      <c r="B65" s="80">
        <v>47113.0</v>
      </c>
      <c r="C65" s="81" t="s">
        <v>283</v>
      </c>
      <c r="D65" s="82" t="s">
        <v>224</v>
      </c>
      <c r="E65" s="82" t="s">
        <v>224</v>
      </c>
      <c r="F65" s="82" t="s">
        <v>224</v>
      </c>
      <c r="G65" s="82" t="s">
        <v>224</v>
      </c>
      <c r="H65" s="82" t="s">
        <v>224</v>
      </c>
      <c r="I65" s="82" t="s">
        <v>224</v>
      </c>
      <c r="J65" s="82" t="s">
        <v>224</v>
      </c>
      <c r="K65" s="82" t="s">
        <v>224</v>
      </c>
      <c r="L65" s="82" t="s">
        <v>224</v>
      </c>
      <c r="M65" s="82" t="s">
        <v>224</v>
      </c>
      <c r="N65" s="82" t="s">
        <v>224</v>
      </c>
      <c r="O65" s="82" t="s">
        <v>224</v>
      </c>
      <c r="P65" s="82" t="s">
        <v>224</v>
      </c>
      <c r="Q65" s="82" t="s">
        <v>224</v>
      </c>
      <c r="R65" s="82" t="s">
        <v>224</v>
      </c>
      <c r="S65" s="82" t="s">
        <v>224</v>
      </c>
      <c r="T65" s="91">
        <f t="shared" si="1"/>
        <v>47113</v>
      </c>
      <c r="V65" s="95">
        <f t="shared" si="2"/>
        <v>47113</v>
      </c>
    </row>
    <row r="66" ht="15.75" customHeight="1">
      <c r="B66" s="80">
        <v>47119.0</v>
      </c>
      <c r="C66" s="81" t="s">
        <v>223</v>
      </c>
      <c r="D66" s="82" t="s">
        <v>224</v>
      </c>
      <c r="E66" s="82" t="s">
        <v>224</v>
      </c>
      <c r="F66" s="82" t="s">
        <v>224</v>
      </c>
      <c r="G66" s="82" t="s">
        <v>224</v>
      </c>
      <c r="H66" s="82" t="s">
        <v>224</v>
      </c>
      <c r="I66" s="82" t="s">
        <v>224</v>
      </c>
      <c r="J66" s="82" t="s">
        <v>224</v>
      </c>
      <c r="K66" s="82" t="s">
        <v>224</v>
      </c>
      <c r="L66" s="82" t="s">
        <v>224</v>
      </c>
      <c r="M66" s="82" t="s">
        <v>224</v>
      </c>
      <c r="N66" s="82" t="s">
        <v>224</v>
      </c>
      <c r="O66" s="82" t="s">
        <v>224</v>
      </c>
      <c r="P66" s="82" t="s">
        <v>224</v>
      </c>
      <c r="Q66" s="82" t="s">
        <v>224</v>
      </c>
      <c r="R66" s="82" t="s">
        <v>224</v>
      </c>
      <c r="S66" s="82" t="s">
        <v>224</v>
      </c>
      <c r="T66" s="91">
        <f t="shared" si="1"/>
        <v>47119</v>
      </c>
      <c r="V66" s="95">
        <f t="shared" si="2"/>
        <v>47119</v>
      </c>
    </row>
    <row r="67" ht="15.75" customHeight="1">
      <c r="B67" s="80">
        <v>47124.0</v>
      </c>
      <c r="C67" s="81" t="s">
        <v>248</v>
      </c>
      <c r="D67" s="82" t="s">
        <v>224</v>
      </c>
      <c r="E67" s="82" t="s">
        <v>224</v>
      </c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 t="s">
        <v>224</v>
      </c>
      <c r="R67" s="82"/>
      <c r="S67" s="82"/>
      <c r="T67" s="91">
        <f t="shared" si="1"/>
        <v>0</v>
      </c>
      <c r="V67" s="95">
        <f t="shared" si="2"/>
        <v>0</v>
      </c>
    </row>
    <row r="68" ht="15.75" customHeight="1">
      <c r="B68" s="80">
        <v>47185.0</v>
      </c>
      <c r="C68" s="81" t="s">
        <v>254</v>
      </c>
      <c r="D68" s="82"/>
      <c r="E68" s="82"/>
      <c r="F68" s="82" t="s">
        <v>224</v>
      </c>
      <c r="G68" s="82"/>
      <c r="H68" s="82"/>
      <c r="I68" s="82"/>
      <c r="J68" s="82"/>
      <c r="K68" s="82" t="s">
        <v>224</v>
      </c>
      <c r="L68" s="82"/>
      <c r="M68" s="82"/>
      <c r="N68" s="82"/>
      <c r="O68" s="82"/>
      <c r="P68" s="82"/>
      <c r="Q68" s="82"/>
      <c r="R68" s="82"/>
      <c r="S68" s="82"/>
      <c r="T68" s="91">
        <f t="shared" si="1"/>
        <v>0</v>
      </c>
      <c r="V68" s="95">
        <f t="shared" si="2"/>
        <v>0</v>
      </c>
    </row>
    <row r="69" ht="15.75" customHeight="1">
      <c r="B69" s="80">
        <v>47207.0</v>
      </c>
      <c r="C69" s="81" t="s">
        <v>256</v>
      </c>
      <c r="D69" s="82" t="s">
        <v>224</v>
      </c>
      <c r="E69" s="82" t="s">
        <v>224</v>
      </c>
      <c r="F69" s="82" t="s">
        <v>224</v>
      </c>
      <c r="G69" s="82" t="s">
        <v>224</v>
      </c>
      <c r="H69" s="82" t="s">
        <v>224</v>
      </c>
      <c r="I69" s="82" t="s">
        <v>224</v>
      </c>
      <c r="J69" s="82" t="s">
        <v>224</v>
      </c>
      <c r="K69" s="82" t="s">
        <v>224</v>
      </c>
      <c r="L69" s="82" t="s">
        <v>224</v>
      </c>
      <c r="M69" s="82" t="s">
        <v>224</v>
      </c>
      <c r="N69" s="82" t="s">
        <v>224</v>
      </c>
      <c r="O69" s="82" t="s">
        <v>224</v>
      </c>
      <c r="P69" s="82" t="s">
        <v>224</v>
      </c>
      <c r="Q69" s="82" t="s">
        <v>224</v>
      </c>
      <c r="R69" s="82" t="s">
        <v>224</v>
      </c>
      <c r="S69" s="82" t="s">
        <v>224</v>
      </c>
      <c r="T69" s="91">
        <f t="shared" si="1"/>
        <v>47207</v>
      </c>
      <c r="V69" s="95">
        <f t="shared" si="2"/>
        <v>47207</v>
      </c>
    </row>
    <row r="70" ht="15.75" customHeight="1">
      <c r="B70" s="80">
        <v>47210.0</v>
      </c>
      <c r="C70" s="81" t="s">
        <v>260</v>
      </c>
      <c r="D70" s="82" t="s">
        <v>224</v>
      </c>
      <c r="E70" s="82" t="s">
        <v>224</v>
      </c>
      <c r="F70" s="82" t="s">
        <v>224</v>
      </c>
      <c r="G70" s="82" t="s">
        <v>224</v>
      </c>
      <c r="H70" s="82" t="s">
        <v>224</v>
      </c>
      <c r="I70" s="82" t="s">
        <v>224</v>
      </c>
      <c r="J70" s="82" t="s">
        <v>224</v>
      </c>
      <c r="K70" s="82" t="s">
        <v>224</v>
      </c>
      <c r="L70" s="82" t="s">
        <v>224</v>
      </c>
      <c r="M70" s="82" t="s">
        <v>224</v>
      </c>
      <c r="N70" s="82" t="s">
        <v>224</v>
      </c>
      <c r="O70" s="82" t="s">
        <v>224</v>
      </c>
      <c r="P70" s="82" t="s">
        <v>224</v>
      </c>
      <c r="Q70" s="82" t="s">
        <v>224</v>
      </c>
      <c r="R70" s="82" t="s">
        <v>224</v>
      </c>
      <c r="S70" s="82" t="s">
        <v>224</v>
      </c>
      <c r="T70" s="91">
        <f t="shared" si="1"/>
        <v>47210</v>
      </c>
      <c r="V70" s="95">
        <f t="shared" si="2"/>
        <v>47210</v>
      </c>
    </row>
    <row r="71" ht="15.75" customHeight="1">
      <c r="B71" s="80">
        <v>47239.0</v>
      </c>
      <c r="C71" s="81" t="s">
        <v>261</v>
      </c>
      <c r="D71" s="82" t="s">
        <v>224</v>
      </c>
      <c r="E71" s="82" t="s">
        <v>224</v>
      </c>
      <c r="F71" s="82" t="s">
        <v>224</v>
      </c>
      <c r="G71" s="82" t="s">
        <v>224</v>
      </c>
      <c r="H71" s="82" t="s">
        <v>224</v>
      </c>
      <c r="I71" s="82" t="s">
        <v>224</v>
      </c>
      <c r="J71" s="82" t="s">
        <v>224</v>
      </c>
      <c r="K71" s="82" t="s">
        <v>224</v>
      </c>
      <c r="L71" s="82" t="s">
        <v>224</v>
      </c>
      <c r="M71" s="82" t="s">
        <v>224</v>
      </c>
      <c r="N71" s="82" t="s">
        <v>224</v>
      </c>
      <c r="O71" s="82" t="s">
        <v>224</v>
      </c>
      <c r="P71" s="82" t="s">
        <v>224</v>
      </c>
      <c r="Q71" s="82" t="s">
        <v>224</v>
      </c>
      <c r="R71" s="82" t="s">
        <v>224</v>
      </c>
      <c r="S71" s="82" t="s">
        <v>224</v>
      </c>
      <c r="T71" s="91">
        <f t="shared" si="1"/>
        <v>47239</v>
      </c>
      <c r="V71" s="95">
        <f t="shared" si="2"/>
        <v>47239</v>
      </c>
    </row>
    <row r="72" ht="15.75" customHeight="1">
      <c r="B72" s="80">
        <v>47248.0</v>
      </c>
      <c r="C72" s="81" t="s">
        <v>265</v>
      </c>
      <c r="D72" s="82" t="s">
        <v>224</v>
      </c>
      <c r="E72" s="82" t="s">
        <v>224</v>
      </c>
      <c r="F72" s="82" t="s">
        <v>224</v>
      </c>
      <c r="G72" s="82" t="s">
        <v>224</v>
      </c>
      <c r="H72" s="82" t="s">
        <v>224</v>
      </c>
      <c r="I72" s="82" t="s">
        <v>224</v>
      </c>
      <c r="J72" s="82" t="s">
        <v>224</v>
      </c>
      <c r="K72" s="82" t="s">
        <v>224</v>
      </c>
      <c r="L72" s="82" t="s">
        <v>224</v>
      </c>
      <c r="M72" s="82" t="s">
        <v>224</v>
      </c>
      <c r="N72" s="82" t="s">
        <v>224</v>
      </c>
      <c r="O72" s="82" t="s">
        <v>224</v>
      </c>
      <c r="P72" s="82" t="s">
        <v>224</v>
      </c>
      <c r="Q72" s="82" t="s">
        <v>224</v>
      </c>
      <c r="R72" s="82" t="s">
        <v>224</v>
      </c>
      <c r="S72" s="82" t="s">
        <v>224</v>
      </c>
      <c r="T72" s="91">
        <f t="shared" si="1"/>
        <v>47248</v>
      </c>
      <c r="V72" s="95">
        <f t="shared" si="2"/>
        <v>47248</v>
      </c>
    </row>
    <row r="73" ht="15.75" customHeight="1">
      <c r="B73" s="80">
        <v>47259.0</v>
      </c>
      <c r="C73" s="81" t="s">
        <v>267</v>
      </c>
      <c r="D73" s="82" t="s">
        <v>224</v>
      </c>
      <c r="E73" s="82" t="s">
        <v>224</v>
      </c>
      <c r="F73" s="82" t="s">
        <v>224</v>
      </c>
      <c r="G73" s="82" t="s">
        <v>224</v>
      </c>
      <c r="H73" s="82" t="s">
        <v>224</v>
      </c>
      <c r="I73" s="82" t="s">
        <v>224</v>
      </c>
      <c r="J73" s="82" t="s">
        <v>224</v>
      </c>
      <c r="K73" s="82" t="s">
        <v>224</v>
      </c>
      <c r="L73" s="82" t="s">
        <v>224</v>
      </c>
      <c r="M73" s="82" t="s">
        <v>224</v>
      </c>
      <c r="N73" s="82" t="s">
        <v>224</v>
      </c>
      <c r="O73" s="82" t="s">
        <v>224</v>
      </c>
      <c r="P73" s="82" t="s">
        <v>224</v>
      </c>
      <c r="Q73" s="82" t="s">
        <v>224</v>
      </c>
      <c r="R73" s="82" t="s">
        <v>224</v>
      </c>
      <c r="S73" s="82" t="s">
        <v>224</v>
      </c>
      <c r="T73" s="91">
        <f t="shared" si="1"/>
        <v>47259</v>
      </c>
      <c r="V73" s="95">
        <f t="shared" si="2"/>
        <v>47259</v>
      </c>
    </row>
    <row r="74" ht="15.75" customHeight="1">
      <c r="B74" s="80">
        <v>47269.0</v>
      </c>
      <c r="C74" s="81" t="s">
        <v>268</v>
      </c>
      <c r="D74" s="82" t="s">
        <v>224</v>
      </c>
      <c r="E74" s="82" t="s">
        <v>224</v>
      </c>
      <c r="F74" s="82"/>
      <c r="G74" s="82"/>
      <c r="H74" s="82"/>
      <c r="I74" s="82"/>
      <c r="J74" s="82" t="s">
        <v>224</v>
      </c>
      <c r="K74" s="82"/>
      <c r="L74" s="82"/>
      <c r="M74" s="82" t="s">
        <v>224</v>
      </c>
      <c r="N74" s="82" t="s">
        <v>224</v>
      </c>
      <c r="O74" s="82" t="s">
        <v>224</v>
      </c>
      <c r="P74" s="82"/>
      <c r="Q74" s="82"/>
      <c r="R74" s="82"/>
      <c r="S74" s="82"/>
      <c r="T74" s="91">
        <f t="shared" si="1"/>
        <v>47269</v>
      </c>
      <c r="V74" s="95">
        <f t="shared" si="2"/>
        <v>47269</v>
      </c>
    </row>
    <row r="75" ht="15.75" customHeight="1">
      <c r="B75" s="80">
        <v>47345.0</v>
      </c>
      <c r="C75" s="81" t="s">
        <v>272</v>
      </c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 t="s">
        <v>224</v>
      </c>
      <c r="P75" s="82"/>
      <c r="Q75" s="82"/>
      <c r="R75" s="82"/>
      <c r="S75" s="82"/>
      <c r="T75" s="91">
        <f t="shared" si="1"/>
        <v>0</v>
      </c>
      <c r="V75" s="95">
        <f t="shared" si="2"/>
        <v>0</v>
      </c>
    </row>
    <row r="76" ht="15.75" customHeight="1">
      <c r="B76" s="80">
        <v>47381.0</v>
      </c>
      <c r="C76" s="81" t="s">
        <v>273</v>
      </c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 t="s">
        <v>224</v>
      </c>
      <c r="T76" s="91">
        <f t="shared" si="1"/>
        <v>0</v>
      </c>
      <c r="V76" s="95">
        <f t="shared" si="2"/>
        <v>0</v>
      </c>
    </row>
    <row r="77" ht="15.75" customHeight="1">
      <c r="B77" s="80">
        <v>47394.0</v>
      </c>
      <c r="C77" s="81" t="s">
        <v>274</v>
      </c>
      <c r="D77" s="82" t="s">
        <v>224</v>
      </c>
      <c r="E77" s="82" t="s">
        <v>224</v>
      </c>
      <c r="F77" s="82" t="s">
        <v>224</v>
      </c>
      <c r="G77" s="82" t="s">
        <v>224</v>
      </c>
      <c r="H77" s="82" t="s">
        <v>224</v>
      </c>
      <c r="I77" s="82" t="s">
        <v>224</v>
      </c>
      <c r="J77" s="82" t="s">
        <v>224</v>
      </c>
      <c r="K77" s="82" t="s">
        <v>224</v>
      </c>
      <c r="L77" s="82" t="s">
        <v>224</v>
      </c>
      <c r="M77" s="82" t="s">
        <v>224</v>
      </c>
      <c r="N77" s="82" t="s">
        <v>224</v>
      </c>
      <c r="O77" s="82" t="s">
        <v>224</v>
      </c>
      <c r="P77" s="82" t="s">
        <v>224</v>
      </c>
      <c r="Q77" s="82" t="s">
        <v>224</v>
      </c>
      <c r="R77" s="82" t="s">
        <v>224</v>
      </c>
      <c r="S77" s="82" t="s">
        <v>224</v>
      </c>
      <c r="T77" s="91">
        <f t="shared" si="1"/>
        <v>47394</v>
      </c>
      <c r="V77" s="95">
        <f t="shared" si="2"/>
        <v>47394</v>
      </c>
    </row>
    <row r="78" ht="15.75" customHeight="1">
      <c r="B78" s="80">
        <v>47422.0</v>
      </c>
      <c r="C78" s="81" t="s">
        <v>276</v>
      </c>
      <c r="D78" s="82"/>
      <c r="E78" s="82"/>
      <c r="F78" s="82"/>
      <c r="G78" s="82" t="s">
        <v>224</v>
      </c>
      <c r="H78" s="82" t="s">
        <v>224</v>
      </c>
      <c r="I78" s="82" t="s">
        <v>224</v>
      </c>
      <c r="J78" s="82"/>
      <c r="K78" s="82" t="s">
        <v>224</v>
      </c>
      <c r="L78" s="82" t="s">
        <v>224</v>
      </c>
      <c r="M78" s="82"/>
      <c r="N78" s="82"/>
      <c r="O78" s="82"/>
      <c r="P78" s="82" t="s">
        <v>224</v>
      </c>
      <c r="Q78" s="82" t="s">
        <v>224</v>
      </c>
      <c r="R78" s="82" t="s">
        <v>224</v>
      </c>
      <c r="S78" s="82" t="s">
        <v>224</v>
      </c>
      <c r="T78" s="91">
        <f t="shared" si="1"/>
        <v>0</v>
      </c>
      <c r="V78" s="95">
        <f t="shared" si="2"/>
        <v>0</v>
      </c>
    </row>
    <row r="79" ht="15.75" customHeight="1">
      <c r="B79" s="80">
        <v>47423.0</v>
      </c>
      <c r="C79" s="81" t="s">
        <v>280</v>
      </c>
      <c r="D79" s="82" t="s">
        <v>224</v>
      </c>
      <c r="E79" s="82" t="s">
        <v>224</v>
      </c>
      <c r="F79" s="82"/>
      <c r="G79" s="82"/>
      <c r="H79" s="82"/>
      <c r="I79" s="82"/>
      <c r="J79" s="82"/>
      <c r="K79" s="82"/>
      <c r="L79" s="82"/>
      <c r="M79" s="82" t="s">
        <v>224</v>
      </c>
      <c r="N79" s="82" t="s">
        <v>224</v>
      </c>
      <c r="O79" s="82" t="s">
        <v>224</v>
      </c>
      <c r="P79" s="82"/>
      <c r="Q79" s="82"/>
      <c r="R79" s="82"/>
      <c r="S79" s="82"/>
      <c r="T79" s="91">
        <f t="shared" si="1"/>
        <v>47423</v>
      </c>
      <c r="V79" s="95">
        <f t="shared" si="2"/>
        <v>47423</v>
      </c>
    </row>
    <row r="80" ht="15.75" customHeight="1">
      <c r="B80" s="80">
        <v>47443.0</v>
      </c>
      <c r="C80" s="81" t="s">
        <v>281</v>
      </c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 t="s">
        <v>224</v>
      </c>
      <c r="Q80" s="82"/>
      <c r="R80" s="82"/>
      <c r="S80" s="82"/>
      <c r="T80" s="91">
        <f t="shared" si="1"/>
        <v>0</v>
      </c>
      <c r="V80" s="95">
        <f t="shared" si="2"/>
        <v>0</v>
      </c>
    </row>
    <row r="81" ht="15.75" customHeight="1">
      <c r="B81" s="80">
        <v>47477.0</v>
      </c>
      <c r="C81" s="81" t="s">
        <v>282</v>
      </c>
      <c r="D81" s="82" t="s">
        <v>224</v>
      </c>
      <c r="E81" s="82" t="s">
        <v>224</v>
      </c>
      <c r="F81" s="82" t="s">
        <v>224</v>
      </c>
      <c r="G81" s="82" t="s">
        <v>224</v>
      </c>
      <c r="H81" s="82" t="s">
        <v>224</v>
      </c>
      <c r="I81" s="82" t="s">
        <v>224</v>
      </c>
      <c r="J81" s="82" t="s">
        <v>224</v>
      </c>
      <c r="K81" s="82" t="s">
        <v>224</v>
      </c>
      <c r="L81" s="82" t="s">
        <v>224</v>
      </c>
      <c r="M81" s="82" t="s">
        <v>224</v>
      </c>
      <c r="N81" s="82" t="s">
        <v>224</v>
      </c>
      <c r="O81" s="82" t="s">
        <v>224</v>
      </c>
      <c r="P81" s="82" t="s">
        <v>224</v>
      </c>
      <c r="Q81" s="82" t="s">
        <v>224</v>
      </c>
      <c r="R81" s="82" t="s">
        <v>224</v>
      </c>
      <c r="S81" s="82" t="s">
        <v>224</v>
      </c>
      <c r="T81" s="91">
        <f t="shared" si="1"/>
        <v>47477</v>
      </c>
      <c r="V81" s="95">
        <f t="shared" si="2"/>
        <v>47477</v>
      </c>
    </row>
    <row r="82" ht="15.75" customHeight="1">
      <c r="B82" s="80">
        <v>47478.0</v>
      </c>
      <c r="C82" s="81" t="s">
        <v>283</v>
      </c>
      <c r="D82" s="82" t="s">
        <v>224</v>
      </c>
      <c r="E82" s="82" t="s">
        <v>224</v>
      </c>
      <c r="F82" s="82" t="s">
        <v>224</v>
      </c>
      <c r="G82" s="82" t="s">
        <v>224</v>
      </c>
      <c r="H82" s="82" t="s">
        <v>224</v>
      </c>
      <c r="I82" s="82" t="s">
        <v>224</v>
      </c>
      <c r="J82" s="82" t="s">
        <v>224</v>
      </c>
      <c r="K82" s="82" t="s">
        <v>224</v>
      </c>
      <c r="L82" s="82" t="s">
        <v>224</v>
      </c>
      <c r="M82" s="82" t="s">
        <v>224</v>
      </c>
      <c r="N82" s="82" t="s">
        <v>224</v>
      </c>
      <c r="O82" s="82" t="s">
        <v>224</v>
      </c>
      <c r="P82" s="82" t="s">
        <v>224</v>
      </c>
      <c r="Q82" s="82" t="s">
        <v>224</v>
      </c>
      <c r="R82" s="82" t="s">
        <v>224</v>
      </c>
      <c r="S82" s="82" t="s">
        <v>224</v>
      </c>
      <c r="T82" s="91">
        <f t="shared" si="1"/>
        <v>47478</v>
      </c>
      <c r="V82" s="95">
        <f t="shared" si="2"/>
        <v>47478</v>
      </c>
    </row>
    <row r="83" ht="15.75" customHeight="1">
      <c r="B83" s="80">
        <v>47484.0</v>
      </c>
      <c r="C83" s="81" t="s">
        <v>223</v>
      </c>
      <c r="D83" s="82" t="s">
        <v>224</v>
      </c>
      <c r="E83" s="82" t="s">
        <v>224</v>
      </c>
      <c r="F83" s="82" t="s">
        <v>224</v>
      </c>
      <c r="G83" s="82" t="s">
        <v>224</v>
      </c>
      <c r="H83" s="82" t="s">
        <v>224</v>
      </c>
      <c r="I83" s="82" t="s">
        <v>224</v>
      </c>
      <c r="J83" s="82" t="s">
        <v>224</v>
      </c>
      <c r="K83" s="82" t="s">
        <v>224</v>
      </c>
      <c r="L83" s="82" t="s">
        <v>224</v>
      </c>
      <c r="M83" s="82" t="s">
        <v>224</v>
      </c>
      <c r="N83" s="82" t="s">
        <v>224</v>
      </c>
      <c r="O83" s="82" t="s">
        <v>224</v>
      </c>
      <c r="P83" s="82" t="s">
        <v>224</v>
      </c>
      <c r="Q83" s="82" t="s">
        <v>224</v>
      </c>
      <c r="R83" s="82" t="s">
        <v>224</v>
      </c>
      <c r="S83" s="82" t="s">
        <v>224</v>
      </c>
      <c r="T83" s="91">
        <f t="shared" si="1"/>
        <v>47484</v>
      </c>
      <c r="V83" s="95">
        <f t="shared" si="2"/>
        <v>47484</v>
      </c>
    </row>
    <row r="84" ht="15.75" customHeight="1">
      <c r="B84" s="80">
        <v>47489.0</v>
      </c>
      <c r="C84" s="81" t="s">
        <v>248</v>
      </c>
      <c r="D84" s="82" t="s">
        <v>224</v>
      </c>
      <c r="E84" s="82" t="s">
        <v>224</v>
      </c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 t="s">
        <v>224</v>
      </c>
      <c r="R84" s="82"/>
      <c r="S84" s="82"/>
      <c r="T84" s="91">
        <f t="shared" si="1"/>
        <v>0</v>
      </c>
      <c r="V84" s="95">
        <f t="shared" si="2"/>
        <v>0</v>
      </c>
    </row>
    <row r="85" ht="15.75" customHeight="1">
      <c r="B85" s="80">
        <v>47550.0</v>
      </c>
      <c r="C85" s="81" t="s">
        <v>254</v>
      </c>
      <c r="D85" s="82"/>
      <c r="E85" s="82"/>
      <c r="F85" s="82" t="s">
        <v>224</v>
      </c>
      <c r="G85" s="82"/>
      <c r="H85" s="82"/>
      <c r="I85" s="82"/>
      <c r="J85" s="82"/>
      <c r="K85" s="82" t="s">
        <v>224</v>
      </c>
      <c r="L85" s="82"/>
      <c r="M85" s="82"/>
      <c r="N85" s="82"/>
      <c r="O85" s="82"/>
      <c r="P85" s="82"/>
      <c r="Q85" s="82"/>
      <c r="R85" s="82"/>
      <c r="S85" s="82"/>
      <c r="T85" s="91">
        <f t="shared" si="1"/>
        <v>0</v>
      </c>
      <c r="V85" s="95">
        <f t="shared" si="2"/>
        <v>0</v>
      </c>
    </row>
    <row r="86" ht="15.75" customHeight="1">
      <c r="B86" s="80">
        <v>47592.0</v>
      </c>
      <c r="C86" s="81" t="s">
        <v>256</v>
      </c>
      <c r="D86" s="82" t="s">
        <v>224</v>
      </c>
      <c r="E86" s="82" t="s">
        <v>224</v>
      </c>
      <c r="F86" s="82" t="s">
        <v>224</v>
      </c>
      <c r="G86" s="82" t="s">
        <v>224</v>
      </c>
      <c r="H86" s="82" t="s">
        <v>224</v>
      </c>
      <c r="I86" s="82" t="s">
        <v>224</v>
      </c>
      <c r="J86" s="82" t="s">
        <v>224</v>
      </c>
      <c r="K86" s="82" t="s">
        <v>224</v>
      </c>
      <c r="L86" s="82" t="s">
        <v>224</v>
      </c>
      <c r="M86" s="82" t="s">
        <v>224</v>
      </c>
      <c r="N86" s="82" t="s">
        <v>224</v>
      </c>
      <c r="O86" s="82" t="s">
        <v>224</v>
      </c>
      <c r="P86" s="82" t="s">
        <v>224</v>
      </c>
      <c r="Q86" s="82" t="s">
        <v>224</v>
      </c>
      <c r="R86" s="82" t="s">
        <v>224</v>
      </c>
      <c r="S86" s="82" t="s">
        <v>224</v>
      </c>
      <c r="T86" s="91">
        <f t="shared" si="1"/>
        <v>47592</v>
      </c>
      <c r="V86" s="95">
        <f t="shared" si="2"/>
        <v>47592</v>
      </c>
    </row>
    <row r="87" ht="15.75" customHeight="1">
      <c r="B87" s="80">
        <v>47595.0</v>
      </c>
      <c r="C87" s="81" t="s">
        <v>260</v>
      </c>
      <c r="D87" s="82" t="s">
        <v>224</v>
      </c>
      <c r="E87" s="82" t="s">
        <v>224</v>
      </c>
      <c r="F87" s="82" t="s">
        <v>224</v>
      </c>
      <c r="G87" s="82" t="s">
        <v>224</v>
      </c>
      <c r="H87" s="82" t="s">
        <v>224</v>
      </c>
      <c r="I87" s="82" t="s">
        <v>224</v>
      </c>
      <c r="J87" s="82" t="s">
        <v>224</v>
      </c>
      <c r="K87" s="82" t="s">
        <v>224</v>
      </c>
      <c r="L87" s="82" t="s">
        <v>224</v>
      </c>
      <c r="M87" s="82" t="s">
        <v>224</v>
      </c>
      <c r="N87" s="82" t="s">
        <v>224</v>
      </c>
      <c r="O87" s="82" t="s">
        <v>224</v>
      </c>
      <c r="P87" s="82" t="s">
        <v>224</v>
      </c>
      <c r="Q87" s="82" t="s">
        <v>224</v>
      </c>
      <c r="R87" s="82" t="s">
        <v>224</v>
      </c>
      <c r="S87" s="82" t="s">
        <v>224</v>
      </c>
      <c r="T87" s="91">
        <f t="shared" si="1"/>
        <v>47595</v>
      </c>
      <c r="V87" s="95">
        <f t="shared" si="2"/>
        <v>47595</v>
      </c>
    </row>
    <row r="88" ht="15.75" customHeight="1">
      <c r="B88" s="80">
        <v>47604.0</v>
      </c>
      <c r="C88" s="81" t="s">
        <v>261</v>
      </c>
      <c r="D88" s="82" t="s">
        <v>224</v>
      </c>
      <c r="E88" s="82" t="s">
        <v>224</v>
      </c>
      <c r="F88" s="82" t="s">
        <v>224</v>
      </c>
      <c r="G88" s="82" t="s">
        <v>224</v>
      </c>
      <c r="H88" s="82" t="s">
        <v>224</v>
      </c>
      <c r="I88" s="82" t="s">
        <v>224</v>
      </c>
      <c r="J88" s="82" t="s">
        <v>224</v>
      </c>
      <c r="K88" s="82" t="s">
        <v>224</v>
      </c>
      <c r="L88" s="82" t="s">
        <v>224</v>
      </c>
      <c r="M88" s="82" t="s">
        <v>224</v>
      </c>
      <c r="N88" s="82" t="s">
        <v>224</v>
      </c>
      <c r="O88" s="82" t="s">
        <v>224</v>
      </c>
      <c r="P88" s="82" t="s">
        <v>224</v>
      </c>
      <c r="Q88" s="82" t="s">
        <v>224</v>
      </c>
      <c r="R88" s="82" t="s">
        <v>224</v>
      </c>
      <c r="S88" s="82" t="s">
        <v>224</v>
      </c>
      <c r="T88" s="91">
        <f t="shared" si="1"/>
        <v>47604</v>
      </c>
      <c r="V88" s="95">
        <f t="shared" si="2"/>
        <v>47604</v>
      </c>
    </row>
    <row r="89" ht="15.75" customHeight="1">
      <c r="B89" s="80">
        <v>47633.0</v>
      </c>
      <c r="C89" s="81" t="s">
        <v>265</v>
      </c>
      <c r="D89" s="82" t="s">
        <v>224</v>
      </c>
      <c r="E89" s="82" t="s">
        <v>224</v>
      </c>
      <c r="F89" s="82" t="s">
        <v>224</v>
      </c>
      <c r="G89" s="82" t="s">
        <v>224</v>
      </c>
      <c r="H89" s="82" t="s">
        <v>224</v>
      </c>
      <c r="I89" s="82" t="s">
        <v>224</v>
      </c>
      <c r="J89" s="82" t="s">
        <v>224</v>
      </c>
      <c r="K89" s="82" t="s">
        <v>224</v>
      </c>
      <c r="L89" s="82" t="s">
        <v>224</v>
      </c>
      <c r="M89" s="82" t="s">
        <v>224</v>
      </c>
      <c r="N89" s="82" t="s">
        <v>224</v>
      </c>
      <c r="O89" s="82" t="s">
        <v>224</v>
      </c>
      <c r="P89" s="82" t="s">
        <v>224</v>
      </c>
      <c r="Q89" s="82" t="s">
        <v>224</v>
      </c>
      <c r="R89" s="82" t="s">
        <v>224</v>
      </c>
      <c r="S89" s="82" t="s">
        <v>224</v>
      </c>
      <c r="T89" s="91">
        <f t="shared" si="1"/>
        <v>47633</v>
      </c>
      <c r="V89" s="95">
        <f t="shared" si="2"/>
        <v>47633</v>
      </c>
    </row>
    <row r="90" ht="15.75" customHeight="1">
      <c r="B90" s="80">
        <v>47644.0</v>
      </c>
      <c r="C90" s="81" t="s">
        <v>267</v>
      </c>
      <c r="D90" s="82" t="s">
        <v>224</v>
      </c>
      <c r="E90" s="82" t="s">
        <v>224</v>
      </c>
      <c r="F90" s="82" t="s">
        <v>224</v>
      </c>
      <c r="G90" s="82" t="s">
        <v>224</v>
      </c>
      <c r="H90" s="82" t="s">
        <v>224</v>
      </c>
      <c r="I90" s="82" t="s">
        <v>224</v>
      </c>
      <c r="J90" s="82" t="s">
        <v>224</v>
      </c>
      <c r="K90" s="82" t="s">
        <v>224</v>
      </c>
      <c r="L90" s="82" t="s">
        <v>224</v>
      </c>
      <c r="M90" s="82" t="s">
        <v>224</v>
      </c>
      <c r="N90" s="82" t="s">
        <v>224</v>
      </c>
      <c r="O90" s="82" t="s">
        <v>224</v>
      </c>
      <c r="P90" s="82" t="s">
        <v>224</v>
      </c>
      <c r="Q90" s="82" t="s">
        <v>224</v>
      </c>
      <c r="R90" s="82" t="s">
        <v>224</v>
      </c>
      <c r="S90" s="82" t="s">
        <v>224</v>
      </c>
      <c r="T90" s="91">
        <f t="shared" si="1"/>
        <v>47644</v>
      </c>
      <c r="V90" s="95">
        <f t="shared" si="2"/>
        <v>47644</v>
      </c>
    </row>
    <row r="91" ht="15.75" customHeight="1">
      <c r="B91" s="80">
        <v>47654.0</v>
      </c>
      <c r="C91" s="81" t="s">
        <v>268</v>
      </c>
      <c r="D91" s="82" t="s">
        <v>224</v>
      </c>
      <c r="E91" s="82" t="s">
        <v>224</v>
      </c>
      <c r="F91" s="82"/>
      <c r="G91" s="82"/>
      <c r="H91" s="82"/>
      <c r="I91" s="82"/>
      <c r="J91" s="82" t="s">
        <v>224</v>
      </c>
      <c r="K91" s="82"/>
      <c r="L91" s="82"/>
      <c r="M91" s="82" t="s">
        <v>224</v>
      </c>
      <c r="N91" s="82" t="s">
        <v>224</v>
      </c>
      <c r="O91" s="82" t="s">
        <v>224</v>
      </c>
      <c r="P91" s="82"/>
      <c r="Q91" s="82"/>
      <c r="R91" s="82"/>
      <c r="S91" s="82"/>
      <c r="T91" s="91">
        <f t="shared" si="1"/>
        <v>47654</v>
      </c>
      <c r="V91" s="95">
        <f t="shared" si="2"/>
        <v>47654</v>
      </c>
    </row>
    <row r="92" ht="15.75" customHeight="1">
      <c r="B92" s="80">
        <v>47710.0</v>
      </c>
      <c r="C92" s="81" t="s">
        <v>272</v>
      </c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 t="s">
        <v>224</v>
      </c>
      <c r="P92" s="82"/>
      <c r="Q92" s="82"/>
      <c r="R92" s="82"/>
      <c r="S92" s="82"/>
      <c r="T92" s="91">
        <f t="shared" si="1"/>
        <v>0</v>
      </c>
      <c r="V92" s="95">
        <f t="shared" si="2"/>
        <v>0</v>
      </c>
    </row>
    <row r="93" ht="15.75" customHeight="1">
      <c r="B93" s="80">
        <v>47746.0</v>
      </c>
      <c r="C93" s="81" t="s">
        <v>273</v>
      </c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 t="s">
        <v>224</v>
      </c>
      <c r="T93" s="91">
        <f t="shared" si="1"/>
        <v>0</v>
      </c>
      <c r="V93" s="95">
        <f t="shared" si="2"/>
        <v>0</v>
      </c>
    </row>
    <row r="94" ht="15.75" customHeight="1">
      <c r="B94" s="80">
        <v>47759.0</v>
      </c>
      <c r="C94" s="81" t="s">
        <v>274</v>
      </c>
      <c r="D94" s="82" t="s">
        <v>224</v>
      </c>
      <c r="E94" s="82" t="s">
        <v>224</v>
      </c>
      <c r="F94" s="82" t="s">
        <v>224</v>
      </c>
      <c r="G94" s="82" t="s">
        <v>224</v>
      </c>
      <c r="H94" s="82" t="s">
        <v>224</v>
      </c>
      <c r="I94" s="82" t="s">
        <v>224</v>
      </c>
      <c r="J94" s="82" t="s">
        <v>224</v>
      </c>
      <c r="K94" s="82" t="s">
        <v>224</v>
      </c>
      <c r="L94" s="82" t="s">
        <v>224</v>
      </c>
      <c r="M94" s="82" t="s">
        <v>224</v>
      </c>
      <c r="N94" s="82" t="s">
        <v>224</v>
      </c>
      <c r="O94" s="82" t="s">
        <v>224</v>
      </c>
      <c r="P94" s="82" t="s">
        <v>224</v>
      </c>
      <c r="Q94" s="82" t="s">
        <v>224</v>
      </c>
      <c r="R94" s="82" t="s">
        <v>224</v>
      </c>
      <c r="S94" s="82" t="s">
        <v>224</v>
      </c>
      <c r="T94" s="91">
        <f t="shared" si="1"/>
        <v>47759</v>
      </c>
      <c r="V94" s="95">
        <f t="shared" si="2"/>
        <v>47759</v>
      </c>
    </row>
    <row r="95" ht="15.75" customHeight="1">
      <c r="B95" s="80">
        <v>47787.0</v>
      </c>
      <c r="C95" s="81" t="s">
        <v>276</v>
      </c>
      <c r="D95" s="82"/>
      <c r="E95" s="82"/>
      <c r="F95" s="82"/>
      <c r="G95" s="82" t="s">
        <v>224</v>
      </c>
      <c r="H95" s="82" t="s">
        <v>224</v>
      </c>
      <c r="I95" s="82" t="s">
        <v>224</v>
      </c>
      <c r="J95" s="82"/>
      <c r="K95" s="82" t="s">
        <v>224</v>
      </c>
      <c r="L95" s="82" t="s">
        <v>224</v>
      </c>
      <c r="M95" s="82"/>
      <c r="N95" s="82"/>
      <c r="O95" s="82"/>
      <c r="P95" s="82" t="s">
        <v>224</v>
      </c>
      <c r="Q95" s="82" t="s">
        <v>224</v>
      </c>
      <c r="R95" s="82" t="s">
        <v>224</v>
      </c>
      <c r="S95" s="82" t="s">
        <v>224</v>
      </c>
      <c r="T95" s="91">
        <f t="shared" si="1"/>
        <v>0</v>
      </c>
      <c r="V95" s="95">
        <f t="shared" si="2"/>
        <v>0</v>
      </c>
    </row>
    <row r="96" ht="15.75" customHeight="1">
      <c r="B96" s="80">
        <v>47788.0</v>
      </c>
      <c r="C96" s="81" t="s">
        <v>280</v>
      </c>
      <c r="D96" s="82" t="s">
        <v>224</v>
      </c>
      <c r="E96" s="82" t="s">
        <v>224</v>
      </c>
      <c r="F96" s="82"/>
      <c r="G96" s="82"/>
      <c r="H96" s="82"/>
      <c r="I96" s="82"/>
      <c r="J96" s="82"/>
      <c r="K96" s="82"/>
      <c r="L96" s="82"/>
      <c r="M96" s="82" t="s">
        <v>224</v>
      </c>
      <c r="N96" s="82" t="s">
        <v>224</v>
      </c>
      <c r="O96" s="82" t="s">
        <v>224</v>
      </c>
      <c r="P96" s="82"/>
      <c r="Q96" s="82"/>
      <c r="R96" s="82"/>
      <c r="S96" s="82"/>
      <c r="T96" s="91">
        <f t="shared" si="1"/>
        <v>47788</v>
      </c>
      <c r="V96" s="95">
        <f t="shared" si="2"/>
        <v>47788</v>
      </c>
    </row>
    <row r="97" ht="15.75" customHeight="1">
      <c r="B97" s="80">
        <v>47807.0</v>
      </c>
      <c r="C97" s="81" t="s">
        <v>281</v>
      </c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 t="s">
        <v>224</v>
      </c>
      <c r="Q97" s="82"/>
      <c r="R97" s="82"/>
      <c r="S97" s="82"/>
      <c r="T97" s="91">
        <f t="shared" si="1"/>
        <v>0</v>
      </c>
      <c r="V97" s="95">
        <f t="shared" si="2"/>
        <v>0</v>
      </c>
    </row>
    <row r="98" ht="15.75" customHeight="1">
      <c r="B98" s="80">
        <v>47842.0</v>
      </c>
      <c r="C98" s="81" t="s">
        <v>282</v>
      </c>
      <c r="D98" s="82" t="s">
        <v>224</v>
      </c>
      <c r="E98" s="82" t="s">
        <v>224</v>
      </c>
      <c r="F98" s="82" t="s">
        <v>224</v>
      </c>
      <c r="G98" s="82" t="s">
        <v>224</v>
      </c>
      <c r="H98" s="82" t="s">
        <v>224</v>
      </c>
      <c r="I98" s="82" t="s">
        <v>224</v>
      </c>
      <c r="J98" s="82" t="s">
        <v>224</v>
      </c>
      <c r="K98" s="82" t="s">
        <v>224</v>
      </c>
      <c r="L98" s="82" t="s">
        <v>224</v>
      </c>
      <c r="M98" s="82" t="s">
        <v>224</v>
      </c>
      <c r="N98" s="82" t="s">
        <v>224</v>
      </c>
      <c r="O98" s="82" t="s">
        <v>224</v>
      </c>
      <c r="P98" s="82" t="s">
        <v>224</v>
      </c>
      <c r="Q98" s="82" t="s">
        <v>224</v>
      </c>
      <c r="R98" s="82" t="s">
        <v>224</v>
      </c>
      <c r="S98" s="82" t="s">
        <v>224</v>
      </c>
      <c r="T98" s="91">
        <f t="shared" si="1"/>
        <v>47842</v>
      </c>
      <c r="V98" s="95">
        <f t="shared" si="2"/>
        <v>47842</v>
      </c>
    </row>
    <row r="99" ht="15.75" customHeight="1">
      <c r="B99" s="80">
        <v>47843.0</v>
      </c>
      <c r="C99" s="81" t="s">
        <v>283</v>
      </c>
      <c r="D99" s="82" t="s">
        <v>224</v>
      </c>
      <c r="E99" s="82" t="s">
        <v>224</v>
      </c>
      <c r="F99" s="82" t="s">
        <v>224</v>
      </c>
      <c r="G99" s="82" t="s">
        <v>224</v>
      </c>
      <c r="H99" s="82" t="s">
        <v>224</v>
      </c>
      <c r="I99" s="82" t="s">
        <v>224</v>
      </c>
      <c r="J99" s="82" t="s">
        <v>224</v>
      </c>
      <c r="K99" s="82" t="s">
        <v>224</v>
      </c>
      <c r="L99" s="82" t="s">
        <v>224</v>
      </c>
      <c r="M99" s="82" t="s">
        <v>224</v>
      </c>
      <c r="N99" s="82" t="s">
        <v>224</v>
      </c>
      <c r="O99" s="82" t="s">
        <v>224</v>
      </c>
      <c r="P99" s="82" t="s">
        <v>224</v>
      </c>
      <c r="Q99" s="82" t="s">
        <v>224</v>
      </c>
      <c r="R99" s="82" t="s">
        <v>224</v>
      </c>
      <c r="S99" s="82" t="s">
        <v>224</v>
      </c>
      <c r="T99" s="91">
        <f t="shared" si="1"/>
        <v>47843</v>
      </c>
      <c r="V99" s="95">
        <f t="shared" si="2"/>
        <v>47843</v>
      </c>
    </row>
    <row r="100" ht="15.75" customHeight="1">
      <c r="V100" s="95">
        <f>IF(AND(ISNUMBER($C$9),ISNUMBER($D$9)),IF($C$9+0&lt;=$D$9,$C$9+0,0),0)</f>
        <v>46377</v>
      </c>
    </row>
    <row r="101" ht="15.75" customHeight="1">
      <c r="V101" s="95">
        <f>IF(AND(ISNUMBER($C$9),ISNUMBER($D$9)),IF($C$9+1&lt;=$D$9,$C$9+1,0),0)</f>
        <v>46378</v>
      </c>
    </row>
    <row r="102" ht="15.75" customHeight="1">
      <c r="V102" s="95">
        <f>IF(AND(ISNUMBER($C$9),ISNUMBER($D$9)),IF($C$9+2&lt;=$D$9,$C$9+2,0),0)</f>
        <v>46379</v>
      </c>
    </row>
    <row r="103" ht="15.75" customHeight="1">
      <c r="V103" s="95">
        <f>IF(AND(ISNUMBER($C$9),ISNUMBER($D$9)),IF($C$9+3&lt;=$D$9,$C$9+3,0),0)</f>
        <v>46380</v>
      </c>
    </row>
    <row r="104" ht="15.75" customHeight="1">
      <c r="V104" s="95">
        <f>IF(AND(ISNUMBER($C$9),ISNUMBER($D$9)),IF($C$9+4&lt;=$D$9,$C$9+4,0),0)</f>
        <v>46381</v>
      </c>
    </row>
    <row r="105" ht="15.75" customHeight="1">
      <c r="V105" s="95">
        <f>IF(AND(ISNUMBER($C$9),ISNUMBER($D$9)),IF($C$9+5&lt;=$D$9,$C$9+5,0),0)</f>
        <v>46382</v>
      </c>
    </row>
    <row r="106" ht="15.75" customHeight="1">
      <c r="V106" s="95">
        <f>IF(AND(ISNUMBER($C$9),ISNUMBER($D$9)),IF($C$9+6&lt;=$D$9,$C$9+6,0),0)</f>
        <v>46383</v>
      </c>
    </row>
    <row r="107" ht="15.75" customHeight="1">
      <c r="V107" s="95">
        <f>IF(AND(ISNUMBER($C$9),ISNUMBER($D$9)),IF($C$9+7&lt;=$D$9,$C$9+7,0),0)</f>
        <v>46384</v>
      </c>
    </row>
    <row r="108" ht="15.75" customHeight="1">
      <c r="V108" s="95">
        <f>IF(AND(ISNUMBER($C$9),ISNUMBER($D$9)),IF($C$9+8&lt;=$D$9,$C$9+8,0),0)</f>
        <v>46385</v>
      </c>
    </row>
    <row r="109" ht="15.75" customHeight="1">
      <c r="V109" s="95">
        <f>IF(AND(ISNUMBER($C$9),ISNUMBER($D$9)),IF($C$9+9&lt;=$D$9,$C$9+9,0),0)</f>
        <v>46386</v>
      </c>
    </row>
    <row r="110" ht="15.75" customHeight="1">
      <c r="V110" s="95">
        <f>IF(AND(ISNUMBER($C$9),ISNUMBER($D$9)),IF($C$9+10&lt;=$D$9,$C$9+10,0),0)</f>
        <v>46387</v>
      </c>
    </row>
    <row r="111" ht="15.75" customHeight="1">
      <c r="V111" s="95">
        <f>IF(AND(ISNUMBER($C$9),ISNUMBER($D$9)),IF($C$9+11&lt;=$D$9,$C$9+11,0),0)</f>
        <v>46388</v>
      </c>
    </row>
    <row r="112" ht="15.75" customHeight="1">
      <c r="V112" s="95">
        <f>IF(AND(ISNUMBER($C$9),ISNUMBER($D$9)),IF($C$9+12&lt;=$D$9,$C$9+12,0),0)</f>
        <v>46389</v>
      </c>
    </row>
    <row r="113" ht="15.75" customHeight="1">
      <c r="V113" s="95">
        <f>IF(AND(ISNUMBER($C$9),ISNUMBER($D$9)),IF($C$9+13&lt;=$D$9,$C$9+13,0),0)</f>
        <v>46390</v>
      </c>
    </row>
    <row r="114" ht="15.75" customHeight="1">
      <c r="V114" s="95">
        <f>IF(AND(ISNUMBER($C$9),ISNUMBER($D$9)),IF($C$9+14&lt;=$D$9,$C$9+14,0),0)</f>
        <v>46391</v>
      </c>
    </row>
    <row r="115" ht="15.75" customHeight="1">
      <c r="V115" s="95">
        <f>IF(AND(ISNUMBER($C$9),ISNUMBER($D$9)),IF($C$9+15&lt;=$D$9,$C$9+15,0),0)</f>
        <v>46392</v>
      </c>
    </row>
    <row r="116" ht="15.75" customHeight="1">
      <c r="V116" s="95">
        <f>IF(AND(ISNUMBER($C$9),ISNUMBER($D$9)),IF($C$9+16&lt;=$D$9,$C$9+16,0),0)</f>
        <v>46393</v>
      </c>
    </row>
    <row r="117" ht="15.75" customHeight="1">
      <c r="V117" s="95">
        <f>IF(AND(ISNUMBER($C$9),ISNUMBER($D$9)),IF($C$9+17&lt;=$D$9,$C$9+17,0),0)</f>
        <v>46394</v>
      </c>
    </row>
    <row r="118" ht="15.75" customHeight="1">
      <c r="V118" s="95">
        <f>IF(AND(ISNUMBER($C$9),ISNUMBER($D$9)),IF($C$9+18&lt;=$D$9,$C$9+18,0),0)</f>
        <v>46395</v>
      </c>
    </row>
    <row r="119" ht="15.75" customHeight="1">
      <c r="V119" s="95">
        <f>IF(AND(ISNUMBER($C$9),ISNUMBER($D$9)),IF($C$9+19&lt;=$D$9,$C$9+19,0),0)</f>
        <v>0</v>
      </c>
    </row>
    <row r="120" ht="15.75" customHeight="1">
      <c r="V120" s="95">
        <f>IF(AND(ISNUMBER($C$9),ISNUMBER($D$9)),IF($C$9+20&lt;=$D$9,$C$9+20,0),0)</f>
        <v>0</v>
      </c>
    </row>
    <row r="121" ht="15.75" customHeight="1">
      <c r="V121" s="95">
        <f>IF(AND(ISNUMBER($C$9),ISNUMBER($D$9)),IF($C$9+21&lt;=$D$9,$C$9+21,0),0)</f>
        <v>0</v>
      </c>
    </row>
    <row r="122" ht="15.75" customHeight="1">
      <c r="V122" s="95">
        <f>IF(AND(ISNUMBER($C$9),ISNUMBER($D$9)),IF($C$9+22&lt;=$D$9,$C$9+22,0),0)</f>
        <v>0</v>
      </c>
    </row>
    <row r="123" ht="15.75" customHeight="1">
      <c r="V123" s="95">
        <f>IF(AND(ISNUMBER($C$9),ISNUMBER($D$9)),IF($C$9+23&lt;=$D$9,$C$9+23,0),0)</f>
        <v>0</v>
      </c>
    </row>
    <row r="124" ht="15.75" customHeight="1">
      <c r="V124" s="95">
        <f>IF(AND(ISNUMBER($C$9),ISNUMBER($D$9)),IF($C$9+24&lt;=$D$9,$C$9+24,0),0)</f>
        <v>0</v>
      </c>
    </row>
    <row r="125" ht="15.75" customHeight="1">
      <c r="V125" s="95">
        <f>IF(AND(ISNUMBER($C$9),ISNUMBER($D$9)),IF($C$9+25&lt;=$D$9,$C$9+25,0),0)</f>
        <v>0</v>
      </c>
    </row>
    <row r="126" ht="15.75" customHeight="1">
      <c r="V126" s="95">
        <f>IF(AND(ISNUMBER($C$9),ISNUMBER($D$9)),IF($C$9+26&lt;=$D$9,$C$9+26,0),0)</f>
        <v>0</v>
      </c>
    </row>
    <row r="127" ht="15.75" customHeight="1">
      <c r="V127" s="95">
        <f>IF(AND(ISNUMBER($C$9),ISNUMBER($D$9)),IF($C$9+27&lt;=$D$9,$C$9+27,0),0)</f>
        <v>0</v>
      </c>
    </row>
    <row r="128" ht="15.75" customHeight="1">
      <c r="V128" s="95">
        <f>IF(AND(ISNUMBER($C$9),ISNUMBER($D$9)),IF($C$9+28&lt;=$D$9,$C$9+28,0),0)</f>
        <v>0</v>
      </c>
    </row>
    <row r="129" ht="15.75" customHeight="1">
      <c r="V129" s="95">
        <f>IF(AND(ISNUMBER($C$9),ISNUMBER($D$9)),IF($C$9+29&lt;=$D$9,$C$9+29,0),0)</f>
        <v>0</v>
      </c>
    </row>
    <row r="130" ht="15.75" customHeight="1">
      <c r="V130" s="95">
        <f>IF(AND(ISNUMBER($C$9),ISNUMBER($D$9)),IF($C$9+30&lt;=$D$9,$C$9+30,0),0)</f>
        <v>0</v>
      </c>
    </row>
    <row r="131" ht="15.75" customHeight="1">
      <c r="V131" s="95">
        <f>IF(AND(ISNUMBER($C$10),ISNUMBER($D$10)),IF($C$10+0&lt;=$D$10,$C$10+0,0),0)</f>
        <v>46744</v>
      </c>
    </row>
    <row r="132" ht="15.75" customHeight="1">
      <c r="V132" s="95">
        <f>IF(AND(ISNUMBER($C$10),ISNUMBER($D$10)),IF($C$10+1&lt;=$D$10,$C$10+1,0),0)</f>
        <v>46745</v>
      </c>
    </row>
    <row r="133" ht="15.75" customHeight="1">
      <c r="V133" s="95">
        <f>IF(AND(ISNUMBER($C$10),ISNUMBER($D$10)),IF($C$10+2&lt;=$D$10,$C$10+2,0),0)</f>
        <v>46746</v>
      </c>
    </row>
    <row r="134" ht="15.75" customHeight="1">
      <c r="V134" s="95">
        <f>IF(AND(ISNUMBER($C$10),ISNUMBER($D$10)),IF($C$10+3&lt;=$D$10,$C$10+3,0),0)</f>
        <v>46747</v>
      </c>
    </row>
    <row r="135" ht="15.75" customHeight="1">
      <c r="V135" s="95">
        <f>IF(AND(ISNUMBER($C$10),ISNUMBER($D$10)),IF($C$10+4&lt;=$D$10,$C$10+4,0),0)</f>
        <v>46748</v>
      </c>
    </row>
    <row r="136" ht="15.75" customHeight="1">
      <c r="V136" s="95">
        <f>IF(AND(ISNUMBER($C$10),ISNUMBER($D$10)),IF($C$10+5&lt;=$D$10,$C$10+5,0),0)</f>
        <v>46749</v>
      </c>
    </row>
    <row r="137" ht="15.75" customHeight="1">
      <c r="V137" s="95">
        <f>IF(AND(ISNUMBER($C$10),ISNUMBER($D$10)),IF($C$10+6&lt;=$D$10,$C$10+6,0),0)</f>
        <v>46750</v>
      </c>
    </row>
    <row r="138" ht="15.75" customHeight="1">
      <c r="V138" s="95">
        <f>IF(AND(ISNUMBER($C$10),ISNUMBER($D$10)),IF($C$10+7&lt;=$D$10,$C$10+7,0),0)</f>
        <v>46751</v>
      </c>
    </row>
    <row r="139" ht="15.75" customHeight="1">
      <c r="V139" s="95">
        <f>IF(AND(ISNUMBER($C$10),ISNUMBER($D$10)),IF($C$10+8&lt;=$D$10,$C$10+8,0),0)</f>
        <v>46752</v>
      </c>
    </row>
    <row r="140" ht="15.75" customHeight="1">
      <c r="V140" s="95">
        <f>IF(AND(ISNUMBER($C$10),ISNUMBER($D$10)),IF($C$10+9&lt;=$D$10,$C$10+9,0),0)</f>
        <v>46753</v>
      </c>
    </row>
    <row r="141" ht="15.75" customHeight="1">
      <c r="V141" s="95">
        <f>IF(AND(ISNUMBER($C$10),ISNUMBER($D$10)),IF($C$10+10&lt;=$D$10,$C$10+10,0),0)</f>
        <v>46754</v>
      </c>
    </row>
    <row r="142" ht="15.75" customHeight="1">
      <c r="V142" s="95">
        <f>IF(AND(ISNUMBER($C$10),ISNUMBER($D$10)),IF($C$10+11&lt;=$D$10,$C$10+11,0),0)</f>
        <v>46755</v>
      </c>
    </row>
    <row r="143" ht="15.75" customHeight="1">
      <c r="V143" s="95">
        <f>IF(AND(ISNUMBER($C$10),ISNUMBER($D$10)),IF($C$10+12&lt;=$D$10,$C$10+12,0),0)</f>
        <v>46756</v>
      </c>
    </row>
    <row r="144" ht="15.75" customHeight="1">
      <c r="V144" s="95">
        <f>IF(AND(ISNUMBER($C$10),ISNUMBER($D$10)),IF($C$10+13&lt;=$D$10,$C$10+13,0),0)</f>
        <v>46757</v>
      </c>
    </row>
    <row r="145" ht="15.75" customHeight="1">
      <c r="V145" s="95">
        <f>IF(AND(ISNUMBER($C$10),ISNUMBER($D$10)),IF($C$10+14&lt;=$D$10,$C$10+14,0),0)</f>
        <v>46758</v>
      </c>
    </row>
    <row r="146" ht="15.75" customHeight="1">
      <c r="V146" s="95">
        <f>IF(AND(ISNUMBER($C$10),ISNUMBER($D$10)),IF($C$10+15&lt;=$D$10,$C$10+15,0),0)</f>
        <v>46759</v>
      </c>
    </row>
    <row r="147" ht="15.75" customHeight="1">
      <c r="V147" s="95">
        <f>IF(AND(ISNUMBER($C$10),ISNUMBER($D$10)),IF($C$10+16&lt;=$D$10,$C$10+16,0),0)</f>
        <v>0</v>
      </c>
    </row>
    <row r="148" ht="15.75" customHeight="1">
      <c r="V148" s="95">
        <f>IF(AND(ISNUMBER($C$10),ISNUMBER($D$10)),IF($C$10+17&lt;=$D$10,$C$10+17,0),0)</f>
        <v>0</v>
      </c>
    </row>
    <row r="149" ht="15.75" customHeight="1">
      <c r="V149" s="95">
        <f>IF(AND(ISNUMBER($C$10),ISNUMBER($D$10)),IF($C$10+18&lt;=$D$10,$C$10+18,0),0)</f>
        <v>0</v>
      </c>
    </row>
    <row r="150" ht="15.75" customHeight="1">
      <c r="V150" s="95">
        <f>IF(AND(ISNUMBER($C$10),ISNUMBER($D$10)),IF($C$10+19&lt;=$D$10,$C$10+19,0),0)</f>
        <v>0</v>
      </c>
    </row>
    <row r="151" ht="15.75" customHeight="1">
      <c r="V151" s="95">
        <f>IF(AND(ISNUMBER($C$10),ISNUMBER($D$10)),IF($C$10+20&lt;=$D$10,$C$10+20,0),0)</f>
        <v>0</v>
      </c>
    </row>
    <row r="152" ht="15.75" customHeight="1">
      <c r="V152" s="95">
        <f>IF(AND(ISNUMBER($C$10),ISNUMBER($D$10)),IF($C$10+21&lt;=$D$10,$C$10+21,0),0)</f>
        <v>0</v>
      </c>
    </row>
    <row r="153" ht="15.75" customHeight="1">
      <c r="V153" s="95">
        <f>IF(AND(ISNUMBER($C$10),ISNUMBER($D$10)),IF($C$10+22&lt;=$D$10,$C$10+22,0),0)</f>
        <v>0</v>
      </c>
    </row>
    <row r="154" ht="15.75" customHeight="1">
      <c r="V154" s="95">
        <f>IF(AND(ISNUMBER($C$10),ISNUMBER($D$10)),IF($C$10+23&lt;=$D$10,$C$10+23,0),0)</f>
        <v>0</v>
      </c>
    </row>
    <row r="155" ht="15.75" customHeight="1">
      <c r="V155" s="95">
        <f>IF(AND(ISNUMBER($C$10),ISNUMBER($D$10)),IF($C$10+24&lt;=$D$10,$C$10+24,0),0)</f>
        <v>0</v>
      </c>
    </row>
    <row r="156" ht="15.75" customHeight="1">
      <c r="V156" s="95">
        <f>IF(AND(ISNUMBER($C$10),ISNUMBER($D$10)),IF($C$10+25&lt;=$D$10,$C$10+25,0),0)</f>
        <v>0</v>
      </c>
    </row>
    <row r="157" ht="15.75" customHeight="1">
      <c r="V157" s="95">
        <f>IF(AND(ISNUMBER($C$10),ISNUMBER($D$10)),IF($C$10+26&lt;=$D$10,$C$10+26,0),0)</f>
        <v>0</v>
      </c>
    </row>
    <row r="158" ht="15.75" customHeight="1">
      <c r="V158" s="95">
        <f>IF(AND(ISNUMBER($C$10),ISNUMBER($D$10)),IF($C$10+27&lt;=$D$10,$C$10+27,0),0)</f>
        <v>0</v>
      </c>
    </row>
    <row r="159" ht="15.75" customHeight="1">
      <c r="V159" s="95">
        <f>IF(AND(ISNUMBER($C$10),ISNUMBER($D$10)),IF($C$10+28&lt;=$D$10,$C$10+28,0),0)</f>
        <v>0</v>
      </c>
    </row>
    <row r="160" ht="15.75" customHeight="1">
      <c r="V160" s="95">
        <f>IF(AND(ISNUMBER($C$10),ISNUMBER($D$10)),IF($C$10+29&lt;=$D$10,$C$10+29,0),0)</f>
        <v>0</v>
      </c>
    </row>
    <row r="161" ht="15.75" customHeight="1">
      <c r="V161" s="95">
        <f>IF(AND(ISNUMBER($C$10),ISNUMBER($D$10)),IF($C$10+30&lt;=$D$10,$C$10+30,0),0)</f>
        <v>0</v>
      </c>
    </row>
    <row r="162" ht="15.75" customHeight="1">
      <c r="V162" s="95">
        <f>IF(AND(ISNUMBER($C$11),ISNUMBER($D$11)),IF($C$11+0&lt;=$D$11,$C$11+0,0),0)</f>
        <v>0</v>
      </c>
    </row>
    <row r="163" ht="15.75" customHeight="1">
      <c r="V163" s="95">
        <f>IF(AND(ISNUMBER($C$11),ISNUMBER($D$11)),IF($C$11+1&lt;=$D$11,$C$11+1,0),0)</f>
        <v>0</v>
      </c>
    </row>
    <row r="164" ht="15.75" customHeight="1">
      <c r="V164" s="95">
        <f>IF(AND(ISNUMBER($C$11),ISNUMBER($D$11)),IF($C$11+2&lt;=$D$11,$C$11+2,0),0)</f>
        <v>0</v>
      </c>
    </row>
    <row r="165" ht="15.75" customHeight="1">
      <c r="V165" s="95">
        <f>IF(AND(ISNUMBER($C$11),ISNUMBER($D$11)),IF($C$11+3&lt;=$D$11,$C$11+3,0),0)</f>
        <v>0</v>
      </c>
    </row>
    <row r="166" ht="15.75" customHeight="1">
      <c r="V166" s="95">
        <f>IF(AND(ISNUMBER($C$11),ISNUMBER($D$11)),IF($C$11+4&lt;=$D$11,$C$11+4,0),0)</f>
        <v>0</v>
      </c>
    </row>
    <row r="167" ht="15.75" customHeight="1">
      <c r="V167" s="95">
        <f>IF(AND(ISNUMBER($C$11),ISNUMBER($D$11)),IF($C$11+5&lt;=$D$11,$C$11+5,0),0)</f>
        <v>0</v>
      </c>
    </row>
    <row r="168" ht="15.75" customHeight="1">
      <c r="V168" s="95">
        <f>IF(AND(ISNUMBER($C$11),ISNUMBER($D$11)),IF($C$11+6&lt;=$D$11,$C$11+6,0),0)</f>
        <v>0</v>
      </c>
    </row>
    <row r="169" ht="15.75" customHeight="1">
      <c r="V169" s="95">
        <f>IF(AND(ISNUMBER($C$11),ISNUMBER($D$11)),IF($C$11+7&lt;=$D$11,$C$11+7,0),0)</f>
        <v>0</v>
      </c>
    </row>
    <row r="170" ht="15.75" customHeight="1">
      <c r="V170" s="95">
        <f>IF(AND(ISNUMBER($C$11),ISNUMBER($D$11)),IF($C$11+8&lt;=$D$11,$C$11+8,0),0)</f>
        <v>0</v>
      </c>
    </row>
    <row r="171" ht="15.75" customHeight="1">
      <c r="V171" s="95">
        <f>IF(AND(ISNUMBER($C$11),ISNUMBER($D$11)),IF($C$11+9&lt;=$D$11,$C$11+9,0),0)</f>
        <v>0</v>
      </c>
    </row>
    <row r="172" ht="15.75" customHeight="1">
      <c r="V172" s="95">
        <f>IF(AND(ISNUMBER($C$11),ISNUMBER($D$11)),IF($C$11+10&lt;=$D$11,$C$11+10,0),0)</f>
        <v>0</v>
      </c>
    </row>
    <row r="173" ht="15.75" customHeight="1">
      <c r="V173" s="95">
        <f>IF(AND(ISNUMBER($C$11),ISNUMBER($D$11)),IF($C$11+11&lt;=$D$11,$C$11+11,0),0)</f>
        <v>0</v>
      </c>
    </row>
    <row r="174" ht="15.75" customHeight="1">
      <c r="V174" s="95">
        <f>IF(AND(ISNUMBER($C$11),ISNUMBER($D$11)),IF($C$11+12&lt;=$D$11,$C$11+12,0),0)</f>
        <v>0</v>
      </c>
    </row>
    <row r="175" ht="15.75" customHeight="1">
      <c r="V175" s="95">
        <f>IF(AND(ISNUMBER($C$11),ISNUMBER($D$11)),IF($C$11+13&lt;=$D$11,$C$11+13,0),0)</f>
        <v>0</v>
      </c>
    </row>
    <row r="176" ht="15.75" customHeight="1">
      <c r="V176" s="95">
        <f>IF(AND(ISNUMBER($C$11),ISNUMBER($D$11)),IF($C$11+14&lt;=$D$11,$C$11+14,0),0)</f>
        <v>0</v>
      </c>
    </row>
    <row r="177" ht="15.75" customHeight="1">
      <c r="V177" s="95">
        <f>IF(AND(ISNUMBER($C$11),ISNUMBER($D$11)),IF($C$11+15&lt;=$D$11,$C$11+15,0),0)</f>
        <v>0</v>
      </c>
    </row>
    <row r="178" ht="15.75" customHeight="1">
      <c r="V178" s="95">
        <f>IF(AND(ISNUMBER($C$11),ISNUMBER($D$11)),IF($C$11+16&lt;=$D$11,$C$11+16,0),0)</f>
        <v>0</v>
      </c>
    </row>
    <row r="179" ht="15.75" customHeight="1">
      <c r="V179" s="95">
        <f>IF(AND(ISNUMBER($C$11),ISNUMBER($D$11)),IF($C$11+17&lt;=$D$11,$C$11+17,0),0)</f>
        <v>0</v>
      </c>
    </row>
    <row r="180" ht="15.75" customHeight="1">
      <c r="V180" s="95">
        <f>IF(AND(ISNUMBER($C$11),ISNUMBER($D$11)),IF($C$11+18&lt;=$D$11,$C$11+18,0),0)</f>
        <v>0</v>
      </c>
    </row>
    <row r="181" ht="15.75" customHeight="1">
      <c r="V181" s="95">
        <f>IF(AND(ISNUMBER($C$11),ISNUMBER($D$11)),IF($C$11+19&lt;=$D$11,$C$11+19,0),0)</f>
        <v>0</v>
      </c>
    </row>
    <row r="182" ht="15.75" customHeight="1">
      <c r="V182" s="95">
        <f>IF(AND(ISNUMBER($C$11),ISNUMBER($D$11)),IF($C$11+20&lt;=$D$11,$C$11+20,0),0)</f>
        <v>0</v>
      </c>
    </row>
    <row r="183" ht="15.75" customHeight="1">
      <c r="V183" s="95">
        <f>IF(AND(ISNUMBER($C$11),ISNUMBER($D$11)),IF($C$11+21&lt;=$D$11,$C$11+21,0),0)</f>
        <v>0</v>
      </c>
    </row>
    <row r="184" ht="15.75" customHeight="1">
      <c r="V184" s="95">
        <f>IF(AND(ISNUMBER($C$11),ISNUMBER($D$11)),IF($C$11+22&lt;=$D$11,$C$11+22,0),0)</f>
        <v>0</v>
      </c>
    </row>
    <row r="185" ht="15.75" customHeight="1">
      <c r="V185" s="95">
        <f>IF(AND(ISNUMBER($C$11),ISNUMBER($D$11)),IF($C$11+23&lt;=$D$11,$C$11+23,0),0)</f>
        <v>0</v>
      </c>
    </row>
    <row r="186" ht="15.75" customHeight="1">
      <c r="V186" s="95">
        <f>IF(AND(ISNUMBER($C$11),ISNUMBER($D$11)),IF($C$11+24&lt;=$D$11,$C$11+24,0),0)</f>
        <v>0</v>
      </c>
    </row>
    <row r="187" ht="15.75" customHeight="1">
      <c r="V187" s="95">
        <f>IF(AND(ISNUMBER($C$11),ISNUMBER($D$11)),IF($C$11+25&lt;=$D$11,$C$11+25,0),0)</f>
        <v>0</v>
      </c>
    </row>
    <row r="188" ht="15.75" customHeight="1">
      <c r="V188" s="95">
        <f>IF(AND(ISNUMBER($C$11),ISNUMBER($D$11)),IF($C$11+26&lt;=$D$11,$C$11+26,0),0)</f>
        <v>0</v>
      </c>
    </row>
    <row r="189" ht="15.75" customHeight="1">
      <c r="V189" s="95">
        <f>IF(AND(ISNUMBER($C$11),ISNUMBER($D$11)),IF($C$11+27&lt;=$D$11,$C$11+27,0),0)</f>
        <v>0</v>
      </c>
    </row>
    <row r="190" ht="15.75" customHeight="1">
      <c r="V190" s="95">
        <f>IF(AND(ISNUMBER($C$11),ISNUMBER($D$11)),IF($C$11+28&lt;=$D$11,$C$11+28,0),0)</f>
        <v>0</v>
      </c>
    </row>
    <row r="191" ht="15.75" customHeight="1">
      <c r="V191" s="95">
        <f>IF(AND(ISNUMBER($C$11),ISNUMBER($D$11)),IF($C$11+29&lt;=$D$11,$C$11+29,0),0)</f>
        <v>0</v>
      </c>
    </row>
    <row r="192" ht="15.75" customHeight="1">
      <c r="V192" s="95">
        <f>IF(AND(ISNUMBER($C$11),ISNUMBER($D$11)),IF($C$11+30&lt;=$D$11,$C$11+30,0),0)</f>
        <v>0</v>
      </c>
    </row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4:H4"/>
  </mergeCells>
  <printOptions/>
  <pageMargins bottom="1.0" footer="0.0" header="0.0" left="0.75" right="0.75" top="1.0"/>
  <pageSetup orientation="landscape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28C28"/>
    <pageSetUpPr/>
  </sheetPr>
  <sheetViews>
    <sheetView showGridLines="0" workbookViewId="0"/>
  </sheetViews>
  <sheetFormatPr customHeight="1" defaultColWidth="14.43" defaultRowHeight="15.0" outlineLevelCol="1"/>
  <cols>
    <col customWidth="1" min="1" max="1" width="3.0"/>
    <col customWidth="1" min="2" max="2" width="46.0"/>
    <col customWidth="1" min="3" max="3" width="26.0"/>
    <col customWidth="1" min="4" max="4" width="34.0"/>
    <col customWidth="1" min="5" max="26" width="8.71"/>
  </cols>
  <sheetData>
    <row r="2">
      <c r="B2" s="84" t="s">
        <v>225</v>
      </c>
    </row>
    <row r="3">
      <c r="B3" s="85" t="s">
        <v>226</v>
      </c>
    </row>
    <row r="5">
      <c r="B5" s="86"/>
      <c r="C5" s="87" t="s">
        <v>227</v>
      </c>
      <c r="D5" s="88" t="s">
        <v>228</v>
      </c>
    </row>
    <row r="6" ht="19.5" customHeight="1">
      <c r="B6" s="89" t="s">
        <v>229</v>
      </c>
      <c r="C6" s="93" t="s">
        <v>230</v>
      </c>
      <c r="D6" s="93" t="s">
        <v>230</v>
      </c>
    </row>
    <row r="7" ht="19.5" customHeight="1">
      <c r="B7" s="89" t="s">
        <v>232</v>
      </c>
      <c r="C7" s="93" t="s">
        <v>233</v>
      </c>
      <c r="D7" s="93" t="s">
        <v>230</v>
      </c>
    </row>
    <row r="8" ht="19.5" customHeight="1">
      <c r="B8" s="89" t="s">
        <v>237</v>
      </c>
      <c r="C8" s="94" t="s">
        <v>238</v>
      </c>
      <c r="D8" s="93" t="s">
        <v>230</v>
      </c>
    </row>
    <row r="9" ht="19.5" customHeight="1">
      <c r="B9" s="89" t="s">
        <v>239</v>
      </c>
      <c r="C9" s="94" t="s">
        <v>238</v>
      </c>
      <c r="D9" s="93" t="s">
        <v>240</v>
      </c>
    </row>
    <row r="10" ht="19.5" customHeight="1">
      <c r="B10" s="89" t="s">
        <v>241</v>
      </c>
      <c r="C10" s="94" t="s">
        <v>242</v>
      </c>
      <c r="D10" s="93" t="s">
        <v>230</v>
      </c>
    </row>
    <row r="11" ht="19.5" customHeight="1">
      <c r="B11" s="89" t="s">
        <v>243</v>
      </c>
      <c r="C11" s="94" t="s">
        <v>238</v>
      </c>
      <c r="D11" s="93" t="s">
        <v>230</v>
      </c>
    </row>
    <row r="12" ht="19.5" customHeight="1">
      <c r="B12" s="89" t="s">
        <v>244</v>
      </c>
      <c r="C12" s="94" t="s">
        <v>238</v>
      </c>
      <c r="D12" s="93" t="s">
        <v>245</v>
      </c>
    </row>
    <row r="13" ht="19.5" customHeight="1">
      <c r="B13" s="89" t="s">
        <v>246</v>
      </c>
      <c r="C13" s="94" t="s">
        <v>238</v>
      </c>
      <c r="D13" s="93" t="s">
        <v>247</v>
      </c>
    </row>
    <row r="14" ht="19.5" customHeight="1">
      <c r="B14" s="89" t="s">
        <v>249</v>
      </c>
      <c r="C14" s="94" t="s">
        <v>238</v>
      </c>
      <c r="D14" s="93" t="s">
        <v>230</v>
      </c>
    </row>
    <row r="15" ht="19.5" customHeight="1">
      <c r="B15" s="89" t="s">
        <v>250</v>
      </c>
      <c r="C15" s="94" t="s">
        <v>251</v>
      </c>
      <c r="D15" s="94" t="s">
        <v>252</v>
      </c>
    </row>
    <row r="17" ht="21.75" customHeight="1">
      <c r="B17" s="96" t="s">
        <v>253</v>
      </c>
      <c r="C17" s="12"/>
      <c r="D17" s="13"/>
    </row>
    <row r="18" ht="21.75" customHeight="1">
      <c r="B18" s="16"/>
      <c r="C18" s="17"/>
      <c r="D18" s="1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7:D18"/>
  </mergeCells>
  <hyperlinks>
    <hyperlink r:id="rId1" ref="B17"/>
  </hyperlinks>
  <printOptions/>
  <pageMargins bottom="1.0" footer="0.0" header="0.0" left="0.75" right="0.75" top="1.0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2026-10-21T20:00:48Z</dcterms:created>
  <dc:creator>openpyxl</dc:creator>
</cp:coreProperties>
</file>