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rist\Downloads\"/>
    </mc:Choice>
  </mc:AlternateContent>
  <xr:revisionPtr revIDLastSave="0" documentId="13_ncr:1_{18498241-AB50-4A61-9562-67E92CE45CB5}" xr6:coauthVersionLast="47" xr6:coauthVersionMax="47" xr10:uidLastSave="{00000000-0000-0000-0000-000000000000}"/>
  <bookViews>
    <workbookView xWindow="-38508" yWindow="-2280" windowWidth="38616" windowHeight="21096" tabRatio="500" xr2:uid="{00000000-000D-0000-FFFF-FFFF00000000}"/>
  </bookViews>
  <sheets>
    <sheet name="📋 Mode d'emploi" sheetId="1" r:id="rId1"/>
    <sheet name="🏢 Données société" sheetId="2" r:id="rId2"/>
    <sheet name="🔧 Retraitements" sheetId="3" r:id="rId3"/>
    <sheet name="📊 Valorisation" sheetId="4" r:id="rId4"/>
    <sheet name="📜 Clauses &amp; Pacte" sheetId="5" r:id="rId5"/>
    <sheet name="💶 Fiscalité sortie" sheetId="6" r:id="rId6"/>
    <sheet name="📄 Rapport synthèse"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25" i="7" l="1"/>
  <c r="C25" i="7"/>
  <c r="B25" i="7"/>
  <c r="D24" i="7"/>
  <c r="C24" i="7"/>
  <c r="B24" i="7"/>
  <c r="C10" i="7"/>
  <c r="C9" i="7"/>
  <c r="C8" i="7"/>
  <c r="C7" i="7"/>
  <c r="C6" i="7"/>
  <c r="C34" i="6"/>
  <c r="C33" i="6"/>
  <c r="C32" i="6"/>
  <c r="C31" i="6"/>
  <c r="C25" i="6"/>
  <c r="E25" i="6" s="1"/>
  <c r="C24" i="6"/>
  <c r="E24" i="6" s="1"/>
  <c r="C27" i="6" s="1"/>
  <c r="D34" i="6" s="1"/>
  <c r="E34" i="6" s="1"/>
  <c r="C23" i="6"/>
  <c r="E23" i="6" s="1"/>
  <c r="C26" i="6" s="1"/>
  <c r="D31" i="6" s="1"/>
  <c r="C17" i="6"/>
  <c r="E17" i="6" s="1"/>
  <c r="C8" i="6"/>
  <c r="C16" i="6" s="1"/>
  <c r="E16" i="6" s="1"/>
  <c r="C19" i="6" s="1"/>
  <c r="D33" i="6" s="1"/>
  <c r="C61" i="5"/>
  <c r="E60" i="5"/>
  <c r="E61" i="5" s="1"/>
  <c r="D60" i="5"/>
  <c r="D61" i="5" s="1"/>
  <c r="F50" i="5"/>
  <c r="E50" i="5"/>
  <c r="D50" i="5"/>
  <c r="F48" i="5"/>
  <c r="E48" i="5"/>
  <c r="D48" i="5"/>
  <c r="C45" i="5"/>
  <c r="C51" i="5" s="1"/>
  <c r="D30" i="5"/>
  <c r="E30" i="5" s="1"/>
  <c r="D29" i="5"/>
  <c r="E29" i="5" s="1"/>
  <c r="D28" i="5"/>
  <c r="E28" i="5" s="1"/>
  <c r="C16" i="5"/>
  <c r="C15" i="5"/>
  <c r="C10" i="5"/>
  <c r="C9" i="5"/>
  <c r="C6" i="5"/>
  <c r="C8" i="5" s="1"/>
  <c r="C11" i="5" s="1"/>
  <c r="C51" i="4"/>
  <c r="C49" i="4"/>
  <c r="C44" i="4"/>
  <c r="C43" i="4"/>
  <c r="C42" i="4"/>
  <c r="C45" i="4" s="1"/>
  <c r="C60" i="4" s="1"/>
  <c r="C36" i="4"/>
  <c r="C35" i="4"/>
  <c r="C34" i="4"/>
  <c r="C10" i="4"/>
  <c r="C28" i="4" s="1"/>
  <c r="C9" i="4"/>
  <c r="C29" i="4" s="1"/>
  <c r="C8" i="4"/>
  <c r="C25" i="4" s="1"/>
  <c r="C6" i="4"/>
  <c r="E30" i="3"/>
  <c r="D30" i="3"/>
  <c r="C30" i="3"/>
  <c r="E7" i="3"/>
  <c r="E31" i="3" s="1"/>
  <c r="D7" i="3"/>
  <c r="D31" i="3" s="1"/>
  <c r="D45" i="2"/>
  <c r="C45" i="2"/>
  <c r="D39" i="2"/>
  <c r="C39" i="2"/>
  <c r="D34" i="2"/>
  <c r="C34" i="2"/>
  <c r="E21" i="2"/>
  <c r="E23" i="2" s="1"/>
  <c r="E25" i="2" s="1"/>
  <c r="E27" i="2" s="1"/>
  <c r="D21" i="2"/>
  <c r="D23" i="2" s="1"/>
  <c r="D25" i="2" s="1"/>
  <c r="D27" i="2" s="1"/>
  <c r="C21" i="2"/>
  <c r="C7" i="3" s="1"/>
  <c r="C31" i="3" s="1"/>
  <c r="D35" i="5" l="1"/>
  <c r="D37" i="5" s="1"/>
  <c r="D38" i="5" s="1"/>
  <c r="C35" i="5"/>
  <c r="C37" i="5" s="1"/>
  <c r="C38" i="5" s="1"/>
  <c r="C38" i="4"/>
  <c r="C59" i="4" s="1"/>
  <c r="C30" i="7"/>
  <c r="E33" i="6"/>
  <c r="C53" i="4"/>
  <c r="C61" i="4" s="1"/>
  <c r="C28" i="7"/>
  <c r="E31" i="6"/>
  <c r="D15" i="5"/>
  <c r="D16" i="5"/>
  <c r="C32" i="3"/>
  <c r="C23" i="2"/>
  <c r="C25" i="2" s="1"/>
  <c r="C27" i="2" s="1"/>
  <c r="C7" i="4" s="1"/>
  <c r="C24" i="4" s="1"/>
  <c r="C26" i="4" s="1"/>
  <c r="C27" i="4" s="1"/>
  <c r="C30" i="4" s="1"/>
  <c r="C58" i="4" s="1"/>
  <c r="C37" i="4"/>
  <c r="C50" i="4"/>
  <c r="C52" i="4"/>
  <c r="C15" i="6"/>
  <c r="E15" i="6" s="1"/>
  <c r="C18" i="6" s="1"/>
  <c r="D32" i="6" s="1"/>
  <c r="E32" i="6" l="1"/>
  <c r="C29" i="7"/>
  <c r="C62" i="4"/>
  <c r="C64" i="4"/>
  <c r="C63" i="4"/>
</calcChain>
</file>

<file path=xl/sharedStrings.xml><?xml version="1.0" encoding="utf-8"?>
<sst xmlns="http://schemas.openxmlformats.org/spreadsheetml/2006/main" count="426" uniqueCount="343">
  <si>
    <t>Hectelion — Modèle d'évaluation &amp; Pacte d'actionnaires</t>
  </si>
  <si>
    <t>France &amp; Suisse | Version 2025</t>
  </si>
  <si>
    <t>📌  Navigation — 7 onglets</t>
  </si>
  <si>
    <t>📋 Mode d'emploi</t>
  </si>
  <si>
    <t>Ce guide d'utilisation</t>
  </si>
  <si>
    <t>🏢 Données société</t>
  </si>
  <si>
    <t>Saisie centralisée — alimenter en premier</t>
  </si>
  <si>
    <t>🔧 Retraitements</t>
  </si>
  <si>
    <t>EBITDA normalisé — ajustements ligne par ligne</t>
  </si>
  <si>
    <t>📊 Valorisation</t>
  </si>
  <si>
    <t>4 méthodes calculées automatiquement</t>
  </si>
  <si>
    <t>📜 Clauses &amp; Pacte</t>
  </si>
  <si>
    <t>Simulateur de clauses de sortie</t>
  </si>
  <si>
    <t>💶 Fiscalité sortie</t>
  </si>
  <si>
    <t>Comparatif PFU France / exonération Suisse</t>
  </si>
  <si>
    <t>📄 Rapport synthèse</t>
  </si>
  <si>
    <t>Page récapitulative imprimable</t>
  </si>
  <si>
    <t>🎨  Code couleur</t>
  </si>
  <si>
    <t>Cellule de saisie (texte bleu)</t>
  </si>
  <si>
    <t>→ Modifier ces cellules</t>
  </si>
  <si>
    <t>Cellule de calcul (texte noir)</t>
  </si>
  <si>
    <t>→ Ne pas modifier</t>
  </si>
  <si>
    <t>Résultat clé (fond jaune)</t>
  </si>
  <si>
    <t>→ Valeur à retenir</t>
  </si>
  <si>
    <t>Libellé descriptif</t>
  </si>
  <si>
    <t>→ Lecture seule</t>
  </si>
  <si>
    <t>Alerte ou valeur hors norme</t>
  </si>
  <si>
    <t>→ Vérifier la saisie</t>
  </si>
  <si>
    <t>Valeur positive / favorable</t>
  </si>
  <si>
    <t>→ Indicateur positif</t>
  </si>
  <si>
    <t>⚠️  Disclaimer</t>
  </si>
  <si>
    <t>© Hectelion SA — www.hectelion.com — Tous droits réservés</t>
  </si>
  <si>
    <t>🏢  Données société — Saisie centralisée</t>
  </si>
  <si>
    <t>Saisir les données en bleu. Ces cellules alimentent tous les autres onglets.</t>
  </si>
  <si>
    <t>A.  Identité de la société</t>
  </si>
  <si>
    <t>Raison sociale</t>
  </si>
  <si>
    <t>Société X</t>
  </si>
  <si>
    <t>Forme juridique</t>
  </si>
  <si>
    <t>SA / SAS / Sàrl / SARL</t>
  </si>
  <si>
    <t>Pays de référence</t>
  </si>
  <si>
    <t>France / Suisse</t>
  </si>
  <si>
    <t>Secteur d'activité</t>
  </si>
  <si>
    <t>Ex. : Services B2B, BTP, Industrie</t>
  </si>
  <si>
    <t>Devise</t>
  </si>
  <si>
    <t>EUR / CHF</t>
  </si>
  <si>
    <t>Exercice fiscal (clôture)</t>
  </si>
  <si>
    <t>31/12</t>
  </si>
  <si>
    <t>Date de référence de l'évaluation</t>
  </si>
  <si>
    <t>B.  Compte de résultat — 3 exercices historiques</t>
  </si>
  <si>
    <t>Indicateur (k€ ou kCHF)</t>
  </si>
  <si>
    <t>N (dernier)</t>
  </si>
  <si>
    <t>N-1</t>
  </si>
  <si>
    <t>N-2</t>
  </si>
  <si>
    <t>Commentaire</t>
  </si>
  <si>
    <t>Chiffre d'affaires (CA)</t>
  </si>
  <si>
    <t>Achats consommés + charges externes</t>
  </si>
  <si>
    <t>Charges de personnel (total)</t>
  </si>
  <si>
    <t>Rémunération du dirigeant (incluse ci-dessus)</t>
  </si>
  <si>
    <t>Autres charges d'exploitation</t>
  </si>
  <si>
    <t>EBITDA comptable</t>
  </si>
  <si>
    <t>Dotations aux amortissements</t>
  </si>
  <si>
    <t>Résultat d'exploitation (EBIT)</t>
  </si>
  <si>
    <t>Charges financières nettes</t>
  </si>
  <si>
    <t>Résultat avant impôt</t>
  </si>
  <si>
    <t>Impôt sur les sociétés</t>
  </si>
  <si>
    <t>Résultat net comptable</t>
  </si>
  <si>
    <t>C.  Bilan &amp; Structure financière (exercice N)</t>
  </si>
  <si>
    <t>Poste</t>
  </si>
  <si>
    <t>Valeur comptable (k)</t>
  </si>
  <si>
    <t>Valeur retraitée (k)</t>
  </si>
  <si>
    <t>Note</t>
  </si>
  <si>
    <t>Actif net comptable (ANC)</t>
  </si>
  <si>
    <t>Valeur retrait.</t>
  </si>
  <si>
    <t>Immobilisations nettes</t>
  </si>
  <si>
    <t>Plus-values latentes sur actifs</t>
  </si>
  <si>
    <t>Immobilier, marques, brevets</t>
  </si>
  <si>
    <t>Actif net comptable corrigé (ANCC)</t>
  </si>
  <si>
    <t>Trésorerie disponible</t>
  </si>
  <si>
    <t>Trésorerie excédentaire (hors exploit.)</t>
  </si>
  <si>
    <t>Au-delà de 2 mois de CA</t>
  </si>
  <si>
    <t>Dettes financières brutes</t>
  </si>
  <si>
    <t>Emprunts + crédit-bail capitalisé</t>
  </si>
  <si>
    <t>Comptes courants d'associés (remb.)</t>
  </si>
  <si>
    <t>Dette financière nette (DFN)</t>
  </si>
  <si>
    <t>D.  Capital &amp; Actionnariat</t>
  </si>
  <si>
    <t>Associé / Actionnaire</t>
  </si>
  <si>
    <t>% Détenu</t>
  </si>
  <si>
    <t>Nb titres</t>
  </si>
  <si>
    <t>Valeur nominale/titre</t>
  </si>
  <si>
    <t>Statut</t>
  </si>
  <si>
    <t>Associé 1 (ex. M. X)</t>
  </si>
  <si>
    <t>Fondateur / Investisseur</t>
  </si>
  <si>
    <t>Associé 2 (ex. Mme Y)</t>
  </si>
  <si>
    <t>Total</t>
  </si>
  <si>
    <t>🔧  Retraitements — EBITDA normalisé</t>
  </si>
  <si>
    <t>Objectif : passer de l'EBITDA comptable à l'EBITDA normalisé représentatif de la performance récurrente.</t>
  </si>
  <si>
    <t>Tableau de passage EBITDA comptable → EBITDA normalisé</t>
  </si>
  <si>
    <t>Retraitement</t>
  </si>
  <si>
    <t>N</t>
  </si>
  <si>
    <t>Impact</t>
  </si>
  <si>
    <t>Justification / Source</t>
  </si>
  <si>
    <t>EBITDA comptable (depuis Données société)</t>
  </si>
  <si>
    <t>Base de calcul</t>
  </si>
  <si>
    <t>── AJUSTEMENTS GÉNÉRAUX ──</t>
  </si>
  <si>
    <t>Rémunération dirigeant : salaire supra-marché (+) ou infra (-)</t>
  </si>
  <si>
    <t>Benchmark sectoriel / APEC</t>
  </si>
  <si>
    <t>Remplacement conjoint quittant ses fonctions</t>
  </si>
  <si>
    <t>Coût de remplacement estimé</t>
  </si>
  <si>
    <t>Avantages en nature — véhicule (usage privé)</t>
  </si>
  <si>
    <t>Contrat leasing / factures</t>
  </si>
  <si>
    <t>Avantages en nature — abonnements / téléphone perso</t>
  </si>
  <si>
    <t>Relevés de compte</t>
  </si>
  <si>
    <t>Frais de représentation à caractère personnel</t>
  </si>
  <si>
    <t>Analyse charge par charge</t>
  </si>
  <si>
    <t>Loyer intra-groupe (écart vs loyer de marché)</t>
  </si>
  <si>
    <t>Comparaison marché locatif</t>
  </si>
  <si>
    <t>Charges mixtes domicile / siège social</t>
  </si>
  <si>
    <t>Estimation proratisée</t>
  </si>
  <si>
    <t>Assurance-vie / prévoyance surdimensionnée</t>
  </si>
  <si>
    <t>Contrats d'assurance</t>
  </si>
  <si>
    <t>Cotisations clubs / associations personnels</t>
  </si>
  <si>
    <t>Relevés</t>
  </si>
  <si>
    <t>Charges non récurrentes à réintégrer (+ charges exceptionnelles)</t>
  </si>
  <si>
    <t>Litige, restructuration, etc.</t>
  </si>
  <si>
    <t>Charges non récurrentes à éliminer (revenus exceptionnels)</t>
  </si>
  <si>
    <t>Cession actif, subvention one-off</t>
  </si>
  <si>
    <t>── AJUSTEMENTS SPÉCIFIQUES SUISSE ──</t>
  </si>
  <si>
    <t>Fiscalité latente fortune commerciale (si applicable)</t>
  </si>
  <si>
    <t>Art. CO / taux ICC</t>
  </si>
  <si>
    <t>Goodwill personnel (à déduire — non transférable)</t>
  </si>
  <si>
    <t>Jurisprudence TF</t>
  </si>
  <si>
    <t>── AJUSTEMENTS SPÉCIFIQUES FRANCE ──</t>
  </si>
  <si>
    <t>Fiscalité latente plus-values (IS 25% sur PV actifs)</t>
  </si>
  <si>
    <t>Art. 150-0 A CGI</t>
  </si>
  <si>
    <t>Droits de partage (1,1% sur actif net partagé)</t>
  </si>
  <si>
    <t>Loi 2022</t>
  </si>
  <si>
    <t>TOTAL RETRAITEMENTS</t>
  </si>
  <si>
    <t>Calcule automatiquement</t>
  </si>
  <si>
    <t>EBITDA NORMALISÉ</t>
  </si>
  <si>
    <t>EBITDA NORMALISÉ MOYEN (N / N-1 / N-2)</t>
  </si>
  <si>
    <t>📊  Valorisation — 4 méthodes comparées</t>
  </si>
  <si>
    <t>Paramètres généraux</t>
  </si>
  <si>
    <t>Paramètre</t>
  </si>
  <si>
    <t>Valeur</t>
  </si>
  <si>
    <t>Unité</t>
  </si>
  <si>
    <t>Source / Note</t>
  </si>
  <si>
    <t>EBITDA normalisé moyen (depuis Retraitements)</t>
  </si>
  <si>
    <t>k€/kCHF</t>
  </si>
  <si>
    <t>Onglet Retraitements</t>
  </si>
  <si>
    <t>Résultat net normalisé moyen</t>
  </si>
  <si>
    <t>Onglet Données société — N seulement</t>
  </si>
  <si>
    <t>Onglet Données société</t>
  </si>
  <si>
    <t>Trésorerie excédentaire</t>
  </si>
  <si>
    <t>── Paramètres Suisse ──</t>
  </si>
  <si>
    <t>Taux CSI / méthode des praticiens (%)</t>
  </si>
  <si>
    <t>%</t>
  </si>
  <si>
    <t>Circulaire no 28 CSI — 8,75% en 2024</t>
  </si>
  <si>
    <t>── Paramètres communs ──</t>
  </si>
  <si>
    <t>Multiple EV/EBITDA retenu (comparables transact.)</t>
  </si>
  <si>
    <t>x</t>
  </si>
  <si>
    <t>Fourchette sectorielle — à ajuster</t>
  </si>
  <si>
    <t>Taux de capitalisation / actualisation (%)</t>
  </si>
  <si>
    <t>WACC estimé — voir onglet Fiscalité</t>
  </si>
  <si>
    <t>Décote d'illiquidité (%)</t>
  </si>
  <si>
    <t>PME non cotée — 20-35% standard</t>
  </si>
  <si>
    <t>── Paramètres France ──</t>
  </si>
  <si>
    <t>Taux IS France (%)</t>
  </si>
  <si>
    <t>Taux normal IS 2024</t>
  </si>
  <si>
    <t>Méthode 1 — Méthode des praticiens (Suisse)</t>
  </si>
  <si>
    <t>Composante</t>
  </si>
  <si>
    <t>Calcul</t>
  </si>
  <si>
    <t>Résultat (k)</t>
  </si>
  <si>
    <t>Valeur de rendement (VR)</t>
  </si>
  <si>
    <t>Resultat net normalise / taux CSI</t>
  </si>
  <si>
    <t>Valeur substantielle (VS = ANCC)</t>
  </si>
  <si>
    <t>Actif net comptable corrige</t>
  </si>
  <si>
    <t>Valeur praticiens = (1×VS + 2×VR) / 3</t>
  </si>
  <si>
    <t>Pondération standard</t>
  </si>
  <si>
    <t>Décote illiquidité appliquée</t>
  </si>
  <si>
    <t>+ Trésorerie excédentaire</t>
  </si>
  <si>
    <t>− Dette financière nette (DFN)</t>
  </si>
  <si>
    <t>✅ VALEUR DES FONDS PROPRES — Méthode praticiens</t>
  </si>
  <si>
    <t>Méthode 2 — Comparables transactionnels (EV/EBITDA)</t>
  </si>
  <si>
    <t>Valeur d'entreprise = EBITDA normalisé moyen × Multiple</t>
  </si>
  <si>
    <t>Valeur d'entreprise (VE) = EBITDA × Multiple</t>
  </si>
  <si>
    <t>Décote illiquidité</t>
  </si>
  <si>
    <t>✅ VALEUR DES FONDS PROPRES — Comparables transact.</t>
  </si>
  <si>
    <t>Méthode 3 — Valeur de rendement sur EBITDA ajusté</t>
  </si>
  <si>
    <t>VE = EBITDA normalisé moyen / Taux d'actualisation</t>
  </si>
  <si>
    <t>− Dette financière nette</t>
  </si>
  <si>
    <t>✅ VALEUR DES FONDS PROPRES — Rendement/Capitalisation</t>
  </si>
  <si>
    <t>Méthode 4 — Actif net comptable corrigé (ANCC) — France</t>
  </si>
  <si>
    <t>ANCC (base patrimoniale)</t>
  </si>
  <si>
    <t>Fiscalité latente sur plus-values actifs (IS 25%)</t>
  </si>
  <si>
    <t>− DFN</t>
  </si>
  <si>
    <t>✅ VALEUR DES FONDS PROPRES — ANCC France</t>
  </si>
  <si>
    <t>🎯  Synthèse — Fourchette de valeur</t>
  </si>
  <si>
    <t>Méthode</t>
  </si>
  <si>
    <t>Valeur fonds propres (k)</t>
  </si>
  <si>
    <t>Méthode des praticiens CH</t>
  </si>
  <si>
    <t>Référence principale Suisse</t>
  </si>
  <si>
    <t>Comparables transactionnels</t>
  </si>
  <si>
    <t>Référence de marché</t>
  </si>
  <si>
    <t>Valeur de rendement</t>
  </si>
  <si>
    <t>Approche par capitalisation</t>
  </si>
  <si>
    <t>ANCC (France)</t>
  </si>
  <si>
    <t>Plancher patrimonial France</t>
  </si>
  <si>
    <t>→ BORNE BASSE</t>
  </si>
  <si>
    <t>→ BORNE HAUTE</t>
  </si>
  <si>
    <t>→ VALEUR CENTRALE (référence)</t>
  </si>
  <si>
    <t>Moyenne des 4 méthodes</t>
  </si>
  <si>
    <t>📜  Simulateur de clauses de pacte d'actionnaires</t>
  </si>
  <si>
    <t>1.  Valorisation selon formule du pacte</t>
  </si>
  <si>
    <t>EBITDA normalisé moyen</t>
  </si>
  <si>
    <t>k</t>
  </si>
  <si>
    <t>Depuis onglet Valorisation</t>
  </si>
  <si>
    <t>Multiple EV/EBITDA du pacte</t>
  </si>
  <si>
    <t>À définir dans le pacte — saisir ici</t>
  </si>
  <si>
    <t>Valeur d'entreprise (VE)</t>
  </si>
  <si>
    <t>Voir onglet Donnees societe</t>
  </si>
  <si>
    <t>Depuis Données société</t>
  </si>
  <si>
    <t>VALEUR DES FONDS PROPRES</t>
  </si>
  <si>
    <t>Quote-part de valeur par associé</t>
  </si>
  <si>
    <t>Associé</t>
  </si>
  <si>
    <t>Valeur quote-part (k)</t>
  </si>
  <si>
    <t>Associé 1</t>
  </si>
  <si>
    <t>Associé 2</t>
  </si>
  <si>
    <t>2.  Liquidation preference — Simulation</t>
  </si>
  <si>
    <t>Paramètres de la liquidation preference</t>
  </si>
  <si>
    <t>Investissement initial de l'investisseur (k)</t>
  </si>
  <si>
    <t>% de capital détenu par l'investisseur</t>
  </si>
  <si>
    <t>Multiplicateur preference (1x, 1.5x, 2x)</t>
  </si>
  <si>
    <t>Type de preference</t>
  </si>
  <si>
    <t>Non-participating</t>
  </si>
  <si>
    <t>Non-participating / Participating</t>
  </si>
  <si>
    <t>Simulation sur 3 scénarios de cession</t>
  </si>
  <si>
    <t>Scénario</t>
  </si>
  <si>
    <t>Prix de cession total (k)</t>
  </si>
  <si>
    <t>Investisseur reçoit (k)</t>
  </si>
  <si>
    <t>Fondateurs reçoivent (k)</t>
  </si>
  <si>
    <t>Scénario 1 — Cession basse</t>
  </si>
  <si>
    <t>Scénario 2 — Cession médiane</t>
  </si>
  <si>
    <t>Scénario 3 — Cession haute</t>
  </si>
  <si>
    <t>3.  Good leaver / Bad leaver — Prix de rachat</t>
  </si>
  <si>
    <t>Good leaver</t>
  </si>
  <si>
    <t>Bad leaver</t>
  </si>
  <si>
    <t>Valeur de marché des titres (k)</t>
  </si>
  <si>
    <t>Valeur des fonds propres (pacte)</t>
  </si>
  <si>
    <t>Décote bad leaver (%)</t>
  </si>
  <si>
    <t>0% good / 30% standard bad</t>
  </si>
  <si>
    <t>Prix de rachat (k)</t>
  </si>
  <si>
    <t>Valeur x (1 - Decote)</t>
  </si>
  <si>
    <t>Prix par titre (si 1 000 titres au total)</t>
  </si>
  <si>
    <t>4.  Earn-out — Simulation sur 3 ans</t>
  </si>
  <si>
    <t>Tranche fixe</t>
  </si>
  <si>
    <t>An 1</t>
  </si>
  <si>
    <t>An 2</t>
  </si>
  <si>
    <t>An 3</t>
  </si>
  <si>
    <t>Prix total de cession (k)</t>
  </si>
  <si>
    <t>% tranche fixe au closing</t>
  </si>
  <si>
    <t>Tranche fixe (k)</t>
  </si>
  <si>
    <t>EBITDA cible (k)</t>
  </si>
  <si>
    <t>EBITDA réalisé (k) — saisir</t>
  </si>
  <si>
    <t>Atteinte objectif ?</t>
  </si>
  <si>
    <t>Montant earn-out tranche (k)</t>
  </si>
  <si>
    <t>Earn-out versé (k)</t>
  </si>
  <si>
    <t>TOTAL PRIX EFFECTIF REÇU (k)</t>
  </si>
  <si>
    <t>5.  Ratchet — Redistribution du capital selon performance</t>
  </si>
  <si>
    <t>Base</t>
  </si>
  <si>
    <t>Objectif atteint</t>
  </si>
  <si>
    <t>Objectif non atteint</t>
  </si>
  <si>
    <t>EBITDA cible N+3 (k)</t>
  </si>
  <si>
    <t>EBITDA réalisé N+3 (k) — saisir</t>
  </si>
  <si>
    <t>Saisir le réalisé</t>
  </si>
  <si>
    <t>% Fondateurs avant ratchet</t>
  </si>
  <si>
    <t>% Fondateurs après ratchet (si objectif atteint)</t>
  </si>
  <si>
    <t>% Investisseur après ratchet</t>
  </si>
  <si>
    <t>💶  Fiscalité de la sortie — Comparatif France / Suisse</t>
  </si>
  <si>
    <t>Données d'entrée</t>
  </si>
  <si>
    <t>Prix de cession total (k€/kCHF)</t>
  </si>
  <si>
    <t>Valeur des fonds propres negociee</t>
  </si>
  <si>
    <t>Prix d'acquisition initial (coût de revient) (k)</t>
  </si>
  <si>
    <t>Mise de fonds historique</t>
  </si>
  <si>
    <t>Plus-value brute</t>
  </si>
  <si>
    <t>Prix cession - Cout revient</t>
  </si>
  <si>
    <t>Durée de détention (années)</t>
  </si>
  <si>
    <t>ans</t>
  </si>
  <si>
    <t>Fonction exercée dans la société ?</t>
  </si>
  <si>
    <t>OUI</t>
  </si>
  <si>
    <t>OUI/NON</t>
  </si>
  <si>
    <t>Pour régime 150-0 D ter</t>
  </si>
  <si>
    <t>Durée d'exercice de fonction (années)</t>
  </si>
  <si>
    <t>Pour régime 150-0 D ter (≥ 5 ans requis)</t>
  </si>
  <si>
    <t>🇫🇷  France — Régimes d'imposition</t>
  </si>
  <si>
    <t>Régime</t>
  </si>
  <si>
    <t>Base imposable (k)</t>
  </si>
  <si>
    <t>Taux effectif (%)</t>
  </si>
  <si>
    <t>Impôt (k)</t>
  </si>
  <si>
    <t>PFU (Prélèvement Forfaitaire Unique)</t>
  </si>
  <si>
    <t>Art. 150-0 A CGI — régime de droit commun</t>
  </si>
  <si>
    <t>Régime 150-0 D ter (départ retraite)</t>
  </si>
  <si>
    <t>Abattement 50% si départ retraite + 5 ans fct</t>
  </si>
  <si>
    <t>Art. 238 quindecies (cession branche)</t>
  </si>
  <si>
    <t>Exonération totale si &lt;300k€ de valeur / partielle</t>
  </si>
  <si>
    <t>Net cédant France — PFU (régime standard)</t>
  </si>
  <si>
    <t>Net cédant France — 150-0 D ter (départ retraite)</t>
  </si>
  <si>
    <t>🇨🇭  Suisse — Régimes d'imposition</t>
  </si>
  <si>
    <t>Situation</t>
  </si>
  <si>
    <t>Fortune privée — gains en capital</t>
  </si>
  <si>
    <t>Exonération totale — principe CH</t>
  </si>
  <si>
    <t>Fortune commerciale (activité indépendante)</t>
  </si>
  <si>
    <t>Taux ICC/IFD — varier selon canton</t>
  </si>
  <si>
    <t>Cas mixte — fraction commerciale seulement</t>
  </si>
  <si>
    <t>50% fortune commerciale — hypothèse</t>
  </si>
  <si>
    <t>Net cédant Suisse — Fortune privée (standard)</t>
  </si>
  <si>
    <t>Net cédant Suisse — Fortune commerciale</t>
  </si>
  <si>
    <t>📊  Comparatif net-net cédant (France vs Suisse)</t>
  </si>
  <si>
    <t>Prix brut (k)</t>
  </si>
  <si>
    <t>Net cédant (k)</t>
  </si>
  <si>
    <t>Différence vs Suisse privée (k)</t>
  </si>
  <si>
    <t>Suisse — Fortune privée (référence)</t>
  </si>
  <si>
    <t>Cas le plus favorable</t>
  </si>
  <si>
    <t>France — PFU 30%</t>
  </si>
  <si>
    <t>Écart souvent significatif</t>
  </si>
  <si>
    <t>France — 150-0 D ter</t>
  </si>
  <si>
    <t>Favorable si conditions remplies</t>
  </si>
  <si>
    <t>Suisse — Fortune commerciale</t>
  </si>
  <si>
    <t>HECTELION — RAPPORT DE SYNTHÈSE D'ÉVALUATION</t>
  </si>
  <si>
    <t>Pacte d'actionnaires &amp; Valorisation | France &amp; Suisse | Document à usage illustratif</t>
  </si>
  <si>
    <t>Société</t>
  </si>
  <si>
    <t>Date de référence</t>
  </si>
  <si>
    <t>Fourchette de valeur</t>
  </si>
  <si>
    <t>Voir onglet 📊 Valorisation</t>
  </si>
  <si>
    <t>→ Borne basse</t>
  </si>
  <si>
    <t>→ Valeur centrale</t>
  </si>
  <si>
    <t>→ Borne haute</t>
  </si>
  <si>
    <t>Répartition du capital &amp; valeur par associé</t>
  </si>
  <si>
    <t>Quote-part (k)</t>
  </si>
  <si>
    <t>Fiscalité de sortie — Net cédant estimé</t>
  </si>
  <si>
    <t>Suisse — Fortune privée</t>
  </si>
  <si>
    <t>⚠️ Disclaimer</t>
  </si>
  <si>
    <t>Ce document est établi par Hectelion SA à titre illustratif et pédagogique. Il ne constitue pas un rapport d'évaluation certifié et ne peut servir de base à une décision financière, juridique ou fiscale sans l'intervention d'un expert qualifié. © Hectelion SA — www.hectelion.com</t>
  </si>
  <si>
    <t>Ce modèle est fourni à titre illustratif et pédagogique par Hectelion SA. Il ne constitue pas un rapport d'évaluation certifié et ne saurait remplacer l'intervention d'un expert financier indépendant. Les résultats obtenus dépendent de la qualité des données saisies. Hectelion décline toute responsabilité quant à l'utilisation de ce modèle dans le cadre d'une décision financière, juridique ou fiscale.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</si>
</sst>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x"/>
    <numFmt numFmtId="167" formatCode="\+#,##0;\(#,##0\);\-"/>
  </numFmts>
  <fonts count="20" x14ac:knownFonts="1">
    <font>
      <sz val="11"/>
      <color theme="1"/>
      <name val="Calibri"/>
      <family val="2"/>
      <charset val="1"/>
    </font>
    <font>
      <b/>
      <sz val="14"/>
      <color rgb="FFFFFFFF"/>
      <name val="Arial"/>
      <family val="2"/>
    </font>
    <font>
      <sz val="11"/>
      <color rgb="FFFFFFFF"/>
      <name val="Arial"/>
      <family val="2"/>
    </font>
    <font>
      <b/>
      <sz val="11"/>
      <color rgb="FFFFFFFF"/>
      <name val="Arial"/>
      <family val="2"/>
    </font>
    <font>
      <b/>
      <sz val="10"/>
      <color rgb="FF1F3864"/>
      <name val="Arial"/>
      <family val="2"/>
    </font>
    <font>
      <sz val="10"/>
      <color rgb="FF000000"/>
      <name val="Arial"/>
      <family val="2"/>
    </font>
    <font>
      <sz val="10"/>
      <color rgb="FF0000FF"/>
      <name val="Arial"/>
      <family val="2"/>
    </font>
    <font>
      <sz val="10"/>
      <color rgb="FF1F3864"/>
      <name val="Arial"/>
      <family val="2"/>
    </font>
    <font>
      <sz val="10"/>
      <color rgb="FF595959"/>
      <name val="Arial"/>
      <family val="2"/>
    </font>
    <font>
      <i/>
      <sz val="9"/>
      <color rgb="FF595959"/>
      <name val="Arial"/>
      <family val="2"/>
    </font>
    <font>
      <b/>
      <sz val="9"/>
      <color rgb="FF1F3864"/>
      <name val="Arial"/>
      <family val="2"/>
    </font>
    <font>
      <b/>
      <sz val="13"/>
      <color rgb="FFFFFFFF"/>
      <name val="Arial"/>
      <family val="2"/>
    </font>
    <font>
      <i/>
      <sz val="9"/>
      <color rgb="FF2E5496"/>
      <name val="Arial"/>
      <family val="2"/>
    </font>
    <font>
      <b/>
      <sz val="10"/>
      <color rgb="FFFFFFFF"/>
      <name val="Arial"/>
      <family val="2"/>
    </font>
    <font>
      <b/>
      <sz val="10"/>
      <color rgb="FF595959"/>
      <name val="Arial"/>
      <family val="2"/>
    </font>
    <font>
      <sz val="10"/>
      <color rgb="FF008000"/>
      <name val="Arial"/>
      <family val="2"/>
    </font>
    <font>
      <sz val="9"/>
      <color rgb="FF000000"/>
      <name val="Arial"/>
      <family val="2"/>
    </font>
    <font>
      <b/>
      <sz val="10"/>
      <color rgb="FF2E5496"/>
      <name val="Arial"/>
      <family val="2"/>
    </font>
    <font>
      <i/>
      <sz val="9"/>
      <color rgb="FF000000"/>
      <name val="Arial"/>
      <family val="2"/>
    </font>
    <font>
      <sz val="10"/>
      <color rgb="FFFFFFFF"/>
      <name val="Arial"/>
      <family val="2"/>
    </font>
  </fonts>
  <fills count="12">
    <fill>
      <patternFill patternType="none"/>
    </fill>
    <fill>
      <patternFill patternType="gray125"/>
    </fill>
    <fill>
      <patternFill patternType="solid">
        <fgColor rgb="FF1F3864"/>
        <bgColor rgb="FF333333"/>
      </patternFill>
    </fill>
    <fill>
      <patternFill patternType="solid">
        <fgColor rgb="FF2E5496"/>
        <bgColor rgb="FF1F3864"/>
      </patternFill>
    </fill>
    <fill>
      <patternFill patternType="solid">
        <fgColor rgb="FFDCEAF7"/>
        <bgColor rgb="FFEBF3FB"/>
      </patternFill>
    </fill>
    <fill>
      <patternFill patternType="solid">
        <fgColor rgb="FFFFFFFF"/>
        <bgColor rgb="FFF5F7FA"/>
      </patternFill>
    </fill>
    <fill>
      <patternFill patternType="solid">
        <fgColor rgb="FFFFF2CC"/>
        <bgColor rgb="FFFCE4D6"/>
      </patternFill>
    </fill>
    <fill>
      <patternFill patternType="solid">
        <fgColor rgb="FFF5F7FA"/>
        <bgColor rgb="FFEBF3FB"/>
      </patternFill>
    </fill>
    <fill>
      <patternFill patternType="solid">
        <fgColor rgb="FFFCE4D6"/>
        <bgColor rgb="FFFFF2CC"/>
      </patternFill>
    </fill>
    <fill>
      <patternFill patternType="solid">
        <fgColor rgb="FFE2EFDA"/>
        <bgColor rgb="FFDCEAF7"/>
      </patternFill>
    </fill>
    <fill>
      <patternFill patternType="solid">
        <fgColor rgb="FFFF0000"/>
        <bgColor rgb="FF993300"/>
      </patternFill>
    </fill>
    <fill>
      <patternFill patternType="solid">
        <fgColor rgb="FFEBF3FB"/>
        <bgColor rgb="FFF5F7FA"/>
      </patternFill>
    </fill>
  </fills>
  <borders count="9">
    <border>
      <left/>
      <right/>
      <top/>
      <bottom/>
      <diagonal/>
    </border>
    <border>
      <left style="thin">
        <color rgb="FFFFFFFF"/>
      </left>
      <right style="thin">
        <color rgb="FFFFFFFF"/>
      </right>
      <top style="thin">
        <color rgb="FFFFFFFF"/>
      </top>
      <bottom style="thin">
        <color rgb="FFFFFFFF"/>
      </bottom>
      <diagonal/>
    </border>
    <border>
      <left style="thin">
        <color rgb="FFC9D7E8"/>
      </left>
      <right style="thin">
        <color rgb="FFC9D7E8"/>
      </right>
      <top style="thin">
        <color rgb="FFC9D7E8"/>
      </top>
      <bottom style="thin">
        <color rgb="FFC9D7E8"/>
      </bottom>
      <diagonal/>
    </border>
    <border>
      <left style="thin">
        <color rgb="FFE26B0A"/>
      </left>
      <right/>
      <top style="thin">
        <color rgb="FFE26B0A"/>
      </top>
      <bottom style="thin">
        <color rgb="FFE26B0A"/>
      </bottom>
      <diagonal/>
    </border>
    <border>
      <left style="thin">
        <color rgb="FFD9D9D9"/>
      </left>
      <right style="thin">
        <color rgb="FFD9D9D9"/>
      </right>
      <top style="thin">
        <color rgb="FFD9D9D9"/>
      </top>
      <bottom style="thin">
        <color rgb="FFD9D9D9"/>
      </bottom>
      <diagonal/>
    </border>
    <border>
      <left style="thin">
        <color rgb="FFA8C4E0"/>
      </left>
      <right style="thin">
        <color rgb="FFA8C4E0"/>
      </right>
      <top style="thin">
        <color rgb="FFA8C4E0"/>
      </top>
      <bottom style="thin">
        <color rgb="FFA8C4E0"/>
      </bottom>
      <diagonal/>
    </border>
    <border>
      <left style="medium">
        <color rgb="FF1F3864"/>
      </left>
      <right style="medium">
        <color rgb="FF1F3864"/>
      </right>
      <top style="medium">
        <color rgb="FF1F3864"/>
      </top>
      <bottom style="medium">
        <color rgb="FF1F3864"/>
      </bottom>
      <diagonal/>
    </border>
    <border>
      <left style="thin">
        <color rgb="FFC9D7E8"/>
      </left>
      <right/>
      <top style="thin">
        <color rgb="FFC9D7E8"/>
      </top>
      <bottom style="thin">
        <color rgb="FFC9D7E8"/>
      </bottom>
      <diagonal/>
    </border>
    <border>
      <left style="thin">
        <color rgb="FFE26B0A"/>
      </left>
      <right/>
      <top style="thin">
        <color rgb="FFE26B0A"/>
      </top>
      <bottom/>
      <diagonal/>
    </border>
  </borders>
  <cellStyleXfs count="1">
    <xf numFmtId="0" fontId="0" fillId="0" borderId="0"/>
  </cellStyleXfs>
  <cellXfs count="55">
    <xf numFmtId="0" fontId="0" fillId="0" borderId="0" xfId="0"/>
    <xf numFmtId="0" fontId="4" fillId="4" borderId="2" xfId="0" applyFont="1" applyFill="1" applyBorder="1" applyAlignment="1">
      <alignment horizontal="left" vertical="center"/>
    </xf>
    <xf numFmtId="0" fontId="19" fillId="3" borderId="0" xfId="0" applyFont="1" applyFill="1" applyAlignment="1">
      <alignment horizontal="center" vertical="center"/>
    </xf>
    <xf numFmtId="0" fontId="17" fillId="4" borderId="7" xfId="0" applyFont="1" applyFill="1" applyBorder="1"/>
    <xf numFmtId="3" fontId="4" fillId="6" borderId="6" xfId="0" applyNumberFormat="1" applyFont="1" applyFill="1" applyBorder="1" applyAlignment="1">
      <alignment horizontal="right" vertical="center"/>
    </xf>
    <xf numFmtId="0" fontId="3" fillId="3" borderId="1" xfId="0" applyFont="1" applyFill="1" applyBorder="1" applyAlignment="1">
      <alignment horizontal="left" vertical="center"/>
    </xf>
    <xf numFmtId="0" fontId="6" fillId="4" borderId="5" xfId="0" applyFont="1" applyFill="1" applyBorder="1" applyAlignment="1">
      <alignment horizontal="right" vertical="center"/>
    </xf>
    <xf numFmtId="0" fontId="12" fillId="4" borderId="0" xfId="0" applyFont="1" applyFill="1" applyAlignment="1">
      <alignment horizontal="center" vertical="center"/>
    </xf>
    <xf numFmtId="0" fontId="11" fillId="2" borderId="0" xfId="0" applyFont="1" applyFill="1" applyAlignment="1">
      <alignment horizontal="center" vertical="center"/>
    </xf>
    <xf numFmtId="0" fontId="10" fillId="0" borderId="0" xfId="0" applyFont="1" applyAlignment="1">
      <alignment horizontal="center" vertical="center"/>
    </xf>
    <xf numFmtId="0" fontId="9" fillId="8" borderId="3" xfId="0" applyFont="1" applyFill="1" applyBorder="1" applyAlignment="1">
      <alignment horizontal="left" vertical="center" wrapText="1"/>
    </xf>
    <xf numFmtId="0" fontId="3" fillId="10" borderId="1" xfId="0" applyFont="1" applyFill="1" applyBorder="1" applyAlignment="1">
      <alignment horizontal="left" vertical="center"/>
    </xf>
    <xf numFmtId="0" fontId="3" fillId="2" borderId="1" xfId="0" applyFont="1" applyFill="1" applyBorder="1" applyAlignment="1">
      <alignment horizontal="left" vertical="center"/>
    </xf>
    <xf numFmtId="0" fontId="2" fillId="3" borderId="0" xfId="0" applyFont="1" applyFill="1" applyAlignment="1">
      <alignment horizontal="center" vertical="center"/>
    </xf>
    <xf numFmtId="0" fontId="1" fillId="2" borderId="0" xfId="0" applyFont="1" applyFill="1" applyAlignment="1">
      <alignment horizontal="center" vertical="center"/>
    </xf>
    <xf numFmtId="0" fontId="4" fillId="4" borderId="2" xfId="0" applyFont="1" applyFill="1" applyBorder="1"/>
    <xf numFmtId="0" fontId="5" fillId="5" borderId="2" xfId="0" applyFont="1" applyFill="1" applyBorder="1"/>
    <xf numFmtId="0" fontId="6" fillId="4" borderId="2" xfId="0" applyFont="1" applyFill="1" applyBorder="1" applyAlignment="1">
      <alignment horizontal="left" vertical="center"/>
    </xf>
    <xf numFmtId="0" fontId="5" fillId="5" borderId="2" xfId="0" applyFont="1" applyFill="1" applyBorder="1" applyAlignment="1">
      <alignment horizontal="left" vertical="center"/>
    </xf>
    <xf numFmtId="0" fontId="7" fillId="6" borderId="2" xfId="0" applyFont="1" applyFill="1" applyBorder="1" applyAlignment="1">
      <alignment horizontal="left" vertical="center"/>
    </xf>
    <xf numFmtId="0" fontId="8" fillId="7" borderId="2" xfId="0" applyFont="1" applyFill="1" applyBorder="1" applyAlignment="1">
      <alignment horizontal="left" vertical="center"/>
    </xf>
    <xf numFmtId="0" fontId="5" fillId="8" borderId="2" xfId="0" applyFont="1" applyFill="1" applyBorder="1" applyAlignment="1">
      <alignment horizontal="left" vertical="center"/>
    </xf>
    <xf numFmtId="0" fontId="5" fillId="9" borderId="2" xfId="0" applyFont="1" applyFill="1" applyBorder="1" applyAlignment="1">
      <alignment horizontal="left" vertical="center"/>
    </xf>
    <xf numFmtId="0" fontId="8" fillId="7" borderId="4" xfId="0" applyFont="1" applyFill="1" applyBorder="1" applyAlignment="1">
      <alignment horizontal="left" vertical="center" wrapText="1"/>
    </xf>
    <xf numFmtId="0" fontId="6" fillId="4" borderId="5" xfId="0" applyFont="1" applyFill="1" applyBorder="1" applyAlignment="1">
      <alignment horizontal="right" vertical="center"/>
    </xf>
    <xf numFmtId="0" fontId="13" fillId="2" borderId="1" xfId="0" applyFont="1" applyFill="1" applyBorder="1" applyAlignment="1">
      <alignment horizontal="center" vertical="center" wrapText="1"/>
    </xf>
    <xf numFmtId="3" fontId="6" fillId="4" borderId="5" xfId="0" applyNumberFormat="1" applyFont="1" applyFill="1" applyBorder="1" applyAlignment="1">
      <alignment horizontal="right" vertical="center"/>
    </xf>
    <xf numFmtId="0" fontId="14" fillId="7" borderId="4" xfId="0" applyFont="1" applyFill="1" applyBorder="1" applyAlignment="1">
      <alignment horizontal="left" vertical="center" wrapText="1"/>
    </xf>
    <xf numFmtId="3" fontId="5" fillId="6" borderId="2" xfId="0" applyNumberFormat="1" applyFont="1" applyFill="1" applyBorder="1" applyAlignment="1">
      <alignment horizontal="right" vertical="center"/>
    </xf>
    <xf numFmtId="3" fontId="5" fillId="5" borderId="2" xfId="0" applyNumberFormat="1" applyFont="1" applyFill="1" applyBorder="1" applyAlignment="1">
      <alignment horizontal="right" vertical="center"/>
    </xf>
    <xf numFmtId="3" fontId="4" fillId="6" borderId="6" xfId="0" applyNumberFormat="1" applyFont="1" applyFill="1" applyBorder="1" applyAlignment="1">
      <alignment horizontal="right" vertical="center"/>
    </xf>
    <xf numFmtId="0" fontId="9" fillId="7" borderId="2" xfId="0" applyFont="1" applyFill="1" applyBorder="1" applyAlignment="1">
      <alignment horizontal="left" vertical="center" wrapText="1"/>
    </xf>
    <xf numFmtId="0" fontId="9" fillId="7" borderId="0" xfId="0" applyFont="1" applyFill="1"/>
    <xf numFmtId="164" fontId="6" fillId="4" borderId="5" xfId="0" applyNumberFormat="1" applyFont="1" applyFill="1" applyBorder="1" applyAlignment="1">
      <alignment horizontal="right" vertical="center"/>
    </xf>
    <xf numFmtId="164" fontId="5" fillId="5" borderId="2" xfId="0" applyNumberFormat="1" applyFont="1" applyFill="1" applyBorder="1" applyAlignment="1">
      <alignment horizontal="right" vertical="center"/>
    </xf>
    <xf numFmtId="3" fontId="15" fillId="11" borderId="2" xfId="0" applyNumberFormat="1" applyFont="1" applyFill="1" applyBorder="1" applyAlignment="1">
      <alignment horizontal="right" vertical="center"/>
    </xf>
    <xf numFmtId="165" fontId="6" fillId="4" borderId="5" xfId="0" applyNumberFormat="1" applyFont="1" applyFill="1" applyBorder="1" applyAlignment="1">
      <alignment horizontal="right" vertical="center"/>
    </xf>
    <xf numFmtId="0" fontId="9" fillId="7" borderId="2" xfId="0" applyFont="1" applyFill="1" applyBorder="1" applyAlignment="1">
      <alignment horizontal="left" wrapText="1"/>
    </xf>
    <xf numFmtId="0" fontId="4" fillId="6" borderId="6" xfId="0" applyFont="1" applyFill="1" applyBorder="1" applyAlignment="1">
      <alignment horizontal="left" vertical="center"/>
    </xf>
    <xf numFmtId="0" fontId="16" fillId="7" borderId="2" xfId="0" applyFont="1" applyFill="1" applyBorder="1"/>
    <xf numFmtId="0" fontId="9" fillId="7" borderId="2" xfId="0" applyFont="1" applyFill="1" applyBorder="1"/>
    <xf numFmtId="166" fontId="6" fillId="4" borderId="5" xfId="0" applyNumberFormat="1" applyFont="1" applyFill="1" applyBorder="1" applyAlignment="1">
      <alignment horizontal="right" vertical="center"/>
    </xf>
    <xf numFmtId="3" fontId="4" fillId="6" borderId="2" xfId="0" applyNumberFormat="1" applyFont="1" applyFill="1" applyBorder="1" applyAlignment="1">
      <alignment horizontal="right" vertical="center"/>
    </xf>
    <xf numFmtId="164" fontId="15" fillId="11" borderId="2" xfId="0" applyNumberFormat="1" applyFont="1" applyFill="1" applyBorder="1" applyAlignment="1">
      <alignment horizontal="right" vertical="center"/>
    </xf>
    <xf numFmtId="0" fontId="18" fillId="7" borderId="2" xfId="0" applyFont="1" applyFill="1" applyBorder="1"/>
    <xf numFmtId="0" fontId="0" fillId="7" borderId="2" xfId="0" applyFill="1" applyBorder="1"/>
    <xf numFmtId="3" fontId="5" fillId="5" borderId="2" xfId="0" applyNumberFormat="1" applyFont="1" applyFill="1" applyBorder="1" applyAlignment="1">
      <alignment horizontal="center" vertical="center"/>
    </xf>
    <xf numFmtId="1" fontId="6" fillId="4" borderId="5" xfId="0" applyNumberFormat="1" applyFont="1" applyFill="1" applyBorder="1" applyAlignment="1">
      <alignment horizontal="right" vertical="center"/>
    </xf>
    <xf numFmtId="49" fontId="6" fillId="4" borderId="5" xfId="0" applyNumberFormat="1" applyFont="1" applyFill="1" applyBorder="1" applyAlignment="1">
      <alignment horizontal="right" vertical="center"/>
    </xf>
    <xf numFmtId="167" fontId="5" fillId="5" borderId="2" xfId="0" applyNumberFormat="1" applyFont="1" applyFill="1" applyBorder="1" applyAlignment="1">
      <alignment horizontal="right" vertical="center"/>
    </xf>
    <xf numFmtId="0" fontId="15" fillId="5" borderId="2" xfId="0" applyFont="1" applyFill="1" applyBorder="1" applyAlignment="1">
      <alignment horizontal="right" vertical="center"/>
    </xf>
    <xf numFmtId="0" fontId="15" fillId="6" borderId="2" xfId="0" applyFont="1" applyFill="1" applyBorder="1" applyAlignment="1">
      <alignment horizontal="right" vertical="center"/>
    </xf>
    <xf numFmtId="0" fontId="15" fillId="11" borderId="2" xfId="0" applyFont="1" applyFill="1" applyBorder="1" applyAlignment="1">
      <alignment horizontal="left" vertical="center"/>
    </xf>
    <xf numFmtId="0" fontId="15" fillId="11" borderId="2" xfId="0" applyFont="1" applyFill="1" applyBorder="1" applyAlignment="1">
      <alignment horizontal="right" vertical="center"/>
    </xf>
    <xf numFmtId="0" fontId="9" fillId="8"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93366"/>
      <rgbColor rgb="FFFFF2CC"/>
      <rgbColor rgb="FFDCEAF7"/>
      <rgbColor rgb="FF660066"/>
      <rgbColor rgb="FFFF8080"/>
      <rgbColor rgb="FF0066CC"/>
      <rgbColor rgb="FFC9D7E8"/>
      <rgbColor rgb="FF000080"/>
      <rgbColor rgb="FFFF00FF"/>
      <rgbColor rgb="FFFFFF00"/>
      <rgbColor rgb="FF00FFFF"/>
      <rgbColor rgb="FF800080"/>
      <rgbColor rgb="FF800000"/>
      <rgbColor rgb="FF008080"/>
      <rgbColor rgb="FF0000FF"/>
      <rgbColor rgb="FF00CCFF"/>
      <rgbColor rgb="FFEBF3FB"/>
      <rgbColor rgb="FFE2EFDA"/>
      <rgbColor rgb="FFF5F7FA"/>
      <rgbColor rgb="FFA8C4E0"/>
      <rgbColor rgb="FFFF99CC"/>
      <rgbColor rgb="FFCC99FF"/>
      <rgbColor rgb="FFFCE4D6"/>
      <rgbColor rgb="FF3366FF"/>
      <rgbColor rgb="FF33CCCC"/>
      <rgbColor rgb="FF99CC00"/>
      <rgbColor rgb="FFFFCC00"/>
      <rgbColor rgb="FFFF9900"/>
      <rgbColor rgb="FFE26B0A"/>
      <rgbColor rgb="FF595959"/>
      <rgbColor rgb="FF969696"/>
      <rgbColor rgb="FF1F3864"/>
      <rgbColor rgb="FF339966"/>
      <rgbColor rgb="FF003300"/>
      <rgbColor rgb="FF333300"/>
      <rgbColor rgb="FF993300"/>
      <rgbColor rgb="FF993366"/>
      <rgbColor rgb="FF2E5496"/>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28"/>
  <sheetViews>
    <sheetView showGridLines="0" tabSelected="1" zoomScaleNormal="100" workbookViewId="0">
      <selection activeCell="B26" sqref="B26:D26"/>
    </sheetView>
  </sheetViews>
  <sheetFormatPr defaultColWidth="8.6640625" defaultRowHeight="14.4" x14ac:dyDescent="0.3"/>
  <cols>
    <col min="1" max="1" width="3" customWidth="1"/>
    <col min="2" max="2" width="30" customWidth="1"/>
    <col min="3" max="3" width="55" customWidth="1"/>
    <col min="4" max="4" width="25" customWidth="1"/>
  </cols>
  <sheetData>
    <row r="2" spans="2:4" ht="27.75" customHeight="1" x14ac:dyDescent="0.3">
      <c r="B2" s="14" t="s">
        <v>0</v>
      </c>
      <c r="C2" s="14"/>
      <c r="D2" s="14"/>
    </row>
    <row r="3" spans="2:4" ht="18" customHeight="1" x14ac:dyDescent="0.3">
      <c r="B3" s="13" t="s">
        <v>1</v>
      </c>
      <c r="C3" s="13"/>
      <c r="D3" s="13"/>
    </row>
    <row r="5" spans="2:4" ht="15" customHeight="1" x14ac:dyDescent="0.3">
      <c r="B5" s="12" t="s">
        <v>2</v>
      </c>
      <c r="C5" s="12"/>
      <c r="D5" s="12"/>
    </row>
    <row r="7" spans="2:4" ht="15" customHeight="1" x14ac:dyDescent="0.3">
      <c r="B7" s="15" t="s">
        <v>3</v>
      </c>
      <c r="C7" s="16" t="s">
        <v>4</v>
      </c>
    </row>
    <row r="8" spans="2:4" ht="15" customHeight="1" x14ac:dyDescent="0.3">
      <c r="B8" s="15" t="s">
        <v>5</v>
      </c>
      <c r="C8" s="16" t="s">
        <v>6</v>
      </c>
    </row>
    <row r="9" spans="2:4" ht="15" customHeight="1" x14ac:dyDescent="0.3">
      <c r="B9" s="15" t="s">
        <v>7</v>
      </c>
      <c r="C9" s="16" t="s">
        <v>8</v>
      </c>
    </row>
    <row r="10" spans="2:4" ht="15" customHeight="1" x14ac:dyDescent="0.3">
      <c r="B10" s="15" t="s">
        <v>9</v>
      </c>
      <c r="C10" s="16" t="s">
        <v>10</v>
      </c>
    </row>
    <row r="11" spans="2:4" ht="15" customHeight="1" x14ac:dyDescent="0.3">
      <c r="B11" s="15" t="s">
        <v>11</v>
      </c>
      <c r="C11" s="16" t="s">
        <v>12</v>
      </c>
    </row>
    <row r="12" spans="2:4" ht="15" customHeight="1" x14ac:dyDescent="0.3">
      <c r="B12" s="15" t="s">
        <v>13</v>
      </c>
      <c r="C12" s="16" t="s">
        <v>14</v>
      </c>
    </row>
    <row r="13" spans="2:4" ht="15" customHeight="1" x14ac:dyDescent="0.3">
      <c r="B13" s="15" t="s">
        <v>15</v>
      </c>
      <c r="C13" s="16" t="s">
        <v>16</v>
      </c>
    </row>
    <row r="15" spans="2:4" ht="15" customHeight="1" x14ac:dyDescent="0.3">
      <c r="B15" s="12" t="s">
        <v>17</v>
      </c>
      <c r="C15" s="12"/>
      <c r="D15" s="12"/>
    </row>
    <row r="17" spans="2:4" ht="15" customHeight="1" x14ac:dyDescent="0.3">
      <c r="B17" s="17" t="s">
        <v>18</v>
      </c>
      <c r="C17" s="16" t="s">
        <v>19</v>
      </c>
    </row>
    <row r="18" spans="2:4" ht="15" customHeight="1" x14ac:dyDescent="0.3">
      <c r="B18" s="18" t="s">
        <v>20</v>
      </c>
      <c r="C18" s="16" t="s">
        <v>21</v>
      </c>
    </row>
    <row r="19" spans="2:4" ht="15" customHeight="1" x14ac:dyDescent="0.3">
      <c r="B19" s="19" t="s">
        <v>22</v>
      </c>
      <c r="C19" s="16" t="s">
        <v>23</v>
      </c>
    </row>
    <row r="20" spans="2:4" ht="15" customHeight="1" x14ac:dyDescent="0.3">
      <c r="B20" s="20" t="s">
        <v>24</v>
      </c>
      <c r="C20" s="16" t="s">
        <v>25</v>
      </c>
    </row>
    <row r="21" spans="2:4" ht="15" customHeight="1" x14ac:dyDescent="0.3">
      <c r="B21" s="21" t="s">
        <v>26</v>
      </c>
      <c r="C21" s="16" t="s">
        <v>27</v>
      </c>
    </row>
    <row r="22" spans="2:4" ht="15" customHeight="1" x14ac:dyDescent="0.3">
      <c r="B22" s="22" t="s">
        <v>28</v>
      </c>
      <c r="C22" s="16" t="s">
        <v>29</v>
      </c>
    </row>
    <row r="25" spans="2:4" ht="15" customHeight="1" x14ac:dyDescent="0.3">
      <c r="B25" s="11" t="s">
        <v>30</v>
      </c>
      <c r="C25" s="11"/>
      <c r="D25" s="11"/>
    </row>
    <row r="26" spans="2:4" ht="60" customHeight="1" x14ac:dyDescent="0.3">
      <c r="B26" s="10" t="s">
        <v>342</v>
      </c>
      <c r="C26" s="10"/>
      <c r="D26" s="10"/>
    </row>
    <row r="28" spans="2:4" ht="15" customHeight="1" x14ac:dyDescent="0.3">
      <c r="B28" s="9" t="s">
        <v>31</v>
      </c>
      <c r="C28" s="9"/>
      <c r="D28" s="9"/>
    </row>
  </sheetData>
  <mergeCells count="7">
    <mergeCell ref="B26:D26"/>
    <mergeCell ref="B28:D28"/>
    <mergeCell ref="B2:D2"/>
    <mergeCell ref="B3:D3"/>
    <mergeCell ref="B5:D5"/>
    <mergeCell ref="B15:D15"/>
    <mergeCell ref="B25:D25"/>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45"/>
  <sheetViews>
    <sheetView showGridLines="0" zoomScaleNormal="100" workbookViewId="0"/>
  </sheetViews>
  <sheetFormatPr defaultColWidth="8.6640625" defaultRowHeight="14.4" x14ac:dyDescent="0.3"/>
  <cols>
    <col min="1" max="1" width="3" customWidth="1"/>
    <col min="2" max="2" width="38" customWidth="1"/>
    <col min="3" max="5" width="18" customWidth="1"/>
    <col min="6" max="6" width="22" customWidth="1"/>
  </cols>
  <sheetData>
    <row r="2" spans="2:6" ht="24" customHeight="1" x14ac:dyDescent="0.3">
      <c r="B2" s="8" t="s">
        <v>32</v>
      </c>
      <c r="C2" s="8"/>
      <c r="D2" s="8"/>
      <c r="E2" s="8"/>
      <c r="F2" s="8"/>
    </row>
    <row r="3" spans="2:6" ht="15" customHeight="1" x14ac:dyDescent="0.3">
      <c r="B3" s="7" t="s">
        <v>33</v>
      </c>
      <c r="C3" s="7"/>
      <c r="D3" s="7"/>
      <c r="E3" s="7"/>
      <c r="F3" s="7"/>
    </row>
    <row r="5" spans="2:6" ht="15" customHeight="1" x14ac:dyDescent="0.3">
      <c r="B5" s="12" t="s">
        <v>34</v>
      </c>
      <c r="C5" s="12"/>
      <c r="D5" s="12"/>
      <c r="E5" s="12"/>
      <c r="F5" s="12"/>
    </row>
    <row r="6" spans="2:6" ht="15" customHeight="1" x14ac:dyDescent="0.3">
      <c r="B6" s="23" t="s">
        <v>35</v>
      </c>
      <c r="C6" s="6" t="s">
        <v>36</v>
      </c>
      <c r="D6" s="6"/>
      <c r="E6" s="6"/>
    </row>
    <row r="7" spans="2:6" ht="15" customHeight="1" x14ac:dyDescent="0.3">
      <c r="B7" s="23" t="s">
        <v>37</v>
      </c>
      <c r="C7" s="6" t="s">
        <v>38</v>
      </c>
      <c r="D7" s="6"/>
      <c r="E7" s="6"/>
    </row>
    <row r="8" spans="2:6" ht="15" customHeight="1" x14ac:dyDescent="0.3">
      <c r="B8" s="23" t="s">
        <v>39</v>
      </c>
      <c r="C8" s="6" t="s">
        <v>40</v>
      </c>
      <c r="D8" s="6"/>
      <c r="E8" s="6"/>
    </row>
    <row r="9" spans="2:6" ht="15" customHeight="1" x14ac:dyDescent="0.3">
      <c r="B9" s="23" t="s">
        <v>41</v>
      </c>
      <c r="C9" s="6" t="s">
        <v>42</v>
      </c>
      <c r="D9" s="6"/>
      <c r="E9" s="6"/>
    </row>
    <row r="10" spans="2:6" ht="15" customHeight="1" x14ac:dyDescent="0.3">
      <c r="B10" s="23" t="s">
        <v>43</v>
      </c>
      <c r="C10" s="6" t="s">
        <v>44</v>
      </c>
      <c r="D10" s="6"/>
      <c r="E10" s="6"/>
    </row>
    <row r="11" spans="2:6" ht="15" customHeight="1" x14ac:dyDescent="0.3">
      <c r="B11" s="23" t="s">
        <v>45</v>
      </c>
      <c r="C11" s="6" t="s">
        <v>46</v>
      </c>
      <c r="D11" s="6"/>
      <c r="E11" s="6"/>
    </row>
    <row r="12" spans="2:6" ht="15" customHeight="1" x14ac:dyDescent="0.3">
      <c r="B12" s="23" t="s">
        <v>47</v>
      </c>
      <c r="C12" s="6"/>
      <c r="D12" s="6"/>
      <c r="E12" s="6"/>
    </row>
    <row r="14" spans="2:6" ht="15" customHeight="1" x14ac:dyDescent="0.3">
      <c r="B14" s="12" t="s">
        <v>48</v>
      </c>
      <c r="C14" s="12"/>
      <c r="D14" s="12"/>
      <c r="E14" s="12"/>
      <c r="F14" s="12"/>
    </row>
    <row r="15" spans="2:6" ht="18" customHeight="1" x14ac:dyDescent="0.3">
      <c r="B15" s="25" t="s">
        <v>49</v>
      </c>
      <c r="C15" s="25" t="s">
        <v>50</v>
      </c>
      <c r="D15" s="25" t="s">
        <v>51</v>
      </c>
      <c r="E15" s="25" t="s">
        <v>52</v>
      </c>
      <c r="F15" s="25" t="s">
        <v>53</v>
      </c>
    </row>
    <row r="16" spans="2:6" ht="15" customHeight="1" x14ac:dyDescent="0.3">
      <c r="B16" s="23" t="s">
        <v>54</v>
      </c>
      <c r="C16" s="26">
        <v>0</v>
      </c>
      <c r="D16" s="26">
        <v>0</v>
      </c>
      <c r="E16" s="26">
        <v>0</v>
      </c>
    </row>
    <row r="17" spans="2:6" ht="15" customHeight="1" x14ac:dyDescent="0.3">
      <c r="B17" s="23" t="s">
        <v>55</v>
      </c>
      <c r="C17" s="26">
        <v>0</v>
      </c>
      <c r="D17" s="26">
        <v>0</v>
      </c>
      <c r="E17" s="26">
        <v>0</v>
      </c>
    </row>
    <row r="18" spans="2:6" ht="15" customHeight="1" x14ac:dyDescent="0.3">
      <c r="B18" s="23" t="s">
        <v>56</v>
      </c>
      <c r="C18" s="26">
        <v>0</v>
      </c>
      <c r="D18" s="26">
        <v>0</v>
      </c>
      <c r="E18" s="26">
        <v>0</v>
      </c>
    </row>
    <row r="19" spans="2:6" ht="15" customHeight="1" x14ac:dyDescent="0.3">
      <c r="B19" s="23" t="s">
        <v>57</v>
      </c>
      <c r="C19" s="26">
        <v>0</v>
      </c>
      <c r="D19" s="26">
        <v>0</v>
      </c>
      <c r="E19" s="26">
        <v>0</v>
      </c>
    </row>
    <row r="20" spans="2:6" ht="15" customHeight="1" x14ac:dyDescent="0.3">
      <c r="B20" s="23" t="s">
        <v>58</v>
      </c>
      <c r="C20" s="26">
        <v>0</v>
      </c>
      <c r="D20" s="26">
        <v>0</v>
      </c>
      <c r="E20" s="26">
        <v>0</v>
      </c>
    </row>
    <row r="21" spans="2:6" ht="15" customHeight="1" x14ac:dyDescent="0.3">
      <c r="B21" s="27" t="s">
        <v>59</v>
      </c>
      <c r="C21" s="28">
        <f>C16-C17-C18-C20</f>
        <v>0</v>
      </c>
      <c r="D21" s="28">
        <f>D16-D17-D18-D20</f>
        <v>0</v>
      </c>
      <c r="E21" s="28">
        <f>E16-E17-E18-E20</f>
        <v>0</v>
      </c>
    </row>
    <row r="22" spans="2:6" ht="15" customHeight="1" x14ac:dyDescent="0.3">
      <c r="B22" s="23" t="s">
        <v>60</v>
      </c>
      <c r="C22" s="26">
        <v>0</v>
      </c>
      <c r="D22" s="26">
        <v>0</v>
      </c>
      <c r="E22" s="26">
        <v>0</v>
      </c>
    </row>
    <row r="23" spans="2:6" ht="15" customHeight="1" x14ac:dyDescent="0.3">
      <c r="B23" s="23" t="s">
        <v>61</v>
      </c>
      <c r="C23" s="29">
        <f>C21-C22</f>
        <v>0</v>
      </c>
      <c r="D23" s="29">
        <f>D21-D22</f>
        <v>0</v>
      </c>
      <c r="E23" s="29">
        <f>E21-E22</f>
        <v>0</v>
      </c>
    </row>
    <row r="24" spans="2:6" ht="15" customHeight="1" x14ac:dyDescent="0.3">
      <c r="B24" s="23" t="s">
        <v>62</v>
      </c>
      <c r="C24" s="26">
        <v>0</v>
      </c>
      <c r="D24" s="26">
        <v>0</v>
      </c>
      <c r="E24" s="26">
        <v>0</v>
      </c>
    </row>
    <row r="25" spans="2:6" ht="15" customHeight="1" x14ac:dyDescent="0.3">
      <c r="B25" s="23" t="s">
        <v>63</v>
      </c>
      <c r="C25" s="29">
        <f>C23-C24</f>
        <v>0</v>
      </c>
      <c r="D25" s="29">
        <f>D23-D24</f>
        <v>0</v>
      </c>
      <c r="E25" s="29">
        <f>E23-E24</f>
        <v>0</v>
      </c>
    </row>
    <row r="26" spans="2:6" ht="15" customHeight="1" x14ac:dyDescent="0.3">
      <c r="B26" s="23" t="s">
        <v>64</v>
      </c>
      <c r="C26" s="26">
        <v>0</v>
      </c>
      <c r="D26" s="26">
        <v>0</v>
      </c>
      <c r="E26" s="26">
        <v>0</v>
      </c>
    </row>
    <row r="27" spans="2:6" ht="15" customHeight="1" x14ac:dyDescent="0.3">
      <c r="B27" s="27" t="s">
        <v>65</v>
      </c>
      <c r="C27" s="30">
        <f>C25-C26</f>
        <v>0</v>
      </c>
      <c r="D27" s="30">
        <f>D25-D26</f>
        <v>0</v>
      </c>
      <c r="E27" s="30">
        <f>E25-E26</f>
        <v>0</v>
      </c>
    </row>
    <row r="29" spans="2:6" ht="15" customHeight="1" x14ac:dyDescent="0.3">
      <c r="B29" s="12" t="s">
        <v>66</v>
      </c>
      <c r="C29" s="12"/>
      <c r="D29" s="12"/>
      <c r="E29" s="12"/>
      <c r="F29" s="12"/>
    </row>
    <row r="30" spans="2:6" ht="18" customHeight="1" x14ac:dyDescent="0.3">
      <c r="B30" s="25" t="s">
        <v>67</v>
      </c>
      <c r="C30" s="25" t="s">
        <v>68</v>
      </c>
      <c r="D30" s="25" t="s">
        <v>69</v>
      </c>
      <c r="E30" s="25" t="s">
        <v>70</v>
      </c>
      <c r="F30" s="25"/>
    </row>
    <row r="31" spans="2:6" ht="15" customHeight="1" x14ac:dyDescent="0.3">
      <c r="B31" s="27" t="s">
        <v>71</v>
      </c>
      <c r="C31" s="26"/>
      <c r="D31" s="26"/>
      <c r="E31" s="31" t="s">
        <v>72</v>
      </c>
    </row>
    <row r="32" spans="2:6" ht="15" customHeight="1" x14ac:dyDescent="0.3">
      <c r="B32" s="23" t="s">
        <v>73</v>
      </c>
      <c r="C32" s="26">
        <v>0</v>
      </c>
      <c r="D32" s="26">
        <v>0</v>
      </c>
      <c r="E32" s="32"/>
    </row>
    <row r="33" spans="2:6" ht="15" customHeight="1" x14ac:dyDescent="0.3">
      <c r="B33" s="23" t="s">
        <v>74</v>
      </c>
      <c r="C33" s="26">
        <v>0</v>
      </c>
      <c r="D33" s="26">
        <v>0</v>
      </c>
      <c r="E33" s="32" t="s">
        <v>75</v>
      </c>
    </row>
    <row r="34" spans="2:6" ht="15" customHeight="1" x14ac:dyDescent="0.3">
      <c r="B34" s="27" t="s">
        <v>76</v>
      </c>
      <c r="C34" s="29">
        <f>C31+C33</f>
        <v>0</v>
      </c>
      <c r="D34" s="28">
        <f>D31+D33</f>
        <v>0</v>
      </c>
      <c r="E34" s="31" t="s">
        <v>72</v>
      </c>
    </row>
    <row r="35" spans="2:6" ht="15" customHeight="1" x14ac:dyDescent="0.3">
      <c r="B35" s="23" t="s">
        <v>77</v>
      </c>
      <c r="C35" s="26">
        <v>0</v>
      </c>
      <c r="D35" s="26">
        <v>0</v>
      </c>
      <c r="E35" s="32"/>
    </row>
    <row r="36" spans="2:6" ht="15" customHeight="1" x14ac:dyDescent="0.3">
      <c r="B36" s="23" t="s">
        <v>78</v>
      </c>
      <c r="C36" s="26">
        <v>0</v>
      </c>
      <c r="D36" s="26">
        <v>0</v>
      </c>
      <c r="E36" s="32" t="s">
        <v>79</v>
      </c>
    </row>
    <row r="37" spans="2:6" ht="15" customHeight="1" x14ac:dyDescent="0.3">
      <c r="B37" s="23" t="s">
        <v>80</v>
      </c>
      <c r="C37" s="26">
        <v>0</v>
      </c>
      <c r="D37" s="26">
        <v>0</v>
      </c>
      <c r="E37" s="32" t="s">
        <v>81</v>
      </c>
    </row>
    <row r="38" spans="2:6" ht="15" customHeight="1" x14ac:dyDescent="0.3">
      <c r="B38" s="23" t="s">
        <v>82</v>
      </c>
      <c r="C38" s="26">
        <v>0</v>
      </c>
      <c r="D38" s="26">
        <v>0</v>
      </c>
      <c r="E38" s="32"/>
    </row>
    <row r="39" spans="2:6" ht="15" customHeight="1" x14ac:dyDescent="0.3">
      <c r="B39" s="27" t="s">
        <v>83</v>
      </c>
      <c r="C39" s="29">
        <f>C37+C38-C35</f>
        <v>0</v>
      </c>
      <c r="D39" s="28">
        <f>D37+D38-D35</f>
        <v>0</v>
      </c>
      <c r="E39" s="31" t="s">
        <v>72</v>
      </c>
    </row>
    <row r="41" spans="2:6" ht="15" customHeight="1" x14ac:dyDescent="0.3">
      <c r="B41" s="12" t="s">
        <v>84</v>
      </c>
      <c r="C41" s="12"/>
      <c r="D41" s="12"/>
      <c r="E41" s="12"/>
      <c r="F41" s="12"/>
    </row>
    <row r="42" spans="2:6" ht="18" customHeight="1" x14ac:dyDescent="0.3">
      <c r="B42" s="25" t="s">
        <v>85</v>
      </c>
      <c r="C42" s="25" t="s">
        <v>86</v>
      </c>
      <c r="D42" s="25" t="s">
        <v>87</v>
      </c>
      <c r="E42" s="25" t="s">
        <v>88</v>
      </c>
      <c r="F42" s="25" t="s">
        <v>89</v>
      </c>
    </row>
    <row r="43" spans="2:6" ht="15" customHeight="1" x14ac:dyDescent="0.3">
      <c r="B43" s="23" t="s">
        <v>90</v>
      </c>
      <c r="C43" s="33">
        <v>0.6</v>
      </c>
      <c r="D43" s="26">
        <v>600</v>
      </c>
      <c r="E43" s="26">
        <v>1</v>
      </c>
      <c r="F43" s="24" t="s">
        <v>91</v>
      </c>
    </row>
    <row r="44" spans="2:6" ht="15" customHeight="1" x14ac:dyDescent="0.3">
      <c r="B44" s="23" t="s">
        <v>92</v>
      </c>
      <c r="C44" s="33">
        <v>0.4</v>
      </c>
      <c r="D44" s="26">
        <v>400</v>
      </c>
      <c r="E44" s="26">
        <v>1</v>
      </c>
      <c r="F44" s="24" t="s">
        <v>91</v>
      </c>
    </row>
    <row r="45" spans="2:6" ht="15" customHeight="1" x14ac:dyDescent="0.3">
      <c r="B45" s="27" t="s">
        <v>93</v>
      </c>
      <c r="C45" s="34">
        <f>SUM(C43:C44)</f>
        <v>1</v>
      </c>
      <c r="D45" s="29">
        <f>SUM(D43:D44)</f>
        <v>1000</v>
      </c>
      <c r="E45" s="26">
        <v>1</v>
      </c>
      <c r="F45" s="24" t="s">
        <v>91</v>
      </c>
    </row>
  </sheetData>
  <mergeCells count="13">
    <mergeCell ref="B14:F14"/>
    <mergeCell ref="B29:F29"/>
    <mergeCell ref="B41:F41"/>
    <mergeCell ref="C8:E8"/>
    <mergeCell ref="C9:E9"/>
    <mergeCell ref="C10:E10"/>
    <mergeCell ref="C11:E11"/>
    <mergeCell ref="C12:E12"/>
    <mergeCell ref="B2:F2"/>
    <mergeCell ref="B3:F3"/>
    <mergeCell ref="B5:F5"/>
    <mergeCell ref="C6:E6"/>
    <mergeCell ref="C7:E7"/>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32"/>
  <sheetViews>
    <sheetView showGridLines="0" zoomScaleNormal="100" workbookViewId="0"/>
  </sheetViews>
  <sheetFormatPr defaultColWidth="8.6640625" defaultRowHeight="14.4" x14ac:dyDescent="0.3"/>
  <cols>
    <col min="1" max="1" width="3" customWidth="1"/>
    <col min="2" max="2" width="40" customWidth="1"/>
    <col min="3" max="5" width="15" customWidth="1"/>
    <col min="6" max="6" width="20" customWidth="1"/>
    <col min="7" max="7" width="28" customWidth="1"/>
  </cols>
  <sheetData>
    <row r="2" spans="2:7" ht="24" customHeight="1" x14ac:dyDescent="0.3">
      <c r="B2" s="8" t="s">
        <v>94</v>
      </c>
      <c r="C2" s="8"/>
      <c r="D2" s="8"/>
      <c r="E2" s="8"/>
      <c r="F2" s="8"/>
      <c r="G2" s="8"/>
    </row>
    <row r="3" spans="2:7" ht="15" customHeight="1" x14ac:dyDescent="0.3">
      <c r="B3" s="7" t="s">
        <v>95</v>
      </c>
      <c r="C3" s="7"/>
      <c r="D3" s="7"/>
      <c r="E3" s="7"/>
      <c r="F3" s="7"/>
      <c r="G3" s="7"/>
    </row>
    <row r="5" spans="2:7" ht="15" customHeight="1" x14ac:dyDescent="0.3">
      <c r="B5" s="12" t="s">
        <v>96</v>
      </c>
      <c r="C5" s="12"/>
      <c r="D5" s="12"/>
      <c r="E5" s="12"/>
      <c r="F5" s="12"/>
      <c r="G5" s="12"/>
    </row>
    <row r="6" spans="2:7" ht="18" customHeight="1" x14ac:dyDescent="0.3">
      <c r="B6" s="25" t="s">
        <v>97</v>
      </c>
      <c r="C6" s="25" t="s">
        <v>98</v>
      </c>
      <c r="D6" s="25" t="s">
        <v>51</v>
      </c>
      <c r="E6" s="25" t="s">
        <v>52</v>
      </c>
      <c r="F6" s="25" t="s">
        <v>99</v>
      </c>
      <c r="G6" s="25" t="s">
        <v>100</v>
      </c>
    </row>
    <row r="7" spans="2:7" ht="15" customHeight="1" x14ac:dyDescent="0.3">
      <c r="B7" s="27" t="s">
        <v>101</v>
      </c>
      <c r="C7" s="35">
        <f>'🏢 Données société'!C21</f>
        <v>0</v>
      </c>
      <c r="D7" s="35">
        <f>'🏢 Données société'!D21</f>
        <v>0</v>
      </c>
      <c r="E7" s="35">
        <f>'🏢 Données société'!E21</f>
        <v>0</v>
      </c>
      <c r="G7" s="31" t="s">
        <v>102</v>
      </c>
    </row>
    <row r="8" spans="2:7" ht="6" customHeight="1" x14ac:dyDescent="0.3"/>
    <row r="9" spans="2:7" ht="15" customHeight="1" x14ac:dyDescent="0.3">
      <c r="B9" s="5" t="s">
        <v>103</v>
      </c>
      <c r="C9" s="5"/>
      <c r="D9" s="5"/>
      <c r="E9" s="5"/>
      <c r="F9" s="5"/>
      <c r="G9" s="5"/>
    </row>
    <row r="10" spans="2:7" ht="23.25" customHeight="1" x14ac:dyDescent="0.3">
      <c r="B10" s="23" t="s">
        <v>104</v>
      </c>
      <c r="C10" s="36">
        <v>0</v>
      </c>
      <c r="D10" s="36">
        <v>0</v>
      </c>
      <c r="E10" s="36">
        <v>0</v>
      </c>
      <c r="G10" s="31" t="s">
        <v>105</v>
      </c>
    </row>
    <row r="11" spans="2:7" ht="15" customHeight="1" x14ac:dyDescent="0.3">
      <c r="B11" s="23" t="s">
        <v>106</v>
      </c>
      <c r="C11" s="36">
        <v>0</v>
      </c>
      <c r="D11" s="36">
        <v>0</v>
      </c>
      <c r="E11" s="36">
        <v>0</v>
      </c>
      <c r="G11" s="31" t="s">
        <v>107</v>
      </c>
    </row>
    <row r="12" spans="2:7" ht="15" customHeight="1" x14ac:dyDescent="0.3">
      <c r="B12" s="23" t="s">
        <v>108</v>
      </c>
      <c r="C12" s="36">
        <v>0</v>
      </c>
      <c r="D12" s="36">
        <v>0</v>
      </c>
      <c r="E12" s="36">
        <v>0</v>
      </c>
      <c r="G12" s="31" t="s">
        <v>109</v>
      </c>
    </row>
    <row r="13" spans="2:7" ht="23.25" customHeight="1" x14ac:dyDescent="0.3">
      <c r="B13" s="23" t="s">
        <v>110</v>
      </c>
      <c r="C13" s="36">
        <v>0</v>
      </c>
      <c r="D13" s="36">
        <v>0</v>
      </c>
      <c r="E13" s="36">
        <v>0</v>
      </c>
      <c r="G13" s="31" t="s">
        <v>111</v>
      </c>
    </row>
    <row r="14" spans="2:7" ht="15" customHeight="1" x14ac:dyDescent="0.3">
      <c r="B14" s="23" t="s">
        <v>112</v>
      </c>
      <c r="C14" s="36">
        <v>0</v>
      </c>
      <c r="D14" s="36">
        <v>0</v>
      </c>
      <c r="E14" s="36">
        <v>0</v>
      </c>
      <c r="G14" s="31" t="s">
        <v>113</v>
      </c>
    </row>
    <row r="15" spans="2:7" ht="15" customHeight="1" x14ac:dyDescent="0.3">
      <c r="B15" s="23" t="s">
        <v>114</v>
      </c>
      <c r="C15" s="36">
        <v>0</v>
      </c>
      <c r="D15" s="36">
        <v>0</v>
      </c>
      <c r="E15" s="36">
        <v>0</v>
      </c>
      <c r="G15" s="31" t="s">
        <v>115</v>
      </c>
    </row>
    <row r="16" spans="2:7" ht="15" customHeight="1" x14ac:dyDescent="0.3">
      <c r="B16" s="23" t="s">
        <v>116</v>
      </c>
      <c r="C16" s="36">
        <v>0</v>
      </c>
      <c r="D16" s="36">
        <v>0</v>
      </c>
      <c r="E16" s="36">
        <v>0</v>
      </c>
      <c r="G16" s="31" t="s">
        <v>117</v>
      </c>
    </row>
    <row r="17" spans="2:7" ht="15" customHeight="1" x14ac:dyDescent="0.3">
      <c r="B17" s="23" t="s">
        <v>118</v>
      </c>
      <c r="C17" s="36">
        <v>0</v>
      </c>
      <c r="D17" s="36">
        <v>0</v>
      </c>
      <c r="E17" s="36">
        <v>0</v>
      </c>
      <c r="G17" s="31" t="s">
        <v>119</v>
      </c>
    </row>
    <row r="18" spans="2:7" ht="15" customHeight="1" x14ac:dyDescent="0.3">
      <c r="B18" s="23" t="s">
        <v>120</v>
      </c>
      <c r="C18" s="36">
        <v>0</v>
      </c>
      <c r="D18" s="36">
        <v>0</v>
      </c>
      <c r="E18" s="36">
        <v>0</v>
      </c>
      <c r="G18" s="31" t="s">
        <v>121</v>
      </c>
    </row>
    <row r="19" spans="2:7" ht="23.25" customHeight="1" x14ac:dyDescent="0.3">
      <c r="B19" s="23" t="s">
        <v>122</v>
      </c>
      <c r="C19" s="36">
        <v>0</v>
      </c>
      <c r="D19" s="36">
        <v>0</v>
      </c>
      <c r="E19" s="36">
        <v>0</v>
      </c>
      <c r="G19" s="31" t="s">
        <v>123</v>
      </c>
    </row>
    <row r="20" spans="2:7" ht="23.25" customHeight="1" x14ac:dyDescent="0.3">
      <c r="B20" s="23" t="s">
        <v>124</v>
      </c>
      <c r="C20" s="36">
        <v>0</v>
      </c>
      <c r="D20" s="36">
        <v>0</v>
      </c>
      <c r="E20" s="36">
        <v>0</v>
      </c>
      <c r="G20" s="31" t="s">
        <v>125</v>
      </c>
    </row>
    <row r="21" spans="2:7" ht="6" customHeight="1" x14ac:dyDescent="0.3"/>
    <row r="22" spans="2:7" ht="15" customHeight="1" x14ac:dyDescent="0.3">
      <c r="B22" s="5" t="s">
        <v>126</v>
      </c>
      <c r="C22" s="5"/>
      <c r="D22" s="5"/>
      <c r="E22" s="5"/>
      <c r="F22" s="5"/>
      <c r="G22" s="5"/>
    </row>
    <row r="23" spans="2:7" ht="23.25" customHeight="1" x14ac:dyDescent="0.3">
      <c r="B23" s="23" t="s">
        <v>127</v>
      </c>
      <c r="C23" s="36">
        <v>0</v>
      </c>
      <c r="D23" s="36">
        <v>0</v>
      </c>
      <c r="E23" s="36">
        <v>0</v>
      </c>
      <c r="G23" s="31" t="s">
        <v>128</v>
      </c>
    </row>
    <row r="24" spans="2:7" ht="23.25" customHeight="1" x14ac:dyDescent="0.3">
      <c r="B24" s="23" t="s">
        <v>129</v>
      </c>
      <c r="C24" s="36">
        <v>0</v>
      </c>
      <c r="D24" s="36">
        <v>0</v>
      </c>
      <c r="E24" s="36">
        <v>0</v>
      </c>
      <c r="G24" s="31" t="s">
        <v>130</v>
      </c>
    </row>
    <row r="25" spans="2:7" ht="6" customHeight="1" x14ac:dyDescent="0.3"/>
    <row r="26" spans="2:7" ht="15" customHeight="1" x14ac:dyDescent="0.3">
      <c r="B26" s="5" t="s">
        <v>131</v>
      </c>
      <c r="C26" s="5"/>
      <c r="D26" s="5"/>
      <c r="E26" s="5"/>
      <c r="F26" s="5"/>
      <c r="G26" s="5"/>
    </row>
    <row r="27" spans="2:7" ht="23.25" customHeight="1" x14ac:dyDescent="0.3">
      <c r="B27" s="23" t="s">
        <v>132</v>
      </c>
      <c r="C27" s="36">
        <v>0</v>
      </c>
      <c r="D27" s="36">
        <v>0</v>
      </c>
      <c r="E27" s="36">
        <v>0</v>
      </c>
      <c r="G27" s="31" t="s">
        <v>133</v>
      </c>
    </row>
    <row r="28" spans="2:7" ht="15" customHeight="1" x14ac:dyDescent="0.3">
      <c r="B28" s="23" t="s">
        <v>134</v>
      </c>
      <c r="C28" s="36">
        <v>0</v>
      </c>
      <c r="D28" s="36">
        <v>0</v>
      </c>
      <c r="E28" s="36">
        <v>0</v>
      </c>
      <c r="G28" s="31" t="s">
        <v>135</v>
      </c>
    </row>
    <row r="29" spans="2:7" ht="6" customHeight="1" x14ac:dyDescent="0.3"/>
    <row r="30" spans="2:7" ht="15" customHeight="1" x14ac:dyDescent="0.3">
      <c r="B30" s="27" t="s">
        <v>136</v>
      </c>
      <c r="C30" s="29">
        <f>SUM(C10:C27)</f>
        <v>0</v>
      </c>
      <c r="D30" s="29">
        <f>SUM(D10:D27)</f>
        <v>0</v>
      </c>
      <c r="E30" s="29">
        <f>SUM(E10:E27)</f>
        <v>0</v>
      </c>
      <c r="G30" s="37" t="s">
        <v>137</v>
      </c>
    </row>
    <row r="31" spans="2:7" ht="15" customHeight="1" x14ac:dyDescent="0.3">
      <c r="B31" s="38" t="s">
        <v>138</v>
      </c>
      <c r="C31" s="30">
        <f>C7+C30</f>
        <v>0</v>
      </c>
      <c r="D31" s="30">
        <f>D7+D30</f>
        <v>0</v>
      </c>
      <c r="E31" s="30">
        <f>E7+E30</f>
        <v>0</v>
      </c>
      <c r="G31" s="37" t="s">
        <v>137</v>
      </c>
    </row>
    <row r="32" spans="2:7" ht="15" customHeight="1" x14ac:dyDescent="0.3">
      <c r="B32" s="38" t="s">
        <v>139</v>
      </c>
      <c r="C32" s="4">
        <f>AVERAGE(C31:E31)</f>
        <v>0</v>
      </c>
      <c r="D32" s="4"/>
      <c r="E32" s="4"/>
      <c r="G32" s="37" t="s">
        <v>137</v>
      </c>
    </row>
  </sheetData>
  <mergeCells count="7">
    <mergeCell ref="B26:G26"/>
    <mergeCell ref="C32:E32"/>
    <mergeCell ref="B2:G2"/>
    <mergeCell ref="B3:G3"/>
    <mergeCell ref="B5:G5"/>
    <mergeCell ref="B9:G9"/>
    <mergeCell ref="B22:G22"/>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64"/>
  <sheetViews>
    <sheetView showGridLines="0" zoomScaleNormal="100" workbookViewId="0"/>
  </sheetViews>
  <sheetFormatPr defaultColWidth="8.6640625" defaultRowHeight="14.4" x14ac:dyDescent="0.3"/>
  <cols>
    <col min="1" max="1" width="3" customWidth="1"/>
    <col min="2" max="2" width="36" customWidth="1"/>
    <col min="3" max="4" width="18" customWidth="1"/>
    <col min="5" max="5" width="20" customWidth="1"/>
    <col min="6" max="6" width="22" customWidth="1"/>
  </cols>
  <sheetData>
    <row r="2" spans="2:6" ht="24" customHeight="1" x14ac:dyDescent="0.3">
      <c r="B2" s="8" t="s">
        <v>140</v>
      </c>
      <c r="C2" s="8"/>
      <c r="D2" s="8"/>
      <c r="E2" s="8"/>
      <c r="F2" s="8"/>
    </row>
    <row r="4" spans="2:6" ht="15" customHeight="1" x14ac:dyDescent="0.3">
      <c r="B4" s="12" t="s">
        <v>141</v>
      </c>
      <c r="C4" s="12"/>
      <c r="D4" s="12"/>
      <c r="E4" s="12"/>
      <c r="F4" s="12"/>
    </row>
    <row r="5" spans="2:6" ht="18" customHeight="1" x14ac:dyDescent="0.3">
      <c r="B5" s="25" t="s">
        <v>142</v>
      </c>
      <c r="C5" s="25" t="s">
        <v>143</v>
      </c>
      <c r="D5" s="25" t="s">
        <v>144</v>
      </c>
      <c r="E5" s="25" t="s">
        <v>145</v>
      </c>
      <c r="F5" s="25"/>
    </row>
    <row r="6" spans="2:6" ht="23.25" customHeight="1" x14ac:dyDescent="0.3">
      <c r="B6" s="27" t="s">
        <v>146</v>
      </c>
      <c r="C6" s="35">
        <f>'🔧 Retraitements'!C33</f>
        <v>0</v>
      </c>
      <c r="D6" s="39" t="s">
        <v>147</v>
      </c>
      <c r="E6" s="40" t="s">
        <v>148</v>
      </c>
    </row>
    <row r="7" spans="2:6" ht="15" customHeight="1" x14ac:dyDescent="0.3">
      <c r="B7" s="27" t="s">
        <v>149</v>
      </c>
      <c r="C7" s="35">
        <f>'🏢 Données société'!C27</f>
        <v>0</v>
      </c>
      <c r="D7" s="39" t="s">
        <v>147</v>
      </c>
      <c r="E7" s="40" t="s">
        <v>150</v>
      </c>
    </row>
    <row r="8" spans="2:6" ht="15" customHeight="1" x14ac:dyDescent="0.3">
      <c r="B8" s="27" t="s">
        <v>76</v>
      </c>
      <c r="C8" s="35">
        <f>'🏢 Données société'!D34</f>
        <v>0</v>
      </c>
      <c r="D8" s="39" t="s">
        <v>147</v>
      </c>
      <c r="E8" s="40" t="s">
        <v>151</v>
      </c>
    </row>
    <row r="9" spans="2:6" ht="15" customHeight="1" x14ac:dyDescent="0.3">
      <c r="B9" s="27" t="s">
        <v>83</v>
      </c>
      <c r="C9" s="35">
        <f>'🏢 Données société'!D39</f>
        <v>0</v>
      </c>
      <c r="D9" s="39" t="s">
        <v>147</v>
      </c>
      <c r="E9" s="40" t="s">
        <v>151</v>
      </c>
    </row>
    <row r="10" spans="2:6" ht="15" customHeight="1" x14ac:dyDescent="0.3">
      <c r="B10" s="27" t="s">
        <v>152</v>
      </c>
      <c r="C10" s="35">
        <f>'🏢 Données société'!D36</f>
        <v>0</v>
      </c>
      <c r="D10" s="39" t="s">
        <v>147</v>
      </c>
      <c r="E10" s="40" t="s">
        <v>151</v>
      </c>
    </row>
    <row r="12" spans="2:6" ht="15" customHeight="1" x14ac:dyDescent="0.3">
      <c r="B12" s="5" t="s">
        <v>153</v>
      </c>
      <c r="C12" s="5"/>
      <c r="D12" s="5"/>
      <c r="E12" s="5"/>
      <c r="F12" s="5"/>
    </row>
    <row r="13" spans="2:6" ht="15" customHeight="1" x14ac:dyDescent="0.3">
      <c r="B13" s="23" t="s">
        <v>154</v>
      </c>
      <c r="C13" s="33">
        <v>8.7499999999999994E-2</v>
      </c>
      <c r="D13" s="39" t="s">
        <v>155</v>
      </c>
      <c r="E13" s="40" t="s">
        <v>156</v>
      </c>
    </row>
    <row r="14" spans="2:6" ht="15" customHeight="1" x14ac:dyDescent="0.3">
      <c r="B14" s="5" t="s">
        <v>157</v>
      </c>
      <c r="C14" s="5"/>
      <c r="D14" s="5"/>
      <c r="E14" s="5"/>
      <c r="F14" s="5"/>
    </row>
    <row r="15" spans="2:6" ht="23.25" customHeight="1" x14ac:dyDescent="0.3">
      <c r="B15" s="23" t="s">
        <v>158</v>
      </c>
      <c r="C15" s="41">
        <v>6</v>
      </c>
      <c r="D15" s="39" t="s">
        <v>159</v>
      </c>
      <c r="E15" s="40" t="s">
        <v>160</v>
      </c>
    </row>
    <row r="16" spans="2:6" ht="15" customHeight="1" x14ac:dyDescent="0.3">
      <c r="B16" s="23" t="s">
        <v>161</v>
      </c>
      <c r="C16" s="33">
        <v>0.115</v>
      </c>
      <c r="D16" s="39" t="s">
        <v>155</v>
      </c>
      <c r="E16" s="40" t="s">
        <v>162</v>
      </c>
    </row>
    <row r="17" spans="2:6" ht="15" customHeight="1" x14ac:dyDescent="0.3">
      <c r="B17" s="23" t="s">
        <v>163</v>
      </c>
      <c r="C17" s="33">
        <v>0.25</v>
      </c>
      <c r="D17" s="39" t="s">
        <v>155</v>
      </c>
      <c r="E17" s="40" t="s">
        <v>164</v>
      </c>
    </row>
    <row r="18" spans="2:6" ht="15" customHeight="1" x14ac:dyDescent="0.3">
      <c r="B18" s="5" t="s">
        <v>165</v>
      </c>
      <c r="C18" s="5"/>
      <c r="D18" s="5"/>
      <c r="E18" s="5"/>
      <c r="F18" s="5"/>
    </row>
    <row r="19" spans="2:6" ht="15" customHeight="1" x14ac:dyDescent="0.3">
      <c r="B19" s="23" t="s">
        <v>166</v>
      </c>
      <c r="C19" s="33">
        <v>0.25</v>
      </c>
      <c r="D19" s="39" t="s">
        <v>155</v>
      </c>
      <c r="E19" s="40" t="s">
        <v>167</v>
      </c>
    </row>
    <row r="22" spans="2:6" ht="15" customHeight="1" x14ac:dyDescent="0.3">
      <c r="B22" s="12" t="s">
        <v>168</v>
      </c>
      <c r="C22" s="12"/>
      <c r="D22" s="12"/>
      <c r="E22" s="12"/>
      <c r="F22" s="12"/>
    </row>
    <row r="23" spans="2:6" ht="18" customHeight="1" x14ac:dyDescent="0.3">
      <c r="B23" s="25" t="s">
        <v>169</v>
      </c>
      <c r="C23" s="25" t="s">
        <v>170</v>
      </c>
      <c r="D23" s="25" t="s">
        <v>171</v>
      </c>
      <c r="E23" s="25"/>
      <c r="F23" s="25"/>
    </row>
    <row r="24" spans="2:6" ht="15" customHeight="1" x14ac:dyDescent="0.3">
      <c r="B24" s="23" t="s">
        <v>172</v>
      </c>
      <c r="C24" s="29">
        <f>C7/C13</f>
        <v>0</v>
      </c>
      <c r="E24" s="31" t="s">
        <v>173</v>
      </c>
    </row>
    <row r="25" spans="2:6" ht="15" customHeight="1" x14ac:dyDescent="0.3">
      <c r="B25" s="23" t="s">
        <v>174</v>
      </c>
      <c r="C25" s="29">
        <f>C8</f>
        <v>0</v>
      </c>
      <c r="E25" s="31" t="s">
        <v>175</v>
      </c>
    </row>
    <row r="26" spans="2:6" ht="15" customHeight="1" x14ac:dyDescent="0.3">
      <c r="B26" s="27" t="s">
        <v>176</v>
      </c>
      <c r="C26" s="42">
        <f>(C24+2*C25)/3</f>
        <v>0</v>
      </c>
      <c r="E26" s="40" t="s">
        <v>177</v>
      </c>
    </row>
    <row r="27" spans="2:6" ht="15" customHeight="1" x14ac:dyDescent="0.3">
      <c r="B27" s="23" t="s">
        <v>178</v>
      </c>
      <c r="C27" s="29">
        <f>C26*(1-C17)</f>
        <v>0</v>
      </c>
      <c r="E27" s="40"/>
    </row>
    <row r="28" spans="2:6" ht="15" customHeight="1" x14ac:dyDescent="0.3">
      <c r="B28" s="27" t="s">
        <v>179</v>
      </c>
      <c r="C28" s="29">
        <f>C10</f>
        <v>0</v>
      </c>
      <c r="E28" s="40"/>
    </row>
    <row r="29" spans="2:6" ht="15" customHeight="1" x14ac:dyDescent="0.3">
      <c r="B29" s="27" t="s">
        <v>180</v>
      </c>
      <c r="C29" s="29">
        <f>-C9</f>
        <v>0</v>
      </c>
      <c r="E29" s="40"/>
    </row>
    <row r="30" spans="2:6" ht="15" customHeight="1" x14ac:dyDescent="0.3">
      <c r="B30" s="38" t="s">
        <v>181</v>
      </c>
      <c r="C30" s="30">
        <f>C27+C28+C29</f>
        <v>0</v>
      </c>
    </row>
    <row r="32" spans="2:6" ht="15" customHeight="1" x14ac:dyDescent="0.3">
      <c r="B32" s="12" t="s">
        <v>182</v>
      </c>
      <c r="C32" s="12"/>
      <c r="D32" s="12"/>
      <c r="E32" s="12"/>
      <c r="F32" s="12"/>
    </row>
    <row r="33" spans="2:6" ht="15" customHeight="1" x14ac:dyDescent="0.3">
      <c r="B33" s="32" t="s">
        <v>183</v>
      </c>
    </row>
    <row r="34" spans="2:6" ht="23.25" customHeight="1" x14ac:dyDescent="0.3">
      <c r="B34" s="23" t="s">
        <v>184</v>
      </c>
      <c r="C34" s="28">
        <f>C6*C15</f>
        <v>0</v>
      </c>
    </row>
    <row r="35" spans="2:6" ht="15" customHeight="1" x14ac:dyDescent="0.3">
      <c r="B35" s="23" t="s">
        <v>180</v>
      </c>
      <c r="C35" s="29">
        <f>-C9</f>
        <v>0</v>
      </c>
    </row>
    <row r="36" spans="2:6" ht="15" customHeight="1" x14ac:dyDescent="0.3">
      <c r="B36" s="23" t="s">
        <v>179</v>
      </c>
      <c r="C36" s="29">
        <f>C10</f>
        <v>0</v>
      </c>
    </row>
    <row r="37" spans="2:6" ht="15" customHeight="1" x14ac:dyDescent="0.3">
      <c r="B37" s="23" t="s">
        <v>185</v>
      </c>
      <c r="C37" s="29">
        <f>-(C34+C35+C36)*C17</f>
        <v>0</v>
      </c>
    </row>
    <row r="38" spans="2:6" ht="15" customHeight="1" x14ac:dyDescent="0.3">
      <c r="B38" s="38" t="s">
        <v>186</v>
      </c>
      <c r="C38" s="30">
        <f>C34+C35+C36+C37</f>
        <v>0</v>
      </c>
    </row>
    <row r="41" spans="2:6" ht="15" customHeight="1" x14ac:dyDescent="0.3">
      <c r="B41" s="12" t="s">
        <v>187</v>
      </c>
      <c r="C41" s="12"/>
      <c r="D41" s="12"/>
      <c r="E41" s="12"/>
      <c r="F41" s="12"/>
    </row>
    <row r="42" spans="2:6" ht="23.25" customHeight="1" x14ac:dyDescent="0.3">
      <c r="B42" s="23" t="s">
        <v>188</v>
      </c>
      <c r="C42" s="28">
        <f>C6/C16</f>
        <v>0</v>
      </c>
    </row>
    <row r="43" spans="2:6" ht="15" customHeight="1" x14ac:dyDescent="0.3">
      <c r="B43" s="23" t="s">
        <v>189</v>
      </c>
      <c r="C43" s="29">
        <f>-C9</f>
        <v>0</v>
      </c>
    </row>
    <row r="44" spans="2:6" ht="15" customHeight="1" x14ac:dyDescent="0.3">
      <c r="B44" s="23" t="s">
        <v>179</v>
      </c>
      <c r="C44" s="29">
        <f>C10</f>
        <v>0</v>
      </c>
    </row>
    <row r="45" spans="2:6" ht="15" customHeight="1" x14ac:dyDescent="0.3">
      <c r="B45" s="38" t="s">
        <v>190</v>
      </c>
      <c r="C45" s="30">
        <f>C42+C43+C44</f>
        <v>0</v>
      </c>
    </row>
    <row r="48" spans="2:6" ht="15" customHeight="1" x14ac:dyDescent="0.3">
      <c r="B48" s="12" t="s">
        <v>191</v>
      </c>
      <c r="C48" s="12"/>
      <c r="D48" s="12"/>
      <c r="E48" s="12"/>
      <c r="F48" s="12"/>
    </row>
    <row r="49" spans="2:6" ht="15" customHeight="1" x14ac:dyDescent="0.3">
      <c r="B49" s="23" t="s">
        <v>192</v>
      </c>
      <c r="C49" s="29">
        <f>C8</f>
        <v>0</v>
      </c>
    </row>
    <row r="50" spans="2:6" ht="23.25" customHeight="1" x14ac:dyDescent="0.3">
      <c r="B50" s="23" t="s">
        <v>193</v>
      </c>
      <c r="C50" s="29">
        <f>-C8*C19*0.25</f>
        <v>0</v>
      </c>
    </row>
    <row r="51" spans="2:6" ht="15" customHeight="1" x14ac:dyDescent="0.3">
      <c r="B51" s="23" t="s">
        <v>179</v>
      </c>
      <c r="C51" s="29">
        <f>C10</f>
        <v>0</v>
      </c>
    </row>
    <row r="52" spans="2:6" ht="15" customHeight="1" x14ac:dyDescent="0.3">
      <c r="B52" s="23" t="s">
        <v>194</v>
      </c>
      <c r="C52" s="29">
        <f>-C9</f>
        <v>0</v>
      </c>
    </row>
    <row r="53" spans="2:6" ht="15" customHeight="1" x14ac:dyDescent="0.3">
      <c r="B53" s="38" t="s">
        <v>195</v>
      </c>
      <c r="C53" s="30">
        <f>C49+C50+C51+C52</f>
        <v>0</v>
      </c>
    </row>
    <row r="56" spans="2:6" ht="15" customHeight="1" x14ac:dyDescent="0.3">
      <c r="B56" s="12" t="s">
        <v>196</v>
      </c>
      <c r="C56" s="12"/>
      <c r="D56" s="12"/>
      <c r="E56" s="12"/>
      <c r="F56" s="12"/>
    </row>
    <row r="57" spans="2:6" ht="18" customHeight="1" x14ac:dyDescent="0.3">
      <c r="B57" s="25" t="s">
        <v>197</v>
      </c>
      <c r="C57" s="25" t="s">
        <v>198</v>
      </c>
      <c r="D57" s="25" t="s">
        <v>53</v>
      </c>
      <c r="E57" s="25"/>
      <c r="F57" s="25"/>
    </row>
    <row r="58" spans="2:6" ht="15" customHeight="1" x14ac:dyDescent="0.3">
      <c r="B58" s="23" t="s">
        <v>199</v>
      </c>
      <c r="C58" s="29">
        <f>C30</f>
        <v>0</v>
      </c>
      <c r="D58" s="40" t="s">
        <v>200</v>
      </c>
    </row>
    <row r="59" spans="2:6" ht="15" customHeight="1" x14ac:dyDescent="0.3">
      <c r="B59" s="23" t="s">
        <v>201</v>
      </c>
      <c r="C59" s="29">
        <f>C38</f>
        <v>0</v>
      </c>
      <c r="D59" s="40" t="s">
        <v>202</v>
      </c>
    </row>
    <row r="60" spans="2:6" ht="15" customHeight="1" x14ac:dyDescent="0.3">
      <c r="B60" s="23" t="s">
        <v>203</v>
      </c>
      <c r="C60" s="29">
        <f>C45</f>
        <v>0</v>
      </c>
      <c r="D60" s="40" t="s">
        <v>204</v>
      </c>
    </row>
    <row r="61" spans="2:6" ht="15" customHeight="1" x14ac:dyDescent="0.3">
      <c r="B61" s="23" t="s">
        <v>205</v>
      </c>
      <c r="C61" s="29">
        <f>C53</f>
        <v>0</v>
      </c>
      <c r="D61" s="40" t="s">
        <v>206</v>
      </c>
    </row>
    <row r="62" spans="2:6" ht="15" customHeight="1" x14ac:dyDescent="0.3">
      <c r="B62" s="38" t="s">
        <v>207</v>
      </c>
      <c r="C62" s="30">
        <f>MIN(C58:C61)</f>
        <v>0</v>
      </c>
      <c r="D62" s="40"/>
    </row>
    <row r="63" spans="2:6" ht="15" customHeight="1" x14ac:dyDescent="0.3">
      <c r="B63" s="38" t="s">
        <v>208</v>
      </c>
      <c r="C63" s="30">
        <f>MAX(C58:C61)</f>
        <v>0</v>
      </c>
      <c r="D63" s="40"/>
    </row>
    <row r="64" spans="2:6" ht="15" customHeight="1" x14ac:dyDescent="0.3">
      <c r="B64" s="38" t="s">
        <v>209</v>
      </c>
      <c r="C64" s="30">
        <f>AVERAGE(C58:C61)</f>
        <v>0</v>
      </c>
      <c r="D64" s="40" t="s">
        <v>210</v>
      </c>
    </row>
  </sheetData>
  <mergeCells count="10">
    <mergeCell ref="B22:F22"/>
    <mergeCell ref="B32:F32"/>
    <mergeCell ref="B41:F41"/>
    <mergeCell ref="B48:F48"/>
    <mergeCell ref="B56:F56"/>
    <mergeCell ref="B2:F2"/>
    <mergeCell ref="B4:F4"/>
    <mergeCell ref="B12:F12"/>
    <mergeCell ref="B14:F14"/>
    <mergeCell ref="B18:F18"/>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F61"/>
  <sheetViews>
    <sheetView showGridLines="0" zoomScaleNormal="100" workbookViewId="0">
      <selection activeCell="B49" sqref="B49"/>
    </sheetView>
  </sheetViews>
  <sheetFormatPr defaultColWidth="8.6640625" defaultRowHeight="14.4" x14ac:dyDescent="0.3"/>
  <cols>
    <col min="1" max="1" width="3" customWidth="1"/>
    <col min="2" max="2" width="38" customWidth="1"/>
    <col min="3" max="5" width="18" customWidth="1"/>
    <col min="6" max="6" width="22" customWidth="1"/>
  </cols>
  <sheetData>
    <row r="2" spans="2:6" ht="24" customHeight="1" x14ac:dyDescent="0.3">
      <c r="B2" s="8" t="s">
        <v>211</v>
      </c>
      <c r="C2" s="8"/>
      <c r="D2" s="8"/>
      <c r="E2" s="8"/>
      <c r="F2" s="8"/>
    </row>
    <row r="4" spans="2:6" ht="15" customHeight="1" x14ac:dyDescent="0.3">
      <c r="B4" s="12" t="s">
        <v>212</v>
      </c>
      <c r="C4" s="12"/>
      <c r="D4" s="12"/>
      <c r="E4" s="12"/>
      <c r="F4" s="12"/>
    </row>
    <row r="5" spans="2:6" ht="18" customHeight="1" x14ac:dyDescent="0.3">
      <c r="B5" s="25" t="s">
        <v>142</v>
      </c>
      <c r="C5" s="25" t="s">
        <v>143</v>
      </c>
      <c r="D5" s="25" t="s">
        <v>144</v>
      </c>
      <c r="E5" s="25" t="s">
        <v>53</v>
      </c>
      <c r="F5" s="25"/>
    </row>
    <row r="6" spans="2:6" ht="15" customHeight="1" x14ac:dyDescent="0.3">
      <c r="B6" s="23" t="s">
        <v>213</v>
      </c>
      <c r="C6" s="35">
        <f>'📊 Valorisation'!C6</f>
        <v>0</v>
      </c>
      <c r="D6" s="39" t="s">
        <v>214</v>
      </c>
      <c r="E6" s="40" t="s">
        <v>215</v>
      </c>
    </row>
    <row r="7" spans="2:6" ht="15" customHeight="1" x14ac:dyDescent="0.3">
      <c r="B7" s="23" t="s">
        <v>216</v>
      </c>
      <c r="C7" s="41">
        <v>7</v>
      </c>
      <c r="D7" s="39" t="s">
        <v>159</v>
      </c>
      <c r="E7" s="40" t="s">
        <v>217</v>
      </c>
    </row>
    <row r="8" spans="2:6" ht="15" customHeight="1" x14ac:dyDescent="0.3">
      <c r="B8" s="23" t="s">
        <v>218</v>
      </c>
      <c r="C8" s="29">
        <f>C6*C7</f>
        <v>0</v>
      </c>
      <c r="D8" s="39" t="s">
        <v>214</v>
      </c>
      <c r="E8" s="31" t="s">
        <v>219</v>
      </c>
    </row>
    <row r="9" spans="2:6" ht="15" customHeight="1" x14ac:dyDescent="0.3">
      <c r="B9" s="23" t="s">
        <v>83</v>
      </c>
      <c r="C9" s="35">
        <f>'🏢 Données société'!D39</f>
        <v>0</v>
      </c>
      <c r="D9" s="39" t="s">
        <v>214</v>
      </c>
      <c r="E9" s="40" t="s">
        <v>220</v>
      </c>
    </row>
    <row r="10" spans="2:6" ht="15" customHeight="1" x14ac:dyDescent="0.3">
      <c r="B10" s="23" t="s">
        <v>152</v>
      </c>
      <c r="C10" s="35">
        <f>'🏢 Données société'!D36</f>
        <v>0</v>
      </c>
      <c r="D10" s="39" t="s">
        <v>214</v>
      </c>
      <c r="E10" s="40" t="s">
        <v>220</v>
      </c>
    </row>
    <row r="11" spans="2:6" ht="15" customHeight="1" x14ac:dyDescent="0.3">
      <c r="B11" s="38" t="s">
        <v>221</v>
      </c>
      <c r="C11" s="30">
        <f>C8-C9+C10</f>
        <v>0</v>
      </c>
      <c r="D11" s="39" t="s">
        <v>214</v>
      </c>
      <c r="E11" s="31" t="s">
        <v>219</v>
      </c>
    </row>
    <row r="13" spans="2:6" ht="15" customHeight="1" x14ac:dyDescent="0.3">
      <c r="B13" s="5" t="s">
        <v>222</v>
      </c>
      <c r="C13" s="5"/>
      <c r="D13" s="5"/>
      <c r="E13" s="5"/>
      <c r="F13" s="5"/>
    </row>
    <row r="14" spans="2:6" ht="18" customHeight="1" x14ac:dyDescent="0.3">
      <c r="B14" s="25" t="s">
        <v>223</v>
      </c>
      <c r="C14" s="25" t="s">
        <v>86</v>
      </c>
      <c r="D14" s="25" t="s">
        <v>224</v>
      </c>
      <c r="E14" s="25" t="s">
        <v>53</v>
      </c>
      <c r="F14" s="25"/>
    </row>
    <row r="15" spans="2:6" ht="15" customHeight="1" x14ac:dyDescent="0.3">
      <c r="B15" s="23" t="s">
        <v>225</v>
      </c>
      <c r="C15" s="43">
        <f>'🏢 Données société'!C43</f>
        <v>0.6</v>
      </c>
      <c r="D15" s="28">
        <f>C15*C11</f>
        <v>0</v>
      </c>
    </row>
    <row r="16" spans="2:6" ht="15" customHeight="1" x14ac:dyDescent="0.3">
      <c r="B16" s="23" t="s">
        <v>226</v>
      </c>
      <c r="C16" s="43">
        <f>'🏢 Données société'!C44</f>
        <v>0.4</v>
      </c>
      <c r="D16" s="28">
        <f>C16*C11</f>
        <v>0</v>
      </c>
    </row>
    <row r="19" spans="2:6" ht="15" customHeight="1" x14ac:dyDescent="0.3">
      <c r="B19" s="12" t="s">
        <v>227</v>
      </c>
      <c r="C19" s="12"/>
      <c r="D19" s="12"/>
      <c r="E19" s="12"/>
      <c r="F19" s="12"/>
    </row>
    <row r="20" spans="2:6" ht="15" customHeight="1" x14ac:dyDescent="0.3">
      <c r="B20" s="3" t="s">
        <v>228</v>
      </c>
      <c r="C20" s="3"/>
      <c r="D20" s="3"/>
      <c r="E20" s="3"/>
      <c r="F20" s="3"/>
    </row>
    <row r="21" spans="2:6" ht="15" customHeight="1" x14ac:dyDescent="0.3">
      <c r="B21" s="23" t="s">
        <v>229</v>
      </c>
      <c r="C21" s="26">
        <v>1500</v>
      </c>
      <c r="D21" s="44" t="s">
        <v>214</v>
      </c>
    </row>
    <row r="22" spans="2:6" ht="15" customHeight="1" x14ac:dyDescent="0.3">
      <c r="B22" s="23" t="s">
        <v>230</v>
      </c>
      <c r="C22" s="33">
        <v>0.3</v>
      </c>
      <c r="D22" s="44" t="s">
        <v>155</v>
      </c>
    </row>
    <row r="23" spans="2:6" ht="15" customHeight="1" x14ac:dyDescent="0.3">
      <c r="B23" s="23" t="s">
        <v>231</v>
      </c>
      <c r="C23" s="41">
        <v>1</v>
      </c>
      <c r="D23" s="44" t="s">
        <v>159</v>
      </c>
    </row>
    <row r="24" spans="2:6" ht="15" customHeight="1" x14ac:dyDescent="0.3">
      <c r="B24" s="23" t="s">
        <v>232</v>
      </c>
      <c r="C24" s="41" t="s">
        <v>233</v>
      </c>
      <c r="D24" s="44" t="s">
        <v>234</v>
      </c>
    </row>
    <row r="26" spans="2:6" ht="15" customHeight="1" x14ac:dyDescent="0.3">
      <c r="B26" s="5" t="s">
        <v>235</v>
      </c>
      <c r="C26" s="5"/>
      <c r="D26" s="5"/>
      <c r="E26" s="5"/>
      <c r="F26" s="5"/>
    </row>
    <row r="27" spans="2:6" ht="18" customHeight="1" x14ac:dyDescent="0.3">
      <c r="B27" s="25" t="s">
        <v>236</v>
      </c>
      <c r="C27" s="25" t="s">
        <v>237</v>
      </c>
      <c r="D27" s="25" t="s">
        <v>238</v>
      </c>
      <c r="E27" s="25" t="s">
        <v>239</v>
      </c>
      <c r="F27" s="25" t="s">
        <v>53</v>
      </c>
    </row>
    <row r="28" spans="2:6" ht="15" customHeight="1" x14ac:dyDescent="0.3">
      <c r="B28" s="23" t="s">
        <v>240</v>
      </c>
      <c r="C28" s="26">
        <v>3000</v>
      </c>
      <c r="D28" s="30">
        <f>MAX(C21*C23,C22*C28)</f>
        <v>1500</v>
      </c>
      <c r="E28" s="29">
        <f>C28-D28</f>
        <v>1500</v>
      </c>
    </row>
    <row r="29" spans="2:6" ht="15" customHeight="1" x14ac:dyDescent="0.3">
      <c r="B29" s="23" t="s">
        <v>241</v>
      </c>
      <c r="C29" s="26">
        <v>5000</v>
      </c>
      <c r="D29" s="30">
        <f>MAX(C21*C23,C22*C29)</f>
        <v>1500</v>
      </c>
      <c r="E29" s="29">
        <f>C29-D29</f>
        <v>3500</v>
      </c>
    </row>
    <row r="30" spans="2:6" ht="15" customHeight="1" x14ac:dyDescent="0.3">
      <c r="B30" s="23" t="s">
        <v>242</v>
      </c>
      <c r="C30" s="26">
        <v>10000</v>
      </c>
      <c r="D30" s="30">
        <f>MAX(C21*C23,C22*C30)</f>
        <v>3000</v>
      </c>
      <c r="E30" s="29">
        <f>C30-D30</f>
        <v>7000</v>
      </c>
    </row>
    <row r="33" spans="2:6" ht="15" customHeight="1" x14ac:dyDescent="0.3">
      <c r="B33" s="12" t="s">
        <v>243</v>
      </c>
      <c r="C33" s="12"/>
      <c r="D33" s="12"/>
      <c r="E33" s="12"/>
      <c r="F33" s="12"/>
    </row>
    <row r="34" spans="2:6" ht="18" customHeight="1" x14ac:dyDescent="0.3">
      <c r="B34" s="25" t="s">
        <v>142</v>
      </c>
      <c r="C34" s="25" t="s">
        <v>244</v>
      </c>
      <c r="D34" s="25" t="s">
        <v>245</v>
      </c>
      <c r="E34" s="25" t="s">
        <v>53</v>
      </c>
      <c r="F34" s="25"/>
    </row>
    <row r="35" spans="2:6" ht="15" customHeight="1" x14ac:dyDescent="0.3">
      <c r="B35" s="23" t="s">
        <v>246</v>
      </c>
      <c r="C35" s="29">
        <f>C11</f>
        <v>0</v>
      </c>
      <c r="D35" s="29">
        <f>C11</f>
        <v>0</v>
      </c>
      <c r="E35" s="31" t="s">
        <v>247</v>
      </c>
    </row>
    <row r="36" spans="2:6" ht="15" customHeight="1" x14ac:dyDescent="0.3">
      <c r="B36" s="23" t="s">
        <v>248</v>
      </c>
      <c r="C36" s="33">
        <v>0</v>
      </c>
      <c r="D36" s="33">
        <v>0.3</v>
      </c>
      <c r="E36" s="40" t="s">
        <v>249</v>
      </c>
    </row>
    <row r="37" spans="2:6" ht="15" customHeight="1" x14ac:dyDescent="0.3">
      <c r="B37" s="27" t="s">
        <v>250</v>
      </c>
      <c r="C37" s="30">
        <f>C35*(1-C36)</f>
        <v>0</v>
      </c>
      <c r="D37" s="30">
        <f>D35*(1-D36)</f>
        <v>0</v>
      </c>
      <c r="E37" s="31" t="s">
        <v>251</v>
      </c>
    </row>
    <row r="38" spans="2:6" ht="15" customHeight="1" x14ac:dyDescent="0.3">
      <c r="B38" s="23" t="s">
        <v>252</v>
      </c>
      <c r="C38" s="29">
        <f>C37/1000</f>
        <v>0</v>
      </c>
      <c r="D38" s="29">
        <f>D37/1000</f>
        <v>0</v>
      </c>
      <c r="E38" s="40"/>
    </row>
    <row r="41" spans="2:6" ht="15" customHeight="1" x14ac:dyDescent="0.3">
      <c r="B41" s="12" t="s">
        <v>253</v>
      </c>
      <c r="C41" s="12"/>
      <c r="D41" s="12"/>
      <c r="E41" s="12"/>
      <c r="F41" s="12"/>
    </row>
    <row r="42" spans="2:6" ht="18" customHeight="1" x14ac:dyDescent="0.3">
      <c r="B42" s="25" t="s">
        <v>142</v>
      </c>
      <c r="C42" s="25" t="s">
        <v>254</v>
      </c>
      <c r="D42" s="25" t="s">
        <v>255</v>
      </c>
      <c r="E42" s="25" t="s">
        <v>256</v>
      </c>
      <c r="F42" s="25" t="s">
        <v>257</v>
      </c>
    </row>
    <row r="43" spans="2:6" ht="15" customHeight="1" x14ac:dyDescent="0.3">
      <c r="B43" s="23" t="s">
        <v>258</v>
      </c>
      <c r="C43" s="26">
        <v>3000</v>
      </c>
      <c r="D43" s="26">
        <v>0</v>
      </c>
      <c r="E43" s="26">
        <v>0</v>
      </c>
      <c r="F43" s="26">
        <v>0</v>
      </c>
    </row>
    <row r="44" spans="2:6" ht="15" customHeight="1" x14ac:dyDescent="0.3">
      <c r="B44" s="23" t="s">
        <v>259</v>
      </c>
      <c r="C44" s="33">
        <v>0.75</v>
      </c>
      <c r="D44" s="26">
        <v>0</v>
      </c>
      <c r="E44" s="26">
        <v>0</v>
      </c>
      <c r="F44" s="26">
        <v>0</v>
      </c>
    </row>
    <row r="45" spans="2:6" ht="15" customHeight="1" x14ac:dyDescent="0.3">
      <c r="B45" s="27" t="s">
        <v>260</v>
      </c>
      <c r="C45" s="29">
        <f>C43*C44</f>
        <v>2250</v>
      </c>
      <c r="D45" s="26">
        <v>0</v>
      </c>
      <c r="E45" s="26">
        <v>0</v>
      </c>
      <c r="F45" s="26">
        <v>0</v>
      </c>
    </row>
    <row r="46" spans="2:6" ht="15" customHeight="1" x14ac:dyDescent="0.3">
      <c r="B46" s="23" t="s">
        <v>261</v>
      </c>
      <c r="C46" s="45"/>
      <c r="D46" s="26">
        <v>300</v>
      </c>
      <c r="E46" s="26">
        <v>320</v>
      </c>
      <c r="F46" s="26">
        <v>350</v>
      </c>
    </row>
    <row r="47" spans="2:6" ht="15" customHeight="1" x14ac:dyDescent="0.3">
      <c r="B47" s="23" t="s">
        <v>262</v>
      </c>
      <c r="C47" s="45"/>
      <c r="D47" s="26">
        <v>280</v>
      </c>
      <c r="E47" s="26">
        <v>310</v>
      </c>
      <c r="F47" s="26">
        <v>360</v>
      </c>
    </row>
    <row r="48" spans="2:6" ht="15" customHeight="1" x14ac:dyDescent="0.3">
      <c r="B48" s="23" t="s">
        <v>263</v>
      </c>
      <c r="C48" s="45"/>
      <c r="D48" s="46" t="str">
        <f>IF(D46&gt;=D45,"OUI ✅","NON ❌")</f>
        <v>OUI ✅</v>
      </c>
      <c r="E48" s="46" t="str">
        <f>IF(E46&gt;=E45,"OUI ✅","NON ❌")</f>
        <v>OUI ✅</v>
      </c>
      <c r="F48" s="46" t="str">
        <f>IF(F46&gt;=F45,"OUI ✅","NON ❌")</f>
        <v>OUI ✅</v>
      </c>
    </row>
    <row r="49" spans="2:6" ht="15" customHeight="1" x14ac:dyDescent="0.3">
      <c r="B49" s="23" t="s">
        <v>264</v>
      </c>
      <c r="C49" s="45"/>
      <c r="D49" s="26">
        <v>250</v>
      </c>
      <c r="E49" s="26">
        <v>250</v>
      </c>
      <c r="F49" s="26">
        <v>250</v>
      </c>
    </row>
    <row r="50" spans="2:6" ht="15" customHeight="1" x14ac:dyDescent="0.3">
      <c r="B50" s="23" t="s">
        <v>265</v>
      </c>
      <c r="C50" s="45"/>
      <c r="D50" s="46">
        <f>IF(D47="OUI ✅",D48,0)</f>
        <v>0</v>
      </c>
      <c r="E50" s="46">
        <f>IF(E47="OUI ✅",E48,0)</f>
        <v>0</v>
      </c>
      <c r="F50" s="46">
        <f>IF(F47="OUI ✅",F48,0)</f>
        <v>0</v>
      </c>
    </row>
    <row r="51" spans="2:6" ht="15" customHeight="1" x14ac:dyDescent="0.3">
      <c r="B51" s="27" t="s">
        <v>266</v>
      </c>
      <c r="C51" s="30">
        <f>C45+SUM(D49:F49)</f>
        <v>3000</v>
      </c>
      <c r="D51" s="26">
        <v>0</v>
      </c>
      <c r="E51" s="26">
        <v>0</v>
      </c>
      <c r="F51" s="26">
        <v>0</v>
      </c>
    </row>
    <row r="55" spans="2:6" ht="15" customHeight="1" x14ac:dyDescent="0.3">
      <c r="B55" s="12" t="s">
        <v>267</v>
      </c>
      <c r="C55" s="12"/>
      <c r="D55" s="12"/>
      <c r="E55" s="12"/>
      <c r="F55" s="12"/>
    </row>
    <row r="56" spans="2:6" ht="18" customHeight="1" x14ac:dyDescent="0.3">
      <c r="B56" s="25" t="s">
        <v>142</v>
      </c>
      <c r="C56" s="25" t="s">
        <v>268</v>
      </c>
      <c r="D56" s="25" t="s">
        <v>269</v>
      </c>
      <c r="E56" s="25" t="s">
        <v>270</v>
      </c>
      <c r="F56" s="25"/>
    </row>
    <row r="57" spans="2:6" ht="15" customHeight="1" x14ac:dyDescent="0.3">
      <c r="B57" s="23" t="s">
        <v>271</v>
      </c>
      <c r="C57" s="26">
        <v>0</v>
      </c>
      <c r="D57" s="26">
        <v>500</v>
      </c>
      <c r="E57" s="26">
        <v>500</v>
      </c>
      <c r="F57" s="40"/>
    </row>
    <row r="58" spans="2:6" ht="15" customHeight="1" x14ac:dyDescent="0.3">
      <c r="B58" s="23" t="s">
        <v>272</v>
      </c>
      <c r="C58" s="26">
        <v>0</v>
      </c>
      <c r="D58" s="26">
        <v>520</v>
      </c>
      <c r="E58" s="26">
        <v>400</v>
      </c>
      <c r="F58" s="40" t="s">
        <v>273</v>
      </c>
    </row>
    <row r="59" spans="2:6" ht="15" customHeight="1" x14ac:dyDescent="0.3">
      <c r="B59" s="23" t="s">
        <v>274</v>
      </c>
      <c r="C59" s="33">
        <v>0.7</v>
      </c>
      <c r="D59" s="33">
        <v>0.7</v>
      </c>
      <c r="E59" s="33">
        <v>0.7</v>
      </c>
      <c r="F59" s="40"/>
    </row>
    <row r="60" spans="2:6" ht="15" customHeight="1" x14ac:dyDescent="0.3">
      <c r="B60" s="23" t="s">
        <v>275</v>
      </c>
      <c r="C60" s="33">
        <v>0.75</v>
      </c>
      <c r="D60" s="34">
        <f>IF(C57&gt;=C56,C59+0.05,C59)</f>
        <v>0.7</v>
      </c>
      <c r="E60" s="34">
        <f>IF(D57&gt;=D56,D59+0.05,D59)</f>
        <v>0.7</v>
      </c>
      <c r="F60" s="40"/>
    </row>
    <row r="61" spans="2:6" ht="15" customHeight="1" x14ac:dyDescent="0.3">
      <c r="B61" s="23" t="s">
        <v>276</v>
      </c>
      <c r="C61" s="34">
        <f>1-C60</f>
        <v>0.25</v>
      </c>
      <c r="D61" s="34">
        <f>1-D60</f>
        <v>0.30000000000000004</v>
      </c>
      <c r="E61" s="34">
        <f>1-E60</f>
        <v>0.30000000000000004</v>
      </c>
      <c r="F61" s="40"/>
    </row>
  </sheetData>
  <mergeCells count="9">
    <mergeCell ref="B26:F26"/>
    <mergeCell ref="B33:F33"/>
    <mergeCell ref="B41:F41"/>
    <mergeCell ref="B55:F55"/>
    <mergeCell ref="B2:F2"/>
    <mergeCell ref="B4:F4"/>
    <mergeCell ref="B13:F13"/>
    <mergeCell ref="B19:F19"/>
    <mergeCell ref="B20:F20"/>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34"/>
  <sheetViews>
    <sheetView showGridLines="0" zoomScaleNormal="100" workbookViewId="0"/>
  </sheetViews>
  <sheetFormatPr defaultColWidth="8.6640625" defaultRowHeight="14.4" x14ac:dyDescent="0.3"/>
  <cols>
    <col min="1" max="1" width="3" customWidth="1"/>
    <col min="2" max="2" width="36" customWidth="1"/>
    <col min="3" max="5" width="18" customWidth="1"/>
    <col min="6" max="6" width="22" customWidth="1"/>
  </cols>
  <sheetData>
    <row r="2" spans="2:6" ht="24" customHeight="1" x14ac:dyDescent="0.3">
      <c r="B2" s="8" t="s">
        <v>277</v>
      </c>
      <c r="C2" s="8"/>
      <c r="D2" s="8"/>
      <c r="E2" s="8"/>
      <c r="F2" s="8"/>
    </row>
    <row r="4" spans="2:6" ht="15" customHeight="1" x14ac:dyDescent="0.3">
      <c r="B4" s="12" t="s">
        <v>278</v>
      </c>
      <c r="C4" s="12"/>
      <c r="D4" s="12"/>
      <c r="E4" s="12"/>
      <c r="F4" s="12"/>
    </row>
    <row r="5" spans="2:6" ht="18" customHeight="1" x14ac:dyDescent="0.3">
      <c r="B5" s="25" t="s">
        <v>142</v>
      </c>
      <c r="C5" s="25" t="s">
        <v>143</v>
      </c>
      <c r="D5" s="25" t="s">
        <v>144</v>
      </c>
      <c r="E5" s="25" t="s">
        <v>145</v>
      </c>
      <c r="F5" s="25"/>
    </row>
    <row r="6" spans="2:6" ht="15" customHeight="1" x14ac:dyDescent="0.3">
      <c r="B6" s="23" t="s">
        <v>279</v>
      </c>
      <c r="C6" s="26">
        <v>0</v>
      </c>
      <c r="D6" s="39" t="s">
        <v>214</v>
      </c>
      <c r="E6" s="31" t="s">
        <v>280</v>
      </c>
    </row>
    <row r="7" spans="2:6" ht="15" customHeight="1" x14ac:dyDescent="0.3">
      <c r="B7" s="23" t="s">
        <v>281</v>
      </c>
      <c r="C7" s="26">
        <v>0</v>
      </c>
      <c r="D7" s="39" t="s">
        <v>214</v>
      </c>
      <c r="E7" s="31" t="s">
        <v>282</v>
      </c>
    </row>
    <row r="8" spans="2:6" ht="15" customHeight="1" x14ac:dyDescent="0.3">
      <c r="B8" s="27" t="s">
        <v>283</v>
      </c>
      <c r="C8" s="28">
        <f>C6-C7</f>
        <v>0</v>
      </c>
      <c r="D8" s="39" t="s">
        <v>214</v>
      </c>
      <c r="E8" s="31" t="s">
        <v>284</v>
      </c>
    </row>
    <row r="9" spans="2:6" ht="15" customHeight="1" x14ac:dyDescent="0.3">
      <c r="B9" s="23" t="s">
        <v>285</v>
      </c>
      <c r="C9" s="47">
        <v>5</v>
      </c>
      <c r="D9" s="39" t="s">
        <v>286</v>
      </c>
      <c r="E9" s="40"/>
    </row>
    <row r="10" spans="2:6" ht="15" customHeight="1" x14ac:dyDescent="0.3">
      <c r="B10" s="23" t="s">
        <v>287</v>
      </c>
      <c r="C10" s="48" t="s">
        <v>288</v>
      </c>
      <c r="D10" s="39" t="s">
        <v>289</v>
      </c>
      <c r="E10" s="40" t="s">
        <v>290</v>
      </c>
    </row>
    <row r="11" spans="2:6" ht="15" customHeight="1" x14ac:dyDescent="0.3">
      <c r="B11" s="23" t="s">
        <v>291</v>
      </c>
      <c r="C11" s="47">
        <v>5</v>
      </c>
      <c r="D11" s="39" t="s">
        <v>286</v>
      </c>
      <c r="E11" s="40" t="s">
        <v>292</v>
      </c>
    </row>
    <row r="13" spans="2:6" ht="15" customHeight="1" x14ac:dyDescent="0.3">
      <c r="B13" s="12" t="s">
        <v>293</v>
      </c>
      <c r="C13" s="12"/>
      <c r="D13" s="12"/>
      <c r="E13" s="12"/>
      <c r="F13" s="12"/>
    </row>
    <row r="14" spans="2:6" ht="18" customHeight="1" x14ac:dyDescent="0.3">
      <c r="B14" s="25" t="s">
        <v>294</v>
      </c>
      <c r="C14" s="25" t="s">
        <v>295</v>
      </c>
      <c r="D14" s="25" t="s">
        <v>296</v>
      </c>
      <c r="E14" s="25" t="s">
        <v>297</v>
      </c>
      <c r="F14" s="25" t="s">
        <v>53</v>
      </c>
    </row>
    <row r="15" spans="2:6" ht="15" customHeight="1" x14ac:dyDescent="0.3">
      <c r="B15" s="23" t="s">
        <v>298</v>
      </c>
      <c r="C15" s="29">
        <f>C8</f>
        <v>0</v>
      </c>
      <c r="D15" s="33">
        <v>0.3</v>
      </c>
      <c r="E15" s="28">
        <f>C15*D15</f>
        <v>0</v>
      </c>
      <c r="F15" s="40" t="s">
        <v>299</v>
      </c>
    </row>
    <row r="16" spans="2:6" ht="15" customHeight="1" x14ac:dyDescent="0.3">
      <c r="B16" s="23" t="s">
        <v>300</v>
      </c>
      <c r="C16" s="29">
        <f>IF(C10="OUI",IF(C11&gt;=5,C8*0.5,C8),C8)</f>
        <v>0</v>
      </c>
      <c r="D16" s="33">
        <v>0.128</v>
      </c>
      <c r="E16" s="28">
        <f>C16*D16</f>
        <v>0</v>
      </c>
      <c r="F16" s="40" t="s">
        <v>301</v>
      </c>
    </row>
    <row r="17" spans="2:6" ht="15" customHeight="1" x14ac:dyDescent="0.3">
      <c r="B17" s="23" t="s">
        <v>302</v>
      </c>
      <c r="C17" s="29">
        <f>C8</f>
        <v>0</v>
      </c>
      <c r="D17" s="33">
        <v>0</v>
      </c>
      <c r="E17" s="28">
        <f>C17*D17</f>
        <v>0</v>
      </c>
      <c r="F17" s="40" t="s">
        <v>303</v>
      </c>
    </row>
    <row r="18" spans="2:6" ht="15" customHeight="1" x14ac:dyDescent="0.3">
      <c r="B18" s="38" t="s">
        <v>304</v>
      </c>
      <c r="C18" s="30">
        <f>C6-E15</f>
        <v>0</v>
      </c>
    </row>
    <row r="19" spans="2:6" ht="15" customHeight="1" x14ac:dyDescent="0.3">
      <c r="B19" s="38" t="s">
        <v>305</v>
      </c>
      <c r="C19" s="30">
        <f>C6-E16</f>
        <v>0</v>
      </c>
    </row>
    <row r="21" spans="2:6" ht="15" customHeight="1" x14ac:dyDescent="0.3">
      <c r="B21" s="12" t="s">
        <v>306</v>
      </c>
      <c r="C21" s="12"/>
      <c r="D21" s="12"/>
      <c r="E21" s="12"/>
      <c r="F21" s="12"/>
    </row>
    <row r="22" spans="2:6" ht="18" customHeight="1" x14ac:dyDescent="0.3">
      <c r="B22" s="25" t="s">
        <v>307</v>
      </c>
      <c r="C22" s="25" t="s">
        <v>295</v>
      </c>
      <c r="D22" s="25" t="s">
        <v>296</v>
      </c>
      <c r="E22" s="25" t="s">
        <v>297</v>
      </c>
      <c r="F22" s="25" t="s">
        <v>53</v>
      </c>
    </row>
    <row r="23" spans="2:6" ht="15" customHeight="1" x14ac:dyDescent="0.3">
      <c r="B23" s="23" t="s">
        <v>308</v>
      </c>
      <c r="C23" s="29">
        <f>C8</f>
        <v>0</v>
      </c>
      <c r="D23" s="33">
        <v>0</v>
      </c>
      <c r="E23" s="28">
        <f>C23*D23</f>
        <v>0</v>
      </c>
      <c r="F23" s="40" t="s">
        <v>309</v>
      </c>
    </row>
    <row r="24" spans="2:6" ht="23.25" customHeight="1" x14ac:dyDescent="0.3">
      <c r="B24" s="23" t="s">
        <v>310</v>
      </c>
      <c r="C24" s="29">
        <f>C8</f>
        <v>0</v>
      </c>
      <c r="D24" s="33">
        <v>0.22</v>
      </c>
      <c r="E24" s="29">
        <f>C24*D24</f>
        <v>0</v>
      </c>
      <c r="F24" s="40" t="s">
        <v>311</v>
      </c>
    </row>
    <row r="25" spans="2:6" ht="23.25" customHeight="1" x14ac:dyDescent="0.3">
      <c r="B25" s="23" t="s">
        <v>312</v>
      </c>
      <c r="C25" s="29">
        <f>C8*0.5</f>
        <v>0</v>
      </c>
      <c r="D25" s="33">
        <v>0.22</v>
      </c>
      <c r="E25" s="29">
        <f>C25*D25</f>
        <v>0</v>
      </c>
      <c r="F25" s="40" t="s">
        <v>313</v>
      </c>
    </row>
    <row r="26" spans="2:6" ht="15" customHeight="1" x14ac:dyDescent="0.3">
      <c r="B26" s="38" t="s">
        <v>314</v>
      </c>
      <c r="C26" s="30">
        <f>C6-E23</f>
        <v>0</v>
      </c>
    </row>
    <row r="27" spans="2:6" ht="15" customHeight="1" x14ac:dyDescent="0.3">
      <c r="B27" s="38" t="s">
        <v>315</v>
      </c>
      <c r="C27" s="30">
        <f>C6-E24</f>
        <v>0</v>
      </c>
    </row>
    <row r="29" spans="2:6" ht="15" customHeight="1" x14ac:dyDescent="0.3">
      <c r="B29" s="12" t="s">
        <v>316</v>
      </c>
      <c r="C29" s="12"/>
      <c r="D29" s="12"/>
      <c r="E29" s="12"/>
      <c r="F29" s="12"/>
    </row>
    <row r="30" spans="2:6" ht="18" customHeight="1" x14ac:dyDescent="0.3">
      <c r="B30" s="25" t="s">
        <v>236</v>
      </c>
      <c r="C30" s="25" t="s">
        <v>317</v>
      </c>
      <c r="D30" s="25" t="s">
        <v>318</v>
      </c>
      <c r="E30" s="25" t="s">
        <v>319</v>
      </c>
      <c r="F30" s="25" t="s">
        <v>53</v>
      </c>
    </row>
    <row r="31" spans="2:6" ht="15" customHeight="1" x14ac:dyDescent="0.3">
      <c r="B31" s="27" t="s">
        <v>320</v>
      </c>
      <c r="C31" s="28">
        <f>C6</f>
        <v>0</v>
      </c>
      <c r="D31" s="28">
        <f>C26</f>
        <v>0</v>
      </c>
      <c r="E31" s="49">
        <f>D31-D31</f>
        <v>0</v>
      </c>
      <c r="F31" s="40" t="s">
        <v>321</v>
      </c>
    </row>
    <row r="32" spans="2:6" ht="15" customHeight="1" x14ac:dyDescent="0.3">
      <c r="B32" s="23" t="s">
        <v>322</v>
      </c>
      <c r="C32" s="29">
        <f>C6</f>
        <v>0</v>
      </c>
      <c r="D32" s="29">
        <f>C18</f>
        <v>0</v>
      </c>
      <c r="E32" s="49">
        <f>D32-D31</f>
        <v>0</v>
      </c>
      <c r="F32" s="40" t="s">
        <v>323</v>
      </c>
    </row>
    <row r="33" spans="2:6" ht="15" customHeight="1" x14ac:dyDescent="0.3">
      <c r="B33" s="23" t="s">
        <v>324</v>
      </c>
      <c r="C33" s="29">
        <f>C6</f>
        <v>0</v>
      </c>
      <c r="D33" s="29">
        <f>C19</f>
        <v>0</v>
      </c>
      <c r="E33" s="49">
        <f>D33-D31</f>
        <v>0</v>
      </c>
      <c r="F33" s="40" t="s">
        <v>325</v>
      </c>
    </row>
    <row r="34" spans="2:6" ht="15" customHeight="1" x14ac:dyDescent="0.3">
      <c r="B34" s="23" t="s">
        <v>326</v>
      </c>
      <c r="C34" s="29">
        <f>C6</f>
        <v>0</v>
      </c>
      <c r="D34" s="29">
        <f>C27</f>
        <v>0</v>
      </c>
      <c r="E34" s="49">
        <f>D34-D31</f>
        <v>0</v>
      </c>
      <c r="F34" s="40"/>
    </row>
  </sheetData>
  <mergeCells count="5">
    <mergeCell ref="B2:F2"/>
    <mergeCell ref="B4:F4"/>
    <mergeCell ref="B13:F13"/>
    <mergeCell ref="B21:F21"/>
    <mergeCell ref="B29:F29"/>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E34"/>
  <sheetViews>
    <sheetView showGridLines="0" zoomScaleNormal="100" workbookViewId="0"/>
  </sheetViews>
  <sheetFormatPr defaultColWidth="8.6640625" defaultRowHeight="14.4" x14ac:dyDescent="0.3"/>
  <cols>
    <col min="1" max="1" width="3" customWidth="1"/>
    <col min="2" max="2" width="38" customWidth="1"/>
    <col min="3" max="4" width="22" customWidth="1"/>
    <col min="5" max="5" width="18" customWidth="1"/>
  </cols>
  <sheetData>
    <row r="2" spans="2:5" ht="30" customHeight="1" x14ac:dyDescent="0.3">
      <c r="B2" s="14" t="s">
        <v>327</v>
      </c>
      <c r="C2" s="14"/>
      <c r="D2" s="14"/>
      <c r="E2" s="14"/>
    </row>
    <row r="3" spans="2:5" ht="15" customHeight="1" x14ac:dyDescent="0.3">
      <c r="B3" s="2" t="s">
        <v>328</v>
      </c>
      <c r="C3" s="2"/>
      <c r="D3" s="2"/>
      <c r="E3" s="2"/>
    </row>
    <row r="5" spans="2:5" ht="15" customHeight="1" x14ac:dyDescent="0.3">
      <c r="B5" s="12" t="s">
        <v>329</v>
      </c>
      <c r="C5" s="12"/>
      <c r="D5" s="12"/>
      <c r="E5" s="12"/>
    </row>
    <row r="6" spans="2:5" ht="15" customHeight="1" x14ac:dyDescent="0.3">
      <c r="B6" s="23" t="s">
        <v>35</v>
      </c>
      <c r="C6" s="1" t="str">
        <f>'🏢 Données société'!C6</f>
        <v>Société X</v>
      </c>
      <c r="D6" s="1"/>
    </row>
    <row r="7" spans="2:5" ht="15" customHeight="1" x14ac:dyDescent="0.3">
      <c r="B7" s="23" t="s">
        <v>37</v>
      </c>
      <c r="C7" s="1" t="str">
        <f>'🏢 Données société'!C7</f>
        <v>SA / SAS / Sàrl / SARL</v>
      </c>
      <c r="D7" s="1"/>
    </row>
    <row r="8" spans="2:5" ht="15" customHeight="1" x14ac:dyDescent="0.3">
      <c r="B8" s="23" t="s">
        <v>39</v>
      </c>
      <c r="C8" s="1" t="str">
        <f>'🏢 Données société'!C8</f>
        <v>France / Suisse</v>
      </c>
      <c r="D8" s="1"/>
    </row>
    <row r="9" spans="2:5" ht="15" customHeight="1" x14ac:dyDescent="0.3">
      <c r="B9" s="23" t="s">
        <v>43</v>
      </c>
      <c r="C9" s="1" t="str">
        <f>'🏢 Données société'!C10</f>
        <v>EUR / CHF</v>
      </c>
      <c r="D9" s="1"/>
    </row>
    <row r="10" spans="2:5" ht="15" customHeight="1" x14ac:dyDescent="0.3">
      <c r="B10" s="23" t="s">
        <v>330</v>
      </c>
      <c r="C10" s="1">
        <f>'🏢 Données société'!C12</f>
        <v>0</v>
      </c>
      <c r="D10" s="1"/>
    </row>
    <row r="12" spans="2:5" ht="15" customHeight="1" x14ac:dyDescent="0.3">
      <c r="B12" s="12" t="s">
        <v>331</v>
      </c>
      <c r="C12" s="12"/>
      <c r="D12" s="12"/>
      <c r="E12" s="12"/>
    </row>
    <row r="13" spans="2:5" ht="18" customHeight="1" x14ac:dyDescent="0.3">
      <c r="B13" s="25" t="s">
        <v>197</v>
      </c>
      <c r="C13" s="25" t="s">
        <v>198</v>
      </c>
      <c r="D13" s="25" t="s">
        <v>53</v>
      </c>
      <c r="E13" s="25"/>
    </row>
    <row r="14" spans="2:5" ht="15" customHeight="1" x14ac:dyDescent="0.3">
      <c r="B14" s="23" t="s">
        <v>199</v>
      </c>
      <c r="C14" s="50" t="s">
        <v>332</v>
      </c>
    </row>
    <row r="15" spans="2:5" ht="15" customHeight="1" x14ac:dyDescent="0.3">
      <c r="B15" s="23" t="s">
        <v>201</v>
      </c>
      <c r="C15" s="50" t="s">
        <v>332</v>
      </c>
    </row>
    <row r="16" spans="2:5" ht="15" customHeight="1" x14ac:dyDescent="0.3">
      <c r="B16" s="23" t="s">
        <v>203</v>
      </c>
      <c r="C16" s="50" t="s">
        <v>332</v>
      </c>
    </row>
    <row r="17" spans="2:5" ht="15" customHeight="1" x14ac:dyDescent="0.3">
      <c r="B17" s="23" t="s">
        <v>205</v>
      </c>
      <c r="C17" s="50" t="s">
        <v>332</v>
      </c>
    </row>
    <row r="18" spans="2:5" ht="15" customHeight="1" x14ac:dyDescent="0.3">
      <c r="B18" s="27" t="s">
        <v>333</v>
      </c>
      <c r="C18" s="50" t="s">
        <v>332</v>
      </c>
    </row>
    <row r="19" spans="2:5" ht="15" customHeight="1" x14ac:dyDescent="0.3">
      <c r="B19" s="27" t="s">
        <v>334</v>
      </c>
      <c r="C19" s="51" t="s">
        <v>332</v>
      </c>
    </row>
    <row r="20" spans="2:5" ht="15" customHeight="1" x14ac:dyDescent="0.3">
      <c r="B20" s="27" t="s">
        <v>335</v>
      </c>
      <c r="C20" s="50" t="s">
        <v>332</v>
      </c>
    </row>
    <row r="22" spans="2:5" ht="15" customHeight="1" x14ac:dyDescent="0.3">
      <c r="B22" s="12" t="s">
        <v>336</v>
      </c>
      <c r="C22" s="12"/>
      <c r="D22" s="12"/>
      <c r="E22" s="12"/>
    </row>
    <row r="23" spans="2:5" ht="18" customHeight="1" x14ac:dyDescent="0.3">
      <c r="B23" s="25" t="s">
        <v>223</v>
      </c>
      <c r="C23" s="25" t="s">
        <v>86</v>
      </c>
      <c r="D23" s="25" t="s">
        <v>337</v>
      </c>
      <c r="E23" s="25"/>
    </row>
    <row r="24" spans="2:5" ht="15" customHeight="1" x14ac:dyDescent="0.3">
      <c r="B24" s="52" t="str">
        <f>'🏢 Données société'!B43</f>
        <v>Associé 1 (ex. M. X)</v>
      </c>
      <c r="C24" s="43">
        <f>'🏢 Données société'!C43</f>
        <v>0.6</v>
      </c>
      <c r="D24" s="53">
        <f>'📜 Clauses &amp; Pacte'!D13</f>
        <v>0</v>
      </c>
    </row>
    <row r="25" spans="2:5" ht="15" customHeight="1" x14ac:dyDescent="0.3">
      <c r="B25" s="52" t="str">
        <f>'🏢 Données société'!B44</f>
        <v>Associé 2 (ex. Mme Y)</v>
      </c>
      <c r="C25" s="43">
        <f>'🏢 Données société'!C44</f>
        <v>0.4</v>
      </c>
      <c r="D25" s="53" t="str">
        <f>'📜 Clauses &amp; Pacte'!D14</f>
        <v>Valeur quote-part (k)</v>
      </c>
    </row>
    <row r="27" spans="2:5" ht="15" customHeight="1" x14ac:dyDescent="0.3">
      <c r="B27" s="12" t="s">
        <v>338</v>
      </c>
      <c r="C27" s="12"/>
      <c r="D27" s="12"/>
      <c r="E27" s="12"/>
    </row>
    <row r="28" spans="2:5" ht="15" customHeight="1" x14ac:dyDescent="0.3">
      <c r="B28" s="23" t="s">
        <v>339</v>
      </c>
      <c r="C28" s="35">
        <f>'💶 Fiscalité sortie'!D31</f>
        <v>0</v>
      </c>
    </row>
    <row r="29" spans="2:5" ht="15" customHeight="1" x14ac:dyDescent="0.3">
      <c r="B29" s="23" t="s">
        <v>322</v>
      </c>
      <c r="C29" s="35">
        <f>'💶 Fiscalité sortie'!D32</f>
        <v>0</v>
      </c>
    </row>
    <row r="30" spans="2:5" ht="15" customHeight="1" x14ac:dyDescent="0.3">
      <c r="B30" s="23" t="s">
        <v>324</v>
      </c>
      <c r="C30" s="35">
        <f>'💶 Fiscalité sortie'!D33</f>
        <v>0</v>
      </c>
    </row>
    <row r="32" spans="2:5" ht="15" customHeight="1" x14ac:dyDescent="0.3">
      <c r="B32" s="11" t="s">
        <v>340</v>
      </c>
      <c r="C32" s="11"/>
      <c r="D32" s="11"/>
      <c r="E32" s="11"/>
    </row>
    <row r="33" spans="2:5" ht="34.5" customHeight="1" x14ac:dyDescent="0.3">
      <c r="B33" s="54" t="s">
        <v>341</v>
      </c>
      <c r="C33" s="54"/>
      <c r="D33" s="54"/>
      <c r="E33" s="54"/>
    </row>
    <row r="34" spans="2:5" ht="34.5" customHeight="1" x14ac:dyDescent="0.3">
      <c r="B34" s="54"/>
      <c r="C34" s="54"/>
      <c r="D34" s="54"/>
      <c r="E34" s="54"/>
    </row>
  </sheetData>
  <mergeCells count="13">
    <mergeCell ref="B27:E27"/>
    <mergeCell ref="B32:E32"/>
    <mergeCell ref="B33:E34"/>
    <mergeCell ref="C8:D8"/>
    <mergeCell ref="C9:D9"/>
    <mergeCell ref="C10:D10"/>
    <mergeCell ref="B12:E12"/>
    <mergeCell ref="B22:E22"/>
    <mergeCell ref="B2:E2"/>
    <mergeCell ref="B3:E3"/>
    <mergeCell ref="B5:E5"/>
    <mergeCell ref="C6:D6"/>
    <mergeCell ref="C7:D7"/>
  </mergeCells>
  <pageMargins left="0.75" right="0.75" top="1" bottom="1"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 Mode d'emploi</vt:lpstr>
      <vt:lpstr>🏢 Données société</vt:lpstr>
      <vt:lpstr>🔧 Retraitements</vt:lpstr>
      <vt:lpstr>📊 Valorisation</vt:lpstr>
      <vt:lpstr>📜 Clauses &amp; Pacte</vt:lpstr>
      <vt:lpstr>💶 Fiscalité sortie</vt:lpstr>
      <vt:lpstr>📄 Rapport synthèse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Aristide Ruot</cp:lastModifiedBy>
  <cp:revision>0</cp:revision>
  <dcterms:created xsi:type="dcterms:W3CDTF">2026-04-16T05:21:02Z</dcterms:created>
  <dcterms:modified xsi:type="dcterms:W3CDTF">2026-04-16T05:28:05Z</dcterms:modified>
  <dc:language>en-US</dc:language>
</cp:coreProperties>
</file>