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Z:\Hectelion\01_Admin\08_Marketing\11_Publications gratuites\Matériel\45_BSPCE\"/>
    </mc:Choice>
  </mc:AlternateContent>
  <xr:revisionPtr revIDLastSave="0" documentId="13_ncr:1_{8AAD1866-8E70-4774-8CD7-E7846A7CAEBE}" xr6:coauthVersionLast="47" xr6:coauthVersionMax="47" xr10:uidLastSave="{00000000-0000-0000-0000-000000000000}"/>
  <bookViews>
    <workbookView xWindow="-38508" yWindow="-2280" windowWidth="38616" windowHeight="21096" xr2:uid="{00000000-000D-0000-FFFF-FFFF00000000}"/>
  </bookViews>
  <sheets>
    <sheet name="Notice" sheetId="1" r:id="rId1"/>
    <sheet name="Calculateur BSPCE" sheetId="2" r:id="rId2"/>
    <sheet name="Tableau comparatif" sheetId="3" r:id="rId3"/>
  </sheets>
  <definedNames>
    <definedName name="_xlnm.Print_Area" localSheetId="0">Notice!$A$1:$C$17</definedName>
    <definedName name="_xlnm.Print_Area" localSheetId="2">'Tableau comparatif'!$A$1:$G$11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34" i="2"/>
  <c r="C33" i="2"/>
  <c r="C32" i="2"/>
  <c r="C31" i="2"/>
  <c r="C18" i="2"/>
  <c r="C20" i="2" s="1"/>
  <c r="C19" i="2" l="1"/>
  <c r="C21" i="2" s="1"/>
  <c r="C22" i="2" s="1"/>
  <c r="C25" i="2" l="1"/>
  <c r="C26" i="2" s="1"/>
  <c r="C24" i="2"/>
  <c r="C27" i="2" s="1"/>
  <c r="C23" i="2"/>
</calcChain>
</file>

<file path=xl/sharedStrings.xml><?xml version="1.0" encoding="utf-8"?>
<sst xmlns="http://schemas.openxmlformats.org/spreadsheetml/2006/main" count="71" uniqueCount="68">
  <si>
    <t>Calculateur de valorisation des BSPCE</t>
  </si>
  <si>
    <t>Hectelion SA — Évaluation d'instruments financiers franco-suisse</t>
  </si>
  <si>
    <t>À quoi sert cet outil</t>
  </si>
  <si>
    <t>Cet outil valorise un bon de souscription de parts de créateur d'entreprise (BSPCE) comme ce qu'il est économiquement : une option d'achat sur les titres de la société. Il applique le modèle de Black-Scholes-Merton, ajuste la valeur pour l'illiquidité et la probabilité de départ, puis en déduit la juste valeur du plan et la charge comptable IFRS 2.</t>
  </si>
  <si>
    <t>Mode d'emploi</t>
  </si>
  <si>
    <t>1. Onglet « Calculateur BSPCE » : saisis uniquement les cellules ambre (valeur du titre, prix d'exercice, taux sans risque, volatilité, maturité, nombre de bons, décote d'illiquidité, turnover, durée de vesting). Tous les résultats se recalculent automatiquement.</t>
  </si>
  <si>
    <t>2. Onglet « Tableau comparatif » : grille indicative des grandes familles d'instruments (BSPCE, stock-option, action gratuite, BSA, sweet equity).</t>
  </si>
  <si>
    <t>3. La valeur d'un BSPCE dépend surtout de la volatilité retenue, paramètre le plus incertain d'une société non cotée. Utilise le bloc de sensibilité pour tester plusieurs hypothèses plutôt qu'un chiffre unique.</t>
  </si>
  <si>
    <t>Avertissement</t>
  </si>
  <si>
    <t>Avertissement. Ce calculateur est un outil pédagogique et indicatif. Il ne constitue ni un conseil en investissement, ni un conseil juridique, comptable ou fiscal, et ne saurait engager la responsabilité d'Hectelion SA. Les valeurs obtenues reposent sur des hypothèses simplificatrices (volatilité, maturité, absence de dividendes, exercice européen) qui doivent être adaptées à chaque situation. La juste valeur d'un BSPCE et son prix d'exercice doivent être documentés par une valorisation indépendante. L'éligibilité au régime des BSPCE et leur fiscalité, profondément remaniée par les lois de finances pour 2025 et 2026, relèvent d'un conseil dédié à jour des derniers textes. Hectelion SA n'est pas agréée FINMA et n'intervient pas sur les opérations portant sur des sociétés cotées relevant d'un tel agrément.</t>
  </si>
  <si>
    <t>Contact : https://www.hectelion.com  ·  https://calendly.com/aristide-ruot-hectelion-dcc/30min?month=2</t>
  </si>
  <si>
    <t>Saisis uniquement les cellules ambre</t>
  </si>
  <si>
    <t>Saisie</t>
  </si>
  <si>
    <t>Valeur du titre  S  (EUR)</t>
  </si>
  <si>
    <t>Prix d'exercice  K  (EUR)</t>
  </si>
  <si>
    <t>Taux sans risque  r</t>
  </si>
  <si>
    <t>Volatilité  σ</t>
  </si>
  <si>
    <t>Maturité  T  (années)</t>
  </si>
  <si>
    <t>Taux de dividende  q</t>
  </si>
  <si>
    <t>Nombre de bons attribués</t>
  </si>
  <si>
    <t>Décote d'illiquidité  (DLOM)</t>
  </si>
  <si>
    <t>Probabilité de départ (turnover)</t>
  </si>
  <si>
    <t>Durée de vesting  (années)</t>
  </si>
  <si>
    <t>Résultat</t>
  </si>
  <si>
    <t>d1</t>
  </si>
  <si>
    <t>d2</t>
  </si>
  <si>
    <t>N(d1)</t>
  </si>
  <si>
    <t>N(d2)</t>
  </si>
  <si>
    <t>Valeur BSM par bon  (EUR)</t>
  </si>
  <si>
    <t>En % de la valeur du titre</t>
  </si>
  <si>
    <t>Juste valeur brute du plan  (EUR)</t>
  </si>
  <si>
    <t>Valeur ajustée par bon  (EUR)</t>
  </si>
  <si>
    <t>Valeur ajustée du plan  (EUR)</t>
  </si>
  <si>
    <t>Charge IFRS 2 annuelle  (EUR/an)</t>
  </si>
  <si>
    <t>Sensibilité à la volatilité</t>
  </si>
  <si>
    <t>Valeur BSM / bon (EUR)</t>
  </si>
  <si>
    <t>Formule : Black-Scholes-Merton, call européen. La juste valeur brute est ajustée par la décote d'illiquidité puis par le turnover. Chiffres illustratifs, à adapter et à documenter.</t>
  </si>
  <si>
    <t>Instruments d'intéressement : tableau comparatif indicatif</t>
  </si>
  <si>
    <t>Instrument</t>
  </si>
  <si>
    <t>Éligibilité</t>
  </si>
  <si>
    <t>Mise initiale du bénéficiaire</t>
  </si>
  <si>
    <t>Traitement fiscal (principe)</t>
  </si>
  <si>
    <t>Usage type</t>
  </si>
  <si>
    <t>BSPCE</t>
  </si>
  <si>
    <t>Stricte (société jeune, non cotée, éligible)</t>
  </si>
  <si>
    <t>Aucune à l'attribution</t>
  </si>
  <si>
    <t>Régime de faveur, distinction gain d'exercice et de cession</t>
  </si>
  <si>
    <t>Startups et PME de croissance</t>
  </si>
  <si>
    <t>Stock-option</t>
  </si>
  <si>
    <t>Large</t>
  </si>
  <si>
    <t>Moins favorable que le BSPCE</t>
  </si>
  <si>
    <t>Sociétés non éligibles au BSPCE</t>
  </si>
  <si>
    <t>Action gratuite (AGA)</t>
  </si>
  <si>
    <t>Large, sous conditions</t>
  </si>
  <si>
    <t>Aucune (titres attribués)</t>
  </si>
  <si>
    <t>Gain d'acquisition et plus-value distincts</t>
  </si>
  <si>
    <t>Fidélisation large des salariés</t>
  </si>
  <si>
    <t>BSA</t>
  </si>
  <si>
    <t>Très large</t>
  </si>
  <si>
    <t>Achat du bon à sa juste valeur</t>
  </si>
  <si>
    <t>Plus-value mobilière</t>
  </si>
  <si>
    <t>Investisseurs et dirigeants non éligibles</t>
  </si>
  <si>
    <t>Sweet equity</t>
  </si>
  <si>
    <t>Libre (montage LBO)</t>
  </si>
  <si>
    <t>Investissement réel des managers</t>
  </si>
  <si>
    <t>Plus-value, avec risque de requalification</t>
  </si>
  <si>
    <t>Management packages de LBO</t>
  </si>
  <si>
    <t>Tableau indicatif : le traitement fiscal précis dépend de la situation et des textes en vigueur, notamment des lois de finances pour 2025 et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</si>
</sst>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7" x14ac:knownFonts="1">
    <font>
      <sz val="11"/>
      <color theme="1"/>
      <name val="Aptos"/>
      <family val="2"/>
      <scheme val="minor"/>
    </font>
    <font>
      <b/>
      <sz val="16"/>
      <color rgb="FF182E4E"/>
      <name val="Cardo"/>
      <family val="1"/>
    </font>
    <font>
      <i/>
      <sz val="11"/>
      <color rgb="FF555555"/>
      <name val="Cardo"/>
      <family val="1"/>
    </font>
    <font>
      <b/>
      <sz val="11"/>
      <color rgb="FF182E4E"/>
      <name val="Cardo"/>
      <family val="1"/>
    </font>
    <font>
      <sz val="11"/>
      <color rgb="FF182E4E"/>
      <name val="Cardo"/>
      <family val="1"/>
    </font>
    <font>
      <b/>
      <sz val="11"/>
      <color rgb="FFFFFFFF"/>
      <name val="Cardo"/>
      <family val="1"/>
    </font>
    <font>
      <b/>
      <sz val="14"/>
      <color rgb="FF182E4E"/>
      <name val="Cardo"/>
      <family val="1"/>
    </font>
  </fonts>
  <fills count="5">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s>
  <borders count="2">
    <border>
      <left/>
      <right/>
      <top/>
      <bottom/>
      <diagonal/>
    </border>
    <border>
      <left style="thin">
        <color rgb="FFD6DCE5"/>
      </left>
      <right style="thin">
        <color rgb="FFD6DCE5"/>
      </right>
      <top style="thin">
        <color rgb="FFD6DCE5"/>
      </top>
      <bottom style="thin">
        <color rgb="FFD6DCE5"/>
      </bottom>
      <diagonal/>
    </border>
  </borders>
  <cellStyleXfs count="1">
    <xf numFmtId="0" fontId="0" fillId="0" borderId="0"/>
  </cellStyleXfs>
  <cellXfs count="31">
    <xf numFmtId="0" fontId="0" fillId="0" borderId="0" xfId="0"/>
    <xf numFmtId="0" fontId="1" fillId="0" borderId="0" xfId="0" applyFont="1"/>
    <xf numFmtId="0" fontId="2" fillId="0" borderId="0" xfId="0" applyFont="1"/>
    <xf numFmtId="0" fontId="3" fillId="0" borderId="0" xfId="0" applyFont="1" applyAlignment="1">
      <alignment horizontal="left" vertical="top"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3" fillId="0" borderId="0" xfId="0" applyFont="1" applyAlignment="1">
      <alignment horizontal="left" vertical="center" wrapText="1"/>
    </xf>
    <xf numFmtId="4" fontId="4" fillId="4" borderId="1" xfId="0" applyNumberFormat="1" applyFont="1" applyFill="1" applyBorder="1" applyAlignment="1">
      <alignment horizontal="center" vertical="center"/>
    </xf>
    <xf numFmtId="164" fontId="4" fillId="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164" fontId="4" fillId="0" borderId="0" xfId="0" applyNumberFormat="1" applyFont="1" applyAlignment="1">
      <alignment horizontal="center" vertical="center"/>
    </xf>
    <xf numFmtId="3" fontId="4" fillId="0" borderId="0" xfId="0" applyNumberFormat="1" applyFont="1" applyAlignment="1">
      <alignment horizontal="center" vertical="center"/>
    </xf>
    <xf numFmtId="4" fontId="4" fillId="0" borderId="0" xfId="0" applyNumberFormat="1" applyFont="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64" fontId="4"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xf>
    <xf numFmtId="0" fontId="1" fillId="0" borderId="0" xfId="0" applyFont="1" applyAlignment="1">
      <alignment horizontal="lef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5" fillId="3" borderId="0" xfId="0" applyFont="1" applyFill="1" applyAlignment="1">
      <alignment horizontal="left" vertical="center" wrapText="1"/>
    </xf>
    <xf numFmtId="0" fontId="0" fillId="3" borderId="0" xfId="0" applyFill="1"/>
    <xf numFmtId="0" fontId="2" fillId="0" borderId="0" xfId="0" applyFont="1" applyAlignment="1">
      <alignment horizontal="left" vertical="top" wrapText="1"/>
    </xf>
    <xf numFmtId="0" fontId="0" fillId="0" borderId="0" xfId="0"/>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B16"/>
  <sheetViews>
    <sheetView showGridLines="0" tabSelected="1" view="pageBreakPreview" zoomScaleNormal="100" zoomScaleSheetLayoutView="100" workbookViewId="0"/>
  </sheetViews>
  <sheetFormatPr defaultRowHeight="14.4" x14ac:dyDescent="0.3"/>
  <cols>
    <col min="1" max="1" width="2.3984375" customWidth="1"/>
    <col min="2" max="2" width="111.796875" customWidth="1"/>
  </cols>
  <sheetData>
    <row r="2" spans="2:2" ht="22.8" customHeight="1" x14ac:dyDescent="0.55000000000000004">
      <c r="B2" s="1" t="s">
        <v>0</v>
      </c>
    </row>
    <row r="3" spans="2:2" ht="15.6" customHeight="1" x14ac:dyDescent="0.4">
      <c r="B3" s="2" t="s">
        <v>1</v>
      </c>
    </row>
    <row r="5" spans="2:2" ht="15.6" customHeight="1" x14ac:dyDescent="0.3">
      <c r="B5" s="3" t="s">
        <v>2</v>
      </c>
    </row>
    <row r="6" spans="2:2" ht="46.8" customHeight="1" x14ac:dyDescent="0.3">
      <c r="B6" s="4" t="s">
        <v>3</v>
      </c>
    </row>
    <row r="8" spans="2:2" ht="15.6" customHeight="1" x14ac:dyDescent="0.3">
      <c r="B8" s="3" t="s">
        <v>4</v>
      </c>
    </row>
    <row r="9" spans="2:2" ht="46.8" customHeight="1" x14ac:dyDescent="0.3">
      <c r="B9" s="4" t="s">
        <v>5</v>
      </c>
    </row>
    <row r="10" spans="2:2" ht="31.2" customHeight="1" x14ac:dyDescent="0.3">
      <c r="B10" s="4" t="s">
        <v>6</v>
      </c>
    </row>
    <row r="11" spans="2:2" ht="31.2" customHeight="1" x14ac:dyDescent="0.3">
      <c r="B11" s="4" t="s">
        <v>7</v>
      </c>
    </row>
    <row r="13" spans="2:2" ht="15.6" customHeight="1" x14ac:dyDescent="0.3">
      <c r="B13" s="3" t="s">
        <v>8</v>
      </c>
    </row>
    <row r="14" spans="2:2" ht="196.8" customHeight="1" x14ac:dyDescent="0.3">
      <c r="B14" s="5" t="s">
        <v>9</v>
      </c>
    </row>
    <row r="16" spans="2:2" ht="15.6" customHeight="1" x14ac:dyDescent="0.4">
      <c r="B16" s="2" t="s">
        <v>10</v>
      </c>
    </row>
  </sheetData>
  <pageMargins left="0.75" right="0.75" top="1" bottom="1" header="0.5" footer="0.5"/>
  <pageSetup paperSize="9" scale="6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2:C37"/>
  <sheetViews>
    <sheetView showGridLines="0" view="pageBreakPreview" workbookViewId="0"/>
  </sheetViews>
  <sheetFormatPr defaultRowHeight="14.4" x14ac:dyDescent="0.3"/>
  <cols>
    <col min="1" max="1" width="2.3984375" customWidth="1"/>
    <col min="2" max="2" width="39.8984375" customWidth="1"/>
    <col min="3" max="3" width="19.8984375" customWidth="1"/>
    <col min="4" max="4" width="1.796875" customWidth="1"/>
  </cols>
  <sheetData>
    <row r="2" spans="2:3" ht="22.8" customHeight="1" x14ac:dyDescent="0.55000000000000004">
      <c r="B2" s="1" t="s">
        <v>0</v>
      </c>
    </row>
    <row r="3" spans="2:3" ht="15.6" customHeight="1" x14ac:dyDescent="0.4">
      <c r="B3" s="2" t="s">
        <v>11</v>
      </c>
    </row>
    <row r="5" spans="2:3" ht="15.6" customHeight="1" x14ac:dyDescent="0.3">
      <c r="B5" s="25" t="s">
        <v>12</v>
      </c>
      <c r="C5" s="26"/>
    </row>
    <row r="6" spans="2:3" ht="15.6" customHeight="1" x14ac:dyDescent="0.3">
      <c r="B6" s="6" t="s">
        <v>13</v>
      </c>
      <c r="C6" s="7">
        <v>40</v>
      </c>
    </row>
    <row r="7" spans="2:3" ht="15.6" customHeight="1" x14ac:dyDescent="0.3">
      <c r="B7" s="6" t="s">
        <v>14</v>
      </c>
      <c r="C7" s="7">
        <v>40</v>
      </c>
    </row>
    <row r="8" spans="2:3" ht="15.6" customHeight="1" x14ac:dyDescent="0.3">
      <c r="B8" s="6" t="s">
        <v>15</v>
      </c>
      <c r="C8" s="8">
        <v>0.03</v>
      </c>
    </row>
    <row r="9" spans="2:3" ht="15.6" customHeight="1" x14ac:dyDescent="0.3">
      <c r="B9" s="6" t="s">
        <v>16</v>
      </c>
      <c r="C9" s="8">
        <v>0.45</v>
      </c>
    </row>
    <row r="10" spans="2:3" ht="15.6" customHeight="1" x14ac:dyDescent="0.3">
      <c r="B10" s="6" t="s">
        <v>17</v>
      </c>
      <c r="C10" s="9">
        <v>5</v>
      </c>
    </row>
    <row r="11" spans="2:3" ht="15.6" customHeight="1" x14ac:dyDescent="0.3">
      <c r="B11" s="6" t="s">
        <v>18</v>
      </c>
      <c r="C11" s="8">
        <v>0</v>
      </c>
    </row>
    <row r="12" spans="2:3" ht="15.6" customHeight="1" x14ac:dyDescent="0.3">
      <c r="B12" s="6" t="s">
        <v>19</v>
      </c>
      <c r="C12" s="10">
        <v>15000</v>
      </c>
    </row>
    <row r="13" spans="2:3" ht="15.6" customHeight="1" x14ac:dyDescent="0.3">
      <c r="B13" s="6" t="s">
        <v>20</v>
      </c>
      <c r="C13" s="8">
        <v>0.2</v>
      </c>
    </row>
    <row r="14" spans="2:3" ht="15.6" customHeight="1" x14ac:dyDescent="0.3">
      <c r="B14" s="6" t="s">
        <v>21</v>
      </c>
      <c r="C14" s="8">
        <v>0.1</v>
      </c>
    </row>
    <row r="15" spans="2:3" ht="15.6" customHeight="1" x14ac:dyDescent="0.3">
      <c r="B15" s="6" t="s">
        <v>22</v>
      </c>
      <c r="C15" s="9">
        <v>4</v>
      </c>
    </row>
    <row r="17" spans="2:3" ht="15.6" customHeight="1" x14ac:dyDescent="0.3">
      <c r="B17" s="25" t="s">
        <v>23</v>
      </c>
      <c r="C17" s="26"/>
    </row>
    <row r="18" spans="2:3" ht="15.6" customHeight="1" x14ac:dyDescent="0.3">
      <c r="B18" s="6" t="s">
        <v>24</v>
      </c>
      <c r="C18" s="11">
        <f>(LN(C6/C7)+(C8-C11+C9^2/2)*C10)/(C9*SQRT(C10))</f>
        <v>0.65218649343743851</v>
      </c>
    </row>
    <row r="19" spans="2:3" ht="15.6" customHeight="1" x14ac:dyDescent="0.3">
      <c r="B19" s="6" t="s">
        <v>25</v>
      </c>
      <c r="C19" s="11">
        <f>C18-C9*SQRT(C10)</f>
        <v>-0.35404409643746704</v>
      </c>
    </row>
    <row r="20" spans="2:3" ht="15.6" customHeight="1" x14ac:dyDescent="0.3">
      <c r="B20" s="6" t="s">
        <v>26</v>
      </c>
      <c r="C20" s="11">
        <f>NORMSDIST(C18)</f>
        <v>0.74285956399793496</v>
      </c>
    </row>
    <row r="21" spans="2:3" ht="15.6" customHeight="1" x14ac:dyDescent="0.3">
      <c r="B21" s="6" t="s">
        <v>27</v>
      </c>
      <c r="C21" s="11">
        <f>NORMSDIST(C19)</f>
        <v>0.36165291826582208</v>
      </c>
    </row>
    <row r="22" spans="2:3" ht="19.2" customHeight="1" x14ac:dyDescent="0.3">
      <c r="B22" s="6" t="s">
        <v>28</v>
      </c>
      <c r="C22" s="12">
        <f>C6*EXP(-C11*C10)*C20-C7*EXP(-C8*C10)*C21</f>
        <v>17.263280501965696</v>
      </c>
    </row>
    <row r="23" spans="2:3" ht="15.6" customHeight="1" x14ac:dyDescent="0.3">
      <c r="B23" s="6" t="s">
        <v>29</v>
      </c>
      <c r="C23" s="13">
        <f>C22/C6</f>
        <v>0.43158201254914241</v>
      </c>
    </row>
    <row r="24" spans="2:3" ht="15.6" customHeight="1" x14ac:dyDescent="0.3">
      <c r="B24" s="6" t="s">
        <v>30</v>
      </c>
      <c r="C24" s="14">
        <f>C22*C12</f>
        <v>258949.20752948543</v>
      </c>
    </row>
    <row r="25" spans="2:3" ht="15.6" customHeight="1" x14ac:dyDescent="0.3">
      <c r="B25" s="6" t="s">
        <v>31</v>
      </c>
      <c r="C25" s="15">
        <f>C22*(1-C13)*(1-C14)</f>
        <v>12.429561961415303</v>
      </c>
    </row>
    <row r="26" spans="2:3" ht="15.6" customHeight="1" x14ac:dyDescent="0.3">
      <c r="B26" s="6" t="s">
        <v>32</v>
      </c>
      <c r="C26" s="14">
        <f>C25*C12</f>
        <v>186443.42942122955</v>
      </c>
    </row>
    <row r="27" spans="2:3" ht="15.6" customHeight="1" x14ac:dyDescent="0.3">
      <c r="B27" s="6" t="s">
        <v>33</v>
      </c>
      <c r="C27" s="14">
        <f>C24/C15</f>
        <v>64737.301882371357</v>
      </c>
    </row>
    <row r="29" spans="2:3" ht="15.6" customHeight="1" x14ac:dyDescent="0.3">
      <c r="B29" s="25" t="s">
        <v>34</v>
      </c>
      <c r="C29" s="26"/>
    </row>
    <row r="30" spans="2:3" ht="31.2" customHeight="1" x14ac:dyDescent="0.3">
      <c r="B30" s="16" t="s">
        <v>16</v>
      </c>
      <c r="C30" s="17" t="s">
        <v>35</v>
      </c>
    </row>
    <row r="31" spans="2:3" ht="15.6" x14ac:dyDescent="0.3">
      <c r="B31" s="18">
        <v>0.25</v>
      </c>
      <c r="C31" s="19">
        <f>$C$6*EXP(-$C$11*$C$10)*NORMSDIST((LN($C$6/$C$7)+($C$8-$C$11+B31^2/2)*$C$10)/(B31*SQRT($C$10)))-$C$7*EXP(-$C$8*$C$10)*NORMSDIST((LN($C$6/$C$7)+($C$8-$C$11+B31^2/2)*$C$10)/(B31*SQRT($C$10))-B31*SQRT($C$10))</f>
        <v>11.263316905789527</v>
      </c>
    </row>
    <row r="32" spans="2:3" ht="15.6" x14ac:dyDescent="0.3">
      <c r="B32" s="20">
        <v>0.35</v>
      </c>
      <c r="C32" s="21">
        <f>$C$6*EXP(-$C$11*$C$10)*NORMSDIST((LN($C$6/$C$7)+($C$8-$C$11+B32^2/2)*$C$10)/(B32*SQRT($C$10)))-$C$7*EXP(-$C$8*$C$10)*NORMSDIST((LN($C$6/$C$7)+($C$8-$C$11+B32^2/2)*$C$10)/(B32*SQRT($C$10))-B32*SQRT($C$10))</f>
        <v>14.311687979817059</v>
      </c>
    </row>
    <row r="33" spans="2:3" ht="15.6" x14ac:dyDescent="0.3">
      <c r="B33" s="18">
        <v>0.45</v>
      </c>
      <c r="C33" s="19">
        <f>$C$6*EXP(-$C$11*$C$10)*NORMSDIST((LN($C$6/$C$7)+($C$8-$C$11+B33^2/2)*$C$10)/(B33*SQRT($C$10)))-$C$7*EXP(-$C$8*$C$10)*NORMSDIST((LN($C$6/$C$7)+($C$8-$C$11+B33^2/2)*$C$10)/(B33*SQRT($C$10))-B33*SQRT($C$10))</f>
        <v>17.263280501965696</v>
      </c>
    </row>
    <row r="34" spans="2:3" ht="15.6" x14ac:dyDescent="0.3">
      <c r="B34" s="20">
        <v>0.55000000000000004</v>
      </c>
      <c r="C34" s="21">
        <f>$C$6*EXP(-$C$11*$C$10)*NORMSDIST((LN($C$6/$C$7)+($C$8-$C$11+B34^2/2)*$C$10)/(B34*SQRT($C$10)))-$C$7*EXP(-$C$8*$C$10)*NORMSDIST((LN($C$6/$C$7)+($C$8-$C$11+B34^2/2)*$C$10)/(B34*SQRT($C$10))-B34*SQRT($C$10))</f>
        <v>20.068151233675291</v>
      </c>
    </row>
    <row r="35" spans="2:3" ht="15.6" x14ac:dyDescent="0.3">
      <c r="B35" s="18">
        <v>0.65</v>
      </c>
      <c r="C35" s="19">
        <f>$C$6*EXP(-$C$11*$C$10)*NORMSDIST((LN($C$6/$C$7)+($C$8-$C$11+B35^2/2)*$C$10)/(B35*SQRT($C$10)))-$C$7*EXP(-$C$8*$C$10)*NORMSDIST((LN($C$6/$C$7)+($C$8-$C$11+B35^2/2)*$C$10)/(B35*SQRT($C$10))-B35*SQRT($C$10))</f>
        <v>22.694203531272915</v>
      </c>
    </row>
    <row r="37" spans="2:3" ht="46.8" customHeight="1" x14ac:dyDescent="0.3">
      <c r="B37" s="27" t="s">
        <v>36</v>
      </c>
      <c r="C37" s="28"/>
    </row>
  </sheetData>
  <mergeCells count="4">
    <mergeCell ref="B5:C5"/>
    <mergeCell ref="B37:C37"/>
    <mergeCell ref="B29:C29"/>
    <mergeCell ref="B17:C17"/>
  </mergeCells>
  <pageMargins left="0.75" right="0.75" top="1" bottom="1" header="0.5" footer="0.5"/>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2:F11"/>
  <sheetViews>
    <sheetView showGridLines="0" view="pageBreakPreview" workbookViewId="0">
      <selection activeCell="K8" sqref="K8"/>
    </sheetView>
  </sheetViews>
  <sheetFormatPr defaultRowHeight="14.4" x14ac:dyDescent="0.3"/>
  <cols>
    <col min="1" max="1" width="2.3984375" customWidth="1"/>
    <col min="2" max="2" width="17.8984375" customWidth="1"/>
    <col min="3" max="3" width="25.8984375" customWidth="1"/>
    <col min="4" max="4" width="29.8984375" customWidth="1"/>
    <col min="5" max="5" width="33.8984375" customWidth="1"/>
    <col min="6" max="6" width="25.8984375" customWidth="1"/>
  </cols>
  <sheetData>
    <row r="2" spans="2:6" ht="22.8" customHeight="1" x14ac:dyDescent="0.3">
      <c r="B2" s="22" t="s">
        <v>37</v>
      </c>
    </row>
    <row r="4" spans="2:6" ht="31.2" customHeight="1" x14ac:dyDescent="0.3">
      <c r="B4" s="17" t="s">
        <v>38</v>
      </c>
      <c r="C4" s="17" t="s">
        <v>39</v>
      </c>
      <c r="D4" s="17" t="s">
        <v>40</v>
      </c>
      <c r="E4" s="17" t="s">
        <v>41</v>
      </c>
      <c r="F4" s="17" t="s">
        <v>42</v>
      </c>
    </row>
    <row r="5" spans="2:6" ht="46.8" customHeight="1" x14ac:dyDescent="0.3">
      <c r="B5" s="23" t="s">
        <v>43</v>
      </c>
      <c r="C5" s="29" t="s">
        <v>44</v>
      </c>
      <c r="D5" s="29" t="s">
        <v>45</v>
      </c>
      <c r="E5" s="29" t="s">
        <v>46</v>
      </c>
      <c r="F5" s="29" t="s">
        <v>47</v>
      </c>
    </row>
    <row r="6" spans="2:6" ht="46.8" customHeight="1" x14ac:dyDescent="0.3">
      <c r="B6" s="24" t="s">
        <v>48</v>
      </c>
      <c r="C6" s="30" t="s">
        <v>49</v>
      </c>
      <c r="D6" s="30" t="s">
        <v>45</v>
      </c>
      <c r="E6" s="30" t="s">
        <v>50</v>
      </c>
      <c r="F6" s="30" t="s">
        <v>51</v>
      </c>
    </row>
    <row r="7" spans="2:6" ht="46.8" customHeight="1" x14ac:dyDescent="0.3">
      <c r="B7" s="23" t="s">
        <v>52</v>
      </c>
      <c r="C7" s="29" t="s">
        <v>53</v>
      </c>
      <c r="D7" s="29" t="s">
        <v>54</v>
      </c>
      <c r="E7" s="29" t="s">
        <v>55</v>
      </c>
      <c r="F7" s="29" t="s">
        <v>56</v>
      </c>
    </row>
    <row r="8" spans="2:6" ht="46.8" customHeight="1" x14ac:dyDescent="0.3">
      <c r="B8" s="24" t="s">
        <v>57</v>
      </c>
      <c r="C8" s="30" t="s">
        <v>58</v>
      </c>
      <c r="D8" s="30" t="s">
        <v>59</v>
      </c>
      <c r="E8" s="30" t="s">
        <v>60</v>
      </c>
      <c r="F8" s="30" t="s">
        <v>61</v>
      </c>
    </row>
    <row r="9" spans="2:6" ht="46.8" customHeight="1" x14ac:dyDescent="0.3">
      <c r="B9" s="23" t="s">
        <v>62</v>
      </c>
      <c r="C9" s="29" t="s">
        <v>63</v>
      </c>
      <c r="D9" s="29" t="s">
        <v>64</v>
      </c>
      <c r="E9" s="29" t="s">
        <v>65</v>
      </c>
      <c r="F9" s="29" t="s">
        <v>66</v>
      </c>
    </row>
    <row r="11" spans="2:6" ht="31.2" customHeight="1" x14ac:dyDescent="0.3">
      <c r="B11" s="27" t="s">
        <v>67</v>
      </c>
      <c r="C11" s="28"/>
      <c r="D11" s="28"/>
      <c r="E11" s="28"/>
      <c r="F11" s="28"/>
    </row>
  </sheetData>
  <mergeCells count="1">
    <mergeCell ref="B11:F11"/>
  </mergeCells>
  <pageMargins left="0.75" right="0.75" top="1" bottom="1" header="0.5" footer="0.5"/>
  <pageSetup paperSize="9" scale="5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Notice</vt:lpstr>
      <vt:lpstr>Calculateur BSPCE</vt:lpstr>
      <vt:lpstr>Tableau comparatif</vt:lpstr>
      <vt:lpstr>Notice!Print_Area</vt:lpstr>
      <vt:lpstr>'Tableau comparatif'!Print_Area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2026-07-03T08:32:56Z</dcterms:created>
  <dcterms:modified xsi:type="dcterms:W3CDTF">2026-07-04T03:13:45Z</dcterms:modified>
</cp:coreProperties>
</file>