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Z:\Hectelion\01_Admin\08_Marketing\11_Publications gratuites\Matériel\45_BSPCE\"/>
    </mc:Choice>
  </mc:AlternateContent>
  <xr:revisionPtr revIDLastSave="0" documentId="13_ncr:1_{D50EB9EB-7B29-4780-B543-EAC9D0E2C843}" xr6:coauthVersionLast="47" xr6:coauthVersionMax="47" xr10:uidLastSave="{00000000-0000-0000-0000-000000000000}"/>
  <bookViews>
    <workbookView xWindow="-38508" yWindow="-2280" windowWidth="38616" windowHeight="21096" xr2:uid="{00000000-000D-0000-FFFF-FFFF00000000}"/>
  </bookViews>
  <sheets>
    <sheet name="Notice" sheetId="1" r:id="rId1"/>
    <sheet name="Calculator" sheetId="2" r:id="rId2"/>
    <sheet name="Table" sheetId="3" r:id="rId3"/>
  </sheets>
  <definedNames>
    <definedName name="_xlnm.Print_Area" localSheetId="0">Notice!$A$1:$C$17</definedName>
    <definedName name="_xlnm.Print_Area" localSheetId="2">Table!$A$1:$G$11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C34" i="2"/>
  <c r="C33" i="2"/>
  <c r="C32" i="2"/>
  <c r="C31" i="2"/>
  <c r="C18" i="2"/>
  <c r="C20" i="2" s="1"/>
  <c r="C19" i="2" l="1"/>
  <c r="C21" i="2" s="1"/>
  <c r="C22" i="2" s="1"/>
  <c r="C25" i="2" l="1"/>
  <c r="C26" i="2" s="1"/>
  <c r="C24" i="2"/>
  <c r="C27" i="2" s="1"/>
  <c r="C23" i="2"/>
</calcChain>
</file>

<file path=xl/sharedStrings.xml><?xml version="1.0" encoding="utf-8"?>
<sst xmlns="http://schemas.openxmlformats.org/spreadsheetml/2006/main" count="71" uniqueCount="68">
  <si>
    <t>d1</t>
  </si>
  <si>
    <t>d2</t>
  </si>
  <si>
    <t>N(d1)</t>
  </si>
  <si>
    <t>N(d2)</t>
  </si>
  <si>
    <t>Instrument</t>
  </si>
  <si>
    <t>BSPCE</t>
  </si>
  <si>
    <t>BSA</t>
  </si>
  <si>
    <t>Sweet equity</t>
  </si>
  <si>
    <t>BSPCE Valuation Calculator</t>
  </si>
  <si>
    <t>Hectelion SA — Franco-Swiss valuation of financial instruments</t>
  </si>
  <si>
    <t>What this tool is for</t>
  </si>
  <si>
    <t>This tool values a founder's share warrant (BSPCE) for what it economically is: a call option on the company's securities. It applies the Black-Scholes-Merton model, adjusts the value for illiquidity and the probability of departure, then derives the plan's fair value and the IFRS 2 accounting expense.</t>
  </si>
  <si>
    <t>How to use it</t>
  </si>
  <si>
    <t>1. "Calculateur BSPCE" tab: fill in only the amber cells (share value, exercise price, risk-free rate, volatility, maturity, number of warrants, illiquidity discount, turnover, vesting period). All results recalculate automatically.</t>
  </si>
  <si>
    <t>2. "Tableau comparatif" tab: indicative grid of the main families of instruments (BSPCE, stock option, free shares, BSA, sweet equity).</t>
  </si>
  <si>
    <t>3. The value of a BSPCE depends above all on the assumed volatility, the most uncertain parameter for an unlisted company. Use the sensitivity block to test several assumptions rather than a single figure.</t>
  </si>
  <si>
    <t>Disclaimer</t>
  </si>
  <si>
    <t>Disclaimer. This calculator is an educational and indicative tool. It does not constitute investment advice, nor legal, accounting or tax advice, and cannot engage the liability of Hectelion SA. The values obtained rely on simplifying assumptions (volatility, maturity, absence of dividends, European exercise) that must be adapted to each situation. The fair value of a BSPCE and its exercise price must be documented by an independent valuation. Eligibility for the BSPCE regime and their taxation, deeply reworked by the 2025 and 2026 finance acts, are matters for dedicated advice up to date with the latest legislation. Hectelion SA is not FINMA-authorised and does not act on transactions involving listed companies subject to such authorisation.</t>
  </si>
  <si>
    <t>Contact: https://www.hectelion.com  ·  https://calendly.com/aristide-ruot-hectelion-dcc/30min?month=2</t>
  </si>
  <si>
    <t>Fill in only the amber cells</t>
  </si>
  <si>
    <t>Input</t>
  </si>
  <si>
    <t>Share value  S  (EUR)</t>
  </si>
  <si>
    <t>Exercise price  K  (EUR)</t>
  </si>
  <si>
    <t>Risk-free rate  r</t>
  </si>
  <si>
    <t>Volatility  σ</t>
  </si>
  <si>
    <t>Maturity  T  (years)</t>
  </si>
  <si>
    <t>Dividend rate  q</t>
  </si>
  <si>
    <t>Number of warrants granted</t>
  </si>
  <si>
    <t>Illiquidity discount  (DLOM)</t>
  </si>
  <si>
    <t>Probability of departure (turnover)</t>
  </si>
  <si>
    <t>Vesting period  (years)</t>
  </si>
  <si>
    <t>Result</t>
  </si>
  <si>
    <t>BSM value per warrant  (EUR)</t>
  </si>
  <si>
    <t>As % of share value</t>
  </si>
  <si>
    <t>Gross fair value of the plan  (EUR)</t>
  </si>
  <si>
    <t>Adjusted value per warrant  (EUR)</t>
  </si>
  <si>
    <t>Adjusted value of the plan  (EUR)</t>
  </si>
  <si>
    <t>Annual IFRS 2 expense  (EUR/year)</t>
  </si>
  <si>
    <t>Sensitivity to volatility</t>
  </si>
  <si>
    <t>Formula: Black-Scholes-Merton, European call. The gross fair value is adjusted by the illiquidity discount then by turnover. Illustrative figures, to be adapted and documented.</t>
  </si>
  <si>
    <t>BSM value / warrant (EUR)</t>
  </si>
  <si>
    <t>Incentive instruments: indicative comparison table</t>
  </si>
  <si>
    <t>Stock option</t>
  </si>
  <si>
    <t>Free shares (AGA)</t>
  </si>
  <si>
    <t>Indicative table: the precise tax treatment depends on the situation and the legislation in force, notably the 2025 and 2026 finance acts.</t>
  </si>
  <si>
    <t>Eligibility</t>
  </si>
  <si>
    <t>Strict (young, unlisted, eligible company)</t>
  </si>
  <si>
    <t>Broad</t>
  </si>
  <si>
    <t>Broad, under conditions</t>
  </si>
  <si>
    <t>Very broad</t>
  </si>
  <si>
    <t>Unrestricted (LBO structure)</t>
  </si>
  <si>
    <t>Beneficiary's initial outlay</t>
  </si>
  <si>
    <t>None at grant</t>
  </si>
  <si>
    <t>None (shares granted)</t>
  </si>
  <si>
    <t>Purchase of the warrant at its fair value</t>
  </si>
  <si>
    <t>Real investment by managers</t>
  </si>
  <si>
    <t>Tax treatment (principle)</t>
  </si>
  <si>
    <t>Favourable regime, distinction between exercise gain and disposal gain</t>
  </si>
  <si>
    <t>Less favourable than the BSPCE</t>
  </si>
  <si>
    <t>Acquisition gain and capital gain treated separately</t>
  </si>
  <si>
    <t>Securities capital gain</t>
  </si>
  <si>
    <t>Capital gain, with risk of reclassification</t>
  </si>
  <si>
    <t>Typical use</t>
  </si>
  <si>
    <t>Startups and growth SMEs</t>
  </si>
  <si>
    <t>Companies not eligible for the BSPCE</t>
  </si>
  <si>
    <t>Broad employee retention</t>
  </si>
  <si>
    <t>Investors and executives not eligible</t>
  </si>
  <si>
    <t>LBO management packages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</si>
</sst>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7" x14ac:knownFonts="1">
    <font>
      <sz val="11"/>
      <color theme="1"/>
      <name val="Aptos"/>
      <family val="2"/>
      <scheme val="minor"/>
    </font>
    <font>
      <b/>
      <sz val="16"/>
      <color rgb="FF182E4E"/>
      <name val="Cardo"/>
      <family val="1"/>
    </font>
    <font>
      <i/>
      <sz val="11"/>
      <color rgb="FF555555"/>
      <name val="Cardo"/>
      <family val="1"/>
    </font>
    <font>
      <b/>
      <sz val="11"/>
      <color rgb="FF182E4E"/>
      <name val="Cardo"/>
      <family val="1"/>
    </font>
    <font>
      <sz val="11"/>
      <color rgb="FF182E4E"/>
      <name val="Cardo"/>
      <family val="1"/>
    </font>
    <font>
      <b/>
      <sz val="11"/>
      <color rgb="FFFFFFFF"/>
      <name val="Cardo"/>
      <family val="1"/>
    </font>
    <font>
      <b/>
      <sz val="14"/>
      <color rgb="FF182E4E"/>
      <name val="Cardo"/>
      <family val="1"/>
    </font>
  </fonts>
  <fills count="5">
    <fill>
      <patternFill patternType="none"/>
    </fill>
    <fill>
      <patternFill patternType="gray125"/>
    </fill>
    <fill>
      <patternFill patternType="solid">
        <fgColor rgb="FFF4F6F9"/>
      </patternFill>
    </fill>
    <fill>
      <patternFill patternType="solid">
        <fgColor rgb="FF182E4E"/>
      </patternFill>
    </fill>
    <fill>
      <patternFill patternType="solid">
        <fgColor rgb="FFFFF7E6"/>
      </patternFill>
    </fill>
  </fills>
  <borders count="2">
    <border>
      <left/>
      <right/>
      <top/>
      <bottom/>
      <diagonal/>
    </border>
    <border>
      <left style="thin">
        <color rgb="FFD6DCE5"/>
      </left>
      <right style="thin">
        <color rgb="FFD6DCE5"/>
      </right>
      <top style="thin">
        <color rgb="FFD6DCE5"/>
      </top>
      <bottom style="thin">
        <color rgb="FFD6DCE5"/>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3" fillId="0" borderId="0" xfId="0" applyFont="1" applyAlignment="1">
      <alignment horizontal="left" vertical="center" wrapText="1"/>
    </xf>
    <xf numFmtId="4" fontId="4"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164" fontId="4" fillId="0" borderId="0" xfId="0" applyNumberFormat="1" applyFont="1" applyAlignment="1">
      <alignment horizontal="center" vertical="center"/>
    </xf>
    <xf numFmtId="3" fontId="4" fillId="0" borderId="0" xfId="0" applyNumberFormat="1" applyFont="1" applyAlignment="1">
      <alignment horizontal="center" vertical="center"/>
    </xf>
    <xf numFmtId="4" fontId="4" fillId="0" borderId="0" xfId="0" applyNumberFormat="1" applyFont="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64"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0" fontId="1" fillId="0" borderId="0" xfId="0" applyFont="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3" borderId="0" xfId="0" applyFont="1" applyFill="1" applyAlignment="1">
      <alignment horizontal="left" vertical="center" wrapText="1"/>
    </xf>
    <xf numFmtId="0" fontId="0" fillId="3" borderId="0" xfId="0" applyFill="1"/>
    <xf numFmtId="0" fontId="2" fillId="0" borderId="0" xfId="0" applyFont="1" applyAlignment="1">
      <alignment horizontal="left" vertical="top"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 dockstate="right" visibility="0" width="438" row="6">
    <wetp:webextensionref xmlns:r="http://schemas.openxmlformats.org/officeDocument/2006/relationships" r:id="rId2"/>
  </wetp:taskpane>
</wetp:taskpanes>
</file>

<file path=xl/webextensions/webextension1.xml><?xml version="1.0" encoding="utf-8"?>
<we:webextension xmlns:we="http://schemas.microsoft.com/office/webextensions/webextension/2010/11" id="{35B9C6F1-5AD2-4232-AA86-6A81B0FD1EF2}">
  <we:reference id="29673e3c-d826-4f00-92ee-162334a52b1a" version="1.0.0.8" store="EXCatalog" storeType="EXCatalog"/>
  <we:alternateReferences>
    <we:reference id="WA200009404" version="1.0.0.8" store="en-US" storeType="OMEX"/>
  </we:alternateReferences>
  <we:properties/>
  <we:bindings/>
  <we:snapshot xmlns:r="http://schemas.openxmlformats.org/officeDocument/2006/relationships"/>
</we:webextension>
</file>

<file path=xl/webextensions/webextension2.xml><?xml version="1.0" encoding="utf-8"?>
<we:webextension xmlns:we="http://schemas.microsoft.com/office/webextensions/webextension/2010/11" id="{D15BF487-9939-4445-BC10-EE8647E8C782}">
  <we:reference id="WA200010725" version="1.0.0.1" store="Omex" storeType="OMEX"/>
  <we:alternateReferences>
    <we:reference id="WA200010725" version="1.0.0.1" store="WA200010725" storeType="OMEX"/>
  </we:alternateReferences>
  <we:properties>
    <we:property name="claude.fileId" value="&quot;188f8c9e-11af-4b9c-9445-0f08b6731415&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B16"/>
  <sheetViews>
    <sheetView showGridLines="0" tabSelected="1" view="pageBreakPreview" zoomScaleNormal="100" zoomScaleSheetLayoutView="100" workbookViewId="0"/>
  </sheetViews>
  <sheetFormatPr defaultRowHeight="14.4" x14ac:dyDescent="0.3"/>
  <cols>
    <col min="1" max="1" width="2.3984375" customWidth="1"/>
    <col min="2" max="2" width="111.796875" customWidth="1"/>
  </cols>
  <sheetData>
    <row r="2" spans="2:2" ht="22.8" customHeight="1" x14ac:dyDescent="0.55000000000000004">
      <c r="B2" s="1" t="s">
        <v>8</v>
      </c>
    </row>
    <row r="3" spans="2:2" ht="15.6" customHeight="1" x14ac:dyDescent="0.4">
      <c r="B3" s="2" t="s">
        <v>9</v>
      </c>
    </row>
    <row r="5" spans="2:2" ht="15.6" customHeight="1" x14ac:dyDescent="0.3">
      <c r="B5" s="3" t="s">
        <v>10</v>
      </c>
    </row>
    <row r="6" spans="2:2" ht="46.8" customHeight="1" x14ac:dyDescent="0.3">
      <c r="B6" s="4" t="s">
        <v>11</v>
      </c>
    </row>
    <row r="8" spans="2:2" ht="15.6" customHeight="1" x14ac:dyDescent="0.3">
      <c r="B8" s="3" t="s">
        <v>12</v>
      </c>
    </row>
    <row r="9" spans="2:2" ht="46.8" customHeight="1" x14ac:dyDescent="0.3">
      <c r="B9" s="4" t="s">
        <v>13</v>
      </c>
    </row>
    <row r="10" spans="2:2" ht="31.2" customHeight="1" x14ac:dyDescent="0.3">
      <c r="B10" s="4" t="s">
        <v>14</v>
      </c>
    </row>
    <row r="11" spans="2:2" ht="31.2" customHeight="1" x14ac:dyDescent="0.3">
      <c r="B11" s="4" t="s">
        <v>15</v>
      </c>
    </row>
    <row r="13" spans="2:2" ht="15.6" customHeight="1" x14ac:dyDescent="0.3">
      <c r="B13" s="3" t="s">
        <v>16</v>
      </c>
    </row>
    <row r="14" spans="2:2" ht="196.8" customHeight="1" x14ac:dyDescent="0.3">
      <c r="B14" s="5" t="s">
        <v>17</v>
      </c>
    </row>
    <row r="16" spans="2:2" ht="15.6" customHeight="1" x14ac:dyDescent="0.4">
      <c r="B16" s="2" t="s">
        <v>18</v>
      </c>
    </row>
  </sheetData>
  <pageMargins left="0.75" right="0.75" top="1" bottom="1" header="0.5" footer="0.5"/>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2:C37"/>
  <sheetViews>
    <sheetView showGridLines="0" view="pageBreakPreview" workbookViewId="0"/>
  </sheetViews>
  <sheetFormatPr defaultRowHeight="14.4" x14ac:dyDescent="0.3"/>
  <cols>
    <col min="1" max="1" width="2.3984375" customWidth="1"/>
    <col min="2" max="2" width="39.8984375" customWidth="1"/>
    <col min="3" max="3" width="19.8984375" customWidth="1"/>
    <col min="4" max="4" width="1.796875" customWidth="1"/>
  </cols>
  <sheetData>
    <row r="2" spans="2:3" ht="22.8" customHeight="1" x14ac:dyDescent="0.55000000000000004">
      <c r="B2" s="1" t="s">
        <v>8</v>
      </c>
    </row>
    <row r="3" spans="2:3" ht="15.6" customHeight="1" x14ac:dyDescent="0.4">
      <c r="B3" s="2" t="s">
        <v>19</v>
      </c>
    </row>
    <row r="5" spans="2:3" ht="15.6" customHeight="1" x14ac:dyDescent="0.3">
      <c r="B5" s="27" t="s">
        <v>20</v>
      </c>
      <c r="C5" s="28"/>
    </row>
    <row r="6" spans="2:3" ht="15.6" customHeight="1" x14ac:dyDescent="0.3">
      <c r="B6" s="6" t="s">
        <v>21</v>
      </c>
      <c r="C6" s="7">
        <v>40</v>
      </c>
    </row>
    <row r="7" spans="2:3" ht="15.6" customHeight="1" x14ac:dyDescent="0.3">
      <c r="B7" s="6" t="s">
        <v>22</v>
      </c>
      <c r="C7" s="7">
        <v>40</v>
      </c>
    </row>
    <row r="8" spans="2:3" ht="15.6" customHeight="1" x14ac:dyDescent="0.3">
      <c r="B8" s="6" t="s">
        <v>23</v>
      </c>
      <c r="C8" s="8">
        <v>0.03</v>
      </c>
    </row>
    <row r="9" spans="2:3" ht="15.6" customHeight="1" x14ac:dyDescent="0.3">
      <c r="B9" s="6" t="s">
        <v>24</v>
      </c>
      <c r="C9" s="8">
        <v>0.45</v>
      </c>
    </row>
    <row r="10" spans="2:3" ht="15.6" customHeight="1" x14ac:dyDescent="0.3">
      <c r="B10" s="6" t="s">
        <v>25</v>
      </c>
      <c r="C10" s="9">
        <v>5</v>
      </c>
    </row>
    <row r="11" spans="2:3" ht="15.6" customHeight="1" x14ac:dyDescent="0.3">
      <c r="B11" s="6" t="s">
        <v>26</v>
      </c>
      <c r="C11" s="8">
        <v>0</v>
      </c>
    </row>
    <row r="12" spans="2:3" ht="15.6" customHeight="1" x14ac:dyDescent="0.3">
      <c r="B12" s="6" t="s">
        <v>27</v>
      </c>
      <c r="C12" s="10">
        <v>15000</v>
      </c>
    </row>
    <row r="13" spans="2:3" ht="15.6" customHeight="1" x14ac:dyDescent="0.3">
      <c r="B13" s="6" t="s">
        <v>28</v>
      </c>
      <c r="C13" s="8">
        <v>0.2</v>
      </c>
    </row>
    <row r="14" spans="2:3" ht="15.6" customHeight="1" x14ac:dyDescent="0.3">
      <c r="B14" s="6" t="s">
        <v>29</v>
      </c>
      <c r="C14" s="8">
        <v>0.1</v>
      </c>
    </row>
    <row r="15" spans="2:3" ht="15.6" customHeight="1" x14ac:dyDescent="0.3">
      <c r="B15" s="6" t="s">
        <v>30</v>
      </c>
      <c r="C15" s="9">
        <v>4</v>
      </c>
    </row>
    <row r="17" spans="2:3" ht="15.6" customHeight="1" x14ac:dyDescent="0.3">
      <c r="B17" s="27" t="s">
        <v>31</v>
      </c>
      <c r="C17" s="28"/>
    </row>
    <row r="18" spans="2:3" ht="15.6" customHeight="1" x14ac:dyDescent="0.3">
      <c r="B18" s="6" t="s">
        <v>0</v>
      </c>
      <c r="C18" s="11">
        <f>(LN(C6/C7)+(C8-C11+C9^2/2)*C10)/(C9*SQRT(C10))</f>
        <v>0.65218649343743851</v>
      </c>
    </row>
    <row r="19" spans="2:3" ht="15.6" customHeight="1" x14ac:dyDescent="0.3">
      <c r="B19" s="6" t="s">
        <v>1</v>
      </c>
      <c r="C19" s="11">
        <f>C18-C9*SQRT(C10)</f>
        <v>-0.35404409643746704</v>
      </c>
    </row>
    <row r="20" spans="2:3" ht="15.6" customHeight="1" x14ac:dyDescent="0.3">
      <c r="B20" s="6" t="s">
        <v>2</v>
      </c>
      <c r="C20" s="11">
        <f>NORMSDIST(C18)</f>
        <v>0.74285956399793496</v>
      </c>
    </row>
    <row r="21" spans="2:3" ht="15.6" customHeight="1" x14ac:dyDescent="0.3">
      <c r="B21" s="6" t="s">
        <v>3</v>
      </c>
      <c r="C21" s="11">
        <f>NORMSDIST(C19)</f>
        <v>0.36165291826582208</v>
      </c>
    </row>
    <row r="22" spans="2:3" ht="19.2" customHeight="1" x14ac:dyDescent="0.3">
      <c r="B22" s="6" t="s">
        <v>32</v>
      </c>
      <c r="C22" s="12">
        <f>C6*EXP(-C11*C10)*C20-C7*EXP(-C8*C10)*C21</f>
        <v>17.263280501965696</v>
      </c>
    </row>
    <row r="23" spans="2:3" ht="15.6" customHeight="1" x14ac:dyDescent="0.3">
      <c r="B23" s="6" t="s">
        <v>33</v>
      </c>
      <c r="C23" s="13">
        <f>C22/C6</f>
        <v>0.43158201254914241</v>
      </c>
    </row>
    <row r="24" spans="2:3" ht="15.6" customHeight="1" x14ac:dyDescent="0.3">
      <c r="B24" s="6" t="s">
        <v>34</v>
      </c>
      <c r="C24" s="14">
        <f>C22*C12</f>
        <v>258949.20752948543</v>
      </c>
    </row>
    <row r="25" spans="2:3" ht="15.6" customHeight="1" x14ac:dyDescent="0.3">
      <c r="B25" s="6" t="s">
        <v>35</v>
      </c>
      <c r="C25" s="15">
        <f>C22*(1-C13)*(1-C14)</f>
        <v>12.429561961415303</v>
      </c>
    </row>
    <row r="26" spans="2:3" ht="15.6" customHeight="1" x14ac:dyDescent="0.3">
      <c r="B26" s="6" t="s">
        <v>36</v>
      </c>
      <c r="C26" s="14">
        <f>C25*C12</f>
        <v>186443.42942122955</v>
      </c>
    </row>
    <row r="27" spans="2:3" ht="15.6" customHeight="1" x14ac:dyDescent="0.3">
      <c r="B27" s="6" t="s">
        <v>37</v>
      </c>
      <c r="C27" s="14">
        <f>C24/C15</f>
        <v>64737.301882371357</v>
      </c>
    </row>
    <row r="29" spans="2:3" ht="15.6" customHeight="1" x14ac:dyDescent="0.3">
      <c r="B29" s="27" t="s">
        <v>38</v>
      </c>
      <c r="C29" s="28"/>
    </row>
    <row r="30" spans="2:3" ht="31.2" customHeight="1" x14ac:dyDescent="0.3">
      <c r="B30" s="16" t="s">
        <v>24</v>
      </c>
      <c r="C30" s="17" t="s">
        <v>40</v>
      </c>
    </row>
    <row r="31" spans="2:3" ht="15.6" x14ac:dyDescent="0.3">
      <c r="B31" s="18">
        <v>0.25</v>
      </c>
      <c r="C31" s="19">
        <f>$C$6*EXP(-$C$11*$C$10)*NORMSDIST((LN($C$6/$C$7)+($C$8-$C$11+B31^2/2)*$C$10)/(B31*SQRT($C$10)))-$C$7*EXP(-$C$8*$C$10)*NORMSDIST((LN($C$6/$C$7)+($C$8-$C$11+B31^2/2)*$C$10)/(B31*SQRT($C$10))-B31*SQRT($C$10))</f>
        <v>11.263316905789527</v>
      </c>
    </row>
    <row r="32" spans="2:3" ht="15.6" x14ac:dyDescent="0.3">
      <c r="B32" s="20">
        <v>0.35</v>
      </c>
      <c r="C32" s="21">
        <f>$C$6*EXP(-$C$11*$C$10)*NORMSDIST((LN($C$6/$C$7)+($C$8-$C$11+B32^2/2)*$C$10)/(B32*SQRT($C$10)))-$C$7*EXP(-$C$8*$C$10)*NORMSDIST((LN($C$6/$C$7)+($C$8-$C$11+B32^2/2)*$C$10)/(B32*SQRT($C$10))-B32*SQRT($C$10))</f>
        <v>14.311687979817059</v>
      </c>
    </row>
    <row r="33" spans="2:3" ht="15.6" x14ac:dyDescent="0.3">
      <c r="B33" s="18">
        <v>0.45</v>
      </c>
      <c r="C33" s="19">
        <f>$C$6*EXP(-$C$11*$C$10)*NORMSDIST((LN($C$6/$C$7)+($C$8-$C$11+B33^2/2)*$C$10)/(B33*SQRT($C$10)))-$C$7*EXP(-$C$8*$C$10)*NORMSDIST((LN($C$6/$C$7)+($C$8-$C$11+B33^2/2)*$C$10)/(B33*SQRT($C$10))-B33*SQRT($C$10))</f>
        <v>17.263280501965696</v>
      </c>
    </row>
    <row r="34" spans="2:3" ht="15.6" x14ac:dyDescent="0.3">
      <c r="B34" s="20">
        <v>0.55000000000000004</v>
      </c>
      <c r="C34" s="21">
        <f>$C$6*EXP(-$C$11*$C$10)*NORMSDIST((LN($C$6/$C$7)+($C$8-$C$11+B34^2/2)*$C$10)/(B34*SQRT($C$10)))-$C$7*EXP(-$C$8*$C$10)*NORMSDIST((LN($C$6/$C$7)+($C$8-$C$11+B34^2/2)*$C$10)/(B34*SQRT($C$10))-B34*SQRT($C$10))</f>
        <v>20.068151233675291</v>
      </c>
    </row>
    <row r="35" spans="2:3" ht="15.6" x14ac:dyDescent="0.3">
      <c r="B35" s="18">
        <v>0.65</v>
      </c>
      <c r="C35" s="19">
        <f>$C$6*EXP(-$C$11*$C$10)*NORMSDIST((LN($C$6/$C$7)+($C$8-$C$11+B35^2/2)*$C$10)/(B35*SQRT($C$10)))-$C$7*EXP(-$C$8*$C$10)*NORMSDIST((LN($C$6/$C$7)+($C$8-$C$11+B35^2/2)*$C$10)/(B35*SQRT($C$10))-B35*SQRT($C$10))</f>
        <v>22.694203531272915</v>
      </c>
    </row>
    <row r="37" spans="2:3" ht="46.8" customHeight="1" x14ac:dyDescent="0.3">
      <c r="B37" s="29" t="s">
        <v>39</v>
      </c>
      <c r="C37" s="30"/>
    </row>
  </sheetData>
  <mergeCells count="4">
    <mergeCell ref="B5:C5"/>
    <mergeCell ref="B37:C37"/>
    <mergeCell ref="B29:C29"/>
    <mergeCell ref="B17:C17"/>
  </mergeCells>
  <pageMargins left="0.75" right="0.75" top="1" bottom="1" header="0.5" footer="0.5"/>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2:F11"/>
  <sheetViews>
    <sheetView showGridLines="0" view="pageBreakPreview" workbookViewId="0"/>
  </sheetViews>
  <sheetFormatPr defaultRowHeight="14.4" x14ac:dyDescent="0.3"/>
  <cols>
    <col min="1" max="1" width="2.3984375" customWidth="1"/>
    <col min="2" max="2" width="17.8984375" customWidth="1"/>
    <col min="3" max="3" width="25.8984375" customWidth="1"/>
    <col min="4" max="4" width="29.8984375" customWidth="1"/>
    <col min="5" max="5" width="33.8984375" customWidth="1"/>
    <col min="6" max="6" width="25.8984375" customWidth="1"/>
  </cols>
  <sheetData>
    <row r="2" spans="2:6" ht="22.8" customHeight="1" x14ac:dyDescent="0.3">
      <c r="B2" s="22" t="s">
        <v>41</v>
      </c>
    </row>
    <row r="4" spans="2:6" ht="31.2" customHeight="1" x14ac:dyDescent="0.3">
      <c r="B4" s="17" t="s">
        <v>4</v>
      </c>
      <c r="C4" s="17" t="s">
        <v>45</v>
      </c>
      <c r="D4" s="17" t="s">
        <v>51</v>
      </c>
      <c r="E4" s="17" t="s">
        <v>56</v>
      </c>
      <c r="F4" s="17" t="s">
        <v>62</v>
      </c>
    </row>
    <row r="5" spans="2:6" ht="46.8" customHeight="1" x14ac:dyDescent="0.3">
      <c r="B5" s="23" t="s">
        <v>5</v>
      </c>
      <c r="C5" s="25" t="s">
        <v>46</v>
      </c>
      <c r="D5" s="25" t="s">
        <v>52</v>
      </c>
      <c r="E5" s="25" t="s">
        <v>57</v>
      </c>
      <c r="F5" s="25" t="s">
        <v>63</v>
      </c>
    </row>
    <row r="6" spans="2:6" ht="46.8" customHeight="1" x14ac:dyDescent="0.3">
      <c r="B6" s="24" t="s">
        <v>42</v>
      </c>
      <c r="C6" s="26" t="s">
        <v>47</v>
      </c>
      <c r="D6" s="26" t="s">
        <v>52</v>
      </c>
      <c r="E6" s="26" t="s">
        <v>58</v>
      </c>
      <c r="F6" s="26" t="s">
        <v>64</v>
      </c>
    </row>
    <row r="7" spans="2:6" ht="46.8" customHeight="1" x14ac:dyDescent="0.3">
      <c r="B7" s="23" t="s">
        <v>43</v>
      </c>
      <c r="C7" s="25" t="s">
        <v>48</v>
      </c>
      <c r="D7" s="25" t="s">
        <v>53</v>
      </c>
      <c r="E7" s="25" t="s">
        <v>59</v>
      </c>
      <c r="F7" s="25" t="s">
        <v>65</v>
      </c>
    </row>
    <row r="8" spans="2:6" ht="46.8" customHeight="1" x14ac:dyDescent="0.3">
      <c r="B8" s="24" t="s">
        <v>6</v>
      </c>
      <c r="C8" s="26" t="s">
        <v>49</v>
      </c>
      <c r="D8" s="26" t="s">
        <v>54</v>
      </c>
      <c r="E8" s="26" t="s">
        <v>60</v>
      </c>
      <c r="F8" s="26" t="s">
        <v>66</v>
      </c>
    </row>
    <row r="9" spans="2:6" ht="46.8" customHeight="1" x14ac:dyDescent="0.3">
      <c r="B9" s="23" t="s">
        <v>7</v>
      </c>
      <c r="C9" s="25" t="s">
        <v>50</v>
      </c>
      <c r="D9" s="25" t="s">
        <v>55</v>
      </c>
      <c r="E9" s="25" t="s">
        <v>61</v>
      </c>
      <c r="F9" s="25" t="s">
        <v>67</v>
      </c>
    </row>
    <row r="11" spans="2:6" ht="31.2" customHeight="1" x14ac:dyDescent="0.3">
      <c r="B11" s="29" t="s">
        <v>44</v>
      </c>
      <c r="C11" s="30"/>
      <c r="D11" s="30"/>
      <c r="E11" s="30"/>
      <c r="F11" s="30"/>
    </row>
  </sheetData>
  <mergeCells count="1">
    <mergeCell ref="B11:F11"/>
  </mergeCells>
  <pageMargins left="0.75" right="0.75" top="1" bottom="1" header="0.5" footer="0.5"/>
  <pageSetup paperSize="9" scale="5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Notice</vt:lpstr>
      <vt:lpstr>Calculator</vt:lpstr>
      <vt:lpstr>Table</vt:lpstr>
      <vt:lpstr>Notice!Print_Area</vt:lpstr>
      <vt:lpstr>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2026-07-03T08:32:56Z</dcterms:created>
  <dcterms:modified xsi:type="dcterms:W3CDTF">2026-07-04T03:22:27Z</dcterms:modified>
</cp:coreProperties>
</file>