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Hectelion\01_Admin\08_Marketing\11_Publications gratuites\Matériel\49_BSA\"/>
    </mc:Choice>
  </mc:AlternateContent>
  <xr:revisionPtr revIDLastSave="0" documentId="13_ncr:1_{18416862-F326-4B47-9BFC-7ACEB6B3B561}" xr6:coauthVersionLast="47" xr6:coauthVersionMax="47" xr10:uidLastSave="{00000000-0000-0000-0000-000000000000}"/>
  <bookViews>
    <workbookView xWindow="-38508" yWindow="-2280" windowWidth="38616" windowHeight="21096" xr2:uid="{00000000-000D-0000-FFFF-FFFF00000000}"/>
  </bookViews>
  <sheets>
    <sheet name="Notice" sheetId="1" r:id="rId1"/>
    <sheet name="Comparison" sheetId="2" r:id="rId2"/>
    <sheet name="BS Calculator" sheetId="3" r:id="rId3"/>
    <sheet name="Dilution example" sheetId="4" r:id="rId4"/>
    <sheet name="Volatility sensitivity" sheetId="5" r:id="rId5"/>
    <sheet name="Case 1 raise FR" sheetId="6" r:id="rId6"/>
    <sheet name="Case 2 LBO CH" sheetId="7" r:id="rId7"/>
  </sheets>
  <definedNames>
    <definedName name="_xlnm.Print_Area" localSheetId="1">Comparison!$A$1:$G$11</definedName>
    <definedName name="_xlnm.Print_Area" localSheetId="3">'Dilution example'!$A$1:$G$17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C10" i="6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D13" i="4"/>
  <c r="D12" i="4"/>
  <c r="D11" i="4"/>
  <c r="D10" i="4"/>
  <c r="D9" i="4"/>
  <c r="D8" i="4"/>
  <c r="C5" i="4"/>
  <c r="E12" i="4" s="1"/>
  <c r="F12" i="4" s="1"/>
  <c r="C18" i="3"/>
  <c r="C11" i="3"/>
  <c r="C12" i="3" s="1"/>
  <c r="C13" i="3" s="1"/>
  <c r="C19" i="3" s="1"/>
  <c r="E13" i="4" l="1"/>
  <c r="F13" i="4" s="1"/>
  <c r="E8" i="4"/>
  <c r="F8" i="4" s="1"/>
  <c r="E9" i="4"/>
  <c r="F9" i="4" s="1"/>
  <c r="E10" i="4"/>
  <c r="F10" i="4" s="1"/>
  <c r="E11" i="4"/>
  <c r="F11" i="4" s="1"/>
  <c r="C11" i="6"/>
  <c r="C12" i="6" s="1"/>
  <c r="C11" i="7"/>
  <c r="C12" i="7" s="1"/>
</calcChain>
</file>

<file path=xl/sharedStrings.xml><?xml version="1.0" encoding="utf-8"?>
<sst xmlns="http://schemas.openxmlformats.org/spreadsheetml/2006/main" count="136" uniqueCount="96">
  <si>
    <t>Contact</t>
  </si>
  <si>
    <t>BSA AIR</t>
  </si>
  <si>
    <t>BSPCE</t>
  </si>
  <si>
    <t>Nature</t>
  </si>
  <si>
    <t>d1</t>
  </si>
  <si>
    <t>d2</t>
  </si>
  <si>
    <t>Strike (K)</t>
  </si>
  <si>
    <t>Hectelion SA  |  BSA (share subscription warrants)</t>
  </si>
  <si>
    <t>Valuing and structuring a BSA in fundraising and LBO: Black-Scholes calculator, dilution, cases</t>
  </si>
  <si>
    <t>Purpose</t>
  </si>
  <si>
    <t>How to use it</t>
  </si>
  <si>
    <t>The strike</t>
  </si>
  <si>
    <t>Volatility</t>
  </si>
  <si>
    <t>Disclaimer</t>
  </si>
  <si>
    <t>This workbook accompanies the Hectelion publication on the BSA. It includes a BSA / BSA AIR / BSPCE comparison, a Black-Scholes valuation calculator with dilution adjustment, a volatility sensitivity table and two worked cases.</t>
  </si>
  <si>
    <t>Input cells are highlighted in beige. Change the underlying value, the strike, the maturity, the rate, the volatility and the dilution: the BSA value recalculates automatically.</t>
  </si>
  <si>
    <t>The exercise price is set after an independent valuation of the underlying, then according to the objective (at par, above, below). A strike below fair value creates a taxable discount (management package in France, appreciable monetary benefit in Switzerland).</t>
  </si>
  <si>
    <t>For an unlisted company, volatility cannot be observed. The sensitivity table and the Monte-Carlo provide a range, not a single figure. It is this range that holds up against the tax authorities and an opposing party.</t>
  </si>
  <si>
    <t>Educational and illustrative document, constituting neither investment, tax nor legal advice. The figures are assumptions. Hectelion is not FINMA-authorised and does not act on listed companies.</t>
  </si>
  <si>
    <t>Hectelion SA  -  www.hectelion.com  -  Appointments: https://calendly.com/aristide-ruot-hectelion-dcc/30min?month=2</t>
  </si>
  <si>
    <t>Comparison: BSA, BSA AIR and BSPCE</t>
  </si>
  <si>
    <t>Three distinct instruments, not to be confused</t>
  </si>
  <si>
    <t>Criterion</t>
  </si>
  <si>
    <t>Beneficiary</t>
  </si>
  <si>
    <t>Use</t>
  </si>
  <si>
    <t>Share issuance</t>
  </si>
  <si>
    <t>Subscription</t>
  </si>
  <si>
    <t>Taxation</t>
  </si>
  <si>
    <t>Standard BSA</t>
  </si>
  <si>
    <t>Flexible security</t>
  </si>
  <si>
    <t>Any beneficiary (investor, executive, third party)</t>
  </si>
  <si>
    <t>Fundraising, LBO, financing</t>
  </si>
  <si>
    <t>On exercise, at the fixed strike</t>
  </si>
  <si>
    <t>At the fair value of the warrant</t>
  </si>
  <si>
    <t>Ordinary regime or management package</t>
  </si>
  <si>
    <t>Seed variant (SAFE-type)</t>
  </si>
  <si>
    <t>Seed investor</t>
  </si>
  <si>
    <t>Pre-seed and seed</t>
  </si>
  <si>
    <t>Later, at the valuation of a future round</t>
  </si>
  <si>
    <t>Immediate payment, deferred shares</t>
  </si>
  <si>
    <t>Depending on the future round</t>
  </si>
  <si>
    <t>Regulated preferential tax regime</t>
  </si>
  <si>
    <t>Eligible employees and executives</t>
  </si>
  <si>
    <t>Eligible young companies</t>
  </si>
  <si>
    <t>On exercise, at the fixed price</t>
  </si>
  <si>
    <t>Regulated allocation</t>
  </si>
  <si>
    <t>Preferential regime if conditions are met</t>
  </si>
  <si>
    <t>BSA valuation calculator (Black-Scholes)</t>
  </si>
  <si>
    <t>With dilution adjustment (beige cells = input)</t>
  </si>
  <si>
    <t>Parameter</t>
  </si>
  <si>
    <t>Underlying value (S)</t>
  </si>
  <si>
    <t>Exercise price / strike (K)</t>
  </si>
  <si>
    <t>Maturity (T)</t>
  </si>
  <si>
    <t>Risk-free rate (r)</t>
  </si>
  <si>
    <t>Distribution rate (q)</t>
  </si>
  <si>
    <t>Volatility (sigma)</t>
  </si>
  <si>
    <t>BSA value (Black-Scholes, gross)</t>
  </si>
  <si>
    <t>Dilution adjustment</t>
  </si>
  <si>
    <t>Existing shares (m)</t>
  </si>
  <si>
    <t>BSA issued (n)</t>
  </si>
  <si>
    <t>Dilution factor</t>
  </si>
  <si>
    <t>BSA value adjusted for dilution</t>
  </si>
  <si>
    <t>Reading: S=100, K=100, T=4, sigma=40% give a BSA of about 35.3 (gross); the dilution adjustment brings it down slightly depending on m and n. See the "Dilution example" sheet for a case where the pool is large.</t>
  </si>
  <si>
    <t>Value</t>
  </si>
  <si>
    <t>Unit / note</t>
  </si>
  <si>
    <t>per share (input)</t>
  </si>
  <si>
    <t>years (input)</t>
  </si>
  <si>
    <t>% (input)</t>
  </si>
  <si>
    <t>dimensionless</t>
  </si>
  <si>
    <t>per warrant, before dilution</t>
  </si>
  <si>
    <t>number (input)</t>
  </si>
  <si>
    <t>m / (m+n)</t>
  </si>
  <si>
    <t>per warrant, after dilution</t>
  </si>
  <si>
    <t>Worked example: why a BSA is worth less than an option</t>
  </si>
  <si>
    <t>Same Black-Scholes parameters, effect of dilution depending on the weight of the warrant pool</t>
  </si>
  <si>
    <t>Parameters identical to Case 1: S=100, K=100, T=4 years, r=3%, sigma=40%. m = 1,000,000 existing shares.</t>
  </si>
  <si>
    <t>Value of a standard option (on existing shares, no dilution)</t>
  </si>
  <si>
    <t>Pool weight (n/m)</t>
  </si>
  <si>
    <t>Concrete case: a fund obtains a pool of BSA equal to 20% of the capital (200,000 warrants for 1,000,000 shares). The equivalent option would be worth 35.29 per warrant; the BSA, with dilution factored in, is worth 29.41 per warrant, i.e. 16.7% less. Over the 200,000 warrants, ignoring dilution would overvalue the pool by about 1.18M (7.06M versus 5.88M).</t>
  </si>
  <si>
    <t>Method: the factor m/(m+n) is the simplest expression of the adjustment. The Galai-Schneller method refines it by valuing the warrant on equity increased by the exercise proceeds, iteratively; the gap with the simple factor stays small for common pools and widens for very large plans.</t>
  </si>
  <si>
    <t>per warrant</t>
  </si>
  <si>
    <t>Factor m/(m+n)</t>
  </si>
  <si>
    <t>BSA value</t>
  </si>
  <si>
    <t>Gap vs option</t>
  </si>
  <si>
    <t>Sensitivity of the BSA value to volatility</t>
  </si>
  <si>
    <t>The volatility of an unlisted company cannot be observed: think in terms of a range</t>
  </si>
  <si>
    <t>Fixed parameters: S=100, K=100, T=4 years, r=3%, q=0</t>
  </si>
  <si>
    <t>Monte-Carlo (sigma drawn between 30% and 50%, central 40%): mean 35.3; P5-P95 range about [30.6; 39.9].</t>
  </si>
  <si>
    <t>BSA value (Black-Scholes)</t>
  </si>
  <si>
    <t>% of the share value</t>
  </si>
  <si>
    <t>Case 1: ratchet BSA in a fundraising (French tech SME)</t>
  </si>
  <si>
    <t>Valuation by the three methods (convergence)</t>
  </si>
  <si>
    <t>Convergence: Black-Scholes 35.3 EUR / CRR binomial tree 35.3 EUR / Monte-Carlo 35.4 EUR per warrant. Volatility range (30-50%): [30.6; 39.9]. Batch of 10,000 warrants: about 353,000 EUR.</t>
  </si>
  <si>
    <t>Case 2: sweet equity in BSA in an LBO (Swiss SME)</t>
  </si>
  <si>
    <t>Subscription at fair value to rule out reclassification</t>
  </si>
  <si>
    <t>Convergence: Black-Scholes 17.0 CHF / CRR binomial tree 17.0 CHF / Monte-Carlo 16.9 CHF per warrant. Volatility range (25-45%): [14.3; 19.6]. The managers subscribe at 17.0 CHF, the documented fair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</si>
</sst>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#,##0.0000"/>
  </numFmts>
  <fonts count="11" x14ac:knownFonts="1">
    <font>
      <sz val="11"/>
      <color theme="1"/>
      <name val="Aptos"/>
      <family val="2"/>
      <scheme val="minor"/>
    </font>
    <font>
      <b/>
      <sz val="16"/>
      <color rgb="FF182E4E"/>
      <name val="Cardo"/>
      <family val="1"/>
    </font>
    <font>
      <sz val="10.5"/>
      <color rgb="FF444444"/>
      <name val="Cardo"/>
      <family val="1"/>
    </font>
    <font>
      <b/>
      <sz val="11"/>
      <color rgb="FF182E4E"/>
      <name val="Cardo"/>
      <family val="1"/>
    </font>
    <font>
      <sz val="10.5"/>
      <color rgb="FF000000"/>
      <name val="Cardo"/>
      <family val="1"/>
    </font>
    <font>
      <b/>
      <sz val="11"/>
      <color rgb="FFFFFFFF"/>
      <name val="Cardo"/>
      <family val="1"/>
    </font>
    <font>
      <b/>
      <sz val="10.5"/>
      <color rgb="FF182E4E"/>
      <name val="Cardo"/>
      <family val="1"/>
    </font>
    <font>
      <sz val="9.5"/>
      <color rgb="FF555555"/>
      <name val="Cardo"/>
      <family val="1"/>
    </font>
    <font>
      <b/>
      <sz val="10.5"/>
      <color rgb="FF000000"/>
      <name val="Cardo"/>
      <family val="1"/>
    </font>
    <font>
      <b/>
      <sz val="11.5"/>
      <color rgb="FF182E4E"/>
      <name val="Cardo"/>
      <family val="1"/>
    </font>
    <font>
      <sz val="10"/>
      <color rgb="FF182E4E"/>
      <name val="Cardo"/>
      <family val="1"/>
    </font>
  </fonts>
  <fills count="5">
    <fill>
      <patternFill patternType="none"/>
    </fill>
    <fill>
      <patternFill patternType="gray125"/>
    </fill>
    <fill>
      <patternFill patternType="solid">
        <fgColor rgb="FF182E4E"/>
      </patternFill>
    </fill>
    <fill>
      <patternFill patternType="solid">
        <fgColor rgb="FFF4F6F9"/>
      </patternFill>
    </fill>
    <fill>
      <patternFill patternType="solid">
        <fgColor rgb="FFFFF7E6"/>
      </patternFill>
    </fill>
  </fills>
  <borders count="2">
    <border>
      <left/>
      <right/>
      <top/>
      <bottom/>
      <diagonal/>
    </border>
    <border>
      <left style="thin">
        <color rgb="FFD6DCE5"/>
      </left>
      <right style="thin">
        <color rgb="FFD6DCE5"/>
      </right>
      <top style="thin">
        <color rgb="FFD6DCE5"/>
      </top>
      <bottom style="thin">
        <color rgb="FFD6DCE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9" fontId="6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R Capital - Thème - Template">
  <a:themeElements>
    <a:clrScheme name="AR Capital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82E4E"/>
      </a:accent1>
      <a:accent2>
        <a:srgbClr val="559AED"/>
      </a:accent2>
      <a:accent3>
        <a:srgbClr val="0052BF"/>
      </a:accent3>
      <a:accent4>
        <a:srgbClr val="722A92"/>
      </a:accent4>
      <a:accent5>
        <a:srgbClr val="6FCF9A"/>
      </a:accent5>
      <a:accent6>
        <a:srgbClr val="6EC2E8"/>
      </a:accent6>
      <a:hlink>
        <a:srgbClr val="4D94D8"/>
      </a:hlink>
      <a:folHlink>
        <a:srgbClr val="215E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AR Capital - Thème - Template" id="{365F522F-6B5E-40EF-957C-F6533AC27562}" vid="{E9F54E07-5A84-4DF6-A288-186814657B6F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8FB410F-8A27-449F-BA1D-2E00AE1AA155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1f6e5cc7-6bb7-4f78-a3d3-353bc4546661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G9"/>
  <sheetViews>
    <sheetView showGridLines="0" tabSelected="1" view="pageBreakPreview" workbookViewId="0"/>
  </sheetViews>
  <sheetFormatPr defaultRowHeight="14.4" x14ac:dyDescent="0.3"/>
  <cols>
    <col min="2" max="2" width="21.8984375" customWidth="1"/>
    <col min="3" max="7" width="19.8984375" customWidth="1"/>
  </cols>
  <sheetData>
    <row r="1" spans="2:7" ht="25.95" customHeight="1" x14ac:dyDescent="0.3">
      <c r="B1" s="34" t="s">
        <v>7</v>
      </c>
      <c r="C1" s="33"/>
      <c r="D1" s="33"/>
      <c r="E1" s="33"/>
      <c r="F1" s="1"/>
      <c r="G1" s="1"/>
    </row>
    <row r="2" spans="2:7" x14ac:dyDescent="0.3">
      <c r="B2" s="35" t="s">
        <v>8</v>
      </c>
      <c r="C2" s="33"/>
      <c r="D2" s="33"/>
      <c r="E2" s="33"/>
      <c r="F2" s="1"/>
      <c r="G2" s="1"/>
    </row>
    <row r="3" spans="2:7" x14ac:dyDescent="0.3">
      <c r="B3" s="1"/>
      <c r="C3" s="1"/>
      <c r="D3" s="1"/>
      <c r="E3" s="1"/>
      <c r="F3" s="1"/>
      <c r="G3" s="1"/>
    </row>
    <row r="4" spans="2:7" ht="64.05" customHeight="1" x14ac:dyDescent="0.3">
      <c r="B4" s="2" t="s">
        <v>9</v>
      </c>
      <c r="C4" s="32" t="s">
        <v>14</v>
      </c>
      <c r="D4" s="33"/>
      <c r="E4" s="33"/>
      <c r="F4" s="33"/>
      <c r="G4" s="33"/>
    </row>
    <row r="5" spans="2:7" ht="64.05" customHeight="1" x14ac:dyDescent="0.3">
      <c r="B5" s="2" t="s">
        <v>10</v>
      </c>
      <c r="C5" s="32" t="s">
        <v>15</v>
      </c>
      <c r="D5" s="33"/>
      <c r="E5" s="33"/>
      <c r="F5" s="33"/>
      <c r="G5" s="33"/>
    </row>
    <row r="6" spans="2:7" ht="64.05" customHeight="1" x14ac:dyDescent="0.3">
      <c r="B6" s="2" t="s">
        <v>11</v>
      </c>
      <c r="C6" s="32" t="s">
        <v>16</v>
      </c>
      <c r="D6" s="33"/>
      <c r="E6" s="33"/>
      <c r="F6" s="33"/>
      <c r="G6" s="33"/>
    </row>
    <row r="7" spans="2:7" ht="64.05" customHeight="1" x14ac:dyDescent="0.3">
      <c r="B7" s="2" t="s">
        <v>12</v>
      </c>
      <c r="C7" s="32" t="s">
        <v>17</v>
      </c>
      <c r="D7" s="33"/>
      <c r="E7" s="33"/>
      <c r="F7" s="33"/>
      <c r="G7" s="33"/>
    </row>
    <row r="8" spans="2:7" ht="64.05" customHeight="1" x14ac:dyDescent="0.3">
      <c r="B8" s="2" t="s">
        <v>13</v>
      </c>
      <c r="C8" s="32" t="s">
        <v>18</v>
      </c>
      <c r="D8" s="33"/>
      <c r="E8" s="33"/>
      <c r="F8" s="33"/>
      <c r="G8" s="33"/>
    </row>
    <row r="9" spans="2:7" ht="64.05" customHeight="1" x14ac:dyDescent="0.3">
      <c r="B9" s="2" t="s">
        <v>0</v>
      </c>
      <c r="C9" s="32" t="s">
        <v>19</v>
      </c>
      <c r="D9" s="33"/>
      <c r="E9" s="33"/>
      <c r="F9" s="33"/>
      <c r="G9" s="33"/>
    </row>
  </sheetData>
  <mergeCells count="8">
    <mergeCell ref="C8:G8"/>
    <mergeCell ref="C9:G9"/>
    <mergeCell ref="C4:G4"/>
    <mergeCell ref="B1:E1"/>
    <mergeCell ref="C7:G7"/>
    <mergeCell ref="C6:G6"/>
    <mergeCell ref="C5:G5"/>
    <mergeCell ref="B2:E2"/>
  </mergeCells>
  <pageMargins left="0.75" right="0.75" top="1" bottom="1" header="0.5" footer="0.5"/>
  <pageSetup paperSize="9"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C1:F10"/>
  <sheetViews>
    <sheetView showGridLines="0" view="pageBreakPreview" workbookViewId="0">
      <selection activeCell="G3" sqref="G3"/>
    </sheetView>
  </sheetViews>
  <sheetFormatPr defaultRowHeight="14.4" x14ac:dyDescent="0.3"/>
  <cols>
    <col min="3" max="3" width="21.8984375" customWidth="1"/>
    <col min="4" max="6" width="33.8984375" customWidth="1"/>
  </cols>
  <sheetData>
    <row r="1" spans="3:6" ht="25.95" customHeight="1" x14ac:dyDescent="0.3">
      <c r="C1" s="34" t="s">
        <v>20</v>
      </c>
      <c r="D1" s="33"/>
      <c r="E1" s="33"/>
      <c r="F1" s="33"/>
    </row>
    <row r="2" spans="3:6" x14ac:dyDescent="0.3">
      <c r="C2" s="35" t="s">
        <v>21</v>
      </c>
      <c r="D2" s="33"/>
      <c r="E2" s="33"/>
      <c r="F2" s="33"/>
    </row>
    <row r="3" spans="3:6" x14ac:dyDescent="0.3">
      <c r="C3" s="1"/>
      <c r="D3" s="1"/>
      <c r="E3" s="1"/>
      <c r="F3" s="1"/>
    </row>
    <row r="4" spans="3:6" ht="15.6" x14ac:dyDescent="0.3">
      <c r="C4" s="3" t="s">
        <v>22</v>
      </c>
      <c r="D4" s="3" t="s">
        <v>28</v>
      </c>
      <c r="E4" s="3" t="s">
        <v>1</v>
      </c>
      <c r="F4" s="3" t="s">
        <v>2</v>
      </c>
    </row>
    <row r="5" spans="3:6" ht="34.049999999999997" customHeight="1" x14ac:dyDescent="0.3">
      <c r="C5" s="4" t="s">
        <v>3</v>
      </c>
      <c r="D5" s="5" t="s">
        <v>29</v>
      </c>
      <c r="E5" s="5" t="s">
        <v>35</v>
      </c>
      <c r="F5" s="5" t="s">
        <v>41</v>
      </c>
    </row>
    <row r="6" spans="3:6" ht="34.049999999999997" customHeight="1" x14ac:dyDescent="0.3">
      <c r="C6" s="6" t="s">
        <v>23</v>
      </c>
      <c r="D6" s="7" t="s">
        <v>30</v>
      </c>
      <c r="E6" s="7" t="s">
        <v>36</v>
      </c>
      <c r="F6" s="7" t="s">
        <v>42</v>
      </c>
    </row>
    <row r="7" spans="3:6" ht="34.049999999999997" customHeight="1" x14ac:dyDescent="0.3">
      <c r="C7" s="4" t="s">
        <v>24</v>
      </c>
      <c r="D7" s="5" t="s">
        <v>31</v>
      </c>
      <c r="E7" s="5" t="s">
        <v>37</v>
      </c>
      <c r="F7" s="5" t="s">
        <v>43</v>
      </c>
    </row>
    <row r="8" spans="3:6" ht="34.049999999999997" customHeight="1" x14ac:dyDescent="0.3">
      <c r="C8" s="6" t="s">
        <v>25</v>
      </c>
      <c r="D8" s="7" t="s">
        <v>32</v>
      </c>
      <c r="E8" s="7" t="s">
        <v>38</v>
      </c>
      <c r="F8" s="7" t="s">
        <v>44</v>
      </c>
    </row>
    <row r="9" spans="3:6" ht="34.049999999999997" customHeight="1" x14ac:dyDescent="0.3">
      <c r="C9" s="4" t="s">
        <v>26</v>
      </c>
      <c r="D9" s="5" t="s">
        <v>33</v>
      </c>
      <c r="E9" s="5" t="s">
        <v>39</v>
      </c>
      <c r="F9" s="5" t="s">
        <v>45</v>
      </c>
    </row>
    <row r="10" spans="3:6" ht="34.049999999999997" customHeight="1" x14ac:dyDescent="0.3">
      <c r="C10" s="6" t="s">
        <v>27</v>
      </c>
      <c r="D10" s="7" t="s">
        <v>34</v>
      </c>
      <c r="E10" s="7" t="s">
        <v>40</v>
      </c>
      <c r="F10" s="7" t="s">
        <v>46</v>
      </c>
    </row>
  </sheetData>
  <mergeCells count="2">
    <mergeCell ref="C1:F1"/>
    <mergeCell ref="C2:F2"/>
  </mergeCells>
  <pageMargins left="0.75" right="0.75" top="1" bottom="1" header="0.5" footer="0.5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B1:E21"/>
  <sheetViews>
    <sheetView showGridLines="0" view="pageBreakPreview" workbookViewId="0">
      <selection sqref="A1:XFD1048576"/>
    </sheetView>
  </sheetViews>
  <sheetFormatPr defaultRowHeight="14.4" x14ac:dyDescent="0.3"/>
  <cols>
    <col min="2" max="2" width="35.8984375" customWidth="1"/>
    <col min="3" max="3" width="17.8984375" customWidth="1"/>
    <col min="4" max="4" width="39.8984375" customWidth="1"/>
  </cols>
  <sheetData>
    <row r="1" spans="2:5" ht="25.95" customHeight="1" x14ac:dyDescent="0.3">
      <c r="B1" s="34" t="s">
        <v>47</v>
      </c>
      <c r="C1" s="33"/>
      <c r="D1" s="33"/>
      <c r="E1" s="33"/>
    </row>
    <row r="2" spans="2:5" x14ac:dyDescent="0.3">
      <c r="B2" s="35" t="s">
        <v>48</v>
      </c>
      <c r="C2" s="33"/>
      <c r="D2" s="33"/>
      <c r="E2" s="33"/>
    </row>
    <row r="3" spans="2:5" x14ac:dyDescent="0.3">
      <c r="B3" s="1"/>
      <c r="C3" s="1"/>
      <c r="D3" s="1"/>
      <c r="E3" s="1"/>
    </row>
    <row r="4" spans="2:5" ht="15.6" x14ac:dyDescent="0.3">
      <c r="B4" s="3" t="s">
        <v>49</v>
      </c>
      <c r="C4" s="3" t="s">
        <v>63</v>
      </c>
      <c r="D4" s="3" t="s">
        <v>64</v>
      </c>
      <c r="E4" s="1"/>
    </row>
    <row r="5" spans="2:5" ht="15.6" x14ac:dyDescent="0.3">
      <c r="B5" s="8" t="s">
        <v>50</v>
      </c>
      <c r="C5" s="9">
        <v>100</v>
      </c>
      <c r="D5" s="10" t="s">
        <v>65</v>
      </c>
      <c r="E5" s="1"/>
    </row>
    <row r="6" spans="2:5" ht="15.6" x14ac:dyDescent="0.3">
      <c r="B6" s="8" t="s">
        <v>51</v>
      </c>
      <c r="C6" s="9">
        <v>100</v>
      </c>
      <c r="D6" s="10" t="s">
        <v>65</v>
      </c>
      <c r="E6" s="1"/>
    </row>
    <row r="7" spans="2:5" ht="15.6" x14ac:dyDescent="0.3">
      <c r="B7" s="8" t="s">
        <v>52</v>
      </c>
      <c r="C7" s="11">
        <v>4</v>
      </c>
      <c r="D7" s="10" t="s">
        <v>66</v>
      </c>
      <c r="E7" s="1"/>
    </row>
    <row r="8" spans="2:5" ht="15.6" x14ac:dyDescent="0.3">
      <c r="B8" s="8" t="s">
        <v>53</v>
      </c>
      <c r="C8" s="12">
        <v>0.03</v>
      </c>
      <c r="D8" s="10" t="s">
        <v>67</v>
      </c>
      <c r="E8" s="1"/>
    </row>
    <row r="9" spans="2:5" ht="15.6" x14ac:dyDescent="0.3">
      <c r="B9" s="8" t="s">
        <v>54</v>
      </c>
      <c r="C9" s="12">
        <v>0</v>
      </c>
      <c r="D9" s="10" t="s">
        <v>67</v>
      </c>
      <c r="E9" s="1"/>
    </row>
    <row r="10" spans="2:5" ht="15.6" x14ac:dyDescent="0.3">
      <c r="B10" s="8" t="s">
        <v>55</v>
      </c>
      <c r="C10" s="12">
        <v>0.4</v>
      </c>
      <c r="D10" s="10" t="s">
        <v>67</v>
      </c>
      <c r="E10" s="1"/>
    </row>
    <row r="11" spans="2:5" ht="15.6" x14ac:dyDescent="0.3">
      <c r="B11" s="8" t="s">
        <v>4</v>
      </c>
      <c r="C11" s="13">
        <f>(LN(C5/C6)+(C8-C9+C10^2/2)*C7)/(C10*SQRT(C7))</f>
        <v>0.55000000000000004</v>
      </c>
      <c r="D11" s="10" t="s">
        <v>68</v>
      </c>
      <c r="E11" s="1"/>
    </row>
    <row r="12" spans="2:5" ht="15.6" x14ac:dyDescent="0.3">
      <c r="B12" s="8" t="s">
        <v>5</v>
      </c>
      <c r="C12" s="13">
        <f>C11-C10*SQRT(C7)</f>
        <v>-0.25</v>
      </c>
      <c r="D12" s="10" t="s">
        <v>68</v>
      </c>
      <c r="E12" s="1"/>
    </row>
    <row r="13" spans="2:5" ht="15.6" x14ac:dyDescent="0.3">
      <c r="B13" s="14" t="s">
        <v>56</v>
      </c>
      <c r="C13" s="15">
        <f>C5*EXP(-C9*C7)*_xlfn.NORM.S.DIST(C11,TRUE)-C6*EXP(-C8*C7)*_xlfn.NORM.S.DIST(C12,TRUE)</f>
        <v>35.29247523345196</v>
      </c>
      <c r="D13" s="10" t="s">
        <v>69</v>
      </c>
      <c r="E13" s="1"/>
    </row>
    <row r="14" spans="2:5" x14ac:dyDescent="0.3">
      <c r="B14" s="1"/>
      <c r="C14" s="1"/>
      <c r="D14" s="1"/>
      <c r="E14" s="1"/>
    </row>
    <row r="15" spans="2:5" ht="16.2" x14ac:dyDescent="0.3">
      <c r="B15" s="16" t="s">
        <v>57</v>
      </c>
      <c r="C15" s="1"/>
      <c r="D15" s="1"/>
      <c r="E15" s="1"/>
    </row>
    <row r="16" spans="2:5" ht="15.6" x14ac:dyDescent="0.3">
      <c r="B16" s="8" t="s">
        <v>58</v>
      </c>
      <c r="C16" s="17">
        <v>1000000</v>
      </c>
      <c r="D16" s="10" t="s">
        <v>70</v>
      </c>
      <c r="E16" s="1"/>
    </row>
    <row r="17" spans="2:5" ht="15.6" x14ac:dyDescent="0.3">
      <c r="B17" s="8" t="s">
        <v>59</v>
      </c>
      <c r="C17" s="17">
        <v>10000</v>
      </c>
      <c r="D17" s="10" t="s">
        <v>70</v>
      </c>
      <c r="E17" s="1"/>
    </row>
    <row r="18" spans="2:5" ht="15.6" x14ac:dyDescent="0.3">
      <c r="B18" s="8" t="s">
        <v>60</v>
      </c>
      <c r="C18" s="13">
        <f>C16/(C16+C17)</f>
        <v>0.99009900990099009</v>
      </c>
      <c r="D18" s="10" t="s">
        <v>71</v>
      </c>
      <c r="E18" s="1"/>
    </row>
    <row r="19" spans="2:5" ht="15.6" x14ac:dyDescent="0.3">
      <c r="B19" s="14" t="s">
        <v>61</v>
      </c>
      <c r="C19" s="15">
        <f>C13*C18</f>
        <v>34.943044785596001</v>
      </c>
      <c r="D19" s="10" t="s">
        <v>72</v>
      </c>
      <c r="E19" s="1"/>
    </row>
    <row r="20" spans="2:5" x14ac:dyDescent="0.3">
      <c r="B20" s="1"/>
      <c r="C20" s="1"/>
      <c r="D20" s="1"/>
      <c r="E20" s="1"/>
    </row>
    <row r="21" spans="2:5" x14ac:dyDescent="0.3">
      <c r="B21" s="36" t="s">
        <v>62</v>
      </c>
      <c r="C21" s="33"/>
      <c r="D21" s="33"/>
      <c r="E21" s="1"/>
    </row>
  </sheetData>
  <mergeCells count="3">
    <mergeCell ref="B1:E1"/>
    <mergeCell ref="B21:D21"/>
    <mergeCell ref="B2:E2"/>
  </mergeCells>
  <pageMargins left="0.75" right="0.75" top="1" bottom="1" header="0.5" footer="0.5"/>
  <pageSetup paperSize="9"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B1:F17"/>
  <sheetViews>
    <sheetView showGridLines="0" view="pageBreakPreview" workbookViewId="0">
      <selection activeCell="F22" sqref="F22"/>
    </sheetView>
  </sheetViews>
  <sheetFormatPr defaultRowHeight="14.4" x14ac:dyDescent="0.3"/>
  <cols>
    <col min="2" max="2" width="29.8984375" customWidth="1"/>
    <col min="3" max="3" width="15.8984375" customWidth="1"/>
    <col min="4" max="4" width="17.8984375" customWidth="1"/>
    <col min="5" max="6" width="15.8984375" customWidth="1"/>
  </cols>
  <sheetData>
    <row r="1" spans="2:6" ht="25.95" customHeight="1" x14ac:dyDescent="0.3">
      <c r="B1" s="34" t="s">
        <v>73</v>
      </c>
      <c r="C1" s="33"/>
      <c r="D1" s="33"/>
      <c r="E1" s="33"/>
      <c r="F1" s="1"/>
    </row>
    <row r="2" spans="2:6" x14ac:dyDescent="0.3">
      <c r="B2" s="35" t="s">
        <v>74</v>
      </c>
      <c r="C2" s="33"/>
      <c r="D2" s="33"/>
      <c r="E2" s="33"/>
      <c r="F2" s="1"/>
    </row>
    <row r="3" spans="2:6" x14ac:dyDescent="0.3">
      <c r="B3" s="1"/>
      <c r="C3" s="1"/>
      <c r="D3" s="1"/>
      <c r="E3" s="1"/>
      <c r="F3" s="1"/>
    </row>
    <row r="4" spans="2:6" x14ac:dyDescent="0.3">
      <c r="B4" s="35" t="s">
        <v>75</v>
      </c>
      <c r="C4" s="33"/>
      <c r="D4" s="33"/>
      <c r="E4" s="33"/>
      <c r="F4" s="33"/>
    </row>
    <row r="5" spans="2:6" ht="30" customHeight="1" x14ac:dyDescent="0.3">
      <c r="B5" s="14" t="s">
        <v>76</v>
      </c>
      <c r="C5" s="18">
        <f>100*_xlfn.NORM.S.DIST(((LN(100/100)+(0.03+0.4^2/2)*4)/(0.4*SQRT(4))),TRUE)-100*EXP(-0.03*4)*_xlfn.NORM.S.DIST(((LN(100/100)+(0.03+0.4^2/2)*4)/(0.4*SQRT(4)))-0.4*SQRT(4),TRUE)</f>
        <v>35.29247523345196</v>
      </c>
      <c r="D5" s="10" t="s">
        <v>80</v>
      </c>
      <c r="E5" s="1"/>
      <c r="F5" s="1"/>
    </row>
    <row r="6" spans="2:6" x14ac:dyDescent="0.3">
      <c r="B6" s="1"/>
      <c r="C6" s="1"/>
      <c r="D6" s="1"/>
      <c r="E6" s="1"/>
      <c r="F6" s="1"/>
    </row>
    <row r="7" spans="2:6" ht="15.6" x14ac:dyDescent="0.3">
      <c r="B7" s="3" t="s">
        <v>77</v>
      </c>
      <c r="C7" s="3" t="s">
        <v>59</v>
      </c>
      <c r="D7" s="3" t="s">
        <v>81</v>
      </c>
      <c r="E7" s="3" t="s">
        <v>82</v>
      </c>
      <c r="F7" s="3" t="s">
        <v>83</v>
      </c>
    </row>
    <row r="8" spans="2:6" ht="15.6" x14ac:dyDescent="0.3">
      <c r="B8" s="19">
        <v>0.01</v>
      </c>
      <c r="C8" s="20">
        <v>10000</v>
      </c>
      <c r="D8" s="21">
        <f t="shared" ref="D8:D13" si="0">1000000/(1000000+C8)</f>
        <v>0.99009900990099009</v>
      </c>
      <c r="E8" s="22">
        <f t="shared" ref="E8:E13" si="1">$C$5*D8</f>
        <v>34.943044785596001</v>
      </c>
      <c r="F8" s="23">
        <f t="shared" ref="F8:F13" si="2">E8/$C$5-1</f>
        <v>-9.9009900990099098E-3</v>
      </c>
    </row>
    <row r="9" spans="2:6" ht="15.6" x14ac:dyDescent="0.3">
      <c r="B9" s="24">
        <v>0.05</v>
      </c>
      <c r="C9" s="25">
        <v>50000</v>
      </c>
      <c r="D9" s="26">
        <f t="shared" si="0"/>
        <v>0.95238095238095233</v>
      </c>
      <c r="E9" s="27">
        <f t="shared" si="1"/>
        <v>33.611881174716153</v>
      </c>
      <c r="F9" s="28">
        <f t="shared" si="2"/>
        <v>-4.7619047619047561E-2</v>
      </c>
    </row>
    <row r="10" spans="2:6" ht="15.6" x14ac:dyDescent="0.3">
      <c r="B10" s="19">
        <v>0.1</v>
      </c>
      <c r="C10" s="20">
        <v>100000</v>
      </c>
      <c r="D10" s="21">
        <f t="shared" si="0"/>
        <v>0.90909090909090906</v>
      </c>
      <c r="E10" s="22">
        <f t="shared" si="1"/>
        <v>32.084068394047236</v>
      </c>
      <c r="F10" s="23">
        <f t="shared" si="2"/>
        <v>-9.0909090909090939E-2</v>
      </c>
    </row>
    <row r="11" spans="2:6" ht="15.6" x14ac:dyDescent="0.3">
      <c r="B11" s="24">
        <v>0.15</v>
      </c>
      <c r="C11" s="25">
        <v>150000</v>
      </c>
      <c r="D11" s="26">
        <f t="shared" si="0"/>
        <v>0.86956521739130432</v>
      </c>
      <c r="E11" s="27">
        <f t="shared" si="1"/>
        <v>30.689108898653878</v>
      </c>
      <c r="F11" s="28">
        <f t="shared" si="2"/>
        <v>-0.13043478260869568</v>
      </c>
    </row>
    <row r="12" spans="2:6" ht="15.6" x14ac:dyDescent="0.3">
      <c r="B12" s="19">
        <v>0.2</v>
      </c>
      <c r="C12" s="20">
        <v>200000</v>
      </c>
      <c r="D12" s="21">
        <f t="shared" si="0"/>
        <v>0.83333333333333337</v>
      </c>
      <c r="E12" s="22">
        <f t="shared" si="1"/>
        <v>29.410396027876633</v>
      </c>
      <c r="F12" s="23">
        <f t="shared" si="2"/>
        <v>-0.16666666666666663</v>
      </c>
    </row>
    <row r="13" spans="2:6" ht="15.6" x14ac:dyDescent="0.3">
      <c r="B13" s="24">
        <v>0.25</v>
      </c>
      <c r="C13" s="25">
        <v>250000</v>
      </c>
      <c r="D13" s="26">
        <f t="shared" si="0"/>
        <v>0.8</v>
      </c>
      <c r="E13" s="27">
        <f t="shared" si="1"/>
        <v>28.233980186761571</v>
      </c>
      <c r="F13" s="28">
        <f t="shared" si="2"/>
        <v>-0.19999999999999996</v>
      </c>
    </row>
    <row r="14" spans="2:6" x14ac:dyDescent="0.3">
      <c r="B14" s="1"/>
      <c r="C14" s="1"/>
      <c r="D14" s="1"/>
      <c r="E14" s="1"/>
      <c r="F14" s="1"/>
    </row>
    <row r="15" spans="2:6" ht="46.05" customHeight="1" x14ac:dyDescent="0.3">
      <c r="B15" s="37" t="s">
        <v>78</v>
      </c>
      <c r="C15" s="33"/>
      <c r="D15" s="33"/>
      <c r="E15" s="33"/>
      <c r="F15" s="33"/>
    </row>
    <row r="16" spans="2:6" x14ac:dyDescent="0.3">
      <c r="B16" s="1"/>
      <c r="C16" s="1"/>
      <c r="D16" s="1"/>
      <c r="E16" s="1"/>
      <c r="F16" s="1"/>
    </row>
    <row r="17" spans="2:6" ht="43.95" customHeight="1" x14ac:dyDescent="0.3">
      <c r="B17" s="36" t="s">
        <v>79</v>
      </c>
      <c r="C17" s="33"/>
      <c r="D17" s="33"/>
      <c r="E17" s="33"/>
      <c r="F17" s="33"/>
    </row>
  </sheetData>
  <mergeCells count="5">
    <mergeCell ref="B1:E1"/>
    <mergeCell ref="B4:F4"/>
    <mergeCell ref="B15:F15"/>
    <mergeCell ref="B2:E2"/>
    <mergeCell ref="B17:F17"/>
  </mergeCells>
  <pageMargins left="0.75" right="0.75" top="1" bottom="1" header="0.5" footer="0.5"/>
  <pageSetup paperSize="9" scale="7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B1:E13"/>
  <sheetViews>
    <sheetView showGridLines="0" view="pageBreakPreview" workbookViewId="0">
      <selection sqref="A1:XFD1048576"/>
    </sheetView>
  </sheetViews>
  <sheetFormatPr defaultRowHeight="14.4" x14ac:dyDescent="0.3"/>
  <cols>
    <col min="2" max="2" width="19.8984375" customWidth="1"/>
    <col min="3" max="4" width="29.8984375" customWidth="1"/>
  </cols>
  <sheetData>
    <row r="1" spans="2:5" ht="25.95" customHeight="1" x14ac:dyDescent="0.3">
      <c r="B1" s="34" t="s">
        <v>84</v>
      </c>
      <c r="C1" s="33"/>
      <c r="D1" s="33"/>
      <c r="E1" s="33"/>
    </row>
    <row r="2" spans="2:5" x14ac:dyDescent="0.3">
      <c r="B2" s="35" t="s">
        <v>85</v>
      </c>
      <c r="C2" s="33"/>
      <c r="D2" s="33"/>
      <c r="E2" s="33"/>
    </row>
    <row r="3" spans="2:5" x14ac:dyDescent="0.3">
      <c r="B3" s="1"/>
      <c r="C3" s="1"/>
      <c r="D3" s="1"/>
      <c r="E3" s="1"/>
    </row>
    <row r="4" spans="2:5" ht="15.6" x14ac:dyDescent="0.3">
      <c r="B4" s="29" t="s">
        <v>86</v>
      </c>
      <c r="C4" s="1"/>
      <c r="D4" s="1"/>
      <c r="E4" s="1"/>
    </row>
    <row r="5" spans="2:5" ht="15.6" x14ac:dyDescent="0.3">
      <c r="B5" s="3" t="s">
        <v>55</v>
      </c>
      <c r="C5" s="3" t="s">
        <v>88</v>
      </c>
      <c r="D5" s="3" t="s">
        <v>89</v>
      </c>
      <c r="E5" s="1"/>
    </row>
    <row r="6" spans="2:5" ht="15.6" x14ac:dyDescent="0.3">
      <c r="B6" s="19">
        <v>0.25</v>
      </c>
      <c r="C6" s="30">
        <f t="shared" ref="C6:C11" si="0">100*EXP(0*4)*_xlfn.NORM.S.DIST(((LN(100/100)+(0.03-0+B6^2/2)*4)/(B6*SQRT(4))),TRUE)-100*EXP(-0.03*4)*_xlfn.NORM.S.DIST(((LN(100/100)+(0.03-0+B6^2/2)*4)/(B6*SQRT(4)))-B6*SQRT(4),TRUE)</f>
        <v>24.801107386882407</v>
      </c>
      <c r="D6" s="23">
        <f t="shared" ref="D6:D11" si="1">C6/100</f>
        <v>0.24801107386882407</v>
      </c>
      <c r="E6" s="1"/>
    </row>
    <row r="7" spans="2:5" ht="15.6" x14ac:dyDescent="0.3">
      <c r="B7" s="24">
        <v>0.3</v>
      </c>
      <c r="C7" s="31">
        <f t="shared" si="0"/>
        <v>28.332636574667681</v>
      </c>
      <c r="D7" s="28">
        <f t="shared" si="1"/>
        <v>0.2833263657466768</v>
      </c>
      <c r="E7" s="1"/>
    </row>
    <row r="8" spans="2:5" ht="15.6" x14ac:dyDescent="0.3">
      <c r="B8" s="19">
        <v>0.35</v>
      </c>
      <c r="C8" s="30">
        <f t="shared" si="0"/>
        <v>31.835539617186029</v>
      </c>
      <c r="D8" s="23">
        <f t="shared" si="1"/>
        <v>0.31835539617186032</v>
      </c>
      <c r="E8" s="1"/>
    </row>
    <row r="9" spans="2:5" ht="15.6" x14ac:dyDescent="0.3">
      <c r="B9" s="24">
        <v>0.4</v>
      </c>
      <c r="C9" s="31">
        <f t="shared" si="0"/>
        <v>35.29247523345196</v>
      </c>
      <c r="D9" s="28">
        <f t="shared" si="1"/>
        <v>0.35292475233451959</v>
      </c>
      <c r="E9" s="1"/>
    </row>
    <row r="10" spans="2:5" ht="15.6" x14ac:dyDescent="0.3">
      <c r="B10" s="19">
        <v>0.45</v>
      </c>
      <c r="C10" s="30">
        <f t="shared" si="0"/>
        <v>38.690671481897759</v>
      </c>
      <c r="D10" s="23">
        <f t="shared" si="1"/>
        <v>0.38690671481897759</v>
      </c>
      <c r="E10" s="1"/>
    </row>
    <row r="11" spans="2:5" ht="15.6" x14ac:dyDescent="0.3">
      <c r="B11" s="24">
        <v>0.5</v>
      </c>
      <c r="C11" s="31">
        <f t="shared" si="0"/>
        <v>42.019931901533504</v>
      </c>
      <c r="D11" s="28">
        <f t="shared" si="1"/>
        <v>0.42019931901533503</v>
      </c>
      <c r="E11" s="1"/>
    </row>
    <row r="12" spans="2:5" x14ac:dyDescent="0.3">
      <c r="B12" s="1"/>
      <c r="C12" s="1"/>
      <c r="D12" s="1"/>
      <c r="E12" s="1"/>
    </row>
    <row r="13" spans="2:5" x14ac:dyDescent="0.3">
      <c r="B13" s="36" t="s">
        <v>87</v>
      </c>
      <c r="C13" s="33"/>
      <c r="D13" s="33"/>
      <c r="E13" s="1"/>
    </row>
  </sheetData>
  <mergeCells count="3">
    <mergeCell ref="B1:E1"/>
    <mergeCell ref="B13:D13"/>
    <mergeCell ref="B2:E2"/>
  </mergeCells>
  <pageMargins left="0.75" right="0.75" top="1" bottom="1" header="0.5" footer="0.5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B1:E14"/>
  <sheetViews>
    <sheetView showGridLines="0" view="pageBreakPreview" workbookViewId="0">
      <selection sqref="A1:XFD1048576"/>
    </sheetView>
  </sheetViews>
  <sheetFormatPr defaultRowHeight="14.4" x14ac:dyDescent="0.3"/>
  <cols>
    <col min="2" max="2" width="33.8984375" customWidth="1"/>
    <col min="3" max="3" width="15.8984375" customWidth="1"/>
    <col min="4" max="4" width="33.8984375" customWidth="1"/>
  </cols>
  <sheetData>
    <row r="1" spans="2:5" ht="25.95" customHeight="1" x14ac:dyDescent="0.3">
      <c r="B1" s="34" t="s">
        <v>90</v>
      </c>
      <c r="C1" s="33"/>
      <c r="D1" s="33"/>
      <c r="E1" s="33"/>
    </row>
    <row r="2" spans="2:5" x14ac:dyDescent="0.3">
      <c r="B2" s="35" t="s">
        <v>91</v>
      </c>
      <c r="C2" s="33"/>
      <c r="D2" s="33"/>
      <c r="E2" s="33"/>
    </row>
    <row r="3" spans="2:5" x14ac:dyDescent="0.3">
      <c r="B3" s="1"/>
      <c r="C3" s="1"/>
      <c r="D3" s="1"/>
      <c r="E3" s="1"/>
    </row>
    <row r="4" spans="2:5" ht="15.6" x14ac:dyDescent="0.3">
      <c r="B4" s="3" t="s">
        <v>49</v>
      </c>
      <c r="C4" s="3" t="s">
        <v>63</v>
      </c>
      <c r="D4" s="3" t="s">
        <v>64</v>
      </c>
      <c r="E4" s="1"/>
    </row>
    <row r="5" spans="2:5" ht="15.6" x14ac:dyDescent="0.3">
      <c r="B5" s="8" t="s">
        <v>50</v>
      </c>
      <c r="C5" s="9">
        <v>100</v>
      </c>
      <c r="D5" s="10" t="s">
        <v>65</v>
      </c>
      <c r="E5" s="1"/>
    </row>
    <row r="6" spans="2:5" ht="15.6" x14ac:dyDescent="0.3">
      <c r="B6" s="8" t="s">
        <v>6</v>
      </c>
      <c r="C6" s="9">
        <v>100</v>
      </c>
      <c r="D6" s="10" t="s">
        <v>65</v>
      </c>
      <c r="E6" s="1"/>
    </row>
    <row r="7" spans="2:5" ht="15.6" x14ac:dyDescent="0.3">
      <c r="B7" s="8" t="s">
        <v>52</v>
      </c>
      <c r="C7" s="11">
        <v>4</v>
      </c>
      <c r="D7" s="10" t="s">
        <v>66</v>
      </c>
      <c r="E7" s="1"/>
    </row>
    <row r="8" spans="2:5" ht="15.6" x14ac:dyDescent="0.3">
      <c r="B8" s="8" t="s">
        <v>53</v>
      </c>
      <c r="C8" s="12">
        <v>0.03</v>
      </c>
      <c r="D8" s="10" t="s">
        <v>67</v>
      </c>
      <c r="E8" s="1"/>
    </row>
    <row r="9" spans="2:5" ht="15.6" x14ac:dyDescent="0.3">
      <c r="B9" s="8" t="s">
        <v>55</v>
      </c>
      <c r="C9" s="12">
        <v>0.4</v>
      </c>
      <c r="D9" s="10" t="s">
        <v>67</v>
      </c>
      <c r="E9" s="1"/>
    </row>
    <row r="10" spans="2:5" ht="15.6" x14ac:dyDescent="0.3">
      <c r="B10" s="8" t="s">
        <v>4</v>
      </c>
      <c r="C10" s="13">
        <f>(LN(C5/C6)+(C8+C9^2/2)*C7)/(C9*SQRT(C7))</f>
        <v>0.55000000000000004</v>
      </c>
      <c r="D10" s="10"/>
      <c r="E10" s="1"/>
    </row>
    <row r="11" spans="2:5" ht="15.6" x14ac:dyDescent="0.3">
      <c r="B11" s="8" t="s">
        <v>5</v>
      </c>
      <c r="C11" s="13">
        <f>C10-C9*SQRT(C7)</f>
        <v>-0.25</v>
      </c>
      <c r="D11" s="10"/>
      <c r="E11" s="1"/>
    </row>
    <row r="12" spans="2:5" ht="15.6" x14ac:dyDescent="0.3">
      <c r="B12" s="14" t="s">
        <v>88</v>
      </c>
      <c r="C12" s="15">
        <f>C5*_xlfn.NORM.S.DIST(C10,TRUE)-C6*EXP(-C8*C7)*_xlfn.NORM.S.DIST(C11,TRUE)</f>
        <v>35.29247523345196</v>
      </c>
      <c r="D12" s="10" t="s">
        <v>80</v>
      </c>
      <c r="E12" s="1"/>
    </row>
    <row r="13" spans="2:5" x14ac:dyDescent="0.3">
      <c r="B13" s="1"/>
      <c r="C13" s="1"/>
      <c r="D13" s="1"/>
      <c r="E13" s="1"/>
    </row>
    <row r="14" spans="2:5" x14ac:dyDescent="0.3">
      <c r="B14" s="36" t="s">
        <v>92</v>
      </c>
      <c r="C14" s="33"/>
      <c r="D14" s="33"/>
      <c r="E14" s="1"/>
    </row>
  </sheetData>
  <mergeCells count="3">
    <mergeCell ref="B1:E1"/>
    <mergeCell ref="B14:D14"/>
    <mergeCell ref="B2:E2"/>
  </mergeCells>
  <pageMargins left="0.75" right="0.75" top="1" bottom="1" header="0.5" footer="0.5"/>
  <pageSetup paperSize="9" scale="8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B1:E14"/>
  <sheetViews>
    <sheetView showGridLines="0" view="pageBreakPreview" workbookViewId="0">
      <selection sqref="A1:XFD1048576"/>
    </sheetView>
  </sheetViews>
  <sheetFormatPr defaultRowHeight="14.4" x14ac:dyDescent="0.3"/>
  <cols>
    <col min="2" max="2" width="33.8984375" customWidth="1"/>
    <col min="3" max="3" width="15.8984375" customWidth="1"/>
    <col min="4" max="4" width="33.8984375" customWidth="1"/>
  </cols>
  <sheetData>
    <row r="1" spans="2:5" ht="25.95" customHeight="1" x14ac:dyDescent="0.3">
      <c r="B1" s="34" t="s">
        <v>93</v>
      </c>
      <c r="C1" s="33"/>
      <c r="D1" s="33"/>
      <c r="E1" s="33"/>
    </row>
    <row r="2" spans="2:5" x14ac:dyDescent="0.3">
      <c r="B2" s="35" t="s">
        <v>94</v>
      </c>
      <c r="C2" s="33"/>
      <c r="D2" s="33"/>
      <c r="E2" s="33"/>
    </row>
    <row r="3" spans="2:5" x14ac:dyDescent="0.3">
      <c r="B3" s="1"/>
      <c r="C3" s="1"/>
      <c r="D3" s="1"/>
      <c r="E3" s="1"/>
    </row>
    <row r="4" spans="2:5" ht="15.6" x14ac:dyDescent="0.3">
      <c r="B4" s="3" t="s">
        <v>49</v>
      </c>
      <c r="C4" s="3" t="s">
        <v>63</v>
      </c>
      <c r="D4" s="3" t="s">
        <v>64</v>
      </c>
      <c r="E4" s="1"/>
    </row>
    <row r="5" spans="2:5" ht="15.6" x14ac:dyDescent="0.3">
      <c r="B5" s="8" t="s">
        <v>50</v>
      </c>
      <c r="C5" s="9">
        <v>50</v>
      </c>
      <c r="D5" s="10" t="s">
        <v>65</v>
      </c>
      <c r="E5" s="1"/>
    </row>
    <row r="6" spans="2:5" ht="15.6" x14ac:dyDescent="0.3">
      <c r="B6" s="8" t="s">
        <v>6</v>
      </c>
      <c r="C6" s="9">
        <v>50</v>
      </c>
      <c r="D6" s="10" t="s">
        <v>65</v>
      </c>
      <c r="E6" s="1"/>
    </row>
    <row r="7" spans="2:5" ht="15.6" x14ac:dyDescent="0.3">
      <c r="B7" s="8" t="s">
        <v>52</v>
      </c>
      <c r="C7" s="11">
        <v>5</v>
      </c>
      <c r="D7" s="10" t="s">
        <v>66</v>
      </c>
      <c r="E7" s="1"/>
    </row>
    <row r="8" spans="2:5" ht="15.6" x14ac:dyDescent="0.3">
      <c r="B8" s="8" t="s">
        <v>53</v>
      </c>
      <c r="C8" s="12">
        <v>0.02</v>
      </c>
      <c r="D8" s="10" t="s">
        <v>67</v>
      </c>
      <c r="E8" s="1"/>
    </row>
    <row r="9" spans="2:5" ht="15.6" x14ac:dyDescent="0.3">
      <c r="B9" s="8" t="s">
        <v>55</v>
      </c>
      <c r="C9" s="12">
        <v>0.35</v>
      </c>
      <c r="D9" s="10" t="s">
        <v>67</v>
      </c>
      <c r="E9" s="1"/>
    </row>
    <row r="10" spans="2:5" ht="15.6" x14ac:dyDescent="0.3">
      <c r="B10" s="8" t="s">
        <v>4</v>
      </c>
      <c r="C10" s="13">
        <f>(LN(C5/C6)+(C8+C9^2/2)*C7)/(C9*SQRT(C7))</f>
        <v>0.51908720906245109</v>
      </c>
      <c r="D10" s="10"/>
      <c r="E10" s="1"/>
    </row>
    <row r="11" spans="2:5" ht="15.6" x14ac:dyDescent="0.3">
      <c r="B11" s="8" t="s">
        <v>5</v>
      </c>
      <c r="C11" s="13">
        <f>C10-C9*SQRT(C7)</f>
        <v>-0.26353658306247529</v>
      </c>
      <c r="D11" s="10"/>
      <c r="E11" s="1"/>
    </row>
    <row r="12" spans="2:5" ht="15.6" x14ac:dyDescent="0.3">
      <c r="B12" s="14" t="s">
        <v>88</v>
      </c>
      <c r="C12" s="15">
        <f>C5*_xlfn.NORM.S.DIST(C10,TRUE)-C6*EXP(-C8*C7)*_xlfn.NORM.S.DIST(C11,TRUE)</f>
        <v>16.988621172472126</v>
      </c>
      <c r="D12" s="10" t="s">
        <v>80</v>
      </c>
      <c r="E12" s="1"/>
    </row>
    <row r="13" spans="2:5" x14ac:dyDescent="0.3">
      <c r="B13" s="1"/>
      <c r="C13" s="1"/>
      <c r="D13" s="1"/>
      <c r="E13" s="1"/>
    </row>
    <row r="14" spans="2:5" x14ac:dyDescent="0.3">
      <c r="B14" s="36" t="s">
        <v>95</v>
      </c>
      <c r="C14" s="33"/>
      <c r="D14" s="33"/>
      <c r="E14" s="1"/>
    </row>
  </sheetData>
  <mergeCells count="3">
    <mergeCell ref="B1:E1"/>
    <mergeCell ref="B14:D14"/>
    <mergeCell ref="B2:E2"/>
  </mergeCells>
  <pageMargins left="0.75" right="0.75" top="1" bottom="1" header="0.5" footer="0.5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Notice</vt:lpstr>
      <vt:lpstr>Comparison</vt:lpstr>
      <vt:lpstr>BS Calculator</vt:lpstr>
      <vt:lpstr>Dilution example</vt:lpstr>
      <vt:lpstr>Volatility sensitivity</vt:lpstr>
      <vt:lpstr>Case 1 raise FR</vt:lpstr>
      <vt:lpstr>Case 2 LBO CH</vt:lpstr>
      <vt:lpstr>Comparison!Print_Area</vt:lpstr>
      <vt:lpstr>'Dilution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Aristide Ruot</cp:lastModifiedBy>
  <dcterms:created xsi:type="dcterms:W3CDTF">2026-07-10T11:29:03Z</dcterms:created>
  <dcterms:modified xsi:type="dcterms:W3CDTF">2026-07-11T03:56:42Z</dcterms:modified>
</cp:coreProperties>
</file>