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Hectelion\01_Admin\08_Marketing\11_Publications gratuites\Matériel\53_Fonds-de-commerce\"/>
    </mc:Choice>
  </mc:AlternateContent>
  <xr:revisionPtr revIDLastSave="0" documentId="13_ncr:1_{7EA491C3-E042-4BE4-8796-070236BE8DE4}" xr6:coauthVersionLast="47" xr6:coauthVersionMax="47" xr10:uidLastSave="{00000000-0000-0000-0000-000000000000}"/>
  <bookViews>
    <workbookView xWindow="-38508" yWindow="-2280" windowWidth="38616" windowHeight="21096" activeTab="1" xr2:uid="{00000000-000D-0000-FFFF-FFFF00000000}"/>
  </bookViews>
  <sheets>
    <sheet name="Moteur" sheetId="1" state="hidden" r:id="rId1"/>
    <sheet name="Notice" sheetId="2" r:id="rId2"/>
    <sheet name="Calculateur" sheetId="3" r:id="rId3"/>
    <sheet name="Barèmes" sheetId="4" r:id="rId4"/>
    <sheet name="Cas 1 - Restaurant Lyon" sheetId="5" r:id="rId5"/>
    <sheet name="Cas 2 - Services Suisse" sheetId="6" r:id="rId6"/>
  </sheets>
  <definedNames>
    <definedName name="_xlnm.Print_Area" localSheetId="3">Barèmes!$A$1:$D$21</definedName>
    <definedName name="_xlnm.Print_Area" localSheetId="2">Calculateur!$A$1:$D$32</definedName>
    <definedName name="_xlnm.Print_Area" localSheetId="4">'Cas 1 - Restaurant Lyon'!$A$1:$C$18</definedName>
    <definedName name="_xlnm.Print_Area" localSheetId="5">'Cas 2 - Services Suisse'!$A$1:$C$14</definedName>
    <definedName name="_xlnm.Print_Area" localSheetId="1">Notice!$A$1:$C$12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3" l="1"/>
  <c r="B18" i="3"/>
  <c r="B13" i="3"/>
  <c r="B14" i="3" s="1"/>
  <c r="B12" i="3"/>
  <c r="B23" i="3" l="1"/>
  <c r="B24" i="3" s="1"/>
  <c r="B17" i="3"/>
  <c r="B20" i="3" s="1"/>
  <c r="B30" i="3"/>
  <c r="B26" i="3" l="1"/>
  <c r="B25" i="3"/>
  <c r="B27" i="3" s="1"/>
</calcChain>
</file>

<file path=xl/sharedStrings.xml><?xml version="1.0" encoding="utf-8"?>
<sst xmlns="http://schemas.openxmlformats.org/spreadsheetml/2006/main" count="119" uniqueCount="111">
  <si>
    <t>Hectelion  |  Fonds de commerce ou titres : calculateur de reprise</t>
  </si>
  <si>
    <t>Objet</t>
  </si>
  <si>
    <t>Comparer une reprise en asset deal (fonds de commerce) et en share deal (titres) : valeur, droits d'enregistrement, pont vers la valeur des titres, exoneration de plus-value du vendeur.</t>
  </si>
  <si>
    <t>Mode d'emploi</t>
  </si>
  <si>
    <t>Renseignez uniquement les cellules beiges de l'onglet Calculateur. Les resultats se calculent automatiquement. Les onglets Cas 1 et Cas 2 sont des exemples chiffres.</t>
  </si>
  <si>
    <t>Perimetre</t>
  </si>
  <si>
    <t>Outil indicatif franco-suisse. Les baremes d'usage donnent une fourchette, jamais une valeur ferme : l'emplacement, le droit au bail et la clientele restent decisifs.</t>
  </si>
  <si>
    <t>Avertissement</t>
  </si>
  <si>
    <t>Ce fichier ne constitue ni un conseil fiscal, ni une evaluation formelle, ni une recommandation d'investissement. Hectelion n'est pas agreee FINMA et n'intervient pas sur les operations cotees. Chaque situation doit etre validee avec vos conseils.</t>
  </si>
  <si>
    <t>Contact</t>
  </si>
  <si>
    <t>Hectelion SA  |  www.hectelion.com  |  Rendez-vous : calendly.com/aristide-ruot-hectelion-dcc/30min</t>
  </si>
  <si>
    <t>Parametre</t>
  </si>
  <si>
    <t>Valeur</t>
  </si>
  <si>
    <t>seuil1</t>
  </si>
  <si>
    <t>seuil2</t>
  </si>
  <si>
    <t>taux2</t>
  </si>
  <si>
    <t>taux3</t>
  </si>
  <si>
    <t>abattement_parts</t>
  </si>
  <si>
    <t>taux_parts</t>
  </si>
  <si>
    <t>exo_total</t>
  </si>
  <si>
    <t>exo_nul</t>
  </si>
  <si>
    <t>Calculateur : fonds de commerce (asset deal) vs titres (share deal)</t>
  </si>
  <si>
    <t>1. Donnees d'entree (cellules beiges)</t>
  </si>
  <si>
    <t>Chiffre d'affaires annuel TTC</t>
  </si>
  <si>
    <t>Excedent brut d'exploitation (EBE) retraite</t>
  </si>
  <si>
    <t>Coefficient barème (% du CA TTC)</t>
  </si>
  <si>
    <t>Fourchette secteur : voir onglet Barèmes</t>
  </si>
  <si>
    <t>Multiple d'EBE</t>
  </si>
  <si>
    <t>Tresorerie disponible</t>
  </si>
  <si>
    <t>Dette financiere nette</t>
  </si>
  <si>
    <t>Quote-part de titres cedee</t>
  </si>
  <si>
    <t>100 % = cession totale</t>
  </si>
  <si>
    <t>2. Valeur du fonds de commerce</t>
  </si>
  <si>
    <t>Valeur par la methode du chiffre d'affaires</t>
  </si>
  <si>
    <t>Valeur par la methode de la rentabilite (EBE)</t>
  </si>
  <si>
    <t>Valeur du fonds retenue (moyenne des deux)</t>
  </si>
  <si>
    <t>3. Pont vers la valeur des titres</t>
  </si>
  <si>
    <t>Valeur d'entreprise (= valeur du fonds retenue)</t>
  </si>
  <si>
    <t>+ Tresorerie disponible</t>
  </si>
  <si>
    <t>- Dette financiere nette</t>
  </si>
  <si>
    <t>Valeur des titres (capitaux propres)</t>
  </si>
  <si>
    <t>4. Droits d'enregistrement et cout acquereur</t>
  </si>
  <si>
    <t>Droits d'enregistrement ASSET DEAL (art. 719 CGI)</t>
  </si>
  <si>
    <t>0 % / 3 % / 5 % par tranches</t>
  </si>
  <si>
    <t>Cout total acquereur ASSET DEAL</t>
  </si>
  <si>
    <t>Droits de cession de parts SHARE DEAL (art. 726 CGI)</t>
  </si>
  <si>
    <t>3 % apres abattement de 23 000 EUR (parts de SARL)</t>
  </si>
  <si>
    <t>Cout total acquereur SHARE DEAL</t>
  </si>
  <si>
    <t>Ecart de droits (asset - share)</t>
  </si>
  <si>
    <t>5. Exoneration de plus-value du vendeur (France, art. 238 quindecies CGI)</t>
  </si>
  <si>
    <t>Taux d'exoneration de la plus-value (selon valeur des elements cedes)</t>
  </si>
  <si>
    <t>Total si &lt;= 500 000 EUR, degressif jusqu'a 1 000 000 EUR, nul au-dela</t>
  </si>
  <si>
    <t>Rappel : 151 septies (recettes) et 151 septies A (depart retraite) peuvent aussi jouer</t>
  </si>
  <si>
    <t>Conditions cumulatives, a valider avec un conseil fiscal</t>
  </si>
  <si>
    <t>Barèmes indicatifs et paramètres fiscaux</t>
  </si>
  <si>
    <t>Barèmes d'usage par activite (% du CA TTC)</t>
  </si>
  <si>
    <t>Restauration traditionnelle</t>
  </si>
  <si>
    <t>70 a 95 %</t>
  </si>
  <si>
    <t>Boulangerie, patisserie</t>
  </si>
  <si>
    <t>60 a 90 %</t>
  </si>
  <si>
    <t>Pharmacie d'officine</t>
  </si>
  <si>
    <t>80 a 100 % et plus</t>
  </si>
  <si>
    <t>Salon de coiffure, esthetique</t>
  </si>
  <si>
    <t>40 a 90 %</t>
  </si>
  <si>
    <t>Hotellerie</t>
  </si>
  <si>
    <t>surtout multiple d'EBE</t>
  </si>
  <si>
    <t>Commerce de detail non alimentaire</t>
  </si>
  <si>
    <t>30 a 50 %</t>
  </si>
  <si>
    <t>Droits d'enregistrement sur cession de fonds (art. 719 CGI)</t>
  </si>
  <si>
    <t>Jusqu'a 23 000 EUR</t>
  </si>
  <si>
    <t>0 %</t>
  </si>
  <si>
    <t>De 23 000 a 200 000 EUR</t>
  </si>
  <si>
    <t>3 %</t>
  </si>
  <si>
    <t>Au-dela de 200 000 EUR</t>
  </si>
  <si>
    <t>5 %</t>
  </si>
  <si>
    <t>Reperes complementaires</t>
  </si>
  <si>
    <t>Cession de parts de SARL (art. 726 CGI)</t>
  </si>
  <si>
    <t>3 % apres abattement 23 000 EUR</t>
  </si>
  <si>
    <t>Exoneration plus-value (art. 238 quindecies)</t>
  </si>
  <si>
    <t>totale &lt;= 500 000, degressive jusqu'a 1 000 000</t>
  </si>
  <si>
    <t>Suisse : reprise d'actifs et de passifs</t>
  </si>
  <si>
    <t>art. 181 CO, solidarite 3 ans</t>
  </si>
  <si>
    <t>Suisse : TVA transfert d'entreprise</t>
  </si>
  <si>
    <t>art. 38 LTVA, procedure de declaration, formulaire 764</t>
  </si>
  <si>
    <t>Suisse : gain en capital prive sur titres</t>
  </si>
  <si>
    <t>en principe exonere, reserve LPI</t>
  </si>
  <si>
    <t>Cas 1 : reprise d'un fonds de restauration a Lyon (450 000 EUR)</t>
  </si>
  <si>
    <t>Donnees</t>
  </si>
  <si>
    <t>EBE retraite</t>
  </si>
  <si>
    <t>Coefficient barème (90 % du CA)</t>
  </si>
  <si>
    <t>Tresorerie</t>
  </si>
  <si>
    <t>Resultats</t>
  </si>
  <si>
    <t>Valeur du fonds par le CA</t>
  </si>
  <si>
    <t>Valeur du fonds par l'EBE</t>
  </si>
  <si>
    <t>Valeur du fonds retenue</t>
  </si>
  <si>
    <t>Droits d'enregistrement ASSET (art. 719)</t>
  </si>
  <si>
    <t>Valeur des titres (450 + 60 - 110)</t>
  </si>
  <si>
    <t>Droits de cession de parts SHARE (3 % apres abattement)</t>
  </si>
  <si>
    <t>Lecture</t>
  </si>
  <si>
    <t>Le share deal coute moins cher en droits mais transfere le passe : garantie d'actif et de passif indispensable.</t>
  </si>
  <si>
    <t>Cas 2 : remise de commerce d'une PME de services romande (1,2 MCHF)</t>
  </si>
  <si>
    <t>Valeur d'entreprise (240 x 5)</t>
  </si>
  <si>
    <t>Valeur des titres (1 200 - 300)</t>
  </si>
  <si>
    <t>Specificites suisses</t>
  </si>
  <si>
    <t>Reprise d'actifs et de passifs</t>
  </si>
  <si>
    <t>art. 181 CO</t>
  </si>
  <si>
    <t>Solidarite de l'ancien debiteur</t>
  </si>
  <si>
    <t>3 ans</t>
  </si>
  <si>
    <t>TVA (transfert d'entreprise entre assujettis)</t>
  </si>
  <si>
    <t>art. 38 LTVA, formulaire 764</t>
  </si>
  <si>
    <t>Asset deal : benefice de liquidation impose ; share deal : gain en capital prive en principe exonere (reserve LPI).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</si>
</sst>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0&quot; EUR&quot;"/>
    <numFmt numFmtId="165" formatCode="#,#00\ %"/>
    <numFmt numFmtId="166" formatCode="#,#00&quot; x&quot;"/>
    <numFmt numFmtId="167" formatCode="#\ ##0&quot; CHF&quot;"/>
  </numFmts>
  <fonts count="8" x14ac:knownFonts="1">
    <font>
      <sz val="11"/>
      <color theme="1"/>
      <name val="Calibri"/>
      <family val="2"/>
      <scheme val="minor"/>
    </font>
    <font>
      <b/>
      <sz val="14"/>
      <color rgb="FFFFFFFF"/>
      <name val="Cardo"/>
      <family val="1"/>
    </font>
    <font>
      <b/>
      <sz val="11"/>
      <color rgb="FFFFFFFF"/>
      <name val="Cardo"/>
      <family val="1"/>
    </font>
    <font>
      <sz val="11"/>
      <name val="Cardo"/>
      <family val="1"/>
    </font>
    <font>
      <sz val="11"/>
      <color rgb="FF000000"/>
      <name val="Cardo"/>
      <family val="1"/>
    </font>
    <font>
      <i/>
      <sz val="9"/>
      <color rgb="FF7F7F7F"/>
      <name val="Cardo"/>
      <family val="1"/>
    </font>
    <font>
      <b/>
      <sz val="11"/>
      <name val="Cardo"/>
      <family val="1"/>
    </font>
    <font>
      <b/>
      <sz val="11"/>
      <color rgb="FF182E4E"/>
      <name val="Cardo"/>
      <family val="1"/>
    </font>
  </fonts>
  <fills count="6">
    <fill>
      <patternFill patternType="none"/>
    </fill>
    <fill>
      <patternFill patternType="gray125"/>
    </fill>
    <fill>
      <patternFill patternType="solid">
        <fgColor rgb="FF182E4E"/>
      </patternFill>
    </fill>
    <fill>
      <patternFill patternType="solid">
        <fgColor rgb="FF7F7F7F"/>
      </patternFill>
    </fill>
    <fill>
      <patternFill patternType="solid">
        <fgColor rgb="FFFFF7E6"/>
      </patternFill>
    </fill>
    <fill>
      <patternFill patternType="solid">
        <fgColor rgb="FFF4F6F9"/>
      </patternFill>
    </fill>
  </fills>
  <borders count="2">
    <border>
      <left/>
      <right/>
      <top/>
      <bottom/>
      <diagonal/>
    </border>
    <border>
      <left style="thin">
        <color rgb="FFD6DCE5"/>
      </left>
      <right style="thin">
        <color rgb="FFD6DCE5"/>
      </right>
      <top style="thin">
        <color rgb="FFD6DCE5"/>
      </top>
      <bottom style="thin">
        <color rgb="FFD6DCE5"/>
      </bottom>
      <diagonal/>
    </border>
  </borders>
  <cellStyleXfs count="1">
    <xf numFmtId="0" fontId="0" fillId="0" borderId="0"/>
  </cellStyleXfs>
  <cellXfs count="24">
    <xf numFmtId="0" fontId="0" fillId="0" borderId="0" xfId="0"/>
    <xf numFmtId="0" fontId="3" fillId="0" borderId="1" xfId="0" applyFont="1" applyBorder="1" applyAlignment="1">
      <alignment horizontal="left" vertical="center" wrapText="1"/>
    </xf>
    <xf numFmtId="164" fontId="4" fillId="4" borderId="1" xfId="0" applyNumberFormat="1" applyFont="1" applyFill="1" applyBorder="1" applyAlignment="1">
      <alignment horizontal="right" vertical="center"/>
    </xf>
    <xf numFmtId="0" fontId="5" fillId="0" borderId="1" xfId="0" applyFont="1" applyBorder="1" applyAlignment="1">
      <alignment horizontal="left" vertical="center" wrapText="1"/>
    </xf>
    <xf numFmtId="165" fontId="4" fillId="4" borderId="1" xfId="0" applyNumberFormat="1" applyFont="1" applyFill="1" applyBorder="1" applyAlignment="1">
      <alignment horizontal="right" vertical="center"/>
    </xf>
    <xf numFmtId="166" fontId="4" fillId="4" borderId="1" xfId="0" applyNumberFormat="1" applyFont="1" applyFill="1" applyBorder="1" applyAlignment="1">
      <alignment horizontal="right" vertical="center"/>
    </xf>
    <xf numFmtId="164" fontId="4" fillId="0" borderId="1" xfId="0" applyNumberFormat="1" applyFont="1" applyBorder="1" applyAlignment="1">
      <alignment horizontal="right" vertical="center"/>
    </xf>
    <xf numFmtId="0" fontId="6" fillId="0" borderId="1" xfId="0" applyFont="1" applyBorder="1" applyAlignment="1">
      <alignment horizontal="left" vertical="center" wrapText="1"/>
    </xf>
    <xf numFmtId="164" fontId="7" fillId="5" borderId="1" xfId="0" applyNumberFormat="1" applyFont="1" applyFill="1" applyBorder="1" applyAlignment="1">
      <alignment horizontal="right" vertical="center"/>
    </xf>
    <xf numFmtId="165" fontId="7" fillId="5" borderId="1" xfId="0" applyNumberFormat="1" applyFont="1" applyFill="1" applyBorder="1" applyAlignment="1">
      <alignment horizontal="right" vertical="center"/>
    </xf>
    <xf numFmtId="0" fontId="4" fillId="0" borderId="1" xfId="0" applyFont="1" applyBorder="1" applyAlignment="1">
      <alignment horizontal="right" vertical="center"/>
    </xf>
    <xf numFmtId="0" fontId="3" fillId="0" borderId="1" xfId="0" applyFont="1" applyBorder="1" applyAlignment="1">
      <alignment horizontal="center" vertical="center" wrapText="1"/>
    </xf>
    <xf numFmtId="165" fontId="4" fillId="0" borderId="1" xfId="0" applyNumberFormat="1" applyFont="1" applyBorder="1" applyAlignment="1">
      <alignment horizontal="right" vertical="center"/>
    </xf>
    <xf numFmtId="166" fontId="4" fillId="0" borderId="1" xfId="0" applyNumberFormat="1" applyFont="1" applyBorder="1" applyAlignment="1">
      <alignment horizontal="right" vertical="center"/>
    </xf>
    <xf numFmtId="167" fontId="4" fillId="0" borderId="1" xfId="0" applyNumberFormat="1" applyFont="1" applyBorder="1" applyAlignment="1">
      <alignment horizontal="right" vertical="center"/>
    </xf>
    <xf numFmtId="167" fontId="7" fillId="5" borderId="1" xfId="0" applyNumberFormat="1" applyFont="1" applyFill="1" applyBorder="1" applyAlignment="1">
      <alignment horizontal="right" vertical="center"/>
    </xf>
    <xf numFmtId="0" fontId="3" fillId="0" borderId="1" xfId="0" applyFont="1" applyBorder="1" applyAlignment="1">
      <alignment horizontal="left" vertical="center" wrapText="1"/>
    </xf>
    <xf numFmtId="0" fontId="2" fillId="3" borderId="0" xfId="0" applyFont="1" applyFill="1" applyAlignment="1">
      <alignment horizontal="left" vertical="center" wrapText="1"/>
    </xf>
    <xf numFmtId="0" fontId="1" fillId="2" borderId="0" xfId="0" applyFont="1" applyFill="1" applyAlignment="1">
      <alignment horizontal="left" vertical="center" wrapText="1"/>
    </xf>
    <xf numFmtId="0" fontId="0" fillId="2" borderId="0" xfId="0" applyFill="1" applyAlignment="1">
      <alignment vertical="center"/>
    </xf>
    <xf numFmtId="0" fontId="0" fillId="0" borderId="0" xfId="0" applyAlignment="1">
      <alignment vertical="center"/>
    </xf>
    <xf numFmtId="0" fontId="0" fillId="3" borderId="0" xfId="0" applyFill="1" applyAlignment="1">
      <alignment vertical="center"/>
    </xf>
    <xf numFmtId="0" fontId="0" fillId="0" borderId="0" xfId="0" applyAlignment="1">
      <alignment vertical="center"/>
    </xf>
    <xf numFmtId="0" fontId="0" fillId="0" borderId="1" xfId="0"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82E4E"/>
  </sheetPr>
  <dimension ref="A1:B9"/>
  <sheetViews>
    <sheetView workbookViewId="0"/>
  </sheetViews>
  <sheetFormatPr defaultRowHeight="14.4" x14ac:dyDescent="0.3"/>
  <sheetData>
    <row r="1" spans="1:2" x14ac:dyDescent="0.3">
      <c r="A1" t="s">
        <v>11</v>
      </c>
      <c r="B1" t="s">
        <v>12</v>
      </c>
    </row>
    <row r="2" spans="1:2" x14ac:dyDescent="0.3">
      <c r="A2" t="s">
        <v>13</v>
      </c>
      <c r="B2">
        <v>23000</v>
      </c>
    </row>
    <row r="3" spans="1:2" x14ac:dyDescent="0.3">
      <c r="A3" t="s">
        <v>14</v>
      </c>
      <c r="B3">
        <v>200000</v>
      </c>
    </row>
    <row r="4" spans="1:2" x14ac:dyDescent="0.3">
      <c r="A4" t="s">
        <v>15</v>
      </c>
      <c r="B4">
        <v>0.03</v>
      </c>
    </row>
    <row r="5" spans="1:2" x14ac:dyDescent="0.3">
      <c r="A5" t="s">
        <v>16</v>
      </c>
      <c r="B5">
        <v>0.05</v>
      </c>
    </row>
    <row r="6" spans="1:2" x14ac:dyDescent="0.3">
      <c r="A6" t="s">
        <v>17</v>
      </c>
      <c r="B6">
        <v>23000</v>
      </c>
    </row>
    <row r="7" spans="1:2" x14ac:dyDescent="0.3">
      <c r="A7" t="s">
        <v>18</v>
      </c>
      <c r="B7">
        <v>0.03</v>
      </c>
    </row>
    <row r="8" spans="1:2" x14ac:dyDescent="0.3">
      <c r="A8" t="s">
        <v>19</v>
      </c>
      <c r="B8">
        <v>500000</v>
      </c>
    </row>
    <row r="9" spans="1:2" x14ac:dyDescent="0.3">
      <c r="A9" t="s">
        <v>20</v>
      </c>
      <c r="B9">
        <v>1000000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82E4E"/>
  </sheetPr>
  <dimension ref="A1:B12"/>
  <sheetViews>
    <sheetView showGridLines="0" tabSelected="1" view="pageBreakPreview" zoomScaleNormal="100" zoomScaleSheetLayoutView="100" workbookViewId="0">
      <selection sqref="A1:B1"/>
    </sheetView>
  </sheetViews>
  <sheetFormatPr defaultRowHeight="14.4" x14ac:dyDescent="0.3"/>
  <cols>
    <col min="1" max="1" width="22" style="20" customWidth="1"/>
    <col min="2" max="2" width="88" style="20" customWidth="1"/>
    <col min="3" max="16384" width="8.88671875" style="20"/>
  </cols>
  <sheetData>
    <row r="1" spans="1:2" ht="25.95" customHeight="1" x14ac:dyDescent="0.3">
      <c r="A1" s="18" t="s">
        <v>0</v>
      </c>
      <c r="B1" s="19"/>
    </row>
    <row r="3" spans="1:2" x14ac:dyDescent="0.3">
      <c r="A3" s="17" t="s">
        <v>1</v>
      </c>
      <c r="B3" s="21"/>
    </row>
    <row r="4" spans="1:2" ht="46.05" customHeight="1" x14ac:dyDescent="0.3">
      <c r="A4" s="16" t="s">
        <v>2</v>
      </c>
      <c r="B4" s="22"/>
    </row>
    <row r="5" spans="1:2" x14ac:dyDescent="0.3">
      <c r="A5" s="17" t="s">
        <v>3</v>
      </c>
      <c r="B5" s="21"/>
    </row>
    <row r="6" spans="1:2" ht="46.05" customHeight="1" x14ac:dyDescent="0.3">
      <c r="A6" s="16" t="s">
        <v>4</v>
      </c>
      <c r="B6" s="22"/>
    </row>
    <row r="7" spans="1:2" x14ac:dyDescent="0.3">
      <c r="A7" s="17" t="s">
        <v>5</v>
      </c>
      <c r="B7" s="21"/>
    </row>
    <row r="8" spans="1:2" ht="46.05" customHeight="1" x14ac:dyDescent="0.3">
      <c r="A8" s="16" t="s">
        <v>6</v>
      </c>
      <c r="B8" s="22"/>
    </row>
    <row r="9" spans="1:2" x14ac:dyDescent="0.3">
      <c r="A9" s="17" t="s">
        <v>7</v>
      </c>
      <c r="B9" s="21"/>
    </row>
    <row r="10" spans="1:2" ht="46.05" customHeight="1" x14ac:dyDescent="0.3">
      <c r="A10" s="16" t="s">
        <v>8</v>
      </c>
      <c r="B10" s="22"/>
    </row>
    <row r="11" spans="1:2" x14ac:dyDescent="0.3">
      <c r="A11" s="17" t="s">
        <v>9</v>
      </c>
      <c r="B11" s="21"/>
    </row>
    <row r="12" spans="1:2" ht="46.05" customHeight="1" x14ac:dyDescent="0.3">
      <c r="A12" s="16" t="s">
        <v>10</v>
      </c>
      <c r="B12" s="22"/>
    </row>
  </sheetData>
  <mergeCells count="11">
    <mergeCell ref="A12:B12"/>
    <mergeCell ref="A1:B1"/>
    <mergeCell ref="A9:B9"/>
    <mergeCell ref="A8:B8"/>
    <mergeCell ref="A3:B3"/>
    <mergeCell ref="A6:B6"/>
    <mergeCell ref="A4:B4"/>
    <mergeCell ref="A7:B7"/>
    <mergeCell ref="A11:B11"/>
    <mergeCell ref="A10:B10"/>
    <mergeCell ref="A5:B5"/>
  </mergeCells>
  <pageMargins left="0.75" right="0.75" top="1" bottom="1" header="0.5" footer="0.5"/>
  <pageSetup paperSize="9" scale="72"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82E4E"/>
  </sheetPr>
  <dimension ref="A1:C31"/>
  <sheetViews>
    <sheetView showGridLines="0" view="pageBreakPreview" workbookViewId="0">
      <selection sqref="A1:C1"/>
    </sheetView>
  </sheetViews>
  <sheetFormatPr defaultRowHeight="14.4" x14ac:dyDescent="0.3"/>
  <cols>
    <col min="1" max="1" width="52" style="20" customWidth="1"/>
    <col min="2" max="2" width="20" style="20" customWidth="1"/>
    <col min="3" max="3" width="40" style="20" customWidth="1"/>
    <col min="4" max="16384" width="8.88671875" style="20"/>
  </cols>
  <sheetData>
    <row r="1" spans="1:3" ht="25.95" customHeight="1" x14ac:dyDescent="0.3">
      <c r="A1" s="18" t="s">
        <v>21</v>
      </c>
      <c r="B1" s="19"/>
      <c r="C1" s="19"/>
    </row>
    <row r="2" spans="1:3" x14ac:dyDescent="0.3">
      <c r="A2" s="17" t="s">
        <v>22</v>
      </c>
      <c r="B2" s="21"/>
      <c r="C2" s="21"/>
    </row>
    <row r="3" spans="1:3" ht="15.6" x14ac:dyDescent="0.3">
      <c r="A3" s="1" t="s">
        <v>23</v>
      </c>
      <c r="B3" s="2">
        <v>500000</v>
      </c>
      <c r="C3" s="3"/>
    </row>
    <row r="4" spans="1:3" ht="15.6" x14ac:dyDescent="0.3">
      <c r="A4" s="1" t="s">
        <v>24</v>
      </c>
      <c r="B4" s="2">
        <v>90000</v>
      </c>
      <c r="C4" s="3"/>
    </row>
    <row r="5" spans="1:3" ht="15.6" x14ac:dyDescent="0.3">
      <c r="A5" s="1" t="s">
        <v>25</v>
      </c>
      <c r="B5" s="4">
        <v>0.9</v>
      </c>
      <c r="C5" s="3" t="s">
        <v>26</v>
      </c>
    </row>
    <row r="6" spans="1:3" ht="15.6" x14ac:dyDescent="0.3">
      <c r="A6" s="1" t="s">
        <v>27</v>
      </c>
      <c r="B6" s="5">
        <v>5</v>
      </c>
      <c r="C6" s="3"/>
    </row>
    <row r="7" spans="1:3" ht="15.6" x14ac:dyDescent="0.3">
      <c r="A7" s="1" t="s">
        <v>28</v>
      </c>
      <c r="B7" s="2">
        <v>60000</v>
      </c>
      <c r="C7" s="3"/>
    </row>
    <row r="8" spans="1:3" ht="15.6" x14ac:dyDescent="0.3">
      <c r="A8" s="1" t="s">
        <v>29</v>
      </c>
      <c r="B8" s="2">
        <v>110000</v>
      </c>
      <c r="C8" s="3"/>
    </row>
    <row r="9" spans="1:3" ht="15.6" x14ac:dyDescent="0.3">
      <c r="A9" s="1" t="s">
        <v>30</v>
      </c>
      <c r="B9" s="4">
        <v>1</v>
      </c>
      <c r="C9" s="3" t="s">
        <v>31</v>
      </c>
    </row>
    <row r="11" spans="1:3" x14ac:dyDescent="0.3">
      <c r="A11" s="17" t="s">
        <v>32</v>
      </c>
      <c r="B11" s="21"/>
      <c r="C11" s="21"/>
    </row>
    <row r="12" spans="1:3" ht="15.6" x14ac:dyDescent="0.3">
      <c r="A12" s="1" t="s">
        <v>33</v>
      </c>
      <c r="B12" s="6">
        <f>B3*B5</f>
        <v>450000</v>
      </c>
      <c r="C12" s="3"/>
    </row>
    <row r="13" spans="1:3" ht="15.6" x14ac:dyDescent="0.3">
      <c r="A13" s="1" t="s">
        <v>34</v>
      </c>
      <c r="B13" s="6">
        <f>B4*B6</f>
        <v>450000</v>
      </c>
      <c r="C13" s="3"/>
    </row>
    <row r="14" spans="1:3" ht="15.6" x14ac:dyDescent="0.3">
      <c r="A14" s="7" t="s">
        <v>35</v>
      </c>
      <c r="B14" s="8">
        <f>AVERAGE(B12,B13)</f>
        <v>450000</v>
      </c>
      <c r="C14" s="3"/>
    </row>
    <row r="16" spans="1:3" x14ac:dyDescent="0.3">
      <c r="A16" s="17" t="s">
        <v>36</v>
      </c>
      <c r="B16" s="21"/>
      <c r="C16" s="21"/>
    </row>
    <row r="17" spans="1:3" ht="15.6" x14ac:dyDescent="0.3">
      <c r="A17" s="1" t="s">
        <v>37</v>
      </c>
      <c r="B17" s="6">
        <f>B14</f>
        <v>450000</v>
      </c>
      <c r="C17" s="3"/>
    </row>
    <row r="18" spans="1:3" ht="15.6" x14ac:dyDescent="0.3">
      <c r="A18" s="1" t="s">
        <v>38</v>
      </c>
      <c r="B18" s="6">
        <f>B7</f>
        <v>60000</v>
      </c>
      <c r="C18" s="3"/>
    </row>
    <row r="19" spans="1:3" ht="15.6" x14ac:dyDescent="0.3">
      <c r="A19" s="1" t="s">
        <v>39</v>
      </c>
      <c r="B19" s="6">
        <f>-B8</f>
        <v>-110000</v>
      </c>
      <c r="C19" s="3"/>
    </row>
    <row r="20" spans="1:3" ht="15.6" x14ac:dyDescent="0.3">
      <c r="A20" s="7" t="s">
        <v>40</v>
      </c>
      <c r="B20" s="8">
        <f>B17+B7-B8</f>
        <v>400000</v>
      </c>
      <c r="C20" s="3"/>
    </row>
    <row r="22" spans="1:3" x14ac:dyDescent="0.3">
      <c r="A22" s="17" t="s">
        <v>41</v>
      </c>
      <c r="B22" s="21"/>
      <c r="C22" s="21"/>
    </row>
    <row r="23" spans="1:3" ht="15.6" x14ac:dyDescent="0.3">
      <c r="A23" s="1" t="s">
        <v>42</v>
      </c>
      <c r="B23" s="6">
        <f>MAX(0,MIN(B14,Moteur!$B$3)-Moteur!$B$2)*Moteur!$B$4+MAX(0,B14-Moteur!$B$3)*Moteur!$B$5</f>
        <v>17810</v>
      </c>
      <c r="C23" s="3" t="s">
        <v>43</v>
      </c>
    </row>
    <row r="24" spans="1:3" ht="15.6" x14ac:dyDescent="0.3">
      <c r="A24" s="7" t="s">
        <v>44</v>
      </c>
      <c r="B24" s="8">
        <f>B14+B23</f>
        <v>467810</v>
      </c>
      <c r="C24" s="3"/>
    </row>
    <row r="25" spans="1:3" ht="15.6" x14ac:dyDescent="0.3">
      <c r="A25" s="1" t="s">
        <v>45</v>
      </c>
      <c r="B25" s="6">
        <f>MAX(0,B20-Moteur!$B$6*B9)*Moteur!$B$7</f>
        <v>11310</v>
      </c>
      <c r="C25" s="3" t="s">
        <v>46</v>
      </c>
    </row>
    <row r="26" spans="1:3" ht="15.6" x14ac:dyDescent="0.3">
      <c r="A26" s="7" t="s">
        <v>47</v>
      </c>
      <c r="B26" s="8">
        <f>B20+B25</f>
        <v>411310</v>
      </c>
      <c r="C26" s="3"/>
    </row>
    <row r="27" spans="1:3" ht="15.6" x14ac:dyDescent="0.3">
      <c r="A27" s="1" t="s">
        <v>48</v>
      </c>
      <c r="B27" s="6">
        <f>B23-B25</f>
        <v>6500</v>
      </c>
      <c r="C27" s="3"/>
    </row>
    <row r="29" spans="1:3" x14ac:dyDescent="0.3">
      <c r="A29" s="17" t="s">
        <v>49</v>
      </c>
      <c r="B29" s="21"/>
      <c r="C29" s="21"/>
    </row>
    <row r="30" spans="1:3" ht="31.2" x14ac:dyDescent="0.3">
      <c r="A30" s="7" t="s">
        <v>50</v>
      </c>
      <c r="B30" s="9">
        <f>IF(B14&lt;=Moteur!$B$8,1,IF(B14&gt;=Moteur!$B$9,0,(Moteur!$B$9-B14)/(Moteur!$B$9-Moteur!$B$8)))</f>
        <v>1</v>
      </c>
      <c r="C30" s="3" t="s">
        <v>51</v>
      </c>
    </row>
    <row r="31" spans="1:3" ht="31.2" x14ac:dyDescent="0.3">
      <c r="A31" s="1" t="s">
        <v>52</v>
      </c>
      <c r="B31" s="10"/>
      <c r="C31" s="3" t="s">
        <v>53</v>
      </c>
    </row>
  </sheetData>
  <mergeCells count="6">
    <mergeCell ref="A11:C11"/>
    <mergeCell ref="A1:C1"/>
    <mergeCell ref="A16:C16"/>
    <mergeCell ref="A22:C22"/>
    <mergeCell ref="A29:C29"/>
    <mergeCell ref="A2:C2"/>
  </mergeCells>
  <pageMargins left="0.75" right="0.75" top="1" bottom="1" header="0.5" footer="0.5"/>
  <pageSetup paperSize="9" scale="71"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82E4E"/>
  </sheetPr>
  <dimension ref="A1:C20"/>
  <sheetViews>
    <sheetView showGridLines="0" view="pageBreakPreview" workbookViewId="0">
      <selection sqref="A1:C1"/>
    </sheetView>
  </sheetViews>
  <sheetFormatPr defaultRowHeight="14.4" x14ac:dyDescent="0.3"/>
  <cols>
    <col min="1" max="1" width="40" style="20" customWidth="1"/>
    <col min="2" max="2" width="30" style="20" customWidth="1"/>
    <col min="3" max="3" width="40" style="20" customWidth="1"/>
    <col min="4" max="16384" width="8.88671875" style="20"/>
  </cols>
  <sheetData>
    <row r="1" spans="1:3" ht="25.95" customHeight="1" x14ac:dyDescent="0.3">
      <c r="A1" s="18" t="s">
        <v>54</v>
      </c>
      <c r="B1" s="19"/>
      <c r="C1" s="19"/>
    </row>
    <row r="2" spans="1:3" x14ac:dyDescent="0.3">
      <c r="A2" s="17" t="s">
        <v>55</v>
      </c>
      <c r="B2" s="21"/>
      <c r="C2" s="21"/>
    </row>
    <row r="3" spans="1:3" ht="15.6" x14ac:dyDescent="0.3">
      <c r="A3" s="1" t="s">
        <v>56</v>
      </c>
      <c r="B3" s="11" t="s">
        <v>57</v>
      </c>
      <c r="C3" s="23"/>
    </row>
    <row r="4" spans="1:3" ht="15.6" x14ac:dyDescent="0.3">
      <c r="A4" s="1" t="s">
        <v>58</v>
      </c>
      <c r="B4" s="11" t="s">
        <v>59</v>
      </c>
      <c r="C4" s="23"/>
    </row>
    <row r="5" spans="1:3" ht="15.6" x14ac:dyDescent="0.3">
      <c r="A5" s="1" t="s">
        <v>60</v>
      </c>
      <c r="B5" s="11" t="s">
        <v>61</v>
      </c>
      <c r="C5" s="23"/>
    </row>
    <row r="6" spans="1:3" ht="15.6" x14ac:dyDescent="0.3">
      <c r="A6" s="1" t="s">
        <v>62</v>
      </c>
      <c r="B6" s="11" t="s">
        <v>63</v>
      </c>
      <c r="C6" s="23"/>
    </row>
    <row r="7" spans="1:3" ht="15.6" x14ac:dyDescent="0.3">
      <c r="A7" s="1" t="s">
        <v>64</v>
      </c>
      <c r="B7" s="11" t="s">
        <v>65</v>
      </c>
      <c r="C7" s="23"/>
    </row>
    <row r="8" spans="1:3" ht="15.6" x14ac:dyDescent="0.3">
      <c r="A8" s="1" t="s">
        <v>66</v>
      </c>
      <c r="B8" s="11" t="s">
        <v>67</v>
      </c>
      <c r="C8" s="23"/>
    </row>
    <row r="10" spans="1:3" x14ac:dyDescent="0.3">
      <c r="A10" s="17" t="s">
        <v>68</v>
      </c>
      <c r="B10" s="21"/>
      <c r="C10" s="21"/>
    </row>
    <row r="11" spans="1:3" ht="15.6" x14ac:dyDescent="0.3">
      <c r="A11" s="1" t="s">
        <v>69</v>
      </c>
      <c r="B11" s="11" t="s">
        <v>70</v>
      </c>
      <c r="C11" s="23"/>
    </row>
    <row r="12" spans="1:3" ht="15.6" x14ac:dyDescent="0.3">
      <c r="A12" s="1" t="s">
        <v>71</v>
      </c>
      <c r="B12" s="11" t="s">
        <v>72</v>
      </c>
      <c r="C12" s="23"/>
    </row>
    <row r="13" spans="1:3" ht="15.6" x14ac:dyDescent="0.3">
      <c r="A13" s="1" t="s">
        <v>73</v>
      </c>
      <c r="B13" s="11" t="s">
        <v>74</v>
      </c>
      <c r="C13" s="23"/>
    </row>
    <row r="15" spans="1:3" x14ac:dyDescent="0.3">
      <c r="A15" s="17" t="s">
        <v>75</v>
      </c>
      <c r="B15" s="21"/>
      <c r="C15" s="21"/>
    </row>
    <row r="16" spans="1:3" ht="31.2" x14ac:dyDescent="0.3">
      <c r="A16" s="1" t="s">
        <v>76</v>
      </c>
      <c r="B16" s="1" t="s">
        <v>77</v>
      </c>
      <c r="C16" s="23"/>
    </row>
    <row r="17" spans="1:3" ht="31.2" x14ac:dyDescent="0.3">
      <c r="A17" s="1" t="s">
        <v>78</v>
      </c>
      <c r="B17" s="1" t="s">
        <v>79</v>
      </c>
      <c r="C17" s="23"/>
    </row>
    <row r="18" spans="1:3" ht="15.6" x14ac:dyDescent="0.3">
      <c r="A18" s="1" t="s">
        <v>80</v>
      </c>
      <c r="B18" s="1" t="s">
        <v>81</v>
      </c>
      <c r="C18" s="23"/>
    </row>
    <row r="19" spans="1:3" ht="31.2" x14ac:dyDescent="0.3">
      <c r="A19" s="1" t="s">
        <v>82</v>
      </c>
      <c r="B19" s="1" t="s">
        <v>83</v>
      </c>
      <c r="C19" s="23"/>
    </row>
    <row r="20" spans="1:3" ht="15.6" x14ac:dyDescent="0.3">
      <c r="A20" s="1" t="s">
        <v>84</v>
      </c>
      <c r="B20" s="1" t="s">
        <v>85</v>
      </c>
      <c r="C20" s="23"/>
    </row>
  </sheetData>
  <mergeCells count="4">
    <mergeCell ref="A1:C1"/>
    <mergeCell ref="A15:C15"/>
    <mergeCell ref="A2:C2"/>
    <mergeCell ref="A10:C10"/>
  </mergeCells>
  <pageMargins left="0.75" right="0.75" top="1" bottom="1" header="0.5" footer="0.5"/>
  <pageSetup paperSize="9" scale="72"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82E4E"/>
  </sheetPr>
  <dimension ref="A1:B17"/>
  <sheetViews>
    <sheetView showGridLines="0" view="pageBreakPreview" workbookViewId="0">
      <selection sqref="A1:B1"/>
    </sheetView>
  </sheetViews>
  <sheetFormatPr defaultRowHeight="14.4" x14ac:dyDescent="0.3"/>
  <cols>
    <col min="1" max="1" width="56" style="20" customWidth="1"/>
    <col min="2" max="2" width="26" style="20" customWidth="1"/>
    <col min="3" max="16384" width="8.88671875" style="20"/>
  </cols>
  <sheetData>
    <row r="1" spans="1:2" ht="25.95" customHeight="1" x14ac:dyDescent="0.3">
      <c r="A1" s="18" t="s">
        <v>86</v>
      </c>
      <c r="B1" s="19"/>
    </row>
    <row r="2" spans="1:2" x14ac:dyDescent="0.3">
      <c r="A2" s="17" t="s">
        <v>87</v>
      </c>
      <c r="B2" s="21"/>
    </row>
    <row r="3" spans="1:2" ht="15.6" x14ac:dyDescent="0.3">
      <c r="A3" s="1" t="s">
        <v>23</v>
      </c>
      <c r="B3" s="6">
        <v>500000</v>
      </c>
    </row>
    <row r="4" spans="1:2" ht="15.6" x14ac:dyDescent="0.3">
      <c r="A4" s="1" t="s">
        <v>88</v>
      </c>
      <c r="B4" s="6">
        <v>90000</v>
      </c>
    </row>
    <row r="5" spans="1:2" ht="15.6" x14ac:dyDescent="0.3">
      <c r="A5" s="1" t="s">
        <v>89</v>
      </c>
      <c r="B5" s="12">
        <v>0.9</v>
      </c>
    </row>
    <row r="6" spans="1:2" ht="15.6" x14ac:dyDescent="0.3">
      <c r="A6" s="1" t="s">
        <v>27</v>
      </c>
      <c r="B6" s="13">
        <v>5</v>
      </c>
    </row>
    <row r="7" spans="1:2" ht="15.6" x14ac:dyDescent="0.3">
      <c r="A7" s="1" t="s">
        <v>90</v>
      </c>
      <c r="B7" s="6">
        <v>60000</v>
      </c>
    </row>
    <row r="8" spans="1:2" ht="15.6" x14ac:dyDescent="0.3">
      <c r="A8" s="1" t="s">
        <v>29</v>
      </c>
      <c r="B8" s="6">
        <v>110000</v>
      </c>
    </row>
    <row r="9" spans="1:2" x14ac:dyDescent="0.3">
      <c r="A9" s="17" t="s">
        <v>91</v>
      </c>
      <c r="B9" s="21"/>
    </row>
    <row r="10" spans="1:2" ht="15.6" x14ac:dyDescent="0.3">
      <c r="A10" s="1" t="s">
        <v>92</v>
      </c>
      <c r="B10" s="6">
        <v>450000</v>
      </c>
    </row>
    <row r="11" spans="1:2" ht="15.6" x14ac:dyDescent="0.3">
      <c r="A11" s="1" t="s">
        <v>93</v>
      </c>
      <c r="B11" s="6">
        <v>450000</v>
      </c>
    </row>
    <row r="12" spans="1:2" ht="15.6" x14ac:dyDescent="0.3">
      <c r="A12" s="7" t="s">
        <v>94</v>
      </c>
      <c r="B12" s="8">
        <v>450000</v>
      </c>
    </row>
    <row r="13" spans="1:2" ht="15.6" x14ac:dyDescent="0.3">
      <c r="A13" s="7" t="s">
        <v>95</v>
      </c>
      <c r="B13" s="8">
        <v>17810</v>
      </c>
    </row>
    <row r="14" spans="1:2" ht="15.6" x14ac:dyDescent="0.3">
      <c r="A14" s="7" t="s">
        <v>96</v>
      </c>
      <c r="B14" s="8">
        <v>400000</v>
      </c>
    </row>
    <row r="15" spans="1:2" ht="15.6" x14ac:dyDescent="0.3">
      <c r="A15" s="7" t="s">
        <v>97</v>
      </c>
      <c r="B15" s="8">
        <v>11310</v>
      </c>
    </row>
    <row r="16" spans="1:2" x14ac:dyDescent="0.3">
      <c r="A16" s="17" t="s">
        <v>98</v>
      </c>
      <c r="B16" s="21"/>
    </row>
    <row r="17" spans="1:2" ht="31.2" x14ac:dyDescent="0.3">
      <c r="A17" s="1" t="s">
        <v>99</v>
      </c>
      <c r="B17" s="10"/>
    </row>
  </sheetData>
  <mergeCells count="4">
    <mergeCell ref="A9:B9"/>
    <mergeCell ref="A16:B16"/>
    <mergeCell ref="A2:B2"/>
    <mergeCell ref="A1:B1"/>
  </mergeCells>
  <pageMargins left="0.75" right="0.75" top="1" bottom="1" header="0.5" footer="0.5"/>
  <pageSetup paperSize="9" scale="94"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82E4E"/>
  </sheetPr>
  <dimension ref="A1:C13"/>
  <sheetViews>
    <sheetView showGridLines="0" view="pageBreakPreview" workbookViewId="0">
      <selection activeCell="B15" sqref="B15"/>
    </sheetView>
  </sheetViews>
  <sheetFormatPr defaultRowHeight="14.4" x14ac:dyDescent="0.3"/>
  <cols>
    <col min="1" max="1" width="56" style="20" customWidth="1"/>
    <col min="2" max="2" width="26" style="20" customWidth="1"/>
    <col min="3" max="16384" width="8.88671875" style="20"/>
  </cols>
  <sheetData>
    <row r="1" spans="1:3" ht="25.95" customHeight="1" x14ac:dyDescent="0.3">
      <c r="A1" s="18" t="s">
        <v>100</v>
      </c>
      <c r="B1" s="18"/>
      <c r="C1" s="18"/>
    </row>
    <row r="2" spans="1:3" x14ac:dyDescent="0.3">
      <c r="A2" s="17" t="s">
        <v>87</v>
      </c>
      <c r="B2" s="21"/>
    </row>
    <row r="3" spans="1:3" ht="15.6" x14ac:dyDescent="0.3">
      <c r="A3" s="1" t="s">
        <v>88</v>
      </c>
      <c r="B3" s="14">
        <v>240000</v>
      </c>
    </row>
    <row r="4" spans="1:3" ht="15.6" x14ac:dyDescent="0.3">
      <c r="A4" s="1" t="s">
        <v>27</v>
      </c>
      <c r="B4" s="13">
        <v>5</v>
      </c>
    </row>
    <row r="5" spans="1:3" ht="15.6" x14ac:dyDescent="0.3">
      <c r="A5" s="1" t="s">
        <v>29</v>
      </c>
      <c r="B5" s="14">
        <v>300000</v>
      </c>
    </row>
    <row r="6" spans="1:3" x14ac:dyDescent="0.3">
      <c r="A6" s="17" t="s">
        <v>91</v>
      </c>
      <c r="B6" s="21"/>
    </row>
    <row r="7" spans="1:3" ht="15.6" x14ac:dyDescent="0.3">
      <c r="A7" s="7" t="s">
        <v>101</v>
      </c>
      <c r="B7" s="15">
        <v>1200000</v>
      </c>
    </row>
    <row r="8" spans="1:3" ht="15.6" x14ac:dyDescent="0.3">
      <c r="A8" s="7" t="s">
        <v>102</v>
      </c>
      <c r="B8" s="15">
        <v>900000</v>
      </c>
    </row>
    <row r="9" spans="1:3" x14ac:dyDescent="0.3">
      <c r="A9" s="17" t="s">
        <v>103</v>
      </c>
      <c r="B9" s="21"/>
    </row>
    <row r="10" spans="1:3" ht="15.6" x14ac:dyDescent="0.3">
      <c r="A10" s="1" t="s">
        <v>104</v>
      </c>
      <c r="B10" s="10" t="s">
        <v>105</v>
      </c>
    </row>
    <row r="11" spans="1:3" ht="15.6" x14ac:dyDescent="0.3">
      <c r="A11" s="1" t="s">
        <v>106</v>
      </c>
      <c r="B11" s="10" t="s">
        <v>107</v>
      </c>
    </row>
    <row r="12" spans="1:3" ht="15.6" x14ac:dyDescent="0.3">
      <c r="A12" s="1" t="s">
        <v>108</v>
      </c>
      <c r="B12" s="10" t="s">
        <v>109</v>
      </c>
    </row>
    <row r="13" spans="1:3" ht="31.2" x14ac:dyDescent="0.3">
      <c r="A13" s="1" t="s">
        <v>110</v>
      </c>
      <c r="B13" s="10"/>
    </row>
  </sheetData>
  <mergeCells count="4">
    <mergeCell ref="A9:B9"/>
    <mergeCell ref="A6:B6"/>
    <mergeCell ref="A2:B2"/>
    <mergeCell ref="A1:C1"/>
  </mergeCells>
  <pageMargins left="0.75" right="0.75" top="1" bottom="1" header="0.5" footer="0.5"/>
  <pageSetup paperSize="9" scale="94"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Moteur</vt:lpstr>
      <vt:lpstr>Notice</vt:lpstr>
      <vt:lpstr>Calculateur</vt:lpstr>
      <vt:lpstr>Barèmes</vt:lpstr>
      <vt:lpstr>Cas 1 - Restaurant Lyon</vt:lpstr>
      <vt:lpstr>Cas 2 - Services Suisse</vt:lpstr>
      <vt:lpstr>Barèmes!Print_Area</vt:lpstr>
      <vt:lpstr>Calculateur!Print_Area</vt:lpstr>
      <vt:lpstr>'Cas 1 - Restaurant Lyon'!Print_Area</vt:lpstr>
      <vt:lpstr>'Cas 2 - Services Suisse'!Print_Area</vt:lpstr>
      <vt:lpstr>Notice!Print_Area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Aristide Ruot</cp:lastModifiedBy>
  <dcterms:created xsi:type="dcterms:W3CDTF">2026-08-01T08:55:55Z</dcterms:created>
  <dcterms:modified xsi:type="dcterms:W3CDTF">2026-08-01T13:08:16Z</dcterms:modified>
</cp:coreProperties>
</file>