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8508" yWindow="-2280" windowWidth="38616" windowHeight="21096" tabRatio="992" firstSheet="0" activeTab="0" autoFilterDateGrouping="1"/>
  </bookViews>
  <sheets>
    <sheet xmlns:r="http://schemas.openxmlformats.org/officeDocument/2006/relationships" name="Notice FR" sheetId="1" state="visible" r:id="rId1"/>
    <sheet xmlns:r="http://schemas.openxmlformats.org/officeDocument/2006/relationships" name="Notice EN" sheetId="2" state="visible" r:id="rId2"/>
    <sheet xmlns:r="http://schemas.openxmlformats.org/officeDocument/2006/relationships" name="FR --&gt;" sheetId="3" state="visible" r:id="rId3"/>
    <sheet xmlns:r="http://schemas.openxmlformats.org/officeDocument/2006/relationships" name="DCF FR" sheetId="4" state="visible" r:id="rId4"/>
    <sheet xmlns:r="http://schemas.openxmlformats.org/officeDocument/2006/relationships" name="Multiples FR" sheetId="5" state="visible" r:id="rId5"/>
    <sheet xmlns:r="http://schemas.openxmlformats.org/officeDocument/2006/relationships" name="Rendement-ANC FR" sheetId="6" state="visible" r:id="rId6"/>
    <sheet xmlns:r="http://schemas.openxmlformats.org/officeDocument/2006/relationships" name="OPM BSM FR" sheetId="7" state="visible" r:id="rId7"/>
    <sheet xmlns:r="http://schemas.openxmlformats.org/officeDocument/2006/relationships" name="OPM CRR FR" sheetId="8" state="visible" r:id="rId8"/>
    <sheet xmlns:r="http://schemas.openxmlformats.org/officeDocument/2006/relationships" name="OPM MC FR" sheetId="9" state="visible" r:id="rId9"/>
    <sheet xmlns:r="http://schemas.openxmlformats.org/officeDocument/2006/relationships" name="DLOM Chaffee FR" sheetId="10" state="visible" r:id="rId10"/>
    <sheet xmlns:r="http://schemas.openxmlformats.org/officeDocument/2006/relationships" name="DLOM Longstaff FR" sheetId="11" state="visible" r:id="rId11"/>
    <sheet xmlns:r="http://schemas.openxmlformats.org/officeDocument/2006/relationships" name="DLOM Finnerty-Ghaidarov FR" sheetId="12" state="visible" r:id="rId12"/>
    <sheet xmlns:r="http://schemas.openxmlformats.org/officeDocument/2006/relationships" name="Synthèse FR" sheetId="13" state="visible" r:id="rId13"/>
    <sheet xmlns:r="http://schemas.openxmlformats.org/officeDocument/2006/relationships" name="Barèmes FR" sheetId="14" state="visible" r:id="rId14"/>
    <sheet xmlns:r="http://schemas.openxmlformats.org/officeDocument/2006/relationships" name="EN --&gt;" sheetId="15" state="visible" r:id="rId15"/>
    <sheet xmlns:r="http://schemas.openxmlformats.org/officeDocument/2006/relationships" name="DCF EN" sheetId="16" state="visible" r:id="rId16"/>
    <sheet xmlns:r="http://schemas.openxmlformats.org/officeDocument/2006/relationships" name="Multiples EN" sheetId="17" state="visible" r:id="rId17"/>
    <sheet xmlns:r="http://schemas.openxmlformats.org/officeDocument/2006/relationships" name="Earnings and NAV EN" sheetId="18" state="visible" r:id="rId18"/>
    <sheet xmlns:r="http://schemas.openxmlformats.org/officeDocument/2006/relationships" name="OPM BSM EN" sheetId="19" state="visible" r:id="rId19"/>
    <sheet xmlns:r="http://schemas.openxmlformats.org/officeDocument/2006/relationships" name="OPM CRR EN" sheetId="20" state="visible" r:id="rId20"/>
    <sheet xmlns:r="http://schemas.openxmlformats.org/officeDocument/2006/relationships" name="OPM MC EN" sheetId="21" state="visible" r:id="rId21"/>
    <sheet xmlns:r="http://schemas.openxmlformats.org/officeDocument/2006/relationships" name="DLOM Chaffee EN" sheetId="22" state="visible" r:id="rId22"/>
    <sheet xmlns:r="http://schemas.openxmlformats.org/officeDocument/2006/relationships" name="DLOM Longstaff EN" sheetId="23" state="visible" r:id="rId23"/>
    <sheet xmlns:r="http://schemas.openxmlformats.org/officeDocument/2006/relationships" name="DLOM Finnerty-Ghaidarov EN" sheetId="24" state="visible" r:id="rId24"/>
    <sheet xmlns:r="http://schemas.openxmlformats.org/officeDocument/2006/relationships" name="Summary EN" sheetId="25" state="visible" r:id="rId25"/>
    <sheet xmlns:r="http://schemas.openxmlformats.org/officeDocument/2006/relationships" name="Barèmes EN" sheetId="26" state="visible" r:id="rId26"/>
  </sheets>
  <definedNames>
    <definedName name="_xlnm.Print_Area" localSheetId="13">'Barèmes FR'!$A$1:$G$17</definedName>
    <definedName name="_xlnm.Print_Area" localSheetId="25">'Barèmes EN'!$A$1:$G$17</definedName>
  </definedNames>
  <calcPr calcId="191029" fullCalcOnLoad="1"/>
</workbook>
</file>

<file path=xl/styles.xml><?xml version="1.0" encoding="utf-8"?>
<styleSheet xmlns="http://schemas.openxmlformats.org/spreadsheetml/2006/main">
  <numFmts count="4">
    <numFmt numFmtId="164" formatCode="#,##0&quot; €&quot;"/>
    <numFmt numFmtId="165" formatCode="0.0000"/>
    <numFmt numFmtId="166" formatCode="0.0&quot;x&quot;"/>
    <numFmt numFmtId="167" formatCode="#,##0.00&quot; €&quot;"/>
  </numFmts>
  <fonts count="22">
    <font>
      <name val="Calibri"/>
      <family val="2"/>
      <color theme="1"/>
      <sz val="11"/>
      <scheme val="minor"/>
    </font>
    <font>
      <name val="Cardo"/>
      <family val="1"/>
      <b val="1"/>
      <color rgb="FF182E4E"/>
      <sz val="25"/>
    </font>
    <font>
      <name val="Cardo"/>
      <family val="1"/>
      <b val="1"/>
      <color rgb="FF0E2841"/>
      <sz val="18"/>
    </font>
    <font>
      <name val="Cardo"/>
      <family val="1"/>
      <color rgb="FF555555"/>
      <sz val="11"/>
    </font>
    <font>
      <name val="Cardo"/>
      <family val="1"/>
      <b val="1"/>
      <color rgb="FF182E4E"/>
      <sz val="13"/>
    </font>
    <font>
      <name val="Cardo"/>
      <family val="1"/>
      <color rgb="FF000000"/>
      <sz val="11"/>
    </font>
    <font>
      <name val="Cardo"/>
      <family val="1"/>
      <b val="1"/>
      <color rgb="FF0E2841"/>
      <sz val="11"/>
    </font>
    <font>
      <name val="Cardo"/>
      <family val="1"/>
      <b val="1"/>
      <color rgb="FF000000"/>
      <sz val="11"/>
    </font>
    <font>
      <name val="Cardo"/>
      <family val="1"/>
      <b val="1"/>
      <color rgb="FF182E4E"/>
      <sz val="16"/>
    </font>
    <font>
      <name val="Cardo"/>
      <family val="1"/>
      <b val="1"/>
      <color rgb="FFFFFFFF"/>
      <sz val="11"/>
    </font>
    <font>
      <name val="Cardo"/>
      <family val="1"/>
      <b val="1"/>
      <color rgb="FF182E4E"/>
      <sz val="16"/>
    </font>
    <font>
      <name val="Cardo"/>
      <family val="1"/>
      <b val="1"/>
      <color rgb="FF0E2841"/>
      <sz val="11"/>
    </font>
    <font>
      <name val="Cardo"/>
      <family val="1"/>
      <color rgb="FF000000"/>
      <sz val="10"/>
    </font>
    <font>
      <name val="Cardo"/>
      <family val="1"/>
      <b val="1"/>
      <color rgb="FF000000"/>
      <sz val="10"/>
    </font>
    <font>
      <name val="Cardo"/>
      <family val="1"/>
      <b val="1"/>
      <color rgb="FFFFFFFF"/>
      <sz val="11"/>
    </font>
    <font>
      <name val="Cardo"/>
      <family val="1"/>
      <i val="1"/>
      <color rgb="FF818181"/>
      <sz val="9"/>
    </font>
    <font>
      <name val="Cardo"/>
      <family val="1"/>
      <color rgb="FF000000"/>
      <sz val="9"/>
    </font>
    <font>
      <name val="Cardo"/>
      <family val="1"/>
      <b val="1"/>
      <color rgb="FF182E4E"/>
      <sz val="22"/>
    </font>
    <font>
      <name val="Cardo"/>
      <family val="1"/>
      <b val="1"/>
      <color rgb="FF182E4E"/>
      <sz val="10"/>
    </font>
    <font>
      <name val="Cardo"/>
      <family val="1"/>
      <b val="1"/>
      <color rgb="FF182E4E"/>
      <sz val="11"/>
    </font>
    <font>
      <name val="Cardo"/>
      <family val="1"/>
      <color theme="1"/>
      <sz val="11"/>
    </font>
    <font>
      <name val="Cardo"/>
      <family val="1"/>
      <i val="1"/>
      <color theme="1"/>
      <sz val="8"/>
    </font>
  </fonts>
  <fills count="9">
    <fill>
      <patternFill/>
    </fill>
    <fill>
      <patternFill patternType="gray125"/>
    </fill>
    <fill>
      <patternFill patternType="solid">
        <fgColor rgb="FFF4F6F9"/>
      </patternFill>
    </fill>
    <fill>
      <patternFill patternType="solid">
        <fgColor rgb="FFD3E7FF"/>
      </patternFill>
    </fill>
    <fill>
      <patternFill patternType="solid">
        <fgColor rgb="FFFFFFFF"/>
      </patternFill>
    </fill>
    <fill>
      <patternFill patternType="solid">
        <fgColor rgb="FF182E4E"/>
      </patternFill>
    </fill>
    <fill>
      <patternFill patternType="solid">
        <fgColor rgb="FFD3E7FF"/>
      </patternFill>
    </fill>
    <fill>
      <patternFill patternType="solid">
        <fgColor rgb="FFFFFFFF"/>
      </patternFill>
    </fill>
    <fill>
      <patternFill patternType="solid">
        <fgColor rgb="FF182E4E"/>
      </patternFill>
    </fill>
  </fills>
  <borders count="11">
    <border>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style="hair">
        <color rgb="FFD9D9D9"/>
      </left>
      <right style="hair">
        <color rgb="FFD9D9D9"/>
      </right>
      <top style="hair">
        <color rgb="FFD9D9D9"/>
      </top>
      <bottom style="hair">
        <color rgb="FFD9D9D9"/>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hair">
        <color rgb="FFD9D9D9"/>
      </left>
      <right style="hair">
        <color rgb="FFD9D9D9"/>
      </right>
      <top style="hair">
        <color rgb="FFD9D9D9"/>
      </top>
      <bottom style="hair">
        <color rgb="FFD9D9D9"/>
      </bottom>
      <diagonal/>
    </border>
    <border>
      <left/>
      <right/>
      <top/>
      <bottom/>
      <diagonal/>
    </border>
    <border>
      <left style="thin">
        <color rgb="FF182E4E"/>
      </left>
      <right style="thin">
        <color rgb="FF182E4E"/>
      </right>
      <top style="thin">
        <color rgb="FF182E4E"/>
      </top>
      <bottom style="thin">
        <color rgb="FF182E4E"/>
      </bottom>
      <diagonal/>
    </border>
    <border>
      <left/>
      <right/>
      <top style="thin">
        <color rgb="FFD9D9D9"/>
      </top>
      <bottom/>
      <diagonal/>
    </border>
    <border>
      <left/>
      <right style="thin">
        <color rgb="FFD9D9D9"/>
      </right>
      <top style="thin">
        <color rgb="FFD9D9D9"/>
      </top>
      <bottom/>
      <diagonal/>
    </border>
  </borders>
  <cellStyleXfs count="1">
    <xf numFmtId="0" fontId="0" fillId="0" borderId="7"/>
  </cellStyleXfs>
  <cellXfs count="5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5" fillId="2" borderId="0" applyAlignment="1" pivotButton="0" quotePrefix="0" xfId="0">
      <alignment vertical="top" wrapText="1"/>
    </xf>
    <xf numFmtId="0" fontId="0" fillId="2" borderId="0" pivotButton="0" quotePrefix="0" xfId="0"/>
    <xf numFmtId="0" fontId="8" fillId="0" borderId="0" pivotButton="0" quotePrefix="0" xfId="0"/>
    <xf numFmtId="0" fontId="9" fillId="5" borderId="1" applyAlignment="1" pivotButton="0" quotePrefix="0" xfId="0">
      <alignment vertical="center" wrapText="1"/>
    </xf>
    <xf numFmtId="0" fontId="7" fillId="4" borderId="3" applyAlignment="1" pivotButton="0" quotePrefix="0" xfId="0">
      <alignment vertical="center"/>
    </xf>
    <xf numFmtId="0" fontId="5" fillId="4" borderId="3" applyAlignment="1" pivotButton="0" quotePrefix="0" xfId="0">
      <alignment vertical="center"/>
    </xf>
    <xf numFmtId="0" fontId="10" fillId="0" borderId="0" pivotButton="0" quotePrefix="0" xfId="0"/>
    <xf numFmtId="0" fontId="12" fillId="7" borderId="6" pivotButton="0" quotePrefix="0" xfId="0"/>
    <xf numFmtId="0" fontId="14" fillId="8" borderId="5" applyAlignment="1" pivotButton="0" quotePrefix="0" xfId="0">
      <alignment vertical="center" wrapText="1"/>
    </xf>
    <xf numFmtId="164" fontId="12" fillId="7" borderId="6" pivotButton="0" quotePrefix="0" xfId="0"/>
    <xf numFmtId="164" fontId="13" fillId="7" borderId="6" pivotButton="0" quotePrefix="0" xfId="0"/>
    <xf numFmtId="165" fontId="12" fillId="7" borderId="6" pivotButton="0" quotePrefix="0" xfId="0"/>
    <xf numFmtId="0" fontId="13" fillId="7" borderId="6" pivotButton="0" quotePrefix="0" xfId="0"/>
    <xf numFmtId="0" fontId="15" fillId="0" borderId="0" applyAlignment="1" pivotButton="0" quotePrefix="0" xfId="0">
      <alignment wrapText="1"/>
    </xf>
    <xf numFmtId="3" fontId="13" fillId="7" borderId="6" pivotButton="0" quotePrefix="0" xfId="0"/>
    <xf numFmtId="10" fontId="12" fillId="7" borderId="6" pivotButton="0" quotePrefix="0" xfId="0"/>
    <xf numFmtId="2" fontId="12" fillId="7" borderId="6" pivotButton="0" quotePrefix="0" xfId="0"/>
    <xf numFmtId="0" fontId="16" fillId="7" borderId="0" pivotButton="0" quotePrefix="0" xfId="0"/>
    <xf numFmtId="10" fontId="13" fillId="7" borderId="6" pivotButton="0" quotePrefix="0" xfId="0"/>
    <xf numFmtId="0" fontId="11" fillId="6" borderId="7" pivotButton="0" quotePrefix="0" xfId="0"/>
    <xf numFmtId="0" fontId="0" fillId="6" borderId="7" pivotButton="0" quotePrefix="0" xfId="0"/>
    <xf numFmtId="164" fontId="18" fillId="7" borderId="8" pivotButton="0" quotePrefix="0" xfId="0"/>
    <xf numFmtId="10" fontId="18" fillId="7" borderId="8" pivotButton="0" quotePrefix="0" xfId="0"/>
    <xf numFmtId="164" fontId="18" fillId="6" borderId="7" pivotButton="0" quotePrefix="0" xfId="0"/>
    <xf numFmtId="166" fontId="18" fillId="7" borderId="8" pivotButton="0" quotePrefix="0" xfId="0"/>
    <xf numFmtId="1" fontId="18" fillId="7" borderId="8" pivotButton="0" quotePrefix="0" xfId="0"/>
    <xf numFmtId="3" fontId="18" fillId="7" borderId="8" pivotButton="0" quotePrefix="0" xfId="0"/>
    <xf numFmtId="167" fontId="18" fillId="7" borderId="8" pivotButton="0" quotePrefix="0" xfId="0"/>
    <xf numFmtId="2" fontId="18" fillId="7" borderId="8" pivotButton="0" quotePrefix="0" xfId="0"/>
    <xf numFmtId="10" fontId="18" fillId="6" borderId="7" pivotButton="0" quotePrefix="0" xfId="0"/>
    <xf numFmtId="0" fontId="19" fillId="6" borderId="7" pivotButton="0" quotePrefix="0" xfId="0"/>
    <xf numFmtId="0" fontId="20" fillId="0" borderId="0" pivotButton="0" quotePrefix="0" xfId="0"/>
    <xf numFmtId="0" fontId="15" fillId="0" borderId="0" pivotButton="0" quotePrefix="0" xfId="0"/>
    <xf numFmtId="0" fontId="21" fillId="0" borderId="0" pivotButton="0" quotePrefix="0" xfId="0"/>
    <xf numFmtId="0" fontId="17" fillId="0" borderId="7" applyAlignment="1" pivotButton="0" quotePrefix="0" xfId="0">
      <alignment horizontal="center" vertical="center" wrapText="1"/>
    </xf>
    <xf numFmtId="0" fontId="0" fillId="0" borderId="0" applyAlignment="1" pivotButton="0" quotePrefix="0" xfId="0">
      <alignment vertical="center"/>
    </xf>
    <xf numFmtId="0" fontId="17" fillId="0" borderId="7" applyAlignment="1" pivotButton="0" quotePrefix="0" xfId="0">
      <alignment vertical="center"/>
    </xf>
    <xf numFmtId="0" fontId="0" fillId="0" borderId="7" pivotButton="0" quotePrefix="0" xfId="0"/>
    <xf numFmtId="0" fontId="0" fillId="0" borderId="7" applyAlignment="1" pivotButton="0" quotePrefix="0" xfId="0">
      <alignment vertical="center" wrapText="1"/>
    </xf>
    <xf numFmtId="0" fontId="6" fillId="3" borderId="5" pivotButton="0" quotePrefix="0" xfId="0"/>
    <xf numFmtId="0" fontId="0" fillId="0" borderId="4" pivotButton="0" quotePrefix="0" xfId="0"/>
    <xf numFmtId="0" fontId="0" fillId="0" borderId="2" pivotButton="0" quotePrefix="0" xfId="0"/>
    <xf numFmtId="0" fontId="17" fillId="0" borderId="7" applyAlignment="1" pivotButton="0" quotePrefix="0" xfId="0">
      <alignment horizontal="center" vertical="center" wrapText="1"/>
    </xf>
    <xf numFmtId="0" fontId="0" fillId="0" borderId="7" pivotButton="0" quotePrefix="0" xfId="0"/>
    <xf numFmtId="0" fontId="11" fillId="0" borderId="7" pivotButton="0" quotePrefix="0" xfId="0"/>
    <xf numFmtId="0" fontId="0" fillId="0" borderId="0" pivotButton="0" quotePrefix="0" xfId="0"/>
    <xf numFmtId="0" fontId="15" fillId="0" borderId="0" pivotButton="0" quotePrefix="0" xfId="0"/>
    <xf numFmtId="0" fontId="20" fillId="0" borderId="7" pivotButton="0" quotePrefix="0" xfId="0"/>
    <xf numFmtId="0" fontId="0" fillId="0" borderId="7"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FF182E4E"/>
    <outlinePr summaryBelow="1" summaryRight="1"/>
    <pageSetUpPr/>
  </sheetPr>
  <dimension ref="B2:H19"/>
  <sheetViews>
    <sheetView showGridLines="0" tabSelected="1" view="pageBreakPreview" workbookViewId="0">
      <selection activeCell="A1" sqref="A1"/>
    </sheetView>
  </sheetViews>
  <sheetFormatPr baseColWidth="8" defaultRowHeight="14.4"/>
  <cols>
    <col width="2.6640625" customWidth="1" style="51" min="1" max="1"/>
    <col width="130.77734375" customWidth="1" style="51" min="2" max="2"/>
    <col width="9" customWidth="1" style="51" min="3" max="3"/>
  </cols>
  <sheetData>
    <row r="1" ht="15" customHeight="1" s="51"/>
    <row r="2" ht="34.05" customHeight="1" s="51">
      <c r="B2" s="1" t="inlineStr">
        <is>
          <t>Calculateur OPM &amp; décote d'illiquidité (DLOM)</t>
        </is>
      </c>
    </row>
    <row r="3" ht="25.95" customHeight="1" s="51">
      <c r="B3" s="2" t="inlineStr">
        <is>
          <t>Allocation de la valeur des fonds propres entre actions ordinaires, ADP et BSPCE</t>
        </is>
      </c>
    </row>
    <row r="4" ht="15" customHeight="1" s="51">
      <c r="B4" s="3" t="inlineStr">
        <is>
          <t>Hectelion SA, évaluation d'entreprise franco-suisse</t>
        </is>
      </c>
    </row>
    <row r="5" ht="15" customHeight="1" s="51"/>
    <row r="6" ht="15" customHeight="1" s="51">
      <c r="B6" s="4" t="inlineStr">
        <is>
          <t>À quoi sert cet outil</t>
        </is>
      </c>
    </row>
    <row r="7" ht="55.95" customHeight="1" s="51">
      <c r="B7" s="5" t="inlineStr">
        <is>
          <t>Cet outil illustratif réplique la mécanique décrite dans la publication Hectelion consacrée à l'OPM (Option Pricing Method) et à la décote d'illiquidité (DLOM) : il alloue une valeur de fonds propres déjà connue entre actions ordinaires, actions de préférence (ADP) et BSPCE selon leurs droits contractuels, puis applique une décote d'illiquidité à la valeur de l'action ordinaire.</t>
        </is>
      </c>
    </row>
    <row r="8" ht="15" customHeight="1" s="51"/>
    <row r="9" ht="15" customHeight="1" s="51">
      <c r="B9" s="4" t="inlineStr">
        <is>
          <t>Mode d'emploi</t>
        </is>
      </c>
    </row>
    <row r="10" ht="30" customHeight="1" s="51">
      <c r="B10" s="5" t="inlineStr">
        <is>
          <t>1. Onglets calculateurs (DCF, Multiples, Rendement-ANC, OPM BSM/CRR/MC) : cellules input à fond blanc et bordure navy, structure du capital (ordinaires, ADP, BSPCE, prix Series A) et hypothèses OPM (valeur des fonds propres S0, volatilité, taux sans risque, horizon T).</t>
        </is>
      </c>
    </row>
    <row r="11" ht="30" customHeight="1" s="51">
      <c r="B11" s="5" t="inlineStr">
        <is>
          <t>2. Les breakpoints, l'allocation Black-Scholes par classe et la valeur par action avant décote se recalculent automatiquement.</t>
        </is>
      </c>
      <c r="H11" s="41" t="n"/>
    </row>
    <row r="12" ht="30" customHeight="1" s="51">
      <c r="B12" s="5" t="inlineStr">
        <is>
          <t>3. Onglets DLOM Chaffee, DLOM Longstaff et DLOM Finnerty-Ghaidarov : les deux premiers par formule fermée exacte, le troisième par simulation Monte Carlo (approximation explicitement caveatée, volatile par construction RAND). La moyenne des 4 décotes s'applique à la valeur de l'action ordinaire dans l'onglet Synthèse.</t>
        </is>
      </c>
    </row>
    <row r="13" ht="30" customHeight="1" s="51">
      <c r="B13" s="5" t="inlineStr">
        <is>
          <t>4. Onglet « Barèmes » : formules des quatre méthodes de calcul OPM et des quatre modèles DLOM.</t>
        </is>
      </c>
    </row>
    <row r="14" ht="30" customHeight="1" s="51">
      <c r="B14" s="5" t="inlineStr">
        <is>
          <t>5. Onglets Synthèse FR / Summary EN (lignes 24 à 40) : reprise exacte des deux cas chiffrés de la publication, à titre de référence pédagogique non recalculée.</t>
        </is>
      </c>
    </row>
    <row r="15" ht="15" customHeight="1" s="51"/>
    <row r="16" ht="15" customHeight="1" s="51">
      <c r="B16" s="4" t="inlineStr">
        <is>
          <t>Avertissement et confidentialité</t>
        </is>
      </c>
    </row>
    <row r="17" ht="85.05" customHeight="1" s="51">
      <c r="B17" s="6" t="inlineStr">
        <is>
          <t>Ce document est fourni par Hectelion SA à titre pédagogique et illustratif uniquement. Il repose sur une société et des chiffres entièrement fictifs, ainsi que sur une structure de capital simplifiée (notamment un traitement des BSPCE sans prix d'exercice propre). Il ne constitue ni un rapport d'évaluation, ni un avis professionnel, ni une base suffisante pour fixer seul un prix d'exercice réglementaire. Toute utilisation sur un cas réel doit s'appuyer sur l'intervention d'un évaluateur indépendant. Ce fichier et son contenu sont confidentiels et réservés à l'usage de son destinataire ; toute diffusion non autorisée est interdite. Hectelion SA n'est pas agréée FINMA et n'intervient pas sur les opérations cotées.</t>
        </is>
      </c>
      <c r="C17" s="7" t="n"/>
    </row>
    <row r="18" ht="15" customHeight="1" s="51"/>
    <row r="19" ht="15" customHeight="1" s="51">
      <c r="B19" s="3" t="inlineStr">
        <is>
          <t>Contact : https://www.hectelion.com  |  https://calendly.com/aristide-ruot-hectelion-dcc/30min?month=2</t>
        </is>
      </c>
    </row>
    <row r="20" ht="15" customHeight="1" s="51"/>
    <row r="21" ht="15" customHeight="1" s="51"/>
    <row r="22" ht="15" customHeight="1" s="51"/>
    <row r="23" ht="15" customHeight="1" s="51"/>
    <row r="24" ht="15" customHeight="1" s="51"/>
    <row r="25" ht="15" customHeight="1" s="51"/>
    <row r="26" ht="15" customHeight="1" s="51"/>
    <row r="27" ht="15" customHeight="1" s="51"/>
    <row r="28" ht="15" customHeight="1" s="51"/>
    <row r="29" ht="15" customHeight="1" s="51"/>
    <row r="30" ht="15" customHeight="1" s="51"/>
    <row r="31" ht="15" customHeight="1" s="51"/>
  </sheetData>
  <pageMargins left="0.75" right="0.75" top="1" bottom="1" header="0.5" footer="0.5"/>
  <pageSetup orientation="portrait" paperSize="9" scale="56" verticalDpi="0"/>
</worksheet>
</file>

<file path=xl/worksheets/sheet2.xml><?xml version="1.0" encoding="utf-8"?>
<worksheet xmlns="http://schemas.openxmlformats.org/spreadsheetml/2006/main">
  <sheetPr>
    <tabColor rgb="FF182E4E"/>
    <outlinePr summaryBelow="1" summaryRight="1"/>
    <pageSetUpPr/>
  </sheetPr>
  <dimension ref="B2:H19"/>
  <sheetViews>
    <sheetView showGridLines="0" view="pageBreakPreview" workbookViewId="0">
      <selection activeCell="A1" sqref="A1"/>
    </sheetView>
  </sheetViews>
  <sheetFormatPr baseColWidth="8" defaultRowHeight="14.4"/>
  <cols>
    <col width="2.6640625" customWidth="1" style="51" min="1" max="1"/>
    <col width="130.77734375" customWidth="1" style="51" min="2" max="2"/>
    <col width="9" customWidth="1" style="51" min="3" max="3"/>
  </cols>
  <sheetData>
    <row r="1" ht="15" customHeight="1" s="51"/>
    <row r="2" ht="34.05" customHeight="1" s="51">
      <c r="B2" s="1" t="inlineStr">
        <is>
          <t>OPM &amp; Discount for Lack of Marketability (DLOM) Calculator</t>
        </is>
      </c>
    </row>
    <row r="3" ht="25.95" customHeight="1" s="51">
      <c r="B3" s="2" t="inlineStr">
        <is>
          <t>Allocating equity value across common stock, preferred stock and BSPCE</t>
        </is>
      </c>
    </row>
    <row r="4" ht="15" customHeight="1" s="51">
      <c r="B4" s="3" t="inlineStr">
        <is>
          <t>Hectelion SA, French-Swiss business valuation</t>
        </is>
      </c>
    </row>
    <row r="5" ht="15" customHeight="1" s="51"/>
    <row r="6" ht="15" customHeight="1" s="51">
      <c r="B6" s="4" t="inlineStr">
        <is>
          <t>What this tool is for</t>
        </is>
      </c>
    </row>
    <row r="7" ht="55.95" customHeight="1" s="51">
      <c r="B7" s="5" t="inlineStr">
        <is>
          <t>This illustrative tool replicates the mechanics described in Hectelion's publication on the OPM (Option Pricing Method) and the discount for lack of marketability (DLOM): it allocates an already-known equity value across common stock, preferred stock (ADP) and BSPCE according to their contractual rights, then applies a marketability discount to the common share value.</t>
        </is>
      </c>
    </row>
    <row r="8" ht="15" customHeight="1" s="51"/>
    <row r="9" ht="15" customHeight="1" s="51">
      <c r="B9" s="4" t="inlineStr">
        <is>
          <t>How to use it</t>
        </is>
      </c>
    </row>
    <row r="10" ht="30" customHeight="1" s="51">
      <c r="B10" s="5" t="inlineStr">
        <is>
          <t>1. Calculator tabs (DCF, Multiples, Earnings and NAV, OPM BSM/CRR/MC): input cells with white fill and navy border, capital structure (common, ADP, BSPCE, Series A price) and OPM assumptions (equity value S0, volatility, risk-free rate, horizon T).</t>
        </is>
      </c>
    </row>
    <row r="11" ht="30" customHeight="1" s="51">
      <c r="B11" s="5" t="inlineStr">
        <is>
          <t>2. Breakpoints, the Black-Scholes allocation by class and the pre-discount value per share recalculate automatically.</t>
        </is>
      </c>
      <c r="H11" s="41" t="n"/>
    </row>
    <row r="12" ht="30" customHeight="1" s="51">
      <c r="B12" s="5" t="inlineStr">
        <is>
          <t>3. DLOM Chaffee, DLOM Longstaff and DLOM Finnerty-Ghaidarov tabs: the first two via the exact closed-form formula, the third via Monte Carlo simulation (explicitly caveated approximation, volatile by construction via RAND). The average of the 4 discounts feeds the common share value in the Summary tab.</t>
        </is>
      </c>
    </row>
    <row r="13" ht="30" customHeight="1" s="51">
      <c r="B13" s="5" t="inlineStr">
        <is>
          <t>4. « Barèmes » tab: formulas for the four OPM calculation methods and the four DLOM models.</t>
        </is>
      </c>
    </row>
    <row r="14" ht="30" customHeight="1" s="51">
      <c r="B14" s="5" t="inlineStr">
        <is>
          <t>5. Synthèse FR / Summary EN tabs (rows 24 to 40): exact reproduction of the two worked cases from the publication, as a non-recalculated pedagogical reference.</t>
        </is>
      </c>
    </row>
    <row r="15" ht="15" customHeight="1" s="51"/>
    <row r="16" ht="15" customHeight="1" s="51">
      <c r="B16" s="4" t="inlineStr">
        <is>
          <t>Disclaimer and confidentiality</t>
        </is>
      </c>
    </row>
    <row r="17" ht="85.05" customHeight="1" s="51">
      <c r="B17" s="6" t="inlineStr">
        <is>
          <t>This document is provided by Hectelion SA for illustrative and educational purposes only. It is built on an entirely fictional company and figures, and on a simplified capital structure (notably BSPCE treated without their own strike price). It is not a valuation report, professional advice, or a sufficient basis on its own to set a statutory strike price. Any use on a real case should rely on an independent valuer. This file and its content are confidential and reserved for its recipient; unauthorised distribution is prohibited. Hectelion SA is not FINMA-licensed and does not operate on listed transactions.</t>
        </is>
      </c>
      <c r="C17" s="7" t="n"/>
    </row>
    <row r="18" ht="15" customHeight="1" s="51"/>
    <row r="19" ht="15" customHeight="1" s="51">
      <c r="B19" s="3" t="inlineStr">
        <is>
          <t>Contact: https://www.hectelion.com  |  https://calendly.com/aristide-ruot-hectelion-dcc/30min?month=2</t>
        </is>
      </c>
    </row>
    <row r="20" ht="15" customHeight="1" s="51"/>
    <row r="21" ht="15" customHeight="1" s="51"/>
    <row r="22" ht="15" customHeight="1" s="51"/>
    <row r="23" ht="15" customHeight="1" s="51"/>
    <row r="24" ht="15" customHeight="1" s="51"/>
    <row r="25" ht="15" customHeight="1" s="51"/>
    <row r="26" ht="15" customHeight="1" s="51"/>
    <row r="27" ht="15" customHeight="1" s="51"/>
    <row r="28" ht="15" customHeight="1" s="51"/>
    <row r="29" ht="15" customHeight="1" s="51"/>
    <row r="30" ht="15" customHeight="1" s="51"/>
    <row r="31" ht="15" customHeight="1" s="51"/>
  </sheetData>
  <pageMargins left="0.75" right="0.75" top="1" bottom="1" header="0.5" footer="0.5"/>
  <pageSetup orientation="portrait" paperSize="9" scale="60" verticalDpi="0"/>
</worksheet>
</file>

<file path=xl/worksheets/sheet3.xml><?xml version="1.0" encoding="utf-8"?>
<worksheet xmlns="http://schemas.openxmlformats.org/spreadsheetml/2006/main">
  <sheetPr>
    <tabColor theme="1"/>
    <outlinePr summaryBelow="1" summaryRight="1"/>
    <pageSetUpPr/>
  </sheetPr>
  <dimension ref="B10:H12"/>
  <sheetViews>
    <sheetView showGridLines="0" workbookViewId="0">
      <selection activeCell="A1" sqref="A1"/>
    </sheetView>
  </sheetViews>
  <sheetFormatPr baseColWidth="8" defaultRowHeight="14.4"/>
  <cols>
    <col width="16" customWidth="1" style="51" min="1" max="8"/>
  </cols>
  <sheetData>
    <row r="10" ht="14.4" customHeight="1" s="51">
      <c r="B10" s="48" t="inlineStr">
        <is>
          <t>Section FR : calculateurs et synthèse en français</t>
        </is>
      </c>
      <c r="H10" s="48" t="n"/>
    </row>
    <row r="11" ht="30.6" customHeight="1" s="51">
      <c r="H11" s="42" t="n"/>
    </row>
    <row r="12" ht="30.6" customHeight="1" s="51">
      <c r="C12" s="48" t="n"/>
      <c r="D12" s="48" t="n"/>
      <c r="E12" s="48" t="n"/>
      <c r="F12" s="48" t="n"/>
      <c r="G12" s="48" t="n"/>
      <c r="H12" s="48" t="n"/>
    </row>
  </sheetData>
  <mergeCells count="1">
    <mergeCell ref="B10:G11"/>
  </mergeCells>
  <pageMargins left="0.75" right="0.75" top="1" bottom="1" header="0.5" footer="0.5"/>
</worksheet>
</file>

<file path=xl/worksheets/sheet4.xml><?xml version="1.0" encoding="utf-8"?>
<worksheet xmlns="http://schemas.openxmlformats.org/spreadsheetml/2006/main">
  <sheetPr>
    <tabColor theme="3" tint="0.7999816888943144"/>
    <outlinePr summaryBelow="1" summaryRight="1"/>
    <pageSetUpPr/>
  </sheetPr>
  <dimension ref="B2:J29"/>
  <sheetViews>
    <sheetView showGridLines="0" workbookViewId="0">
      <selection activeCell="A1" sqref="A1"/>
    </sheetView>
  </sheetViews>
  <sheetFormatPr baseColWidth="8" defaultRowHeight="14.4"/>
  <cols>
    <col width="2.6640625" customWidth="1" style="51" min="1" max="1"/>
    <col width="30" customWidth="1" style="51" min="2" max="2"/>
    <col width="20.77734375" customWidth="1" style="51" min="3" max="10"/>
  </cols>
  <sheetData>
    <row r="2" ht="24" customHeight="1" s="51">
      <c r="B2" s="12" t="inlineStr">
        <is>
          <t>DCF</t>
        </is>
      </c>
    </row>
    <row r="4" ht="19.95" customHeight="1" s="51">
      <c r="B4" s="25" t="inlineStr">
        <is>
          <t>DCF : hypothèses</t>
        </is>
      </c>
      <c r="C4" s="26" t="n"/>
      <c r="D4" s="54" t="n"/>
      <c r="E4" s="54" t="n"/>
      <c r="F4" s="54" t="n"/>
    </row>
    <row r="5" ht="15" customHeight="1" s="51">
      <c r="B5" s="13" t="inlineStr">
        <is>
          <t>Chiffre d'affaires année 0</t>
        </is>
      </c>
      <c r="C5" s="27" t="n">
        <v>4286663</v>
      </c>
    </row>
    <row r="6" ht="15" customHeight="1" s="51">
      <c r="B6" s="13" t="inlineStr">
        <is>
          <t>EBITDA normatif année 0</t>
        </is>
      </c>
      <c r="C6" s="27" t="n">
        <v>1400000</v>
      </c>
    </row>
    <row r="7" ht="15" customHeight="1" s="51">
      <c r="B7" s="13" t="inlineStr">
        <is>
          <t>Taux de croissance du CA</t>
        </is>
      </c>
      <c r="C7" s="28" t="n">
        <v>0.02</v>
      </c>
    </row>
    <row r="8" ht="15" customHeight="1" s="51">
      <c r="B8" s="13" t="inlineStr">
        <is>
          <t>Marge d'EBITDA cible</t>
        </is>
      </c>
      <c r="C8" s="28" t="n">
        <v>0.32</v>
      </c>
    </row>
    <row r="9" ht="15" customHeight="1" s="51">
      <c r="B9" s="13" t="inlineStr">
        <is>
          <t>CAPEX (% du CA)</t>
        </is>
      </c>
      <c r="C9" s="28" t="n">
        <v>0.04</v>
      </c>
    </row>
    <row r="10" ht="15" customHeight="1" s="51">
      <c r="B10" s="13" t="inlineStr">
        <is>
          <t>Variation du BFR (% du CA)</t>
        </is>
      </c>
      <c r="C10" s="28" t="n">
        <v>0.03</v>
      </c>
    </row>
    <row r="11" ht="15" customHeight="1" s="51">
      <c r="B11" s="13" t="inlineStr">
        <is>
          <t>Taux d'imposition (IS)</t>
        </is>
      </c>
      <c r="C11" s="28" t="n">
        <v>0.25</v>
      </c>
      <c r="H11" s="41" t="n"/>
    </row>
    <row r="12" ht="15" customHeight="1" s="51">
      <c r="B12" s="13" t="inlineStr">
        <is>
          <t>Taux de croissance terminal (g)</t>
        </is>
      </c>
      <c r="C12" s="28" t="n">
        <v>0.02</v>
      </c>
    </row>
    <row r="13" ht="15" customHeight="1" s="51">
      <c r="B13" s="13" t="inlineStr">
        <is>
          <t>CMPC (WACC)</t>
        </is>
      </c>
      <c r="C13" s="28" t="n">
        <v>0.095</v>
      </c>
    </row>
    <row r="16" ht="19.95" customHeight="1" s="51">
      <c r="B16" s="25" t="inlineStr">
        <is>
          <t>DCF : projection 5 ans</t>
        </is>
      </c>
      <c r="C16" s="26" t="n"/>
      <c r="D16" s="26" t="n"/>
      <c r="E16" s="26" t="n"/>
      <c r="F16" s="26" t="n"/>
      <c r="G16" s="26" t="n"/>
      <c r="H16" s="26" t="n"/>
      <c r="I16" s="26" t="n"/>
      <c r="J16" s="26" t="n"/>
    </row>
    <row r="17" ht="25.95" customHeight="1" s="51">
      <c r="B17" s="14" t="inlineStr">
        <is>
          <t>Année</t>
        </is>
      </c>
      <c r="C17" s="14" t="inlineStr">
        <is>
          <t>CA</t>
        </is>
      </c>
      <c r="D17" s="14" t="inlineStr">
        <is>
          <t>EBITDA</t>
        </is>
      </c>
      <c r="E17" s="14" t="inlineStr">
        <is>
          <t>EBITDA x (1-IS)</t>
        </is>
      </c>
      <c r="F17" s="14" t="inlineStr">
        <is>
          <t>CAPEX</t>
        </is>
      </c>
      <c r="G17" s="14" t="inlineStr">
        <is>
          <t>ΔBFR</t>
        </is>
      </c>
      <c r="H17" s="14" t="inlineStr">
        <is>
          <t>FCF</t>
        </is>
      </c>
      <c r="I17" s="14" t="inlineStr">
        <is>
          <t>Facteur d'actualisation</t>
        </is>
      </c>
      <c r="J17" s="14" t="inlineStr">
        <is>
          <t>VA(FCF)</t>
        </is>
      </c>
    </row>
    <row r="18" ht="15" customHeight="1" s="51">
      <c r="B18" s="13" t="n">
        <v>1</v>
      </c>
      <c r="C18" s="15">
        <f>C5*(1+C7)</f>
        <v/>
      </c>
      <c r="D18" s="15">
        <f>C18*C8</f>
        <v/>
      </c>
      <c r="E18" s="15">
        <f>D18*(1-C11)</f>
        <v/>
      </c>
      <c r="F18" s="15">
        <f>C18*C9</f>
        <v/>
      </c>
      <c r="G18" s="15">
        <f>C18*C10</f>
        <v/>
      </c>
      <c r="H18" s="16">
        <f>E18-F18-G18</f>
        <v/>
      </c>
      <c r="I18" s="17">
        <f>1/(1+C13)^1</f>
        <v/>
      </c>
      <c r="J18" s="15">
        <f>H18*I18</f>
        <v/>
      </c>
    </row>
    <row r="19" ht="15" customHeight="1" s="51">
      <c r="B19" s="13" t="n">
        <v>2</v>
      </c>
      <c r="C19" s="15">
        <f>C18*(1+C7)</f>
        <v/>
      </c>
      <c r="D19" s="15">
        <f>C19*C8</f>
        <v/>
      </c>
      <c r="E19" s="15">
        <f>D19*(1-C11)</f>
        <v/>
      </c>
      <c r="F19" s="15">
        <f>C19*C9</f>
        <v/>
      </c>
      <c r="G19" s="15">
        <f>C19*C10</f>
        <v/>
      </c>
      <c r="H19" s="16">
        <f>E19-F19-G19</f>
        <v/>
      </c>
      <c r="I19" s="17">
        <f>1/(1+C13)^2</f>
        <v/>
      </c>
      <c r="J19" s="15">
        <f>H19*I19</f>
        <v/>
      </c>
    </row>
    <row r="20" ht="15" customHeight="1" s="51">
      <c r="B20" s="13" t="n">
        <v>3</v>
      </c>
      <c r="C20" s="15">
        <f>C19*(1+C7)</f>
        <v/>
      </c>
      <c r="D20" s="15">
        <f>C20*C8</f>
        <v/>
      </c>
      <c r="E20" s="15">
        <f>D20*(1-C11)</f>
        <v/>
      </c>
      <c r="F20" s="15">
        <f>C20*C9</f>
        <v/>
      </c>
      <c r="G20" s="15">
        <f>C20*C10</f>
        <v/>
      </c>
      <c r="H20" s="16">
        <f>E20-F20-G20</f>
        <v/>
      </c>
      <c r="I20" s="17">
        <f>1/(1+C13)^3</f>
        <v/>
      </c>
      <c r="J20" s="15">
        <f>H20*I20</f>
        <v/>
      </c>
    </row>
    <row r="21" ht="15" customHeight="1" s="51">
      <c r="B21" s="13" t="n">
        <v>4</v>
      </c>
      <c r="C21" s="15">
        <f>C20*(1+C7)</f>
        <v/>
      </c>
      <c r="D21" s="15">
        <f>C21*C8</f>
        <v/>
      </c>
      <c r="E21" s="15">
        <f>D21*(1-C11)</f>
        <v/>
      </c>
      <c r="F21" s="15">
        <f>C21*C9</f>
        <v/>
      </c>
      <c r="G21" s="15">
        <f>C21*C10</f>
        <v/>
      </c>
      <c r="H21" s="16">
        <f>E21-F21-G21</f>
        <v/>
      </c>
      <c r="I21" s="17">
        <f>1/(1+C13)^4</f>
        <v/>
      </c>
      <c r="J21" s="15">
        <f>H21*I21</f>
        <v/>
      </c>
    </row>
    <row r="22" ht="15" customHeight="1" s="51">
      <c r="B22" s="13" t="n">
        <v>5</v>
      </c>
      <c r="C22" s="15">
        <f>C21*(1+C7)</f>
        <v/>
      </c>
      <c r="D22" s="15">
        <f>C22*C8</f>
        <v/>
      </c>
      <c r="E22" s="15">
        <f>D22*(1-C11)</f>
        <v/>
      </c>
      <c r="F22" s="15">
        <f>C22*C9</f>
        <v/>
      </c>
      <c r="G22" s="15">
        <f>C22*C10</f>
        <v/>
      </c>
      <c r="H22" s="16">
        <f>E22-F22-G22</f>
        <v/>
      </c>
      <c r="I22" s="17">
        <f>1/(1+C13)^5</f>
        <v/>
      </c>
      <c r="J22" s="15">
        <f>H22*I22</f>
        <v/>
      </c>
    </row>
    <row r="24" ht="19.95" customHeight="1" s="51">
      <c r="B24" s="25" t="inlineStr">
        <is>
          <t>Valeur terminale (Gordon-Shapiro)</t>
        </is>
      </c>
      <c r="C24" s="26" t="n"/>
      <c r="D24" s="54" t="n"/>
      <c r="E24" s="54" t="n"/>
      <c r="F24" s="54" t="n"/>
    </row>
    <row r="25" ht="15" customHeight="1" s="51">
      <c r="B25" s="13" t="inlineStr">
        <is>
          <t>Valeur terminale (Gordon-Shapiro)</t>
        </is>
      </c>
      <c r="C25" s="15">
        <f>H22*(1+C12)/(C13-C12)</f>
        <v/>
      </c>
    </row>
    <row r="26" ht="15" customHeight="1" s="51">
      <c r="B26" s="13" t="inlineStr">
        <is>
          <t>VA(valeur terminale)</t>
        </is>
      </c>
      <c r="C26" s="15">
        <f>C25*I22</f>
        <v/>
      </c>
    </row>
    <row r="27" ht="15" customHeight="1" s="51">
      <c r="B27" s="18" t="inlineStr">
        <is>
          <t>Valeur d'entreprise (DCF)</t>
        </is>
      </c>
      <c r="C27" s="29">
        <f>SUM(J18:J22)+C26</f>
        <v/>
      </c>
    </row>
    <row r="29" ht="28.05" customHeight="1" s="51">
      <c r="B29" s="52" t="inlineStr">
        <is>
          <t>Modèle DCF simplifié à but pédagogique : FCF = EBITDA x (1-IS) - CAPEX - ΔBFR, sans distinction explicite EBIT/EBITDA ni amortissements. Les montants par défaut sont illustratifs, indépendants des valeurs figées dans l'article.</t>
        </is>
      </c>
    </row>
  </sheetData>
  <pageMargins left="0.75" right="0.75" top="1" bottom="1" header="0.5" footer="0.5"/>
</worksheet>
</file>

<file path=xl/worksheets/sheet5.xml><?xml version="1.0" encoding="utf-8"?>
<worksheet xmlns="http://schemas.openxmlformats.org/spreadsheetml/2006/main">
  <sheetPr>
    <tabColor theme="3" tint="0.7999816888943144"/>
    <outlinePr summaryBelow="1" summaryRight="1"/>
    <pageSetUpPr/>
  </sheetPr>
  <dimension ref="B2:H24"/>
  <sheetViews>
    <sheetView showGridLines="0" workbookViewId="0">
      <selection activeCell="A1" sqref="A1"/>
    </sheetView>
  </sheetViews>
  <sheetFormatPr baseColWidth="8" defaultRowHeight="14.4"/>
  <cols>
    <col width="2.6640625" customWidth="1" style="51" min="1" max="1"/>
    <col width="35.77734375" customWidth="1" style="51" min="2" max="2"/>
    <col width="40.77734375" customWidth="1" style="51" min="3" max="3"/>
  </cols>
  <sheetData>
    <row r="2" ht="24" customHeight="1" s="51">
      <c r="B2" s="12" t="inlineStr">
        <is>
          <t>Multiples</t>
        </is>
      </c>
    </row>
    <row r="4" ht="19.95" customHeight="1" s="51">
      <c r="B4" s="25" t="inlineStr">
        <is>
          <t>Multiples boursiers (panel comparables cotés)</t>
        </is>
      </c>
      <c r="C4" s="26" t="n"/>
    </row>
    <row r="5" ht="25.95" customHeight="1" s="51">
      <c r="B5" s="14" t="n"/>
      <c r="C5" s="14" t="inlineStr">
        <is>
          <t>EBITDA de référence / x</t>
        </is>
      </c>
    </row>
    <row r="6" ht="15" customHeight="1" s="51">
      <c r="B6" s="13" t="inlineStr">
        <is>
          <t>EBITDA de référence</t>
        </is>
      </c>
      <c r="C6" s="27" t="n">
        <v>1650000</v>
      </c>
    </row>
    <row r="7" ht="15" customHeight="1" s="51">
      <c r="B7" s="13" t="inlineStr">
        <is>
          <t>Multiple min</t>
        </is>
      </c>
      <c r="C7" s="30" t="n">
        <v>10.5</v>
      </c>
    </row>
    <row r="8" ht="15" customHeight="1" s="51">
      <c r="B8" s="13" t="inlineStr">
        <is>
          <t>Multiple moyen</t>
        </is>
      </c>
      <c r="C8" s="30" t="n">
        <v>11.8</v>
      </c>
    </row>
    <row r="9" ht="15" customHeight="1" s="51">
      <c r="B9" s="13" t="inlineStr">
        <is>
          <t>Multiple max</t>
        </is>
      </c>
      <c r="C9" s="30" t="n">
        <v>13</v>
      </c>
    </row>
    <row r="10" ht="15" customHeight="1" s="51">
      <c r="B10" s="13" t="inlineStr">
        <is>
          <t>VE min</t>
        </is>
      </c>
      <c r="C10" s="15">
        <f>C6*C7</f>
        <v/>
      </c>
    </row>
    <row r="11" ht="15" customHeight="1" s="51">
      <c r="B11" s="13" t="inlineStr">
        <is>
          <t>VE moy</t>
        </is>
      </c>
      <c r="C11" s="29">
        <f>C6*C8</f>
        <v/>
      </c>
      <c r="H11" s="41" t="n"/>
    </row>
    <row r="12" ht="15" customHeight="1" s="51">
      <c r="B12" s="13" t="inlineStr">
        <is>
          <t>VE max</t>
        </is>
      </c>
      <c r="C12" s="15">
        <f>C6*C9</f>
        <v/>
      </c>
    </row>
    <row r="14" ht="19.95" customHeight="1" s="51">
      <c r="B14" s="25" t="inlineStr">
        <is>
          <t>Multiples transactionnels (panel de transactions comparables)</t>
        </is>
      </c>
      <c r="C14" s="26" t="n"/>
    </row>
    <row r="15" ht="15" customHeight="1" s="51">
      <c r="B15" s="13" t="inlineStr">
        <is>
          <t>EBITDA de référence</t>
        </is>
      </c>
      <c r="C15" s="27" t="n">
        <v>1650000</v>
      </c>
    </row>
    <row r="16" ht="15" customHeight="1" s="51">
      <c r="B16" s="13" t="inlineStr">
        <is>
          <t>Multiple min</t>
        </is>
      </c>
      <c r="C16" s="30" t="n">
        <v>10.8</v>
      </c>
    </row>
    <row r="17" ht="15" customHeight="1" s="51">
      <c r="B17" s="13" t="inlineStr">
        <is>
          <t>Multiple moyen</t>
        </is>
      </c>
      <c r="C17" s="30" t="n">
        <v>12</v>
      </c>
    </row>
    <row r="18" ht="15" customHeight="1" s="51">
      <c r="B18" s="13" t="inlineStr">
        <is>
          <t>Multiple max</t>
        </is>
      </c>
      <c r="C18" s="30" t="n">
        <v>13.2</v>
      </c>
    </row>
    <row r="19" ht="15" customHeight="1" s="51">
      <c r="B19" s="13" t="inlineStr">
        <is>
          <t>VE min</t>
        </is>
      </c>
      <c r="C19" s="15">
        <f>C15*C16</f>
        <v/>
      </c>
    </row>
    <row r="20" ht="15" customHeight="1" s="51">
      <c r="B20" s="13" t="inlineStr">
        <is>
          <t>VE moy</t>
        </is>
      </c>
      <c r="C20" s="29">
        <f>C15*C17</f>
        <v/>
      </c>
    </row>
    <row r="21" ht="15" customHeight="1" s="51">
      <c r="B21" s="13" t="inlineStr">
        <is>
          <t>VE max</t>
        </is>
      </c>
      <c r="C21" s="15">
        <f>C15*C18</f>
        <v/>
      </c>
    </row>
    <row r="23" ht="19.95" customHeight="1" s="51">
      <c r="B23" s="50" t="inlineStr">
        <is>
          <t>Synthèse : moyenne des deux approches</t>
        </is>
      </c>
      <c r="C23" s="54" t="n"/>
    </row>
    <row r="24" ht="15" customHeight="1" s="51">
      <c r="B24" s="18" t="inlineStr">
        <is>
          <t>Synthèse : moyenne des deux approches</t>
        </is>
      </c>
      <c r="C24" s="29">
        <f>AVERAGE(C11,C20)</f>
        <v/>
      </c>
    </row>
  </sheetData>
  <pageMargins left="0.75" right="0.75" top="1" bottom="1" header="0.5" footer="0.5"/>
</worksheet>
</file>

<file path=xl/worksheets/sheet6.xml><?xml version="1.0" encoding="utf-8"?>
<worksheet xmlns="http://schemas.openxmlformats.org/spreadsheetml/2006/main">
  <sheetPr>
    <tabColor theme="3" tint="0.7999816888943144"/>
    <outlinePr summaryBelow="1" summaryRight="1"/>
    <pageSetUpPr/>
  </sheetPr>
  <dimension ref="B2:H26"/>
  <sheetViews>
    <sheetView showGridLines="0" workbookViewId="0">
      <selection activeCell="A1" sqref="A1"/>
    </sheetView>
  </sheetViews>
  <sheetFormatPr baseColWidth="8" defaultRowHeight="14.4"/>
  <cols>
    <col width="2.6640625" customWidth="1" style="51" min="1" max="1"/>
    <col width="35.77734375" customWidth="1" style="51" min="2" max="2"/>
    <col width="30.77734375" customWidth="1" style="51" min="3" max="3"/>
  </cols>
  <sheetData>
    <row r="2" ht="24" customHeight="1" s="51">
      <c r="B2" s="12" t="inlineStr">
        <is>
          <t>Rendement et ANC</t>
        </is>
      </c>
    </row>
    <row r="4" ht="19.95" customHeight="1" s="51">
      <c r="B4" s="25" t="inlineStr">
        <is>
          <t>Valeur de rendement (capitalisation de l'EBITDA ajusté moyen)</t>
        </is>
      </c>
      <c r="C4" s="26" t="n"/>
    </row>
    <row r="5" ht="15" customHeight="1" s="51">
      <c r="B5" s="13" t="inlineStr">
        <is>
          <t>EBITDA ajusté année -2</t>
        </is>
      </c>
      <c r="C5" s="27" t="n">
        <v>1150000</v>
      </c>
    </row>
    <row r="6" ht="15" customHeight="1" s="51">
      <c r="B6" s="13" t="inlineStr">
        <is>
          <t>EBITDA ajusté année -1</t>
        </is>
      </c>
      <c r="C6" s="27" t="n">
        <v>1650000</v>
      </c>
    </row>
    <row r="7" ht="15" customHeight="1" s="51">
      <c r="B7" s="13" t="inlineStr">
        <is>
          <t>EBITDA ajusté année 0</t>
        </is>
      </c>
      <c r="C7" s="27" t="n">
        <v>2150000</v>
      </c>
    </row>
    <row r="8" ht="15" customHeight="1" s="51">
      <c r="B8" s="13" t="inlineStr">
        <is>
          <t>EBITDA ajusté moyen</t>
        </is>
      </c>
      <c r="C8" s="16">
        <f>AVERAGE(C5,C6,C7)</f>
        <v/>
      </c>
    </row>
    <row r="9" ht="15" customHeight="1" s="51">
      <c r="B9" s="13" t="inlineStr">
        <is>
          <t>CMPC (lien onglet DCF ou saisie directe)</t>
        </is>
      </c>
      <c r="C9" s="28" t="n">
        <v>0.095</v>
      </c>
    </row>
    <row r="10" ht="15" customHeight="1" s="51">
      <c r="B10" s="18" t="inlineStr">
        <is>
          <t>Valeur de rendement</t>
        </is>
      </c>
      <c r="C10" s="29">
        <f>C8/C9</f>
        <v/>
      </c>
    </row>
    <row r="11">
      <c r="H11" s="41" t="n"/>
    </row>
    <row r="12" ht="19.95" customHeight="1" s="51">
      <c r="B12" s="25" t="inlineStr">
        <is>
          <t>Valeur substantielle (ANC ajusté)</t>
        </is>
      </c>
      <c r="C12" s="26" t="n"/>
    </row>
    <row r="13" ht="15" customHeight="1" s="51">
      <c r="B13" s="13" t="inlineStr">
        <is>
          <t>Capital social</t>
        </is>
      </c>
      <c r="C13" s="27" t="n">
        <v>500000</v>
      </c>
    </row>
    <row r="14" ht="15" customHeight="1" s="51">
      <c r="B14" s="13" t="inlineStr">
        <is>
          <t>Réserves</t>
        </is>
      </c>
      <c r="C14" s="27" t="n">
        <v>1800000</v>
      </c>
    </row>
    <row r="15" ht="15" customHeight="1" s="51">
      <c r="B15" s="13" t="inlineStr">
        <is>
          <t>Résultat reporté</t>
        </is>
      </c>
      <c r="C15" s="27" t="n">
        <v>600000</v>
      </c>
    </row>
    <row r="16" ht="15" customHeight="1" s="51">
      <c r="B16" s="13" t="inlineStr">
        <is>
          <t>Résultat de l'exercice</t>
        </is>
      </c>
      <c r="C16" s="27" t="n">
        <v>300000</v>
      </c>
    </row>
    <row r="17" ht="15" customHeight="1" s="51">
      <c r="B17" s="13" t="inlineStr">
        <is>
          <t>Capitaux propres comptables (somme)</t>
        </is>
      </c>
      <c r="C17" s="16">
        <f>SUM(C13,C14,C15,C16)</f>
        <v/>
      </c>
    </row>
    <row r="18" ht="15" customHeight="1" s="51">
      <c r="B18" s="13" t="inlineStr">
        <is>
          <t>Réserves latentes non imposées</t>
        </is>
      </c>
      <c r="C18" s="27" t="n">
        <v>1200000</v>
      </c>
    </row>
    <row r="19" ht="15" customHeight="1" s="51">
      <c r="B19" s="13" t="inlineStr">
        <is>
          <t>Taux d'IS (lien ou saisie)</t>
        </is>
      </c>
      <c r="C19" s="28" t="n">
        <v>0.25</v>
      </c>
    </row>
    <row r="20" ht="15" customHeight="1" s="51">
      <c r="B20" s="13" t="inlineStr">
        <is>
          <t>Impôt latent (réserves latentes x taux IS)</t>
        </is>
      </c>
      <c r="C20" s="15">
        <f>C18*C19</f>
        <v/>
      </c>
    </row>
    <row r="21" ht="15" customHeight="1" s="51">
      <c r="B21" s="18" t="inlineStr">
        <is>
          <t>Valeur substantielle (ANC ajusté)</t>
        </is>
      </c>
      <c r="C21" s="29">
        <f>C17+C18-C20</f>
        <v/>
      </c>
    </row>
    <row r="23" ht="19.95" customHeight="1" s="51">
      <c r="B23" s="25" t="inlineStr">
        <is>
          <t>Méthode des praticiens (pondération éditable)</t>
        </is>
      </c>
      <c r="C23" s="26" t="n"/>
    </row>
    <row r="24" ht="15" customHeight="1" s="51">
      <c r="B24" s="13" t="inlineStr">
        <is>
          <t>Poids valeur de rendement</t>
        </is>
      </c>
      <c r="C24" s="31" t="n">
        <v>2</v>
      </c>
    </row>
    <row r="25" ht="15" customHeight="1" s="51">
      <c r="B25" s="13" t="inlineStr">
        <is>
          <t>Poids valeur substantielle</t>
        </is>
      </c>
      <c r="C25" s="31" t="n">
        <v>1</v>
      </c>
    </row>
    <row r="26" ht="15" customHeight="1" s="51">
      <c r="B26" s="18" t="inlineStr">
        <is>
          <t>Valeur, méthode des praticiens</t>
        </is>
      </c>
      <c r="C26" s="29">
        <f>(C10*C24+C21*C25)/(C24+C25)</f>
        <v/>
      </c>
    </row>
  </sheetData>
  <pageMargins left="0.75" right="0.75" top="1" bottom="1" header="0.5" footer="0.5"/>
</worksheet>
</file>

<file path=xl/worksheets/sheet7.xml><?xml version="1.0" encoding="utf-8"?>
<worksheet xmlns="http://schemas.openxmlformats.org/spreadsheetml/2006/main">
  <sheetPr>
    <tabColor rgb="FF182E4E"/>
    <outlinePr summaryBelow="1" summaryRight="1"/>
    <pageSetUpPr/>
  </sheetPr>
  <dimension ref="B2:H34"/>
  <sheetViews>
    <sheetView showGridLines="0" workbookViewId="0">
      <selection activeCell="A1" sqref="A1"/>
    </sheetView>
  </sheetViews>
  <sheetFormatPr baseColWidth="8" defaultRowHeight="14.4"/>
  <cols>
    <col width="2.6640625" customWidth="1" style="51" min="1" max="1"/>
    <col width="50.77734375" customWidth="1" style="51" min="2" max="2"/>
    <col width="30.77734375" customWidth="1" style="51" min="3" max="4"/>
  </cols>
  <sheetData>
    <row r="2" ht="24" customHeight="1" s="51">
      <c r="B2" s="12" t="inlineStr">
        <is>
          <t>OPM Black-Scholes-Merton</t>
        </is>
      </c>
    </row>
    <row r="4" ht="19.95" customHeight="1" s="51">
      <c r="B4" s="25" t="inlineStr">
        <is>
          <t>Structure du capital (cascade de liquidation)</t>
        </is>
      </c>
      <c r="C4" s="26" t="n"/>
      <c r="D4" s="26" t="n"/>
    </row>
    <row r="5" ht="15" customHeight="1" s="51">
      <c r="B5" s="13" t="inlineStr">
        <is>
          <t>Actions ordinaires (nombre)</t>
        </is>
      </c>
      <c r="C5" s="32" t="n">
        <v>600000</v>
      </c>
    </row>
    <row r="6" ht="15" customHeight="1" s="51">
      <c r="B6" s="13" t="inlineStr">
        <is>
          <t>Actions ADP A (nombre)</t>
        </is>
      </c>
      <c r="C6" s="32" t="n">
        <v>400000</v>
      </c>
    </row>
    <row r="7" ht="15" customHeight="1" s="51">
      <c r="B7" s="13" t="inlineStr">
        <is>
          <t>BSPCE (nombre, traités pleinement dilués)</t>
        </is>
      </c>
      <c r="C7" s="32" t="n">
        <v>150000</v>
      </c>
    </row>
    <row r="8" ht="15" customHeight="1" s="51">
      <c r="B8" s="13" t="inlineStr">
        <is>
          <t>Prix payé par action ADP A à la Series A</t>
        </is>
      </c>
      <c r="C8" s="33" t="n">
        <v>5</v>
      </c>
    </row>
    <row r="9" ht="15" customHeight="1" s="51">
      <c r="B9" s="13" t="inlineStr">
        <is>
          <t>Total pleinement dilué</t>
        </is>
      </c>
      <c r="C9" s="20">
        <f>SUM(C5,C6,C7)</f>
        <v/>
      </c>
    </row>
    <row r="10" ht="15" customHeight="1" s="51">
      <c r="B10" s="13" t="inlineStr">
        <is>
          <t>Préférence de liquidation ADP A, L = ADP x prix Series A (breakpoint 1)</t>
        </is>
      </c>
      <c r="C10" s="16">
        <f>C6*C8</f>
        <v/>
      </c>
    </row>
    <row r="11" ht="15" customHeight="1" s="51">
      <c r="B11" s="13" t="inlineStr">
        <is>
          <t>% ADP A pleinement dilué</t>
        </is>
      </c>
      <c r="C11" s="21">
        <f>C6/C9</f>
        <v/>
      </c>
      <c r="H11" s="41" t="n"/>
    </row>
    <row r="12" ht="15" customHeight="1" s="51">
      <c r="B12" s="13" t="inlineStr">
        <is>
          <t>Breakpoint 2 (seuil de conversion), L / %ADP A</t>
        </is>
      </c>
      <c r="C12" s="16">
        <f>C10/C11</f>
        <v/>
      </c>
    </row>
    <row r="14" ht="19.95" customHeight="1" s="51">
      <c r="B14" s="25" t="inlineStr">
        <is>
          <t>Hypothèses de l'option</t>
        </is>
      </c>
      <c r="C14" s="26" t="n"/>
      <c r="D14" s="26" t="n"/>
    </row>
    <row r="15" ht="15" customHeight="1" s="51">
      <c r="B15" s="13" t="inlineStr">
        <is>
          <t>S0, valeur des fonds propres à allouer</t>
        </is>
      </c>
      <c r="C15" s="16">
        <f>'Synthèse FR'!C12</f>
        <v/>
      </c>
    </row>
    <row r="16" ht="15" customHeight="1" s="51">
      <c r="B16" s="13" t="inlineStr">
        <is>
          <t>T, horizon de liquidité (années)</t>
        </is>
      </c>
      <c r="C16" s="34" t="n">
        <v>1.5</v>
      </c>
    </row>
    <row r="17" ht="15" customHeight="1" s="51">
      <c r="B17" s="13" t="inlineStr">
        <is>
          <t>r, taux sans risque</t>
        </is>
      </c>
      <c r="C17" s="28" t="n">
        <v>0.03</v>
      </c>
    </row>
    <row r="18" ht="15" customHeight="1" s="51">
      <c r="B18" s="13" t="inlineStr">
        <is>
          <t>σ, volatilité annualisée</t>
        </is>
      </c>
      <c r="C18" s="28" t="n">
        <v>0.38</v>
      </c>
    </row>
    <row r="19" ht="15" customHeight="1" s="51">
      <c r="B19" s="13" t="inlineStr">
        <is>
          <t>q, rendement continu / coût de portage (0 par défaut)</t>
        </is>
      </c>
      <c r="C19" s="28" t="n">
        <v>0</v>
      </c>
    </row>
    <row r="21" ht="19.95" customHeight="1" s="51">
      <c r="B21" s="25" t="inlineStr">
        <is>
          <t>Valeurs d'options intermédiaires (calls de strike K)</t>
        </is>
      </c>
      <c r="C21" s="26" t="n"/>
      <c r="D21" s="26" t="n"/>
    </row>
    <row r="22" ht="15" customHeight="1" s="51">
      <c r="B22" s="13" t="inlineStr">
        <is>
          <t>Call(K=0) = S0</t>
        </is>
      </c>
      <c r="C22" s="15">
        <f>IF(0&lt;=0,C15*EXP(-C19*C16),C15*EXP(-C19*C16)*NORMSDIST((LN(C15/0)+(C17-C19+0.5*C18^2)*C16)/(C18*SQRT(C16)))-0*EXP(-C17*C16)*NORMSDIST((LN(C15/0)+(C17-C19+0.5*C18^2)*C16)/(C18*SQRT(C16))-C18*SQRT(C16)))</f>
        <v/>
      </c>
    </row>
    <row r="23" ht="15" customHeight="1" s="51">
      <c r="B23" s="13" t="inlineStr">
        <is>
          <t>Call(K=L, breakpoint 1)</t>
        </is>
      </c>
      <c r="C23" s="15">
        <f>IF(C10&lt;=0,C15*EXP(-C19*C16),C15*EXP(-C19*C16)*NORMSDIST((LN(C15/C10)+(C17-C19+0.5*C18^2)*C16)/(C18*SQRT(C16)))-C10*EXP(-C17*C16)*NORMSDIST((LN(C15/C10)+(C17-C19+0.5*C18^2)*C16)/(C18*SQRT(C16))-C18*SQRT(C16)))</f>
        <v/>
      </c>
    </row>
    <row r="24" ht="15" customHeight="1" s="51">
      <c r="B24" s="13" t="inlineStr">
        <is>
          <t>Call(K=BP2, breakpoint 2)</t>
        </is>
      </c>
      <c r="C24" s="15">
        <f>IF(C12&lt;=0,C15*EXP(-C19*C16),C15*EXP(-C19*C16)*NORMSDIST((LN(C15/C12)+(C17-C19+0.5*C18^2)*C16)/(C18*SQRT(C16)))-C12*EXP(-C17*C16)*NORMSDIST((LN(C15/C12)+(C17-C19+0.5*C18^2)*C16)/(C18*SQRT(C16))-C18*SQRT(C16)))</f>
        <v/>
      </c>
    </row>
    <row r="25" ht="15" customHeight="1" s="51">
      <c r="B25" s="13" t="inlineStr">
        <is>
          <t>Tranche 1 [0 ; L] (ADP A à 100%)</t>
        </is>
      </c>
      <c r="C25" s="15">
        <f>C22-C23</f>
        <v/>
      </c>
    </row>
    <row r="26" ht="15" customHeight="1" s="51">
      <c r="B26" s="13" t="inlineStr">
        <is>
          <t>Tranche 2 [L ; BP2] (ordinaires/BSPCE au prorata)</t>
        </is>
      </c>
      <c r="C26" s="15">
        <f>C23-C24</f>
        <v/>
      </c>
    </row>
    <row r="27" ht="15" customHeight="1" s="51">
      <c r="B27" s="13" t="inlineStr">
        <is>
          <t>Tranche 3 [BP2 ; ∞] (tous titres au prorata pleinement dilué)</t>
        </is>
      </c>
      <c r="C27" s="15">
        <f>C24</f>
        <v/>
      </c>
    </row>
    <row r="29" ht="19.95" customHeight="1" s="51">
      <c r="B29" s="25" t="inlineStr">
        <is>
          <t>Allocation finale par classe</t>
        </is>
      </c>
      <c r="C29" s="26" t="n"/>
      <c r="D29" s="26" t="n"/>
    </row>
    <row r="30" ht="25.95" customHeight="1" s="51">
      <c r="B30" s="14" t="n"/>
      <c r="C30" s="14" t="inlineStr">
        <is>
          <t>Valeur par action (€)</t>
        </is>
      </c>
      <c r="D30" s="14" t="inlineStr">
        <is>
          <t>Allocation finale par classe</t>
        </is>
      </c>
    </row>
    <row r="31" ht="15" customHeight="1" s="51">
      <c r="B31" s="13" t="inlineStr">
        <is>
          <t>Valeur ADP A</t>
        </is>
      </c>
      <c r="C31" s="29">
        <f>C25+C11*C27</f>
        <v/>
      </c>
      <c r="D31" s="17">
        <f>C31/C6</f>
        <v/>
      </c>
    </row>
    <row r="32" ht="15" customHeight="1" s="51">
      <c r="B32" s="13" t="inlineStr">
        <is>
          <t>Valeur ordinaires</t>
        </is>
      </c>
      <c r="C32" s="29">
        <f>(C5/(C5+C7))*C26+(C5/C9)*C27</f>
        <v/>
      </c>
      <c r="D32" s="17">
        <f>C32/C5</f>
        <v/>
      </c>
    </row>
    <row r="33" ht="15" customHeight="1" s="51">
      <c r="B33" s="13" t="inlineStr">
        <is>
          <t>Valeur BSPCE</t>
        </is>
      </c>
      <c r="C33" s="29">
        <f>(C7/(C5+C7))*C26+(C7/C9)*C27</f>
        <v/>
      </c>
      <c r="D33" s="17">
        <f>C33/C7</f>
        <v/>
      </c>
    </row>
    <row r="34" ht="15" customHeight="1" s="51">
      <c r="B34" s="18" t="inlineStr">
        <is>
          <t>Somme (contrôle, doit égaler S0 si q=0)</t>
        </is>
      </c>
      <c r="C34" s="16">
        <f>SUM(C31:C33)</f>
        <v/>
      </c>
    </row>
  </sheetData>
  <pageMargins left="0.75" right="0.75" top="1" bottom="1" header="0.5" footer="0.5"/>
</worksheet>
</file>

<file path=xl/worksheets/sheet8.xml><?xml version="1.0" encoding="utf-8"?>
<worksheet xmlns="http://schemas.openxmlformats.org/spreadsheetml/2006/main">
  <sheetPr>
    <tabColor rgb="FF182E4E"/>
    <outlinePr summaryBelow="1" summaryRight="1"/>
    <pageSetUpPr/>
  </sheetPr>
  <dimension ref="B2:H40"/>
  <sheetViews>
    <sheetView showGridLines="0" workbookViewId="0">
      <selection activeCell="A1" sqref="A1"/>
    </sheetView>
  </sheetViews>
  <sheetFormatPr baseColWidth="8" defaultRowHeight="14.4"/>
  <cols>
    <col width="2.6640625" customWidth="1" style="51" min="1" max="1"/>
    <col width="60.77734375" customWidth="1" style="51" min="2" max="2"/>
    <col width="14" customWidth="1" style="51" min="3" max="8"/>
  </cols>
  <sheetData>
    <row r="2" ht="24" customHeight="1" s="51">
      <c r="B2" s="12" t="inlineStr">
        <is>
          <t>OPM Binomial CRR</t>
        </is>
      </c>
    </row>
    <row r="4" ht="19.95" customHeight="1" s="51">
      <c r="B4" s="25" t="inlineStr">
        <is>
          <t>Paramètres (repris des mêmes hypothèses que l'onglet OPM Black-Scholes-Merton)</t>
        </is>
      </c>
      <c r="C4" s="26" t="n"/>
      <c r="D4" s="26" t="n"/>
      <c r="E4" s="26" t="n"/>
      <c r="F4" s="26" t="n"/>
    </row>
    <row r="5" ht="15" customHeight="1" s="51">
      <c r="B5" s="13" t="inlineStr">
        <is>
          <t>S0</t>
        </is>
      </c>
      <c r="C5" s="15">
        <f>'OPM BSM FR'!C15</f>
        <v/>
      </c>
    </row>
    <row r="6" ht="15" customHeight="1" s="51">
      <c r="B6" s="13" t="inlineStr">
        <is>
          <t>T</t>
        </is>
      </c>
      <c r="C6" s="22">
        <f>'OPM BSM FR'!C16</f>
        <v/>
      </c>
    </row>
    <row r="7" ht="15" customHeight="1" s="51">
      <c r="B7" s="13" t="inlineStr">
        <is>
          <t>r</t>
        </is>
      </c>
      <c r="C7" s="21">
        <f>'OPM BSM FR'!C17</f>
        <v/>
      </c>
    </row>
    <row r="8" ht="15" customHeight="1" s="51">
      <c r="B8" s="13" t="inlineStr">
        <is>
          <t>σ</t>
        </is>
      </c>
      <c r="C8" s="21">
        <f>'OPM BSM FR'!C18</f>
        <v/>
      </c>
    </row>
    <row r="9" ht="15" customHeight="1" s="51">
      <c r="B9" s="13" t="inlineStr">
        <is>
          <t>K retenu pour cette démonstration (= breakpoint 1, L)</t>
        </is>
      </c>
      <c r="C9" s="15">
        <f>'OPM BSM FR'!C10</f>
        <v/>
      </c>
    </row>
    <row r="10" ht="15" customHeight="1" s="51">
      <c r="B10" s="13" t="inlineStr">
        <is>
          <t>N, nombre de pas (grille construite pour N=5)</t>
        </is>
      </c>
      <c r="C10" s="31" t="n">
        <v>5</v>
      </c>
    </row>
    <row r="11" ht="15" customHeight="1" s="51">
      <c r="B11" s="13" t="inlineStr">
        <is>
          <t>Δt = T/N</t>
        </is>
      </c>
      <c r="C11" s="17">
        <f>C6/C10</f>
        <v/>
      </c>
      <c r="H11" s="41" t="n"/>
    </row>
    <row r="12" ht="15" customHeight="1" s="51">
      <c r="B12" s="13" t="inlineStr">
        <is>
          <t>u = e^(σ√Δt)</t>
        </is>
      </c>
      <c r="C12" s="17">
        <f>EXP(C8*SQRT(C11))</f>
        <v/>
      </c>
    </row>
    <row r="13" ht="15" customHeight="1" s="51">
      <c r="B13" s="13" t="inlineStr">
        <is>
          <t>d = 1/u</t>
        </is>
      </c>
      <c r="C13" s="17">
        <f>1/C12</f>
        <v/>
      </c>
    </row>
    <row r="14" ht="15" customHeight="1" s="51">
      <c r="B14" s="13" t="inlineStr">
        <is>
          <t>p (probabilité risque-neutre)</t>
        </is>
      </c>
      <c r="C14" s="17">
        <f>(EXP(C7*C11)-C13)/(C12-C13)</f>
        <v/>
      </c>
    </row>
    <row r="15" ht="15" customHeight="1" s="51">
      <c r="B15" s="13" t="inlineStr">
        <is>
          <t>Facteur d'actualisation par pas, e^(-rΔt)</t>
        </is>
      </c>
      <c r="C15" s="17">
        <f>EXP(-C7*C11)</f>
        <v/>
      </c>
    </row>
    <row r="18" ht="19.95" customHeight="1" s="51">
      <c r="B18" s="25" t="inlineStr">
        <is>
          <t>Arbre binomial, prix du sous-jacent</t>
        </is>
      </c>
      <c r="C18" s="26" t="n"/>
      <c r="D18" s="26" t="n"/>
      <c r="E18" s="26" t="n"/>
      <c r="F18" s="26" t="n"/>
      <c r="G18" s="26" t="n"/>
      <c r="H18" s="26" t="n"/>
    </row>
    <row r="19" ht="25.95" customHeight="1" s="51">
      <c r="B19" s="14" t="inlineStr">
        <is>
          <t>Nœud j</t>
        </is>
      </c>
      <c r="C19" s="14" t="inlineStr">
        <is>
          <t>t=0</t>
        </is>
      </c>
      <c r="D19" s="14" t="inlineStr">
        <is>
          <t>t=1</t>
        </is>
      </c>
      <c r="E19" s="14" t="inlineStr">
        <is>
          <t>t=2</t>
        </is>
      </c>
      <c r="F19" s="14" t="inlineStr">
        <is>
          <t>t=3</t>
        </is>
      </c>
      <c r="G19" s="14" t="inlineStr">
        <is>
          <t>t=4</t>
        </is>
      </c>
      <c r="H19" s="14" t="inlineStr">
        <is>
          <t>t=5</t>
        </is>
      </c>
    </row>
    <row r="20" ht="15" customHeight="1" s="51">
      <c r="B20" s="13" t="n">
        <v>0</v>
      </c>
      <c r="C20" s="15">
        <f>C5*C12^0*C13^(0-0)</f>
        <v/>
      </c>
      <c r="D20" s="15">
        <f>C5*C12^0*C13^(1-0)</f>
        <v/>
      </c>
      <c r="E20" s="15">
        <f>C5*C12^0*C13^(2-0)</f>
        <v/>
      </c>
      <c r="F20" s="15">
        <f>C5*C12^0*C13^(3-0)</f>
        <v/>
      </c>
      <c r="G20" s="15">
        <f>C5*C12^0*C13^(4-0)</f>
        <v/>
      </c>
      <c r="H20" s="15">
        <f>C5*C12^0*C13^(5-0)</f>
        <v/>
      </c>
    </row>
    <row r="21" ht="15" customHeight="1" s="51">
      <c r="B21" s="13" t="n">
        <v>1</v>
      </c>
      <c r="D21" s="15">
        <f>C5*C12^1*C13^(1-1)</f>
        <v/>
      </c>
      <c r="E21" s="15">
        <f>C5*C12^1*C13^(2-1)</f>
        <v/>
      </c>
      <c r="F21" s="15">
        <f>C5*C12^1*C13^(3-1)</f>
        <v/>
      </c>
      <c r="G21" s="15">
        <f>C5*C12^1*C13^(4-1)</f>
        <v/>
      </c>
      <c r="H21" s="15">
        <f>C5*C12^1*C13^(5-1)</f>
        <v/>
      </c>
    </row>
    <row r="22" ht="15" customHeight="1" s="51">
      <c r="B22" s="13" t="n">
        <v>2</v>
      </c>
      <c r="E22" s="15">
        <f>C5*C12^2*C13^(2-2)</f>
        <v/>
      </c>
      <c r="F22" s="15">
        <f>C5*C12^2*C13^(3-2)</f>
        <v/>
      </c>
      <c r="G22" s="15">
        <f>C5*C12^2*C13^(4-2)</f>
        <v/>
      </c>
      <c r="H22" s="15">
        <f>C5*C12^2*C13^(5-2)</f>
        <v/>
      </c>
    </row>
    <row r="23" ht="15" customHeight="1" s="51">
      <c r="B23" s="13" t="n">
        <v>3</v>
      </c>
      <c r="F23" s="15">
        <f>C5*C12^3*C13^(3-3)</f>
        <v/>
      </c>
      <c r="G23" s="15">
        <f>C5*C12^3*C13^(4-3)</f>
        <v/>
      </c>
      <c r="H23" s="15">
        <f>C5*C12^3*C13^(5-3)</f>
        <v/>
      </c>
    </row>
    <row r="24" ht="15" customHeight="1" s="51">
      <c r="B24" s="13" t="n">
        <v>4</v>
      </c>
      <c r="G24" s="15">
        <f>C5*C12^4*C13^(4-4)</f>
        <v/>
      </c>
      <c r="H24" s="15">
        <f>C5*C12^4*C13^(5-4)</f>
        <v/>
      </c>
    </row>
    <row r="25" ht="15" customHeight="1" s="51">
      <c r="B25" s="13" t="n">
        <v>5</v>
      </c>
      <c r="H25" s="15">
        <f>C5*C12^5*C13^(5-5)</f>
        <v/>
      </c>
    </row>
    <row r="27" ht="19.95" customHeight="1" s="51">
      <c r="B27" s="25" t="inlineStr">
        <is>
          <t>Induction à rebours, valeur de l'option actualisée</t>
        </is>
      </c>
      <c r="C27" s="26" t="n"/>
      <c r="D27" s="26" t="n"/>
      <c r="E27" s="26" t="n"/>
      <c r="F27" s="26" t="n"/>
      <c r="G27" s="26" t="n"/>
      <c r="H27" s="26" t="n"/>
    </row>
    <row r="28" ht="25.95" customHeight="1" s="51">
      <c r="B28" s="14" t="inlineStr">
        <is>
          <t>Nœud j</t>
        </is>
      </c>
      <c r="C28" s="14" t="inlineStr">
        <is>
          <t>t=0</t>
        </is>
      </c>
      <c r="D28" s="14" t="inlineStr">
        <is>
          <t>t=1</t>
        </is>
      </c>
      <c r="E28" s="14" t="inlineStr">
        <is>
          <t>t=2</t>
        </is>
      </c>
      <c r="F28" s="14" t="inlineStr">
        <is>
          <t>t=3</t>
        </is>
      </c>
      <c r="G28" s="14" t="inlineStr">
        <is>
          <t>t=4</t>
        </is>
      </c>
      <c r="H28" s="14" t="inlineStr">
        <is>
          <t>t=5</t>
        </is>
      </c>
    </row>
    <row r="29" ht="15" customHeight="1" s="51">
      <c r="B29" s="13" t="n">
        <v>0</v>
      </c>
      <c r="C29" s="15">
        <f>C15*(C14*D30+(1-C14)*D29)</f>
        <v/>
      </c>
      <c r="D29" s="15">
        <f>C15*(C14*E30+(1-C14)*E29)</f>
        <v/>
      </c>
      <c r="E29" s="15">
        <f>C15*(C14*F30+(1-C14)*F29)</f>
        <v/>
      </c>
      <c r="F29" s="15">
        <f>C15*(C14*G30+(1-C14)*G29)</f>
        <v/>
      </c>
      <c r="G29" s="15">
        <f>C15*(C14*H30+(1-C14)*H29)</f>
        <v/>
      </c>
      <c r="H29" s="15">
        <f>MAX(H20-C9,0)</f>
        <v/>
      </c>
    </row>
    <row r="30" ht="15" customHeight="1" s="51">
      <c r="B30" s="13" t="n">
        <v>1</v>
      </c>
      <c r="D30" s="15">
        <f>C15*(C14*E31+(1-C14)*E30)</f>
        <v/>
      </c>
      <c r="E30" s="15">
        <f>C15*(C14*F31+(1-C14)*F30)</f>
        <v/>
      </c>
      <c r="F30" s="15">
        <f>C15*(C14*G31+(1-C14)*G30)</f>
        <v/>
      </c>
      <c r="G30" s="15">
        <f>C15*(C14*H31+(1-C14)*H30)</f>
        <v/>
      </c>
      <c r="H30" s="15">
        <f>MAX(H21-C9,0)</f>
        <v/>
      </c>
    </row>
    <row r="31" ht="15" customHeight="1" s="51">
      <c r="B31" s="13" t="n">
        <v>2</v>
      </c>
      <c r="E31" s="15">
        <f>C15*(C14*F32+(1-C14)*F31)</f>
        <v/>
      </c>
      <c r="F31" s="15">
        <f>C15*(C14*G32+(1-C14)*G31)</f>
        <v/>
      </c>
      <c r="G31" s="15">
        <f>C15*(C14*H32+(1-C14)*H31)</f>
        <v/>
      </c>
      <c r="H31" s="15">
        <f>MAX(H22-C9,0)</f>
        <v/>
      </c>
    </row>
    <row r="32" ht="15" customHeight="1" s="51">
      <c r="B32" s="13" t="n">
        <v>3</v>
      </c>
      <c r="F32" s="15">
        <f>C15*(C14*G33+(1-C14)*G32)</f>
        <v/>
      </c>
      <c r="G32" s="15">
        <f>C15*(C14*H33+(1-C14)*H32)</f>
        <v/>
      </c>
      <c r="H32" s="15">
        <f>MAX(H23-C9,0)</f>
        <v/>
      </c>
    </row>
    <row r="33" ht="15" customHeight="1" s="51">
      <c r="B33" s="13" t="n">
        <v>4</v>
      </c>
      <c r="G33" s="15">
        <f>C15*(C14*H34+(1-C14)*H33)</f>
        <v/>
      </c>
      <c r="H33" s="15">
        <f>MAX(H24-C9,0)</f>
        <v/>
      </c>
    </row>
    <row r="34" ht="15" customHeight="1" s="51">
      <c r="B34" s="13" t="n">
        <v>5</v>
      </c>
      <c r="H34" s="15">
        <f>MAX(H25-C9,0)</f>
        <v/>
      </c>
    </row>
    <row r="36" ht="15" customHeight="1" s="51">
      <c r="B36" s="18" t="inlineStr">
        <is>
          <t>Valeur de l'option (CRR, t=0)</t>
        </is>
      </c>
      <c r="C36" s="29">
        <f>C29</f>
        <v/>
      </c>
    </row>
    <row r="37" ht="15" customHeight="1" s="51">
      <c r="B37" s="13" t="inlineStr">
        <is>
          <t>Valeur Black-Scholes-Merton équivalente (Call K=L, onglet OPM BSM)</t>
        </is>
      </c>
      <c r="C37" s="15">
        <f>'OPM BSM FR'!C23</f>
        <v/>
      </c>
    </row>
    <row r="38" ht="15" customHeight="1" s="51">
      <c r="B38" s="13" t="inlineStr">
        <is>
          <t>Écart CRR vs BSM</t>
        </is>
      </c>
      <c r="C38" s="21">
        <f>ABS(C36-C37)/C37</f>
        <v/>
      </c>
    </row>
    <row r="40">
      <c r="B40" t="inlineStr">
        <is>
          <t>Note : cette grille est volontairement simplifiée à N=5 pas pour rester lisible à l'écran, alors que l'article publié utilise N=300 pas pour son propre calcul CRR. Dans la configuration par défaut (option profondément dans la monnaie), l'écart entre N=5 et N=300 reste négligeable ; avec une option proche de la monnaie, il pourrait devenir significatif. Augmentez N ci-dessus si vous testez des hypothèses proches du breakpoint.</t>
        </is>
      </c>
    </row>
  </sheetData>
  <pageMargins left="0.75" right="0.75" top="1" bottom="1" header="0.5" footer="0.5"/>
</worksheet>
</file>

<file path=xl/worksheets/sheet9.xml><?xml version="1.0" encoding="utf-8"?>
<worksheet xmlns="http://schemas.openxmlformats.org/spreadsheetml/2006/main">
  <sheetPr>
    <tabColor rgb="FF182E4E"/>
    <outlinePr summaryBelow="1" summaryRight="1"/>
    <pageSetUpPr/>
  </sheetPr>
  <dimension ref="B2:H515"/>
  <sheetViews>
    <sheetView showGridLines="0" workbookViewId="0">
      <selection activeCell="A1" sqref="A1"/>
    </sheetView>
  </sheetViews>
  <sheetFormatPr baseColWidth="8" defaultRowHeight="14.4"/>
  <cols>
    <col width="2.6640625" customWidth="1" style="51" min="1" max="1"/>
    <col width="50.77734375" customWidth="1" style="51" min="2" max="2"/>
    <col width="16" customWidth="1" style="51" min="3" max="3"/>
    <col width="2" customWidth="1" style="51" min="4" max="4"/>
    <col width="10" customWidth="1" style="51" min="5" max="5"/>
    <col width="12" customWidth="1" style="51" min="6" max="6"/>
    <col width="16" customWidth="1" style="51" min="7" max="8"/>
  </cols>
  <sheetData>
    <row r="2" ht="24" customHeight="1" s="51">
      <c r="B2" s="12" t="inlineStr">
        <is>
          <t>OPM Monte Carlo</t>
        </is>
      </c>
    </row>
    <row r="4" ht="19.95" customHeight="1" s="51">
      <c r="B4" s="25" t="inlineStr">
        <is>
          <t>Paramètres de la simulation</t>
        </is>
      </c>
      <c r="C4" s="26" t="n"/>
      <c r="D4" s="26" t="n"/>
      <c r="E4" s="26" t="n"/>
      <c r="F4" s="26" t="n"/>
    </row>
    <row r="5" ht="15" customHeight="1" s="51">
      <c r="B5" s="13" t="inlineStr">
        <is>
          <t>S0</t>
        </is>
      </c>
      <c r="C5" s="15">
        <f>'OPM BSM FR'!C15</f>
        <v/>
      </c>
    </row>
    <row r="6" ht="15" customHeight="1" s="51">
      <c r="B6" s="13" t="inlineStr">
        <is>
          <t>T</t>
        </is>
      </c>
      <c r="C6" s="22">
        <f>'OPM BSM FR'!C16</f>
        <v/>
      </c>
    </row>
    <row r="7" ht="15" customHeight="1" s="51">
      <c r="B7" s="13" t="inlineStr">
        <is>
          <t>r</t>
        </is>
      </c>
      <c r="C7" s="21">
        <f>'OPM BSM FR'!C17</f>
        <v/>
      </c>
    </row>
    <row r="8" ht="15" customHeight="1" s="51">
      <c r="B8" s="13" t="inlineStr">
        <is>
          <t>σ</t>
        </is>
      </c>
      <c r="C8" s="21">
        <f>'OPM BSM FR'!C18</f>
        <v/>
      </c>
    </row>
    <row r="9" ht="15" customHeight="1" s="51">
      <c r="B9" s="13" t="inlineStr">
        <is>
          <t>K retenu pour cette démonstration (= breakpoint 1, L)</t>
        </is>
      </c>
      <c r="C9" s="15">
        <f>'OPM BSM FR'!C10</f>
        <v/>
      </c>
    </row>
    <row r="10" ht="15" customHeight="1" s="51">
      <c r="B10" s="13" t="inlineStr">
        <is>
          <t>Nombre de simulations</t>
        </is>
      </c>
      <c r="C10" s="32" t="n">
        <v>500</v>
      </c>
    </row>
    <row r="11">
      <c r="H11" s="41" t="n"/>
    </row>
    <row r="12" ht="15" customHeight="1" s="51">
      <c r="B12" s="18" t="inlineStr">
        <is>
          <t>Valeur de l'option (moyenne actualisée des simulations)</t>
        </is>
      </c>
      <c r="C12" s="29">
        <f>EXP(-C7*C6)*AVERAGE(H16:H515)</f>
        <v/>
      </c>
    </row>
    <row r="13" ht="28.05" customHeight="1" s="51">
      <c r="B13" s="19" t="inlineStr">
        <is>
          <t>Ce résultat varie légèrement à chaque recalcul (touche F9) : c'est la nature même d'une simulation de Monte Carlo, qui dépend d'un tirage aléatoire à chaque exécution.</t>
        </is>
      </c>
    </row>
    <row r="14">
      <c r="B14" t="inlineStr">
        <is>
          <t>Note : ce calculateur simule 500 tirages pour rester rapide à l'ouverture, alors que l'article publié utilise 300 000 tirages (bruit d'échantillonnage bien plus faible). C'est la principale raison, plus que le recalcul F9 lui-même, pour laquelle ce résultat peut s'écarter sensiblement du chiffre cité dans l'article. Augmentez le nombre de simulations ci-dessus pour vous rapprocher de la précision de l'article (au prix d'un recalcul plus lent).</t>
        </is>
      </c>
    </row>
    <row r="15" ht="25.95" customHeight="1" s="51">
      <c r="E15" s="14" t="inlineStr">
        <is>
          <t>Simulation n°</t>
        </is>
      </c>
      <c r="F15" s="14" t="inlineStr">
        <is>
          <t>ε (tirage N(0,1))</t>
        </is>
      </c>
      <c r="G15" s="14" t="inlineStr">
        <is>
          <t>S_T simulé</t>
        </is>
      </c>
      <c r="H15" s="14" t="inlineStr">
        <is>
          <t>Payoff = MAX(S_T - K ; 0)</t>
        </is>
      </c>
    </row>
    <row r="16" ht="12" customHeight="1" s="51">
      <c r="E16" s="23" t="n">
        <v>1</v>
      </c>
      <c r="F16" s="17">
        <f>NORMSINV(RAND())</f>
        <v/>
      </c>
      <c r="G16" s="15">
        <f>C5*EXP((C7-0.5*C8^2)*C6+C8*SQRT(C6)*F16)</f>
        <v/>
      </c>
      <c r="H16" s="15">
        <f>MAX(G16-C9,0)</f>
        <v/>
      </c>
    </row>
    <row r="17" ht="12" customHeight="1" s="51">
      <c r="E17" s="23" t="n">
        <v>2</v>
      </c>
      <c r="F17" s="17">
        <f>NORMSINV(RAND())</f>
        <v/>
      </c>
      <c r="G17" s="15">
        <f>C5*EXP((C7-0.5*C8^2)*C6+C8*SQRT(C6)*F17)</f>
        <v/>
      </c>
      <c r="H17" s="15">
        <f>MAX(G17-C9,0)</f>
        <v/>
      </c>
    </row>
    <row r="18" ht="12" customHeight="1" s="51">
      <c r="E18" s="23" t="n">
        <v>3</v>
      </c>
      <c r="F18" s="17">
        <f>NORMSINV(RAND())</f>
        <v/>
      </c>
      <c r="G18" s="15">
        <f>C5*EXP((C7-0.5*C8^2)*C6+C8*SQRT(C6)*F18)</f>
        <v/>
      </c>
      <c r="H18" s="15">
        <f>MAX(G18-C9,0)</f>
        <v/>
      </c>
    </row>
    <row r="19" ht="12" customHeight="1" s="51">
      <c r="E19" s="23" t="n">
        <v>4</v>
      </c>
      <c r="F19" s="17">
        <f>NORMSINV(RAND())</f>
        <v/>
      </c>
      <c r="G19" s="15">
        <f>C5*EXP((C7-0.5*C8^2)*C6+C8*SQRT(C6)*F19)</f>
        <v/>
      </c>
      <c r="H19" s="15">
        <f>MAX(G19-C9,0)</f>
        <v/>
      </c>
    </row>
    <row r="20" ht="12" customHeight="1" s="51">
      <c r="E20" s="23" t="n">
        <v>5</v>
      </c>
      <c r="F20" s="17">
        <f>NORMSINV(RAND())</f>
        <v/>
      </c>
      <c r="G20" s="15">
        <f>C5*EXP((C7-0.5*C8^2)*C6+C8*SQRT(C6)*F20)</f>
        <v/>
      </c>
      <c r="H20" s="15">
        <f>MAX(G20-C9,0)</f>
        <v/>
      </c>
    </row>
    <row r="21" ht="12" customHeight="1" s="51">
      <c r="E21" s="23" t="n">
        <v>6</v>
      </c>
      <c r="F21" s="17">
        <f>NORMSINV(RAND())</f>
        <v/>
      </c>
      <c r="G21" s="15">
        <f>C5*EXP((C7-0.5*C8^2)*C6+C8*SQRT(C6)*F21)</f>
        <v/>
      </c>
      <c r="H21" s="15">
        <f>MAX(G21-C9,0)</f>
        <v/>
      </c>
    </row>
    <row r="22" ht="12" customHeight="1" s="51">
      <c r="E22" s="23" t="n">
        <v>7</v>
      </c>
      <c r="F22" s="17">
        <f>NORMSINV(RAND())</f>
        <v/>
      </c>
      <c r="G22" s="15">
        <f>C5*EXP((C7-0.5*C8^2)*C6+C8*SQRT(C6)*F22)</f>
        <v/>
      </c>
      <c r="H22" s="15">
        <f>MAX(G22-C9,0)</f>
        <v/>
      </c>
    </row>
    <row r="23" ht="12" customHeight="1" s="51">
      <c r="E23" s="23" t="n">
        <v>8</v>
      </c>
      <c r="F23" s="17">
        <f>NORMSINV(RAND())</f>
        <v/>
      </c>
      <c r="G23" s="15">
        <f>C5*EXP((C7-0.5*C8^2)*C6+C8*SQRT(C6)*F23)</f>
        <v/>
      </c>
      <c r="H23" s="15">
        <f>MAX(G23-C9,0)</f>
        <v/>
      </c>
    </row>
    <row r="24" ht="12" customHeight="1" s="51">
      <c r="E24" s="23" t="n">
        <v>9</v>
      </c>
      <c r="F24" s="17">
        <f>NORMSINV(RAND())</f>
        <v/>
      </c>
      <c r="G24" s="15">
        <f>C5*EXP((C7-0.5*C8^2)*C6+C8*SQRT(C6)*F24)</f>
        <v/>
      </c>
      <c r="H24" s="15">
        <f>MAX(G24-C9,0)</f>
        <v/>
      </c>
    </row>
    <row r="25" ht="12" customHeight="1" s="51">
      <c r="E25" s="23" t="n">
        <v>10</v>
      </c>
      <c r="F25" s="17">
        <f>NORMSINV(RAND())</f>
        <v/>
      </c>
      <c r="G25" s="15">
        <f>C5*EXP((C7-0.5*C8^2)*C6+C8*SQRT(C6)*F25)</f>
        <v/>
      </c>
      <c r="H25" s="15">
        <f>MAX(G25-C9,0)</f>
        <v/>
      </c>
    </row>
    <row r="26" ht="12" customHeight="1" s="51">
      <c r="E26" s="23" t="n">
        <v>11</v>
      </c>
      <c r="F26" s="17">
        <f>NORMSINV(RAND())</f>
        <v/>
      </c>
      <c r="G26" s="15">
        <f>C5*EXP((C7-0.5*C8^2)*C6+C8*SQRT(C6)*F26)</f>
        <v/>
      </c>
      <c r="H26" s="15">
        <f>MAX(G26-C9,0)</f>
        <v/>
      </c>
    </row>
    <row r="27" ht="12" customHeight="1" s="51">
      <c r="E27" s="23" t="n">
        <v>12</v>
      </c>
      <c r="F27" s="17">
        <f>NORMSINV(RAND())</f>
        <v/>
      </c>
      <c r="G27" s="15">
        <f>C5*EXP((C7-0.5*C8^2)*C6+C8*SQRT(C6)*F27)</f>
        <v/>
      </c>
      <c r="H27" s="15">
        <f>MAX(G27-C9,0)</f>
        <v/>
      </c>
    </row>
    <row r="28" ht="12" customHeight="1" s="51">
      <c r="E28" s="23" t="n">
        <v>13</v>
      </c>
      <c r="F28" s="17">
        <f>NORMSINV(RAND())</f>
        <v/>
      </c>
      <c r="G28" s="15">
        <f>C5*EXP((C7-0.5*C8^2)*C6+C8*SQRT(C6)*F28)</f>
        <v/>
      </c>
      <c r="H28" s="15">
        <f>MAX(G28-C9,0)</f>
        <v/>
      </c>
    </row>
    <row r="29" ht="12" customHeight="1" s="51">
      <c r="E29" s="23" t="n">
        <v>14</v>
      </c>
      <c r="F29" s="17">
        <f>NORMSINV(RAND())</f>
        <v/>
      </c>
      <c r="G29" s="15">
        <f>C5*EXP((C7-0.5*C8^2)*C6+C8*SQRT(C6)*F29)</f>
        <v/>
      </c>
      <c r="H29" s="15">
        <f>MAX(G29-C9,0)</f>
        <v/>
      </c>
    </row>
    <row r="30" ht="12" customHeight="1" s="51">
      <c r="E30" s="23" t="n">
        <v>15</v>
      </c>
      <c r="F30" s="17">
        <f>NORMSINV(RAND())</f>
        <v/>
      </c>
      <c r="G30" s="15">
        <f>C5*EXP((C7-0.5*C8^2)*C6+C8*SQRT(C6)*F30)</f>
        <v/>
      </c>
      <c r="H30" s="15">
        <f>MAX(G30-C9,0)</f>
        <v/>
      </c>
    </row>
    <row r="31" ht="12" customHeight="1" s="51">
      <c r="E31" s="23" t="n">
        <v>16</v>
      </c>
      <c r="F31" s="17">
        <f>NORMSINV(RAND())</f>
        <v/>
      </c>
      <c r="G31" s="15">
        <f>C5*EXP((C7-0.5*C8^2)*C6+C8*SQRT(C6)*F31)</f>
        <v/>
      </c>
      <c r="H31" s="15">
        <f>MAX(G31-C9,0)</f>
        <v/>
      </c>
    </row>
    <row r="32" ht="12" customHeight="1" s="51">
      <c r="E32" s="23" t="n">
        <v>17</v>
      </c>
      <c r="F32" s="17">
        <f>NORMSINV(RAND())</f>
        <v/>
      </c>
      <c r="G32" s="15">
        <f>C5*EXP((C7-0.5*C8^2)*C6+C8*SQRT(C6)*F32)</f>
        <v/>
      </c>
      <c r="H32" s="15">
        <f>MAX(G32-C9,0)</f>
        <v/>
      </c>
    </row>
    <row r="33" ht="12" customHeight="1" s="51">
      <c r="E33" s="23" t="n">
        <v>18</v>
      </c>
      <c r="F33" s="17">
        <f>NORMSINV(RAND())</f>
        <v/>
      </c>
      <c r="G33" s="15">
        <f>C5*EXP((C7-0.5*C8^2)*C6+C8*SQRT(C6)*F33)</f>
        <v/>
      </c>
      <c r="H33" s="15">
        <f>MAX(G33-C9,0)</f>
        <v/>
      </c>
    </row>
    <row r="34" ht="12" customHeight="1" s="51">
      <c r="E34" s="23" t="n">
        <v>19</v>
      </c>
      <c r="F34" s="17">
        <f>NORMSINV(RAND())</f>
        <v/>
      </c>
      <c r="G34" s="15">
        <f>C5*EXP((C7-0.5*C8^2)*C6+C8*SQRT(C6)*F34)</f>
        <v/>
      </c>
      <c r="H34" s="15">
        <f>MAX(G34-C9,0)</f>
        <v/>
      </c>
    </row>
    <row r="35" ht="12" customHeight="1" s="51">
      <c r="E35" s="23" t="n">
        <v>20</v>
      </c>
      <c r="F35" s="17">
        <f>NORMSINV(RAND())</f>
        <v/>
      </c>
      <c r="G35" s="15">
        <f>C5*EXP((C7-0.5*C8^2)*C6+C8*SQRT(C6)*F35)</f>
        <v/>
      </c>
      <c r="H35" s="15">
        <f>MAX(G35-C9,0)</f>
        <v/>
      </c>
    </row>
    <row r="36" ht="12" customHeight="1" s="51">
      <c r="E36" s="23" t="n">
        <v>21</v>
      </c>
      <c r="F36" s="17">
        <f>NORMSINV(RAND())</f>
        <v/>
      </c>
      <c r="G36" s="15">
        <f>C5*EXP((C7-0.5*C8^2)*C6+C8*SQRT(C6)*F36)</f>
        <v/>
      </c>
      <c r="H36" s="15">
        <f>MAX(G36-C9,0)</f>
        <v/>
      </c>
    </row>
    <row r="37" ht="12" customHeight="1" s="51">
      <c r="E37" s="23" t="n">
        <v>22</v>
      </c>
      <c r="F37" s="17">
        <f>NORMSINV(RAND())</f>
        <v/>
      </c>
      <c r="G37" s="15">
        <f>C5*EXP((C7-0.5*C8^2)*C6+C8*SQRT(C6)*F37)</f>
        <v/>
      </c>
      <c r="H37" s="15">
        <f>MAX(G37-C9,0)</f>
        <v/>
      </c>
    </row>
    <row r="38" ht="12" customHeight="1" s="51">
      <c r="E38" s="23" t="n">
        <v>23</v>
      </c>
      <c r="F38" s="17">
        <f>NORMSINV(RAND())</f>
        <v/>
      </c>
      <c r="G38" s="15">
        <f>C5*EXP((C7-0.5*C8^2)*C6+C8*SQRT(C6)*F38)</f>
        <v/>
      </c>
      <c r="H38" s="15">
        <f>MAX(G38-C9,0)</f>
        <v/>
      </c>
    </row>
    <row r="39" ht="12" customHeight="1" s="51">
      <c r="E39" s="23" t="n">
        <v>24</v>
      </c>
      <c r="F39" s="17">
        <f>NORMSINV(RAND())</f>
        <v/>
      </c>
      <c r="G39" s="15">
        <f>C5*EXP((C7-0.5*C8^2)*C6+C8*SQRT(C6)*F39)</f>
        <v/>
      </c>
      <c r="H39" s="15">
        <f>MAX(G39-C9,0)</f>
        <v/>
      </c>
    </row>
    <row r="40" ht="12" customHeight="1" s="51">
      <c r="E40" s="23" t="n">
        <v>25</v>
      </c>
      <c r="F40" s="17">
        <f>NORMSINV(RAND())</f>
        <v/>
      </c>
      <c r="G40" s="15">
        <f>C5*EXP((C7-0.5*C8^2)*C6+C8*SQRT(C6)*F40)</f>
        <v/>
      </c>
      <c r="H40" s="15">
        <f>MAX(G40-C9,0)</f>
        <v/>
      </c>
    </row>
    <row r="41" ht="12" customHeight="1" s="51">
      <c r="E41" s="23" t="n">
        <v>26</v>
      </c>
      <c r="F41" s="17">
        <f>NORMSINV(RAND())</f>
        <v/>
      </c>
      <c r="G41" s="15">
        <f>C5*EXP((C7-0.5*C8^2)*C6+C8*SQRT(C6)*F41)</f>
        <v/>
      </c>
      <c r="H41" s="15">
        <f>MAX(G41-C9,0)</f>
        <v/>
      </c>
    </row>
    <row r="42" ht="12" customHeight="1" s="51">
      <c r="E42" s="23" t="n">
        <v>27</v>
      </c>
      <c r="F42" s="17">
        <f>NORMSINV(RAND())</f>
        <v/>
      </c>
      <c r="G42" s="15">
        <f>C5*EXP((C7-0.5*C8^2)*C6+C8*SQRT(C6)*F42)</f>
        <v/>
      </c>
      <c r="H42" s="15">
        <f>MAX(G42-C9,0)</f>
        <v/>
      </c>
    </row>
    <row r="43" ht="12" customHeight="1" s="51">
      <c r="E43" s="23" t="n">
        <v>28</v>
      </c>
      <c r="F43" s="17">
        <f>NORMSINV(RAND())</f>
        <v/>
      </c>
      <c r="G43" s="15">
        <f>C5*EXP((C7-0.5*C8^2)*C6+C8*SQRT(C6)*F43)</f>
        <v/>
      </c>
      <c r="H43" s="15">
        <f>MAX(G43-C9,0)</f>
        <v/>
      </c>
    </row>
    <row r="44" ht="12" customHeight="1" s="51">
      <c r="E44" s="23" t="n">
        <v>29</v>
      </c>
      <c r="F44" s="17">
        <f>NORMSINV(RAND())</f>
        <v/>
      </c>
      <c r="G44" s="15">
        <f>C5*EXP((C7-0.5*C8^2)*C6+C8*SQRT(C6)*F44)</f>
        <v/>
      </c>
      <c r="H44" s="15">
        <f>MAX(G44-C9,0)</f>
        <v/>
      </c>
    </row>
    <row r="45" ht="12" customHeight="1" s="51">
      <c r="E45" s="23" t="n">
        <v>30</v>
      </c>
      <c r="F45" s="17">
        <f>NORMSINV(RAND())</f>
        <v/>
      </c>
      <c r="G45" s="15">
        <f>C5*EXP((C7-0.5*C8^2)*C6+C8*SQRT(C6)*F45)</f>
        <v/>
      </c>
      <c r="H45" s="15">
        <f>MAX(G45-C9,0)</f>
        <v/>
      </c>
    </row>
    <row r="46" ht="12" customHeight="1" s="51">
      <c r="E46" s="23" t="n">
        <v>31</v>
      </c>
      <c r="F46" s="17">
        <f>NORMSINV(RAND())</f>
        <v/>
      </c>
      <c r="G46" s="15">
        <f>C5*EXP((C7-0.5*C8^2)*C6+C8*SQRT(C6)*F46)</f>
        <v/>
      </c>
      <c r="H46" s="15">
        <f>MAX(G46-C9,0)</f>
        <v/>
      </c>
    </row>
    <row r="47" ht="12" customHeight="1" s="51">
      <c r="E47" s="23" t="n">
        <v>32</v>
      </c>
      <c r="F47" s="17">
        <f>NORMSINV(RAND())</f>
        <v/>
      </c>
      <c r="G47" s="15">
        <f>C5*EXP((C7-0.5*C8^2)*C6+C8*SQRT(C6)*F47)</f>
        <v/>
      </c>
      <c r="H47" s="15">
        <f>MAX(G47-C9,0)</f>
        <v/>
      </c>
    </row>
    <row r="48" ht="12" customHeight="1" s="51">
      <c r="E48" s="23" t="n">
        <v>33</v>
      </c>
      <c r="F48" s="17">
        <f>NORMSINV(RAND())</f>
        <v/>
      </c>
      <c r="G48" s="15">
        <f>C5*EXP((C7-0.5*C8^2)*C6+C8*SQRT(C6)*F48)</f>
        <v/>
      </c>
      <c r="H48" s="15">
        <f>MAX(G48-C9,0)</f>
        <v/>
      </c>
    </row>
    <row r="49" ht="12" customHeight="1" s="51">
      <c r="E49" s="23" t="n">
        <v>34</v>
      </c>
      <c r="F49" s="17">
        <f>NORMSINV(RAND())</f>
        <v/>
      </c>
      <c r="G49" s="15">
        <f>C5*EXP((C7-0.5*C8^2)*C6+C8*SQRT(C6)*F49)</f>
        <v/>
      </c>
      <c r="H49" s="15">
        <f>MAX(G49-C9,0)</f>
        <v/>
      </c>
    </row>
    <row r="50" ht="12" customHeight="1" s="51">
      <c r="E50" s="23" t="n">
        <v>35</v>
      </c>
      <c r="F50" s="17">
        <f>NORMSINV(RAND())</f>
        <v/>
      </c>
      <c r="G50" s="15">
        <f>C5*EXP((C7-0.5*C8^2)*C6+C8*SQRT(C6)*F50)</f>
        <v/>
      </c>
      <c r="H50" s="15">
        <f>MAX(G50-C9,0)</f>
        <v/>
      </c>
    </row>
    <row r="51" ht="12" customHeight="1" s="51">
      <c r="E51" s="23" t="n">
        <v>36</v>
      </c>
      <c r="F51" s="17">
        <f>NORMSINV(RAND())</f>
        <v/>
      </c>
      <c r="G51" s="15">
        <f>C5*EXP((C7-0.5*C8^2)*C6+C8*SQRT(C6)*F51)</f>
        <v/>
      </c>
      <c r="H51" s="15">
        <f>MAX(G51-C9,0)</f>
        <v/>
      </c>
    </row>
    <row r="52" ht="12" customHeight="1" s="51">
      <c r="E52" s="23" t="n">
        <v>37</v>
      </c>
      <c r="F52" s="17">
        <f>NORMSINV(RAND())</f>
        <v/>
      </c>
      <c r="G52" s="15">
        <f>C5*EXP((C7-0.5*C8^2)*C6+C8*SQRT(C6)*F52)</f>
        <v/>
      </c>
      <c r="H52" s="15">
        <f>MAX(G52-C9,0)</f>
        <v/>
      </c>
    </row>
    <row r="53" ht="12" customHeight="1" s="51">
      <c r="E53" s="23" t="n">
        <v>38</v>
      </c>
      <c r="F53" s="17">
        <f>NORMSINV(RAND())</f>
        <v/>
      </c>
      <c r="G53" s="15">
        <f>C5*EXP((C7-0.5*C8^2)*C6+C8*SQRT(C6)*F53)</f>
        <v/>
      </c>
      <c r="H53" s="15">
        <f>MAX(G53-C9,0)</f>
        <v/>
      </c>
    </row>
    <row r="54" ht="12" customHeight="1" s="51">
      <c r="E54" s="23" t="n">
        <v>39</v>
      </c>
      <c r="F54" s="17">
        <f>NORMSINV(RAND())</f>
        <v/>
      </c>
      <c r="G54" s="15">
        <f>C5*EXP((C7-0.5*C8^2)*C6+C8*SQRT(C6)*F54)</f>
        <v/>
      </c>
      <c r="H54" s="15">
        <f>MAX(G54-C9,0)</f>
        <v/>
      </c>
    </row>
    <row r="55" ht="12" customHeight="1" s="51">
      <c r="E55" s="23" t="n">
        <v>40</v>
      </c>
      <c r="F55" s="17">
        <f>NORMSINV(RAND())</f>
        <v/>
      </c>
      <c r="G55" s="15">
        <f>C5*EXP((C7-0.5*C8^2)*C6+C8*SQRT(C6)*F55)</f>
        <v/>
      </c>
      <c r="H55" s="15">
        <f>MAX(G55-C9,0)</f>
        <v/>
      </c>
    </row>
    <row r="56" ht="12" customHeight="1" s="51">
      <c r="E56" s="23" t="n">
        <v>41</v>
      </c>
      <c r="F56" s="17">
        <f>NORMSINV(RAND())</f>
        <v/>
      </c>
      <c r="G56" s="15">
        <f>C5*EXP((C7-0.5*C8^2)*C6+C8*SQRT(C6)*F56)</f>
        <v/>
      </c>
      <c r="H56" s="15">
        <f>MAX(G56-C9,0)</f>
        <v/>
      </c>
    </row>
    <row r="57" ht="12" customHeight="1" s="51">
      <c r="E57" s="23" t="n">
        <v>42</v>
      </c>
      <c r="F57" s="17">
        <f>NORMSINV(RAND())</f>
        <v/>
      </c>
      <c r="G57" s="15">
        <f>C5*EXP((C7-0.5*C8^2)*C6+C8*SQRT(C6)*F57)</f>
        <v/>
      </c>
      <c r="H57" s="15">
        <f>MAX(G57-C9,0)</f>
        <v/>
      </c>
    </row>
    <row r="58" ht="12" customHeight="1" s="51">
      <c r="E58" s="23" t="n">
        <v>43</v>
      </c>
      <c r="F58" s="17">
        <f>NORMSINV(RAND())</f>
        <v/>
      </c>
      <c r="G58" s="15">
        <f>C5*EXP((C7-0.5*C8^2)*C6+C8*SQRT(C6)*F58)</f>
        <v/>
      </c>
      <c r="H58" s="15">
        <f>MAX(G58-C9,0)</f>
        <v/>
      </c>
    </row>
    <row r="59" ht="12" customHeight="1" s="51">
      <c r="E59" s="23" t="n">
        <v>44</v>
      </c>
      <c r="F59" s="17">
        <f>NORMSINV(RAND())</f>
        <v/>
      </c>
      <c r="G59" s="15">
        <f>C5*EXP((C7-0.5*C8^2)*C6+C8*SQRT(C6)*F59)</f>
        <v/>
      </c>
      <c r="H59" s="15">
        <f>MAX(G59-C9,0)</f>
        <v/>
      </c>
    </row>
    <row r="60" ht="12" customHeight="1" s="51">
      <c r="E60" s="23" t="n">
        <v>45</v>
      </c>
      <c r="F60" s="17">
        <f>NORMSINV(RAND())</f>
        <v/>
      </c>
      <c r="G60" s="15">
        <f>C5*EXP((C7-0.5*C8^2)*C6+C8*SQRT(C6)*F60)</f>
        <v/>
      </c>
      <c r="H60" s="15">
        <f>MAX(G60-C9,0)</f>
        <v/>
      </c>
    </row>
    <row r="61" ht="12" customHeight="1" s="51">
      <c r="E61" s="23" t="n">
        <v>46</v>
      </c>
      <c r="F61" s="17">
        <f>NORMSINV(RAND())</f>
        <v/>
      </c>
      <c r="G61" s="15">
        <f>C5*EXP((C7-0.5*C8^2)*C6+C8*SQRT(C6)*F61)</f>
        <v/>
      </c>
      <c r="H61" s="15">
        <f>MAX(G61-C9,0)</f>
        <v/>
      </c>
    </row>
    <row r="62" ht="12" customHeight="1" s="51">
      <c r="E62" s="23" t="n">
        <v>47</v>
      </c>
      <c r="F62" s="17">
        <f>NORMSINV(RAND())</f>
        <v/>
      </c>
      <c r="G62" s="15">
        <f>C5*EXP((C7-0.5*C8^2)*C6+C8*SQRT(C6)*F62)</f>
        <v/>
      </c>
      <c r="H62" s="15">
        <f>MAX(G62-C9,0)</f>
        <v/>
      </c>
    </row>
    <row r="63" ht="12" customHeight="1" s="51">
      <c r="E63" s="23" t="n">
        <v>48</v>
      </c>
      <c r="F63" s="17">
        <f>NORMSINV(RAND())</f>
        <v/>
      </c>
      <c r="G63" s="15">
        <f>C5*EXP((C7-0.5*C8^2)*C6+C8*SQRT(C6)*F63)</f>
        <v/>
      </c>
      <c r="H63" s="15">
        <f>MAX(G63-C9,0)</f>
        <v/>
      </c>
    </row>
    <row r="64" ht="12" customHeight="1" s="51">
      <c r="E64" s="23" t="n">
        <v>49</v>
      </c>
      <c r="F64" s="17">
        <f>NORMSINV(RAND())</f>
        <v/>
      </c>
      <c r="G64" s="15">
        <f>C5*EXP((C7-0.5*C8^2)*C6+C8*SQRT(C6)*F64)</f>
        <v/>
      </c>
      <c r="H64" s="15">
        <f>MAX(G64-C9,0)</f>
        <v/>
      </c>
    </row>
    <row r="65" ht="12" customHeight="1" s="51">
      <c r="E65" s="23" t="n">
        <v>50</v>
      </c>
      <c r="F65" s="17">
        <f>NORMSINV(RAND())</f>
        <v/>
      </c>
      <c r="G65" s="15">
        <f>C5*EXP((C7-0.5*C8^2)*C6+C8*SQRT(C6)*F65)</f>
        <v/>
      </c>
      <c r="H65" s="15">
        <f>MAX(G65-C9,0)</f>
        <v/>
      </c>
    </row>
    <row r="66" ht="12" customHeight="1" s="51">
      <c r="E66" s="23" t="n">
        <v>51</v>
      </c>
      <c r="F66" s="17">
        <f>NORMSINV(RAND())</f>
        <v/>
      </c>
      <c r="G66" s="15">
        <f>C5*EXP((C7-0.5*C8^2)*C6+C8*SQRT(C6)*F66)</f>
        <v/>
      </c>
      <c r="H66" s="15">
        <f>MAX(G66-C9,0)</f>
        <v/>
      </c>
    </row>
    <row r="67" ht="12" customHeight="1" s="51">
      <c r="E67" s="23" t="n">
        <v>52</v>
      </c>
      <c r="F67" s="17">
        <f>NORMSINV(RAND())</f>
        <v/>
      </c>
      <c r="G67" s="15">
        <f>C5*EXP((C7-0.5*C8^2)*C6+C8*SQRT(C6)*F67)</f>
        <v/>
      </c>
      <c r="H67" s="15">
        <f>MAX(G67-C9,0)</f>
        <v/>
      </c>
    </row>
    <row r="68" ht="12" customHeight="1" s="51">
      <c r="E68" s="23" t="n">
        <v>53</v>
      </c>
      <c r="F68" s="17">
        <f>NORMSINV(RAND())</f>
        <v/>
      </c>
      <c r="G68" s="15">
        <f>C5*EXP((C7-0.5*C8^2)*C6+C8*SQRT(C6)*F68)</f>
        <v/>
      </c>
      <c r="H68" s="15">
        <f>MAX(G68-C9,0)</f>
        <v/>
      </c>
    </row>
    <row r="69" ht="12" customHeight="1" s="51">
      <c r="E69" s="23" t="n">
        <v>54</v>
      </c>
      <c r="F69" s="17">
        <f>NORMSINV(RAND())</f>
        <v/>
      </c>
      <c r="G69" s="15">
        <f>C5*EXP((C7-0.5*C8^2)*C6+C8*SQRT(C6)*F69)</f>
        <v/>
      </c>
      <c r="H69" s="15">
        <f>MAX(G69-C9,0)</f>
        <v/>
      </c>
    </row>
    <row r="70" ht="12" customHeight="1" s="51">
      <c r="E70" s="23" t="n">
        <v>55</v>
      </c>
      <c r="F70" s="17">
        <f>NORMSINV(RAND())</f>
        <v/>
      </c>
      <c r="G70" s="15">
        <f>C5*EXP((C7-0.5*C8^2)*C6+C8*SQRT(C6)*F70)</f>
        <v/>
      </c>
      <c r="H70" s="15">
        <f>MAX(G70-C9,0)</f>
        <v/>
      </c>
    </row>
    <row r="71" ht="12" customHeight="1" s="51">
      <c r="E71" s="23" t="n">
        <v>56</v>
      </c>
      <c r="F71" s="17">
        <f>NORMSINV(RAND())</f>
        <v/>
      </c>
      <c r="G71" s="15">
        <f>C5*EXP((C7-0.5*C8^2)*C6+C8*SQRT(C6)*F71)</f>
        <v/>
      </c>
      <c r="H71" s="15">
        <f>MAX(G71-C9,0)</f>
        <v/>
      </c>
    </row>
    <row r="72" ht="12" customHeight="1" s="51">
      <c r="E72" s="23" t="n">
        <v>57</v>
      </c>
      <c r="F72" s="17">
        <f>NORMSINV(RAND())</f>
        <v/>
      </c>
      <c r="G72" s="15">
        <f>C5*EXP((C7-0.5*C8^2)*C6+C8*SQRT(C6)*F72)</f>
        <v/>
      </c>
      <c r="H72" s="15">
        <f>MAX(G72-C9,0)</f>
        <v/>
      </c>
    </row>
    <row r="73" ht="12" customHeight="1" s="51">
      <c r="E73" s="23" t="n">
        <v>58</v>
      </c>
      <c r="F73" s="17">
        <f>NORMSINV(RAND())</f>
        <v/>
      </c>
      <c r="G73" s="15">
        <f>C5*EXP((C7-0.5*C8^2)*C6+C8*SQRT(C6)*F73)</f>
        <v/>
      </c>
      <c r="H73" s="15">
        <f>MAX(G73-C9,0)</f>
        <v/>
      </c>
    </row>
    <row r="74" ht="12" customHeight="1" s="51">
      <c r="E74" s="23" t="n">
        <v>59</v>
      </c>
      <c r="F74" s="17">
        <f>NORMSINV(RAND())</f>
        <v/>
      </c>
      <c r="G74" s="15">
        <f>C5*EXP((C7-0.5*C8^2)*C6+C8*SQRT(C6)*F74)</f>
        <v/>
      </c>
      <c r="H74" s="15">
        <f>MAX(G74-C9,0)</f>
        <v/>
      </c>
    </row>
    <row r="75" ht="12" customHeight="1" s="51">
      <c r="E75" s="23" t="n">
        <v>60</v>
      </c>
      <c r="F75" s="17">
        <f>NORMSINV(RAND())</f>
        <v/>
      </c>
      <c r="G75" s="15">
        <f>C5*EXP((C7-0.5*C8^2)*C6+C8*SQRT(C6)*F75)</f>
        <v/>
      </c>
      <c r="H75" s="15">
        <f>MAX(G75-C9,0)</f>
        <v/>
      </c>
    </row>
    <row r="76" ht="12" customHeight="1" s="51">
      <c r="E76" s="23" t="n">
        <v>61</v>
      </c>
      <c r="F76" s="17">
        <f>NORMSINV(RAND())</f>
        <v/>
      </c>
      <c r="G76" s="15">
        <f>C5*EXP((C7-0.5*C8^2)*C6+C8*SQRT(C6)*F76)</f>
        <v/>
      </c>
      <c r="H76" s="15">
        <f>MAX(G76-C9,0)</f>
        <v/>
      </c>
    </row>
    <row r="77" ht="12" customHeight="1" s="51">
      <c r="E77" s="23" t="n">
        <v>62</v>
      </c>
      <c r="F77" s="17">
        <f>NORMSINV(RAND())</f>
        <v/>
      </c>
      <c r="G77" s="15">
        <f>C5*EXP((C7-0.5*C8^2)*C6+C8*SQRT(C6)*F77)</f>
        <v/>
      </c>
      <c r="H77" s="15">
        <f>MAX(G77-C9,0)</f>
        <v/>
      </c>
    </row>
    <row r="78" ht="12" customHeight="1" s="51">
      <c r="E78" s="23" t="n">
        <v>63</v>
      </c>
      <c r="F78" s="17">
        <f>NORMSINV(RAND())</f>
        <v/>
      </c>
      <c r="G78" s="15">
        <f>C5*EXP((C7-0.5*C8^2)*C6+C8*SQRT(C6)*F78)</f>
        <v/>
      </c>
      <c r="H78" s="15">
        <f>MAX(G78-C9,0)</f>
        <v/>
      </c>
    </row>
    <row r="79" ht="12" customHeight="1" s="51">
      <c r="E79" s="23" t="n">
        <v>64</v>
      </c>
      <c r="F79" s="17">
        <f>NORMSINV(RAND())</f>
        <v/>
      </c>
      <c r="G79" s="15">
        <f>C5*EXP((C7-0.5*C8^2)*C6+C8*SQRT(C6)*F79)</f>
        <v/>
      </c>
      <c r="H79" s="15">
        <f>MAX(G79-C9,0)</f>
        <v/>
      </c>
    </row>
    <row r="80" ht="12" customHeight="1" s="51">
      <c r="E80" s="23" t="n">
        <v>65</v>
      </c>
      <c r="F80" s="17">
        <f>NORMSINV(RAND())</f>
        <v/>
      </c>
      <c r="G80" s="15">
        <f>C5*EXP((C7-0.5*C8^2)*C6+C8*SQRT(C6)*F80)</f>
        <v/>
      </c>
      <c r="H80" s="15">
        <f>MAX(G80-C9,0)</f>
        <v/>
      </c>
    </row>
    <row r="81" ht="12" customHeight="1" s="51">
      <c r="E81" s="23" t="n">
        <v>66</v>
      </c>
      <c r="F81" s="17">
        <f>NORMSINV(RAND())</f>
        <v/>
      </c>
      <c r="G81" s="15">
        <f>C5*EXP((C7-0.5*C8^2)*C6+C8*SQRT(C6)*F81)</f>
        <v/>
      </c>
      <c r="H81" s="15">
        <f>MAX(G81-C9,0)</f>
        <v/>
      </c>
    </row>
    <row r="82" ht="12" customHeight="1" s="51">
      <c r="E82" s="23" t="n">
        <v>67</v>
      </c>
      <c r="F82" s="17">
        <f>NORMSINV(RAND())</f>
        <v/>
      </c>
      <c r="G82" s="15">
        <f>C5*EXP((C7-0.5*C8^2)*C6+C8*SQRT(C6)*F82)</f>
        <v/>
      </c>
      <c r="H82" s="15">
        <f>MAX(G82-C9,0)</f>
        <v/>
      </c>
    </row>
    <row r="83" ht="12" customHeight="1" s="51">
      <c r="E83" s="23" t="n">
        <v>68</v>
      </c>
      <c r="F83" s="17">
        <f>NORMSINV(RAND())</f>
        <v/>
      </c>
      <c r="G83" s="15">
        <f>C5*EXP((C7-0.5*C8^2)*C6+C8*SQRT(C6)*F83)</f>
        <v/>
      </c>
      <c r="H83" s="15">
        <f>MAX(G83-C9,0)</f>
        <v/>
      </c>
    </row>
    <row r="84" ht="12" customHeight="1" s="51">
      <c r="E84" s="23" t="n">
        <v>69</v>
      </c>
      <c r="F84" s="17">
        <f>NORMSINV(RAND())</f>
        <v/>
      </c>
      <c r="G84" s="15">
        <f>C5*EXP((C7-0.5*C8^2)*C6+C8*SQRT(C6)*F84)</f>
        <v/>
      </c>
      <c r="H84" s="15">
        <f>MAX(G84-C9,0)</f>
        <v/>
      </c>
    </row>
    <row r="85" ht="12" customHeight="1" s="51">
      <c r="E85" s="23" t="n">
        <v>70</v>
      </c>
      <c r="F85" s="17">
        <f>NORMSINV(RAND())</f>
        <v/>
      </c>
      <c r="G85" s="15">
        <f>C5*EXP((C7-0.5*C8^2)*C6+C8*SQRT(C6)*F85)</f>
        <v/>
      </c>
      <c r="H85" s="15">
        <f>MAX(G85-C9,0)</f>
        <v/>
      </c>
    </row>
    <row r="86" ht="12" customHeight="1" s="51">
      <c r="E86" s="23" t="n">
        <v>71</v>
      </c>
      <c r="F86" s="17">
        <f>NORMSINV(RAND())</f>
        <v/>
      </c>
      <c r="G86" s="15">
        <f>C5*EXP((C7-0.5*C8^2)*C6+C8*SQRT(C6)*F86)</f>
        <v/>
      </c>
      <c r="H86" s="15">
        <f>MAX(G86-C9,0)</f>
        <v/>
      </c>
    </row>
    <row r="87" ht="12" customHeight="1" s="51">
      <c r="E87" s="23" t="n">
        <v>72</v>
      </c>
      <c r="F87" s="17">
        <f>NORMSINV(RAND())</f>
        <v/>
      </c>
      <c r="G87" s="15">
        <f>C5*EXP((C7-0.5*C8^2)*C6+C8*SQRT(C6)*F87)</f>
        <v/>
      </c>
      <c r="H87" s="15">
        <f>MAX(G87-C9,0)</f>
        <v/>
      </c>
    </row>
    <row r="88" ht="12" customHeight="1" s="51">
      <c r="E88" s="23" t="n">
        <v>73</v>
      </c>
      <c r="F88" s="17">
        <f>NORMSINV(RAND())</f>
        <v/>
      </c>
      <c r="G88" s="15">
        <f>C5*EXP((C7-0.5*C8^2)*C6+C8*SQRT(C6)*F88)</f>
        <v/>
      </c>
      <c r="H88" s="15">
        <f>MAX(G88-C9,0)</f>
        <v/>
      </c>
    </row>
    <row r="89" ht="12" customHeight="1" s="51">
      <c r="E89" s="23" t="n">
        <v>74</v>
      </c>
      <c r="F89" s="17">
        <f>NORMSINV(RAND())</f>
        <v/>
      </c>
      <c r="G89" s="15">
        <f>C5*EXP((C7-0.5*C8^2)*C6+C8*SQRT(C6)*F89)</f>
        <v/>
      </c>
      <c r="H89" s="15">
        <f>MAX(G89-C9,0)</f>
        <v/>
      </c>
    </row>
    <row r="90" ht="12" customHeight="1" s="51">
      <c r="E90" s="23" t="n">
        <v>75</v>
      </c>
      <c r="F90" s="17">
        <f>NORMSINV(RAND())</f>
        <v/>
      </c>
      <c r="G90" s="15">
        <f>C5*EXP((C7-0.5*C8^2)*C6+C8*SQRT(C6)*F90)</f>
        <v/>
      </c>
      <c r="H90" s="15">
        <f>MAX(G90-C9,0)</f>
        <v/>
      </c>
    </row>
    <row r="91" ht="12" customHeight="1" s="51">
      <c r="E91" s="23" t="n">
        <v>76</v>
      </c>
      <c r="F91" s="17">
        <f>NORMSINV(RAND())</f>
        <v/>
      </c>
      <c r="G91" s="15">
        <f>C5*EXP((C7-0.5*C8^2)*C6+C8*SQRT(C6)*F91)</f>
        <v/>
      </c>
      <c r="H91" s="15">
        <f>MAX(G91-C9,0)</f>
        <v/>
      </c>
    </row>
    <row r="92" ht="12" customHeight="1" s="51">
      <c r="E92" s="23" t="n">
        <v>77</v>
      </c>
      <c r="F92" s="17">
        <f>NORMSINV(RAND())</f>
        <v/>
      </c>
      <c r="G92" s="15">
        <f>C5*EXP((C7-0.5*C8^2)*C6+C8*SQRT(C6)*F92)</f>
        <v/>
      </c>
      <c r="H92" s="15">
        <f>MAX(G92-C9,0)</f>
        <v/>
      </c>
    </row>
    <row r="93" ht="12" customHeight="1" s="51">
      <c r="E93" s="23" t="n">
        <v>78</v>
      </c>
      <c r="F93" s="17">
        <f>NORMSINV(RAND())</f>
        <v/>
      </c>
      <c r="G93" s="15">
        <f>C5*EXP((C7-0.5*C8^2)*C6+C8*SQRT(C6)*F93)</f>
        <v/>
      </c>
      <c r="H93" s="15">
        <f>MAX(G93-C9,0)</f>
        <v/>
      </c>
    </row>
    <row r="94" ht="12" customHeight="1" s="51">
      <c r="E94" s="23" t="n">
        <v>79</v>
      </c>
      <c r="F94" s="17">
        <f>NORMSINV(RAND())</f>
        <v/>
      </c>
      <c r="G94" s="15">
        <f>C5*EXP((C7-0.5*C8^2)*C6+C8*SQRT(C6)*F94)</f>
        <v/>
      </c>
      <c r="H94" s="15">
        <f>MAX(G94-C9,0)</f>
        <v/>
      </c>
    </row>
    <row r="95" ht="12" customHeight="1" s="51">
      <c r="E95" s="23" t="n">
        <v>80</v>
      </c>
      <c r="F95" s="17">
        <f>NORMSINV(RAND())</f>
        <v/>
      </c>
      <c r="G95" s="15">
        <f>C5*EXP((C7-0.5*C8^2)*C6+C8*SQRT(C6)*F95)</f>
        <v/>
      </c>
      <c r="H95" s="15">
        <f>MAX(G95-C9,0)</f>
        <v/>
      </c>
    </row>
    <row r="96" ht="12" customHeight="1" s="51">
      <c r="E96" s="23" t="n">
        <v>81</v>
      </c>
      <c r="F96" s="17">
        <f>NORMSINV(RAND())</f>
        <v/>
      </c>
      <c r="G96" s="15">
        <f>C5*EXP((C7-0.5*C8^2)*C6+C8*SQRT(C6)*F96)</f>
        <v/>
      </c>
      <c r="H96" s="15">
        <f>MAX(G96-C9,0)</f>
        <v/>
      </c>
    </row>
    <row r="97" ht="12" customHeight="1" s="51">
      <c r="E97" s="23" t="n">
        <v>82</v>
      </c>
      <c r="F97" s="17">
        <f>NORMSINV(RAND())</f>
        <v/>
      </c>
      <c r="G97" s="15">
        <f>C5*EXP((C7-0.5*C8^2)*C6+C8*SQRT(C6)*F97)</f>
        <v/>
      </c>
      <c r="H97" s="15">
        <f>MAX(G97-C9,0)</f>
        <v/>
      </c>
    </row>
    <row r="98" ht="12" customHeight="1" s="51">
      <c r="E98" s="23" t="n">
        <v>83</v>
      </c>
      <c r="F98" s="17">
        <f>NORMSINV(RAND())</f>
        <v/>
      </c>
      <c r="G98" s="15">
        <f>C5*EXP((C7-0.5*C8^2)*C6+C8*SQRT(C6)*F98)</f>
        <v/>
      </c>
      <c r="H98" s="15">
        <f>MAX(G98-C9,0)</f>
        <v/>
      </c>
    </row>
    <row r="99" ht="12" customHeight="1" s="51">
      <c r="E99" s="23" t="n">
        <v>84</v>
      </c>
      <c r="F99" s="17">
        <f>NORMSINV(RAND())</f>
        <v/>
      </c>
      <c r="G99" s="15">
        <f>C5*EXP((C7-0.5*C8^2)*C6+C8*SQRT(C6)*F99)</f>
        <v/>
      </c>
      <c r="H99" s="15">
        <f>MAX(G99-C9,0)</f>
        <v/>
      </c>
    </row>
    <row r="100" ht="12" customHeight="1" s="51">
      <c r="E100" s="23" t="n">
        <v>85</v>
      </c>
      <c r="F100" s="17">
        <f>NORMSINV(RAND())</f>
        <v/>
      </c>
      <c r="G100" s="15">
        <f>C5*EXP((C7-0.5*C8^2)*C6+C8*SQRT(C6)*F100)</f>
        <v/>
      </c>
      <c r="H100" s="15">
        <f>MAX(G100-C9,0)</f>
        <v/>
      </c>
    </row>
    <row r="101" ht="12" customHeight="1" s="51">
      <c r="E101" s="23" t="n">
        <v>86</v>
      </c>
      <c r="F101" s="17">
        <f>NORMSINV(RAND())</f>
        <v/>
      </c>
      <c r="G101" s="15">
        <f>C5*EXP((C7-0.5*C8^2)*C6+C8*SQRT(C6)*F101)</f>
        <v/>
      </c>
      <c r="H101" s="15">
        <f>MAX(G101-C9,0)</f>
        <v/>
      </c>
    </row>
    <row r="102" ht="12" customHeight="1" s="51">
      <c r="E102" s="23" t="n">
        <v>87</v>
      </c>
      <c r="F102" s="17">
        <f>NORMSINV(RAND())</f>
        <v/>
      </c>
      <c r="G102" s="15">
        <f>C5*EXP((C7-0.5*C8^2)*C6+C8*SQRT(C6)*F102)</f>
        <v/>
      </c>
      <c r="H102" s="15">
        <f>MAX(G102-C9,0)</f>
        <v/>
      </c>
    </row>
    <row r="103" ht="12" customHeight="1" s="51">
      <c r="E103" s="23" t="n">
        <v>88</v>
      </c>
      <c r="F103" s="17">
        <f>NORMSINV(RAND())</f>
        <v/>
      </c>
      <c r="G103" s="15">
        <f>C5*EXP((C7-0.5*C8^2)*C6+C8*SQRT(C6)*F103)</f>
        <v/>
      </c>
      <c r="H103" s="15">
        <f>MAX(G103-C9,0)</f>
        <v/>
      </c>
    </row>
    <row r="104" ht="12" customHeight="1" s="51">
      <c r="E104" s="23" t="n">
        <v>89</v>
      </c>
      <c r="F104" s="17">
        <f>NORMSINV(RAND())</f>
        <v/>
      </c>
      <c r="G104" s="15">
        <f>C5*EXP((C7-0.5*C8^2)*C6+C8*SQRT(C6)*F104)</f>
        <v/>
      </c>
      <c r="H104" s="15">
        <f>MAX(G104-C9,0)</f>
        <v/>
      </c>
    </row>
    <row r="105" ht="12" customHeight="1" s="51">
      <c r="E105" s="23" t="n">
        <v>90</v>
      </c>
      <c r="F105" s="17">
        <f>NORMSINV(RAND())</f>
        <v/>
      </c>
      <c r="G105" s="15">
        <f>C5*EXP((C7-0.5*C8^2)*C6+C8*SQRT(C6)*F105)</f>
        <v/>
      </c>
      <c r="H105" s="15">
        <f>MAX(G105-C9,0)</f>
        <v/>
      </c>
    </row>
    <row r="106" ht="12" customHeight="1" s="51">
      <c r="E106" s="23" t="n">
        <v>91</v>
      </c>
      <c r="F106" s="17">
        <f>NORMSINV(RAND())</f>
        <v/>
      </c>
      <c r="G106" s="15">
        <f>C5*EXP((C7-0.5*C8^2)*C6+C8*SQRT(C6)*F106)</f>
        <v/>
      </c>
      <c r="H106" s="15">
        <f>MAX(G106-C9,0)</f>
        <v/>
      </c>
    </row>
    <row r="107" ht="12" customHeight="1" s="51">
      <c r="E107" s="23" t="n">
        <v>92</v>
      </c>
      <c r="F107" s="17">
        <f>NORMSINV(RAND())</f>
        <v/>
      </c>
      <c r="G107" s="15">
        <f>C5*EXP((C7-0.5*C8^2)*C6+C8*SQRT(C6)*F107)</f>
        <v/>
      </c>
      <c r="H107" s="15">
        <f>MAX(G107-C9,0)</f>
        <v/>
      </c>
    </row>
    <row r="108" ht="12" customHeight="1" s="51">
      <c r="E108" s="23" t="n">
        <v>93</v>
      </c>
      <c r="F108" s="17">
        <f>NORMSINV(RAND())</f>
        <v/>
      </c>
      <c r="G108" s="15">
        <f>C5*EXP((C7-0.5*C8^2)*C6+C8*SQRT(C6)*F108)</f>
        <v/>
      </c>
      <c r="H108" s="15">
        <f>MAX(G108-C9,0)</f>
        <v/>
      </c>
    </row>
    <row r="109" ht="12" customHeight="1" s="51">
      <c r="E109" s="23" t="n">
        <v>94</v>
      </c>
      <c r="F109" s="17">
        <f>NORMSINV(RAND())</f>
        <v/>
      </c>
      <c r="G109" s="15">
        <f>C5*EXP((C7-0.5*C8^2)*C6+C8*SQRT(C6)*F109)</f>
        <v/>
      </c>
      <c r="H109" s="15">
        <f>MAX(G109-C9,0)</f>
        <v/>
      </c>
    </row>
    <row r="110" ht="12" customHeight="1" s="51">
      <c r="E110" s="23" t="n">
        <v>95</v>
      </c>
      <c r="F110" s="17">
        <f>NORMSINV(RAND())</f>
        <v/>
      </c>
      <c r="G110" s="15">
        <f>C5*EXP((C7-0.5*C8^2)*C6+C8*SQRT(C6)*F110)</f>
        <v/>
      </c>
      <c r="H110" s="15">
        <f>MAX(G110-C9,0)</f>
        <v/>
      </c>
    </row>
    <row r="111" ht="12" customHeight="1" s="51">
      <c r="E111" s="23" t="n">
        <v>96</v>
      </c>
      <c r="F111" s="17">
        <f>NORMSINV(RAND())</f>
        <v/>
      </c>
      <c r="G111" s="15">
        <f>C5*EXP((C7-0.5*C8^2)*C6+C8*SQRT(C6)*F111)</f>
        <v/>
      </c>
      <c r="H111" s="15">
        <f>MAX(G111-C9,0)</f>
        <v/>
      </c>
    </row>
    <row r="112" ht="12" customHeight="1" s="51">
      <c r="E112" s="23" t="n">
        <v>97</v>
      </c>
      <c r="F112" s="17">
        <f>NORMSINV(RAND())</f>
        <v/>
      </c>
      <c r="G112" s="15">
        <f>C5*EXP((C7-0.5*C8^2)*C6+C8*SQRT(C6)*F112)</f>
        <v/>
      </c>
      <c r="H112" s="15">
        <f>MAX(G112-C9,0)</f>
        <v/>
      </c>
    </row>
    <row r="113" ht="12" customHeight="1" s="51">
      <c r="E113" s="23" t="n">
        <v>98</v>
      </c>
      <c r="F113" s="17">
        <f>NORMSINV(RAND())</f>
        <v/>
      </c>
      <c r="G113" s="15">
        <f>C5*EXP((C7-0.5*C8^2)*C6+C8*SQRT(C6)*F113)</f>
        <v/>
      </c>
      <c r="H113" s="15">
        <f>MAX(G113-C9,0)</f>
        <v/>
      </c>
    </row>
    <row r="114" ht="12" customHeight="1" s="51">
      <c r="E114" s="23" t="n">
        <v>99</v>
      </c>
      <c r="F114" s="17">
        <f>NORMSINV(RAND())</f>
        <v/>
      </c>
      <c r="G114" s="15">
        <f>C5*EXP((C7-0.5*C8^2)*C6+C8*SQRT(C6)*F114)</f>
        <v/>
      </c>
      <c r="H114" s="15">
        <f>MAX(G114-C9,0)</f>
        <v/>
      </c>
    </row>
    <row r="115" ht="12" customHeight="1" s="51">
      <c r="E115" s="23" t="n">
        <v>100</v>
      </c>
      <c r="F115" s="17">
        <f>NORMSINV(RAND())</f>
        <v/>
      </c>
      <c r="G115" s="15">
        <f>C5*EXP((C7-0.5*C8^2)*C6+C8*SQRT(C6)*F115)</f>
        <v/>
      </c>
      <c r="H115" s="15">
        <f>MAX(G115-C9,0)</f>
        <v/>
      </c>
    </row>
    <row r="116" ht="12" customHeight="1" s="51">
      <c r="E116" s="23" t="n">
        <v>101</v>
      </c>
      <c r="F116" s="17">
        <f>NORMSINV(RAND())</f>
        <v/>
      </c>
      <c r="G116" s="15">
        <f>C5*EXP((C7-0.5*C8^2)*C6+C8*SQRT(C6)*F116)</f>
        <v/>
      </c>
      <c r="H116" s="15">
        <f>MAX(G116-C9,0)</f>
        <v/>
      </c>
    </row>
    <row r="117" ht="12" customHeight="1" s="51">
      <c r="E117" s="23" t="n">
        <v>102</v>
      </c>
      <c r="F117" s="17">
        <f>NORMSINV(RAND())</f>
        <v/>
      </c>
      <c r="G117" s="15">
        <f>C5*EXP((C7-0.5*C8^2)*C6+C8*SQRT(C6)*F117)</f>
        <v/>
      </c>
      <c r="H117" s="15">
        <f>MAX(G117-C9,0)</f>
        <v/>
      </c>
    </row>
    <row r="118" ht="12" customHeight="1" s="51">
      <c r="E118" s="23" t="n">
        <v>103</v>
      </c>
      <c r="F118" s="17">
        <f>NORMSINV(RAND())</f>
        <v/>
      </c>
      <c r="G118" s="15">
        <f>C5*EXP((C7-0.5*C8^2)*C6+C8*SQRT(C6)*F118)</f>
        <v/>
      </c>
      <c r="H118" s="15">
        <f>MAX(G118-C9,0)</f>
        <v/>
      </c>
    </row>
    <row r="119" ht="12" customHeight="1" s="51">
      <c r="E119" s="23" t="n">
        <v>104</v>
      </c>
      <c r="F119" s="17">
        <f>NORMSINV(RAND())</f>
        <v/>
      </c>
      <c r="G119" s="15">
        <f>C5*EXP((C7-0.5*C8^2)*C6+C8*SQRT(C6)*F119)</f>
        <v/>
      </c>
      <c r="H119" s="15">
        <f>MAX(G119-C9,0)</f>
        <v/>
      </c>
    </row>
    <row r="120" ht="12" customHeight="1" s="51">
      <c r="E120" s="23" t="n">
        <v>105</v>
      </c>
      <c r="F120" s="17">
        <f>NORMSINV(RAND())</f>
        <v/>
      </c>
      <c r="G120" s="15">
        <f>C5*EXP((C7-0.5*C8^2)*C6+C8*SQRT(C6)*F120)</f>
        <v/>
      </c>
      <c r="H120" s="15">
        <f>MAX(G120-C9,0)</f>
        <v/>
      </c>
    </row>
    <row r="121" ht="12" customHeight="1" s="51">
      <c r="E121" s="23" t="n">
        <v>106</v>
      </c>
      <c r="F121" s="17">
        <f>NORMSINV(RAND())</f>
        <v/>
      </c>
      <c r="G121" s="15">
        <f>C5*EXP((C7-0.5*C8^2)*C6+C8*SQRT(C6)*F121)</f>
        <v/>
      </c>
      <c r="H121" s="15">
        <f>MAX(G121-C9,0)</f>
        <v/>
      </c>
    </row>
    <row r="122" ht="12" customHeight="1" s="51">
      <c r="E122" s="23" t="n">
        <v>107</v>
      </c>
      <c r="F122" s="17">
        <f>NORMSINV(RAND())</f>
        <v/>
      </c>
      <c r="G122" s="15">
        <f>C5*EXP((C7-0.5*C8^2)*C6+C8*SQRT(C6)*F122)</f>
        <v/>
      </c>
      <c r="H122" s="15">
        <f>MAX(G122-C9,0)</f>
        <v/>
      </c>
    </row>
    <row r="123" ht="12" customHeight="1" s="51">
      <c r="E123" s="23" t="n">
        <v>108</v>
      </c>
      <c r="F123" s="17">
        <f>NORMSINV(RAND())</f>
        <v/>
      </c>
      <c r="G123" s="15">
        <f>C5*EXP((C7-0.5*C8^2)*C6+C8*SQRT(C6)*F123)</f>
        <v/>
      </c>
      <c r="H123" s="15">
        <f>MAX(G123-C9,0)</f>
        <v/>
      </c>
    </row>
    <row r="124" ht="12" customHeight="1" s="51">
      <c r="E124" s="23" t="n">
        <v>109</v>
      </c>
      <c r="F124" s="17">
        <f>NORMSINV(RAND())</f>
        <v/>
      </c>
      <c r="G124" s="15">
        <f>C5*EXP((C7-0.5*C8^2)*C6+C8*SQRT(C6)*F124)</f>
        <v/>
      </c>
      <c r="H124" s="15">
        <f>MAX(G124-C9,0)</f>
        <v/>
      </c>
    </row>
    <row r="125" ht="12" customHeight="1" s="51">
      <c r="E125" s="23" t="n">
        <v>110</v>
      </c>
      <c r="F125" s="17">
        <f>NORMSINV(RAND())</f>
        <v/>
      </c>
      <c r="G125" s="15">
        <f>C5*EXP((C7-0.5*C8^2)*C6+C8*SQRT(C6)*F125)</f>
        <v/>
      </c>
      <c r="H125" s="15">
        <f>MAX(G125-C9,0)</f>
        <v/>
      </c>
    </row>
    <row r="126" ht="12" customHeight="1" s="51">
      <c r="E126" s="23" t="n">
        <v>111</v>
      </c>
      <c r="F126" s="17">
        <f>NORMSINV(RAND())</f>
        <v/>
      </c>
      <c r="G126" s="15">
        <f>C5*EXP((C7-0.5*C8^2)*C6+C8*SQRT(C6)*F126)</f>
        <v/>
      </c>
      <c r="H126" s="15">
        <f>MAX(G126-C9,0)</f>
        <v/>
      </c>
    </row>
    <row r="127" ht="12" customHeight="1" s="51">
      <c r="E127" s="23" t="n">
        <v>112</v>
      </c>
      <c r="F127" s="17">
        <f>NORMSINV(RAND())</f>
        <v/>
      </c>
      <c r="G127" s="15">
        <f>C5*EXP((C7-0.5*C8^2)*C6+C8*SQRT(C6)*F127)</f>
        <v/>
      </c>
      <c r="H127" s="15">
        <f>MAX(G127-C9,0)</f>
        <v/>
      </c>
    </row>
    <row r="128" ht="12" customHeight="1" s="51">
      <c r="E128" s="23" t="n">
        <v>113</v>
      </c>
      <c r="F128" s="17">
        <f>NORMSINV(RAND())</f>
        <v/>
      </c>
      <c r="G128" s="15">
        <f>C5*EXP((C7-0.5*C8^2)*C6+C8*SQRT(C6)*F128)</f>
        <v/>
      </c>
      <c r="H128" s="15">
        <f>MAX(G128-C9,0)</f>
        <v/>
      </c>
    </row>
    <row r="129" ht="12" customHeight="1" s="51">
      <c r="E129" s="23" t="n">
        <v>114</v>
      </c>
      <c r="F129" s="17">
        <f>NORMSINV(RAND())</f>
        <v/>
      </c>
      <c r="G129" s="15">
        <f>C5*EXP((C7-0.5*C8^2)*C6+C8*SQRT(C6)*F129)</f>
        <v/>
      </c>
      <c r="H129" s="15">
        <f>MAX(G129-C9,0)</f>
        <v/>
      </c>
    </row>
    <row r="130" ht="12" customHeight="1" s="51">
      <c r="E130" s="23" t="n">
        <v>115</v>
      </c>
      <c r="F130" s="17">
        <f>NORMSINV(RAND())</f>
        <v/>
      </c>
      <c r="G130" s="15">
        <f>C5*EXP((C7-0.5*C8^2)*C6+C8*SQRT(C6)*F130)</f>
        <v/>
      </c>
      <c r="H130" s="15">
        <f>MAX(G130-C9,0)</f>
        <v/>
      </c>
    </row>
    <row r="131" ht="12" customHeight="1" s="51">
      <c r="E131" s="23" t="n">
        <v>116</v>
      </c>
      <c r="F131" s="17">
        <f>NORMSINV(RAND())</f>
        <v/>
      </c>
      <c r="G131" s="15">
        <f>C5*EXP((C7-0.5*C8^2)*C6+C8*SQRT(C6)*F131)</f>
        <v/>
      </c>
      <c r="H131" s="15">
        <f>MAX(G131-C9,0)</f>
        <v/>
      </c>
    </row>
    <row r="132" ht="12" customHeight="1" s="51">
      <c r="E132" s="23" t="n">
        <v>117</v>
      </c>
      <c r="F132" s="17">
        <f>NORMSINV(RAND())</f>
        <v/>
      </c>
      <c r="G132" s="15">
        <f>C5*EXP((C7-0.5*C8^2)*C6+C8*SQRT(C6)*F132)</f>
        <v/>
      </c>
      <c r="H132" s="15">
        <f>MAX(G132-C9,0)</f>
        <v/>
      </c>
    </row>
    <row r="133" ht="12" customHeight="1" s="51">
      <c r="E133" s="23" t="n">
        <v>118</v>
      </c>
      <c r="F133" s="17">
        <f>NORMSINV(RAND())</f>
        <v/>
      </c>
      <c r="G133" s="15">
        <f>C5*EXP((C7-0.5*C8^2)*C6+C8*SQRT(C6)*F133)</f>
        <v/>
      </c>
      <c r="H133" s="15">
        <f>MAX(G133-C9,0)</f>
        <v/>
      </c>
    </row>
    <row r="134" ht="12" customHeight="1" s="51">
      <c r="E134" s="23" t="n">
        <v>119</v>
      </c>
      <c r="F134" s="17">
        <f>NORMSINV(RAND())</f>
        <v/>
      </c>
      <c r="G134" s="15">
        <f>C5*EXP((C7-0.5*C8^2)*C6+C8*SQRT(C6)*F134)</f>
        <v/>
      </c>
      <c r="H134" s="15">
        <f>MAX(G134-C9,0)</f>
        <v/>
      </c>
    </row>
    <row r="135" ht="12" customHeight="1" s="51">
      <c r="E135" s="23" t="n">
        <v>120</v>
      </c>
      <c r="F135" s="17">
        <f>NORMSINV(RAND())</f>
        <v/>
      </c>
      <c r="G135" s="15">
        <f>C5*EXP((C7-0.5*C8^2)*C6+C8*SQRT(C6)*F135)</f>
        <v/>
      </c>
      <c r="H135" s="15">
        <f>MAX(G135-C9,0)</f>
        <v/>
      </c>
    </row>
    <row r="136" ht="12" customHeight="1" s="51">
      <c r="E136" s="23" t="n">
        <v>121</v>
      </c>
      <c r="F136" s="17">
        <f>NORMSINV(RAND())</f>
        <v/>
      </c>
      <c r="G136" s="15">
        <f>C5*EXP((C7-0.5*C8^2)*C6+C8*SQRT(C6)*F136)</f>
        <v/>
      </c>
      <c r="H136" s="15">
        <f>MAX(G136-C9,0)</f>
        <v/>
      </c>
    </row>
    <row r="137" ht="12" customHeight="1" s="51">
      <c r="E137" s="23" t="n">
        <v>122</v>
      </c>
      <c r="F137" s="17">
        <f>NORMSINV(RAND())</f>
        <v/>
      </c>
      <c r="G137" s="15">
        <f>C5*EXP((C7-0.5*C8^2)*C6+C8*SQRT(C6)*F137)</f>
        <v/>
      </c>
      <c r="H137" s="15">
        <f>MAX(G137-C9,0)</f>
        <v/>
      </c>
    </row>
    <row r="138" ht="12" customHeight="1" s="51">
      <c r="E138" s="23" t="n">
        <v>123</v>
      </c>
      <c r="F138" s="17">
        <f>NORMSINV(RAND())</f>
        <v/>
      </c>
      <c r="G138" s="15">
        <f>C5*EXP((C7-0.5*C8^2)*C6+C8*SQRT(C6)*F138)</f>
        <v/>
      </c>
      <c r="H138" s="15">
        <f>MAX(G138-C9,0)</f>
        <v/>
      </c>
    </row>
    <row r="139" ht="12" customHeight="1" s="51">
      <c r="E139" s="23" t="n">
        <v>124</v>
      </c>
      <c r="F139" s="17">
        <f>NORMSINV(RAND())</f>
        <v/>
      </c>
      <c r="G139" s="15">
        <f>C5*EXP((C7-0.5*C8^2)*C6+C8*SQRT(C6)*F139)</f>
        <v/>
      </c>
      <c r="H139" s="15">
        <f>MAX(G139-C9,0)</f>
        <v/>
      </c>
    </row>
    <row r="140" ht="12" customHeight="1" s="51">
      <c r="E140" s="23" t="n">
        <v>125</v>
      </c>
      <c r="F140" s="17">
        <f>NORMSINV(RAND())</f>
        <v/>
      </c>
      <c r="G140" s="15">
        <f>C5*EXP((C7-0.5*C8^2)*C6+C8*SQRT(C6)*F140)</f>
        <v/>
      </c>
      <c r="H140" s="15">
        <f>MAX(G140-C9,0)</f>
        <v/>
      </c>
    </row>
    <row r="141" ht="12" customHeight="1" s="51">
      <c r="E141" s="23" t="n">
        <v>126</v>
      </c>
      <c r="F141" s="17">
        <f>NORMSINV(RAND())</f>
        <v/>
      </c>
      <c r="G141" s="15">
        <f>C5*EXP((C7-0.5*C8^2)*C6+C8*SQRT(C6)*F141)</f>
        <v/>
      </c>
      <c r="H141" s="15">
        <f>MAX(G141-C9,0)</f>
        <v/>
      </c>
    </row>
    <row r="142" ht="12" customHeight="1" s="51">
      <c r="E142" s="23" t="n">
        <v>127</v>
      </c>
      <c r="F142" s="17">
        <f>NORMSINV(RAND())</f>
        <v/>
      </c>
      <c r="G142" s="15">
        <f>C5*EXP((C7-0.5*C8^2)*C6+C8*SQRT(C6)*F142)</f>
        <v/>
      </c>
      <c r="H142" s="15">
        <f>MAX(G142-C9,0)</f>
        <v/>
      </c>
    </row>
    <row r="143" ht="12" customHeight="1" s="51">
      <c r="E143" s="23" t="n">
        <v>128</v>
      </c>
      <c r="F143" s="17">
        <f>NORMSINV(RAND())</f>
        <v/>
      </c>
      <c r="G143" s="15">
        <f>C5*EXP((C7-0.5*C8^2)*C6+C8*SQRT(C6)*F143)</f>
        <v/>
      </c>
      <c r="H143" s="15">
        <f>MAX(G143-C9,0)</f>
        <v/>
      </c>
    </row>
    <row r="144" ht="12" customHeight="1" s="51">
      <c r="E144" s="23" t="n">
        <v>129</v>
      </c>
      <c r="F144" s="17">
        <f>NORMSINV(RAND())</f>
        <v/>
      </c>
      <c r="G144" s="15">
        <f>C5*EXP((C7-0.5*C8^2)*C6+C8*SQRT(C6)*F144)</f>
        <v/>
      </c>
      <c r="H144" s="15">
        <f>MAX(G144-C9,0)</f>
        <v/>
      </c>
    </row>
    <row r="145" ht="12" customHeight="1" s="51">
      <c r="E145" s="23" t="n">
        <v>130</v>
      </c>
      <c r="F145" s="17">
        <f>NORMSINV(RAND())</f>
        <v/>
      </c>
      <c r="G145" s="15">
        <f>C5*EXP((C7-0.5*C8^2)*C6+C8*SQRT(C6)*F145)</f>
        <v/>
      </c>
      <c r="H145" s="15">
        <f>MAX(G145-C9,0)</f>
        <v/>
      </c>
    </row>
    <row r="146" ht="12" customHeight="1" s="51">
      <c r="E146" s="23" t="n">
        <v>131</v>
      </c>
      <c r="F146" s="17">
        <f>NORMSINV(RAND())</f>
        <v/>
      </c>
      <c r="G146" s="15">
        <f>C5*EXP((C7-0.5*C8^2)*C6+C8*SQRT(C6)*F146)</f>
        <v/>
      </c>
      <c r="H146" s="15">
        <f>MAX(G146-C9,0)</f>
        <v/>
      </c>
    </row>
    <row r="147" ht="12" customHeight="1" s="51">
      <c r="E147" s="23" t="n">
        <v>132</v>
      </c>
      <c r="F147" s="17">
        <f>NORMSINV(RAND())</f>
        <v/>
      </c>
      <c r="G147" s="15">
        <f>C5*EXP((C7-0.5*C8^2)*C6+C8*SQRT(C6)*F147)</f>
        <v/>
      </c>
      <c r="H147" s="15">
        <f>MAX(G147-C9,0)</f>
        <v/>
      </c>
    </row>
    <row r="148" ht="12" customHeight="1" s="51">
      <c r="E148" s="23" t="n">
        <v>133</v>
      </c>
      <c r="F148" s="17">
        <f>NORMSINV(RAND())</f>
        <v/>
      </c>
      <c r="G148" s="15">
        <f>C5*EXP((C7-0.5*C8^2)*C6+C8*SQRT(C6)*F148)</f>
        <v/>
      </c>
      <c r="H148" s="15">
        <f>MAX(G148-C9,0)</f>
        <v/>
      </c>
    </row>
    <row r="149" ht="12" customHeight="1" s="51">
      <c r="E149" s="23" t="n">
        <v>134</v>
      </c>
      <c r="F149" s="17">
        <f>NORMSINV(RAND())</f>
        <v/>
      </c>
      <c r="G149" s="15">
        <f>C5*EXP((C7-0.5*C8^2)*C6+C8*SQRT(C6)*F149)</f>
        <v/>
      </c>
      <c r="H149" s="15">
        <f>MAX(G149-C9,0)</f>
        <v/>
      </c>
    </row>
    <row r="150" ht="12" customHeight="1" s="51">
      <c r="E150" s="23" t="n">
        <v>135</v>
      </c>
      <c r="F150" s="17">
        <f>NORMSINV(RAND())</f>
        <v/>
      </c>
      <c r="G150" s="15">
        <f>C5*EXP((C7-0.5*C8^2)*C6+C8*SQRT(C6)*F150)</f>
        <v/>
      </c>
      <c r="H150" s="15">
        <f>MAX(G150-C9,0)</f>
        <v/>
      </c>
    </row>
    <row r="151" ht="12" customHeight="1" s="51">
      <c r="E151" s="23" t="n">
        <v>136</v>
      </c>
      <c r="F151" s="17">
        <f>NORMSINV(RAND())</f>
        <v/>
      </c>
      <c r="G151" s="15">
        <f>C5*EXP((C7-0.5*C8^2)*C6+C8*SQRT(C6)*F151)</f>
        <v/>
      </c>
      <c r="H151" s="15">
        <f>MAX(G151-C9,0)</f>
        <v/>
      </c>
    </row>
    <row r="152" ht="12" customHeight="1" s="51">
      <c r="E152" s="23" t="n">
        <v>137</v>
      </c>
      <c r="F152" s="17">
        <f>NORMSINV(RAND())</f>
        <v/>
      </c>
      <c r="G152" s="15">
        <f>C5*EXP((C7-0.5*C8^2)*C6+C8*SQRT(C6)*F152)</f>
        <v/>
      </c>
      <c r="H152" s="15">
        <f>MAX(G152-C9,0)</f>
        <v/>
      </c>
    </row>
    <row r="153" ht="12" customHeight="1" s="51">
      <c r="E153" s="23" t="n">
        <v>138</v>
      </c>
      <c r="F153" s="17">
        <f>NORMSINV(RAND())</f>
        <v/>
      </c>
      <c r="G153" s="15">
        <f>C5*EXP((C7-0.5*C8^2)*C6+C8*SQRT(C6)*F153)</f>
        <v/>
      </c>
      <c r="H153" s="15">
        <f>MAX(G153-C9,0)</f>
        <v/>
      </c>
    </row>
    <row r="154" ht="12" customHeight="1" s="51">
      <c r="E154" s="23" t="n">
        <v>139</v>
      </c>
      <c r="F154" s="17">
        <f>NORMSINV(RAND())</f>
        <v/>
      </c>
      <c r="G154" s="15">
        <f>C5*EXP((C7-0.5*C8^2)*C6+C8*SQRT(C6)*F154)</f>
        <v/>
      </c>
      <c r="H154" s="15">
        <f>MAX(G154-C9,0)</f>
        <v/>
      </c>
    </row>
    <row r="155" ht="12" customHeight="1" s="51">
      <c r="E155" s="23" t="n">
        <v>140</v>
      </c>
      <c r="F155" s="17">
        <f>NORMSINV(RAND())</f>
        <v/>
      </c>
      <c r="G155" s="15">
        <f>C5*EXP((C7-0.5*C8^2)*C6+C8*SQRT(C6)*F155)</f>
        <v/>
      </c>
      <c r="H155" s="15">
        <f>MAX(G155-C9,0)</f>
        <v/>
      </c>
    </row>
    <row r="156" ht="12" customHeight="1" s="51">
      <c r="E156" s="23" t="n">
        <v>141</v>
      </c>
      <c r="F156" s="17">
        <f>NORMSINV(RAND())</f>
        <v/>
      </c>
      <c r="G156" s="15">
        <f>C5*EXP((C7-0.5*C8^2)*C6+C8*SQRT(C6)*F156)</f>
        <v/>
      </c>
      <c r="H156" s="15">
        <f>MAX(G156-C9,0)</f>
        <v/>
      </c>
    </row>
    <row r="157" ht="12" customHeight="1" s="51">
      <c r="E157" s="23" t="n">
        <v>142</v>
      </c>
      <c r="F157" s="17">
        <f>NORMSINV(RAND())</f>
        <v/>
      </c>
      <c r="G157" s="15">
        <f>C5*EXP((C7-0.5*C8^2)*C6+C8*SQRT(C6)*F157)</f>
        <v/>
      </c>
      <c r="H157" s="15">
        <f>MAX(G157-C9,0)</f>
        <v/>
      </c>
    </row>
    <row r="158" ht="12" customHeight="1" s="51">
      <c r="E158" s="23" t="n">
        <v>143</v>
      </c>
      <c r="F158" s="17">
        <f>NORMSINV(RAND())</f>
        <v/>
      </c>
      <c r="G158" s="15">
        <f>C5*EXP((C7-0.5*C8^2)*C6+C8*SQRT(C6)*F158)</f>
        <v/>
      </c>
      <c r="H158" s="15">
        <f>MAX(G158-C9,0)</f>
        <v/>
      </c>
    </row>
    <row r="159" ht="12" customHeight="1" s="51">
      <c r="E159" s="23" t="n">
        <v>144</v>
      </c>
      <c r="F159" s="17">
        <f>NORMSINV(RAND())</f>
        <v/>
      </c>
      <c r="G159" s="15">
        <f>C5*EXP((C7-0.5*C8^2)*C6+C8*SQRT(C6)*F159)</f>
        <v/>
      </c>
      <c r="H159" s="15">
        <f>MAX(G159-C9,0)</f>
        <v/>
      </c>
    </row>
    <row r="160" ht="12" customHeight="1" s="51">
      <c r="E160" s="23" t="n">
        <v>145</v>
      </c>
      <c r="F160" s="17">
        <f>NORMSINV(RAND())</f>
        <v/>
      </c>
      <c r="G160" s="15">
        <f>C5*EXP((C7-0.5*C8^2)*C6+C8*SQRT(C6)*F160)</f>
        <v/>
      </c>
      <c r="H160" s="15">
        <f>MAX(G160-C9,0)</f>
        <v/>
      </c>
    </row>
    <row r="161" ht="12" customHeight="1" s="51">
      <c r="E161" s="23" t="n">
        <v>146</v>
      </c>
      <c r="F161" s="17">
        <f>NORMSINV(RAND())</f>
        <v/>
      </c>
      <c r="G161" s="15">
        <f>C5*EXP((C7-0.5*C8^2)*C6+C8*SQRT(C6)*F161)</f>
        <v/>
      </c>
      <c r="H161" s="15">
        <f>MAX(G161-C9,0)</f>
        <v/>
      </c>
    </row>
    <row r="162" ht="12" customHeight="1" s="51">
      <c r="E162" s="23" t="n">
        <v>147</v>
      </c>
      <c r="F162" s="17">
        <f>NORMSINV(RAND())</f>
        <v/>
      </c>
      <c r="G162" s="15">
        <f>C5*EXP((C7-0.5*C8^2)*C6+C8*SQRT(C6)*F162)</f>
        <v/>
      </c>
      <c r="H162" s="15">
        <f>MAX(G162-C9,0)</f>
        <v/>
      </c>
    </row>
    <row r="163" ht="12" customHeight="1" s="51">
      <c r="E163" s="23" t="n">
        <v>148</v>
      </c>
      <c r="F163" s="17">
        <f>NORMSINV(RAND())</f>
        <v/>
      </c>
      <c r="G163" s="15">
        <f>C5*EXP((C7-0.5*C8^2)*C6+C8*SQRT(C6)*F163)</f>
        <v/>
      </c>
      <c r="H163" s="15">
        <f>MAX(G163-C9,0)</f>
        <v/>
      </c>
    </row>
    <row r="164" ht="12" customHeight="1" s="51">
      <c r="E164" s="23" t="n">
        <v>149</v>
      </c>
      <c r="F164" s="17">
        <f>NORMSINV(RAND())</f>
        <v/>
      </c>
      <c r="G164" s="15">
        <f>C5*EXP((C7-0.5*C8^2)*C6+C8*SQRT(C6)*F164)</f>
        <v/>
      </c>
      <c r="H164" s="15">
        <f>MAX(G164-C9,0)</f>
        <v/>
      </c>
    </row>
    <row r="165" ht="12" customHeight="1" s="51">
      <c r="E165" s="23" t="n">
        <v>150</v>
      </c>
      <c r="F165" s="17">
        <f>NORMSINV(RAND())</f>
        <v/>
      </c>
      <c r="G165" s="15">
        <f>C5*EXP((C7-0.5*C8^2)*C6+C8*SQRT(C6)*F165)</f>
        <v/>
      </c>
      <c r="H165" s="15">
        <f>MAX(G165-C9,0)</f>
        <v/>
      </c>
    </row>
    <row r="166" ht="12" customHeight="1" s="51">
      <c r="E166" s="23" t="n">
        <v>151</v>
      </c>
      <c r="F166" s="17">
        <f>NORMSINV(RAND())</f>
        <v/>
      </c>
      <c r="G166" s="15">
        <f>C5*EXP((C7-0.5*C8^2)*C6+C8*SQRT(C6)*F166)</f>
        <v/>
      </c>
      <c r="H166" s="15">
        <f>MAX(G166-C9,0)</f>
        <v/>
      </c>
    </row>
    <row r="167" ht="12" customHeight="1" s="51">
      <c r="E167" s="23" t="n">
        <v>152</v>
      </c>
      <c r="F167" s="17">
        <f>NORMSINV(RAND())</f>
        <v/>
      </c>
      <c r="G167" s="15">
        <f>C5*EXP((C7-0.5*C8^2)*C6+C8*SQRT(C6)*F167)</f>
        <v/>
      </c>
      <c r="H167" s="15">
        <f>MAX(G167-C9,0)</f>
        <v/>
      </c>
    </row>
    <row r="168" ht="12" customHeight="1" s="51">
      <c r="E168" s="23" t="n">
        <v>153</v>
      </c>
      <c r="F168" s="17">
        <f>NORMSINV(RAND())</f>
        <v/>
      </c>
      <c r="G168" s="15">
        <f>C5*EXP((C7-0.5*C8^2)*C6+C8*SQRT(C6)*F168)</f>
        <v/>
      </c>
      <c r="H168" s="15">
        <f>MAX(G168-C9,0)</f>
        <v/>
      </c>
    </row>
    <row r="169" ht="12" customHeight="1" s="51">
      <c r="E169" s="23" t="n">
        <v>154</v>
      </c>
      <c r="F169" s="17">
        <f>NORMSINV(RAND())</f>
        <v/>
      </c>
      <c r="G169" s="15">
        <f>C5*EXP((C7-0.5*C8^2)*C6+C8*SQRT(C6)*F169)</f>
        <v/>
      </c>
      <c r="H169" s="15">
        <f>MAX(G169-C9,0)</f>
        <v/>
      </c>
    </row>
    <row r="170" ht="12" customHeight="1" s="51">
      <c r="E170" s="23" t="n">
        <v>155</v>
      </c>
      <c r="F170" s="17">
        <f>NORMSINV(RAND())</f>
        <v/>
      </c>
      <c r="G170" s="15">
        <f>C5*EXP((C7-0.5*C8^2)*C6+C8*SQRT(C6)*F170)</f>
        <v/>
      </c>
      <c r="H170" s="15">
        <f>MAX(G170-C9,0)</f>
        <v/>
      </c>
    </row>
    <row r="171" ht="12" customHeight="1" s="51">
      <c r="E171" s="23" t="n">
        <v>156</v>
      </c>
      <c r="F171" s="17">
        <f>NORMSINV(RAND())</f>
        <v/>
      </c>
      <c r="G171" s="15">
        <f>C5*EXP((C7-0.5*C8^2)*C6+C8*SQRT(C6)*F171)</f>
        <v/>
      </c>
      <c r="H171" s="15">
        <f>MAX(G171-C9,0)</f>
        <v/>
      </c>
    </row>
    <row r="172" ht="12" customHeight="1" s="51">
      <c r="E172" s="23" t="n">
        <v>157</v>
      </c>
      <c r="F172" s="17">
        <f>NORMSINV(RAND())</f>
        <v/>
      </c>
      <c r="G172" s="15">
        <f>C5*EXP((C7-0.5*C8^2)*C6+C8*SQRT(C6)*F172)</f>
        <v/>
      </c>
      <c r="H172" s="15">
        <f>MAX(G172-C9,0)</f>
        <v/>
      </c>
    </row>
    <row r="173" ht="12" customHeight="1" s="51">
      <c r="E173" s="23" t="n">
        <v>158</v>
      </c>
      <c r="F173" s="17">
        <f>NORMSINV(RAND())</f>
        <v/>
      </c>
      <c r="G173" s="15">
        <f>C5*EXP((C7-0.5*C8^2)*C6+C8*SQRT(C6)*F173)</f>
        <v/>
      </c>
      <c r="H173" s="15">
        <f>MAX(G173-C9,0)</f>
        <v/>
      </c>
    </row>
    <row r="174" ht="12" customHeight="1" s="51">
      <c r="E174" s="23" t="n">
        <v>159</v>
      </c>
      <c r="F174" s="17">
        <f>NORMSINV(RAND())</f>
        <v/>
      </c>
      <c r="G174" s="15">
        <f>C5*EXP((C7-0.5*C8^2)*C6+C8*SQRT(C6)*F174)</f>
        <v/>
      </c>
      <c r="H174" s="15">
        <f>MAX(G174-C9,0)</f>
        <v/>
      </c>
    </row>
    <row r="175" ht="12" customHeight="1" s="51">
      <c r="E175" s="23" t="n">
        <v>160</v>
      </c>
      <c r="F175" s="17">
        <f>NORMSINV(RAND())</f>
        <v/>
      </c>
      <c r="G175" s="15">
        <f>C5*EXP((C7-0.5*C8^2)*C6+C8*SQRT(C6)*F175)</f>
        <v/>
      </c>
      <c r="H175" s="15">
        <f>MAX(G175-C9,0)</f>
        <v/>
      </c>
    </row>
    <row r="176" ht="12" customHeight="1" s="51">
      <c r="E176" s="23" t="n">
        <v>161</v>
      </c>
      <c r="F176" s="17">
        <f>NORMSINV(RAND())</f>
        <v/>
      </c>
      <c r="G176" s="15">
        <f>C5*EXP((C7-0.5*C8^2)*C6+C8*SQRT(C6)*F176)</f>
        <v/>
      </c>
      <c r="H176" s="15">
        <f>MAX(G176-C9,0)</f>
        <v/>
      </c>
    </row>
    <row r="177" ht="12" customHeight="1" s="51">
      <c r="E177" s="23" t="n">
        <v>162</v>
      </c>
      <c r="F177" s="17">
        <f>NORMSINV(RAND())</f>
        <v/>
      </c>
      <c r="G177" s="15">
        <f>C5*EXP((C7-0.5*C8^2)*C6+C8*SQRT(C6)*F177)</f>
        <v/>
      </c>
      <c r="H177" s="15">
        <f>MAX(G177-C9,0)</f>
        <v/>
      </c>
    </row>
    <row r="178" ht="12" customHeight="1" s="51">
      <c r="E178" s="23" t="n">
        <v>163</v>
      </c>
      <c r="F178" s="17">
        <f>NORMSINV(RAND())</f>
        <v/>
      </c>
      <c r="G178" s="15">
        <f>C5*EXP((C7-0.5*C8^2)*C6+C8*SQRT(C6)*F178)</f>
        <v/>
      </c>
      <c r="H178" s="15">
        <f>MAX(G178-C9,0)</f>
        <v/>
      </c>
    </row>
    <row r="179" ht="12" customHeight="1" s="51">
      <c r="E179" s="23" t="n">
        <v>164</v>
      </c>
      <c r="F179" s="17">
        <f>NORMSINV(RAND())</f>
        <v/>
      </c>
      <c r="G179" s="15">
        <f>C5*EXP((C7-0.5*C8^2)*C6+C8*SQRT(C6)*F179)</f>
        <v/>
      </c>
      <c r="H179" s="15">
        <f>MAX(G179-C9,0)</f>
        <v/>
      </c>
    </row>
    <row r="180" ht="12" customHeight="1" s="51">
      <c r="E180" s="23" t="n">
        <v>165</v>
      </c>
      <c r="F180" s="17">
        <f>NORMSINV(RAND())</f>
        <v/>
      </c>
      <c r="G180" s="15">
        <f>C5*EXP((C7-0.5*C8^2)*C6+C8*SQRT(C6)*F180)</f>
        <v/>
      </c>
      <c r="H180" s="15">
        <f>MAX(G180-C9,0)</f>
        <v/>
      </c>
    </row>
    <row r="181" ht="12" customHeight="1" s="51">
      <c r="E181" s="23" t="n">
        <v>166</v>
      </c>
      <c r="F181" s="17">
        <f>NORMSINV(RAND())</f>
        <v/>
      </c>
      <c r="G181" s="15">
        <f>C5*EXP((C7-0.5*C8^2)*C6+C8*SQRT(C6)*F181)</f>
        <v/>
      </c>
      <c r="H181" s="15">
        <f>MAX(G181-C9,0)</f>
        <v/>
      </c>
    </row>
    <row r="182" ht="12" customHeight="1" s="51">
      <c r="E182" s="23" t="n">
        <v>167</v>
      </c>
      <c r="F182" s="17">
        <f>NORMSINV(RAND())</f>
        <v/>
      </c>
      <c r="G182" s="15">
        <f>C5*EXP((C7-0.5*C8^2)*C6+C8*SQRT(C6)*F182)</f>
        <v/>
      </c>
      <c r="H182" s="15">
        <f>MAX(G182-C9,0)</f>
        <v/>
      </c>
    </row>
    <row r="183" ht="12" customHeight="1" s="51">
      <c r="E183" s="23" t="n">
        <v>168</v>
      </c>
      <c r="F183" s="17">
        <f>NORMSINV(RAND())</f>
        <v/>
      </c>
      <c r="G183" s="15">
        <f>C5*EXP((C7-0.5*C8^2)*C6+C8*SQRT(C6)*F183)</f>
        <v/>
      </c>
      <c r="H183" s="15">
        <f>MAX(G183-C9,0)</f>
        <v/>
      </c>
    </row>
    <row r="184" ht="12" customHeight="1" s="51">
      <c r="E184" s="23" t="n">
        <v>169</v>
      </c>
      <c r="F184" s="17">
        <f>NORMSINV(RAND())</f>
        <v/>
      </c>
      <c r="G184" s="15">
        <f>C5*EXP((C7-0.5*C8^2)*C6+C8*SQRT(C6)*F184)</f>
        <v/>
      </c>
      <c r="H184" s="15">
        <f>MAX(G184-C9,0)</f>
        <v/>
      </c>
    </row>
    <row r="185" ht="12" customHeight="1" s="51">
      <c r="E185" s="23" t="n">
        <v>170</v>
      </c>
      <c r="F185" s="17">
        <f>NORMSINV(RAND())</f>
        <v/>
      </c>
      <c r="G185" s="15">
        <f>C5*EXP((C7-0.5*C8^2)*C6+C8*SQRT(C6)*F185)</f>
        <v/>
      </c>
      <c r="H185" s="15">
        <f>MAX(G185-C9,0)</f>
        <v/>
      </c>
    </row>
    <row r="186" ht="12" customHeight="1" s="51">
      <c r="E186" s="23" t="n">
        <v>171</v>
      </c>
      <c r="F186" s="17">
        <f>NORMSINV(RAND())</f>
        <v/>
      </c>
      <c r="G186" s="15">
        <f>C5*EXP((C7-0.5*C8^2)*C6+C8*SQRT(C6)*F186)</f>
        <v/>
      </c>
      <c r="H186" s="15">
        <f>MAX(G186-C9,0)</f>
        <v/>
      </c>
    </row>
    <row r="187" ht="12" customHeight="1" s="51">
      <c r="E187" s="23" t="n">
        <v>172</v>
      </c>
      <c r="F187" s="17">
        <f>NORMSINV(RAND())</f>
        <v/>
      </c>
      <c r="G187" s="15">
        <f>C5*EXP((C7-0.5*C8^2)*C6+C8*SQRT(C6)*F187)</f>
        <v/>
      </c>
      <c r="H187" s="15">
        <f>MAX(G187-C9,0)</f>
        <v/>
      </c>
    </row>
    <row r="188" ht="12" customHeight="1" s="51">
      <c r="E188" s="23" t="n">
        <v>173</v>
      </c>
      <c r="F188" s="17">
        <f>NORMSINV(RAND())</f>
        <v/>
      </c>
      <c r="G188" s="15">
        <f>C5*EXP((C7-0.5*C8^2)*C6+C8*SQRT(C6)*F188)</f>
        <v/>
      </c>
      <c r="H188" s="15">
        <f>MAX(G188-C9,0)</f>
        <v/>
      </c>
    </row>
    <row r="189" ht="12" customHeight="1" s="51">
      <c r="E189" s="23" t="n">
        <v>174</v>
      </c>
      <c r="F189" s="17">
        <f>NORMSINV(RAND())</f>
        <v/>
      </c>
      <c r="G189" s="15">
        <f>C5*EXP((C7-0.5*C8^2)*C6+C8*SQRT(C6)*F189)</f>
        <v/>
      </c>
      <c r="H189" s="15">
        <f>MAX(G189-C9,0)</f>
        <v/>
      </c>
    </row>
    <row r="190" ht="12" customHeight="1" s="51">
      <c r="E190" s="23" t="n">
        <v>175</v>
      </c>
      <c r="F190" s="17">
        <f>NORMSINV(RAND())</f>
        <v/>
      </c>
      <c r="G190" s="15">
        <f>C5*EXP((C7-0.5*C8^2)*C6+C8*SQRT(C6)*F190)</f>
        <v/>
      </c>
      <c r="H190" s="15">
        <f>MAX(G190-C9,0)</f>
        <v/>
      </c>
    </row>
    <row r="191" ht="12" customHeight="1" s="51">
      <c r="E191" s="23" t="n">
        <v>176</v>
      </c>
      <c r="F191" s="17">
        <f>NORMSINV(RAND())</f>
        <v/>
      </c>
      <c r="G191" s="15">
        <f>C5*EXP((C7-0.5*C8^2)*C6+C8*SQRT(C6)*F191)</f>
        <v/>
      </c>
      <c r="H191" s="15">
        <f>MAX(G191-C9,0)</f>
        <v/>
      </c>
    </row>
    <row r="192" ht="12" customHeight="1" s="51">
      <c r="E192" s="23" t="n">
        <v>177</v>
      </c>
      <c r="F192" s="17">
        <f>NORMSINV(RAND())</f>
        <v/>
      </c>
      <c r="G192" s="15">
        <f>C5*EXP((C7-0.5*C8^2)*C6+C8*SQRT(C6)*F192)</f>
        <v/>
      </c>
      <c r="H192" s="15">
        <f>MAX(G192-C9,0)</f>
        <v/>
      </c>
    </row>
    <row r="193" ht="12" customHeight="1" s="51">
      <c r="E193" s="23" t="n">
        <v>178</v>
      </c>
      <c r="F193" s="17">
        <f>NORMSINV(RAND())</f>
        <v/>
      </c>
      <c r="G193" s="15">
        <f>C5*EXP((C7-0.5*C8^2)*C6+C8*SQRT(C6)*F193)</f>
        <v/>
      </c>
      <c r="H193" s="15">
        <f>MAX(G193-C9,0)</f>
        <v/>
      </c>
    </row>
    <row r="194" ht="12" customHeight="1" s="51">
      <c r="E194" s="23" t="n">
        <v>179</v>
      </c>
      <c r="F194" s="17">
        <f>NORMSINV(RAND())</f>
        <v/>
      </c>
      <c r="G194" s="15">
        <f>C5*EXP((C7-0.5*C8^2)*C6+C8*SQRT(C6)*F194)</f>
        <v/>
      </c>
      <c r="H194" s="15">
        <f>MAX(G194-C9,0)</f>
        <v/>
      </c>
    </row>
    <row r="195" ht="12" customHeight="1" s="51">
      <c r="E195" s="23" t="n">
        <v>180</v>
      </c>
      <c r="F195" s="17">
        <f>NORMSINV(RAND())</f>
        <v/>
      </c>
      <c r="G195" s="15">
        <f>C5*EXP((C7-0.5*C8^2)*C6+C8*SQRT(C6)*F195)</f>
        <v/>
      </c>
      <c r="H195" s="15">
        <f>MAX(G195-C9,0)</f>
        <v/>
      </c>
    </row>
    <row r="196" ht="12" customHeight="1" s="51">
      <c r="E196" s="23" t="n">
        <v>181</v>
      </c>
      <c r="F196" s="17">
        <f>NORMSINV(RAND())</f>
        <v/>
      </c>
      <c r="G196" s="15">
        <f>C5*EXP((C7-0.5*C8^2)*C6+C8*SQRT(C6)*F196)</f>
        <v/>
      </c>
      <c r="H196" s="15">
        <f>MAX(G196-C9,0)</f>
        <v/>
      </c>
    </row>
    <row r="197" ht="12" customHeight="1" s="51">
      <c r="E197" s="23" t="n">
        <v>182</v>
      </c>
      <c r="F197" s="17">
        <f>NORMSINV(RAND())</f>
        <v/>
      </c>
      <c r="G197" s="15">
        <f>C5*EXP((C7-0.5*C8^2)*C6+C8*SQRT(C6)*F197)</f>
        <v/>
      </c>
      <c r="H197" s="15">
        <f>MAX(G197-C9,0)</f>
        <v/>
      </c>
    </row>
    <row r="198" ht="12" customHeight="1" s="51">
      <c r="E198" s="23" t="n">
        <v>183</v>
      </c>
      <c r="F198" s="17">
        <f>NORMSINV(RAND())</f>
        <v/>
      </c>
      <c r="G198" s="15">
        <f>C5*EXP((C7-0.5*C8^2)*C6+C8*SQRT(C6)*F198)</f>
        <v/>
      </c>
      <c r="H198" s="15">
        <f>MAX(G198-C9,0)</f>
        <v/>
      </c>
    </row>
    <row r="199" ht="12" customHeight="1" s="51">
      <c r="E199" s="23" t="n">
        <v>184</v>
      </c>
      <c r="F199" s="17">
        <f>NORMSINV(RAND())</f>
        <v/>
      </c>
      <c r="G199" s="15">
        <f>C5*EXP((C7-0.5*C8^2)*C6+C8*SQRT(C6)*F199)</f>
        <v/>
      </c>
      <c r="H199" s="15">
        <f>MAX(G199-C9,0)</f>
        <v/>
      </c>
    </row>
    <row r="200" ht="12" customHeight="1" s="51">
      <c r="E200" s="23" t="n">
        <v>185</v>
      </c>
      <c r="F200" s="17">
        <f>NORMSINV(RAND())</f>
        <v/>
      </c>
      <c r="G200" s="15">
        <f>C5*EXP((C7-0.5*C8^2)*C6+C8*SQRT(C6)*F200)</f>
        <v/>
      </c>
      <c r="H200" s="15">
        <f>MAX(G200-C9,0)</f>
        <v/>
      </c>
    </row>
    <row r="201" ht="12" customHeight="1" s="51">
      <c r="E201" s="23" t="n">
        <v>186</v>
      </c>
      <c r="F201" s="17">
        <f>NORMSINV(RAND())</f>
        <v/>
      </c>
      <c r="G201" s="15">
        <f>C5*EXP((C7-0.5*C8^2)*C6+C8*SQRT(C6)*F201)</f>
        <v/>
      </c>
      <c r="H201" s="15">
        <f>MAX(G201-C9,0)</f>
        <v/>
      </c>
    </row>
    <row r="202" ht="12" customHeight="1" s="51">
      <c r="E202" s="23" t="n">
        <v>187</v>
      </c>
      <c r="F202" s="17">
        <f>NORMSINV(RAND())</f>
        <v/>
      </c>
      <c r="G202" s="15">
        <f>C5*EXP((C7-0.5*C8^2)*C6+C8*SQRT(C6)*F202)</f>
        <v/>
      </c>
      <c r="H202" s="15">
        <f>MAX(G202-C9,0)</f>
        <v/>
      </c>
    </row>
    <row r="203" ht="12" customHeight="1" s="51">
      <c r="E203" s="23" t="n">
        <v>188</v>
      </c>
      <c r="F203" s="17">
        <f>NORMSINV(RAND())</f>
        <v/>
      </c>
      <c r="G203" s="15">
        <f>C5*EXP((C7-0.5*C8^2)*C6+C8*SQRT(C6)*F203)</f>
        <v/>
      </c>
      <c r="H203" s="15">
        <f>MAX(G203-C9,0)</f>
        <v/>
      </c>
    </row>
    <row r="204" ht="12" customHeight="1" s="51">
      <c r="E204" s="23" t="n">
        <v>189</v>
      </c>
      <c r="F204" s="17">
        <f>NORMSINV(RAND())</f>
        <v/>
      </c>
      <c r="G204" s="15">
        <f>C5*EXP((C7-0.5*C8^2)*C6+C8*SQRT(C6)*F204)</f>
        <v/>
      </c>
      <c r="H204" s="15">
        <f>MAX(G204-C9,0)</f>
        <v/>
      </c>
    </row>
    <row r="205" ht="12" customHeight="1" s="51">
      <c r="E205" s="23" t="n">
        <v>190</v>
      </c>
      <c r="F205" s="17">
        <f>NORMSINV(RAND())</f>
        <v/>
      </c>
      <c r="G205" s="15">
        <f>C5*EXP((C7-0.5*C8^2)*C6+C8*SQRT(C6)*F205)</f>
        <v/>
      </c>
      <c r="H205" s="15">
        <f>MAX(G205-C9,0)</f>
        <v/>
      </c>
    </row>
    <row r="206" ht="12" customHeight="1" s="51">
      <c r="E206" s="23" t="n">
        <v>191</v>
      </c>
      <c r="F206" s="17">
        <f>NORMSINV(RAND())</f>
        <v/>
      </c>
      <c r="G206" s="15">
        <f>C5*EXP((C7-0.5*C8^2)*C6+C8*SQRT(C6)*F206)</f>
        <v/>
      </c>
      <c r="H206" s="15">
        <f>MAX(G206-C9,0)</f>
        <v/>
      </c>
    </row>
    <row r="207" ht="12" customHeight="1" s="51">
      <c r="E207" s="23" t="n">
        <v>192</v>
      </c>
      <c r="F207" s="17">
        <f>NORMSINV(RAND())</f>
        <v/>
      </c>
      <c r="G207" s="15">
        <f>C5*EXP((C7-0.5*C8^2)*C6+C8*SQRT(C6)*F207)</f>
        <v/>
      </c>
      <c r="H207" s="15">
        <f>MAX(G207-C9,0)</f>
        <v/>
      </c>
    </row>
    <row r="208" ht="12" customHeight="1" s="51">
      <c r="E208" s="23" t="n">
        <v>193</v>
      </c>
      <c r="F208" s="17">
        <f>NORMSINV(RAND())</f>
        <v/>
      </c>
      <c r="G208" s="15">
        <f>C5*EXP((C7-0.5*C8^2)*C6+C8*SQRT(C6)*F208)</f>
        <v/>
      </c>
      <c r="H208" s="15">
        <f>MAX(G208-C9,0)</f>
        <v/>
      </c>
    </row>
    <row r="209" ht="12" customHeight="1" s="51">
      <c r="E209" s="23" t="n">
        <v>194</v>
      </c>
      <c r="F209" s="17">
        <f>NORMSINV(RAND())</f>
        <v/>
      </c>
      <c r="G209" s="15">
        <f>C5*EXP((C7-0.5*C8^2)*C6+C8*SQRT(C6)*F209)</f>
        <v/>
      </c>
      <c r="H209" s="15">
        <f>MAX(G209-C9,0)</f>
        <v/>
      </c>
    </row>
    <row r="210" ht="12" customHeight="1" s="51">
      <c r="E210" s="23" t="n">
        <v>195</v>
      </c>
      <c r="F210" s="17">
        <f>NORMSINV(RAND())</f>
        <v/>
      </c>
      <c r="G210" s="15">
        <f>C5*EXP((C7-0.5*C8^2)*C6+C8*SQRT(C6)*F210)</f>
        <v/>
      </c>
      <c r="H210" s="15">
        <f>MAX(G210-C9,0)</f>
        <v/>
      </c>
    </row>
    <row r="211" ht="12" customHeight="1" s="51">
      <c r="E211" s="23" t="n">
        <v>196</v>
      </c>
      <c r="F211" s="17">
        <f>NORMSINV(RAND())</f>
        <v/>
      </c>
      <c r="G211" s="15">
        <f>C5*EXP((C7-0.5*C8^2)*C6+C8*SQRT(C6)*F211)</f>
        <v/>
      </c>
      <c r="H211" s="15">
        <f>MAX(G211-C9,0)</f>
        <v/>
      </c>
    </row>
    <row r="212" ht="12" customHeight="1" s="51">
      <c r="E212" s="23" t="n">
        <v>197</v>
      </c>
      <c r="F212" s="17">
        <f>NORMSINV(RAND())</f>
        <v/>
      </c>
      <c r="G212" s="15">
        <f>C5*EXP((C7-0.5*C8^2)*C6+C8*SQRT(C6)*F212)</f>
        <v/>
      </c>
      <c r="H212" s="15">
        <f>MAX(G212-C9,0)</f>
        <v/>
      </c>
    </row>
    <row r="213" ht="12" customHeight="1" s="51">
      <c r="E213" s="23" t="n">
        <v>198</v>
      </c>
      <c r="F213" s="17">
        <f>NORMSINV(RAND())</f>
        <v/>
      </c>
      <c r="G213" s="15">
        <f>C5*EXP((C7-0.5*C8^2)*C6+C8*SQRT(C6)*F213)</f>
        <v/>
      </c>
      <c r="H213" s="15">
        <f>MAX(G213-C9,0)</f>
        <v/>
      </c>
    </row>
    <row r="214" ht="12" customHeight="1" s="51">
      <c r="E214" s="23" t="n">
        <v>199</v>
      </c>
      <c r="F214" s="17">
        <f>NORMSINV(RAND())</f>
        <v/>
      </c>
      <c r="G214" s="15">
        <f>C5*EXP((C7-0.5*C8^2)*C6+C8*SQRT(C6)*F214)</f>
        <v/>
      </c>
      <c r="H214" s="15">
        <f>MAX(G214-C9,0)</f>
        <v/>
      </c>
    </row>
    <row r="215" ht="12" customHeight="1" s="51">
      <c r="E215" s="23" t="n">
        <v>200</v>
      </c>
      <c r="F215" s="17">
        <f>NORMSINV(RAND())</f>
        <v/>
      </c>
      <c r="G215" s="15">
        <f>C5*EXP((C7-0.5*C8^2)*C6+C8*SQRT(C6)*F215)</f>
        <v/>
      </c>
      <c r="H215" s="15">
        <f>MAX(G215-C9,0)</f>
        <v/>
      </c>
    </row>
    <row r="216" ht="12" customHeight="1" s="51">
      <c r="E216" s="23" t="n">
        <v>201</v>
      </c>
      <c r="F216" s="17">
        <f>NORMSINV(RAND())</f>
        <v/>
      </c>
      <c r="G216" s="15">
        <f>C5*EXP((C7-0.5*C8^2)*C6+C8*SQRT(C6)*F216)</f>
        <v/>
      </c>
      <c r="H216" s="15">
        <f>MAX(G216-C9,0)</f>
        <v/>
      </c>
    </row>
    <row r="217" ht="12" customHeight="1" s="51">
      <c r="E217" s="23" t="n">
        <v>202</v>
      </c>
      <c r="F217" s="17">
        <f>NORMSINV(RAND())</f>
        <v/>
      </c>
      <c r="G217" s="15">
        <f>C5*EXP((C7-0.5*C8^2)*C6+C8*SQRT(C6)*F217)</f>
        <v/>
      </c>
      <c r="H217" s="15">
        <f>MAX(G217-C9,0)</f>
        <v/>
      </c>
    </row>
    <row r="218" ht="12" customHeight="1" s="51">
      <c r="E218" s="23" t="n">
        <v>203</v>
      </c>
      <c r="F218" s="17">
        <f>NORMSINV(RAND())</f>
        <v/>
      </c>
      <c r="G218" s="15">
        <f>C5*EXP((C7-0.5*C8^2)*C6+C8*SQRT(C6)*F218)</f>
        <v/>
      </c>
      <c r="H218" s="15">
        <f>MAX(G218-C9,0)</f>
        <v/>
      </c>
    </row>
    <row r="219" ht="12" customHeight="1" s="51">
      <c r="E219" s="23" t="n">
        <v>204</v>
      </c>
      <c r="F219" s="17">
        <f>NORMSINV(RAND())</f>
        <v/>
      </c>
      <c r="G219" s="15">
        <f>C5*EXP((C7-0.5*C8^2)*C6+C8*SQRT(C6)*F219)</f>
        <v/>
      </c>
      <c r="H219" s="15">
        <f>MAX(G219-C9,0)</f>
        <v/>
      </c>
    </row>
    <row r="220" ht="12" customHeight="1" s="51">
      <c r="E220" s="23" t="n">
        <v>205</v>
      </c>
      <c r="F220" s="17">
        <f>NORMSINV(RAND())</f>
        <v/>
      </c>
      <c r="G220" s="15">
        <f>C5*EXP((C7-0.5*C8^2)*C6+C8*SQRT(C6)*F220)</f>
        <v/>
      </c>
      <c r="H220" s="15">
        <f>MAX(G220-C9,0)</f>
        <v/>
      </c>
    </row>
    <row r="221" ht="12" customHeight="1" s="51">
      <c r="E221" s="23" t="n">
        <v>206</v>
      </c>
      <c r="F221" s="17">
        <f>NORMSINV(RAND())</f>
        <v/>
      </c>
      <c r="G221" s="15">
        <f>C5*EXP((C7-0.5*C8^2)*C6+C8*SQRT(C6)*F221)</f>
        <v/>
      </c>
      <c r="H221" s="15">
        <f>MAX(G221-C9,0)</f>
        <v/>
      </c>
    </row>
    <row r="222" ht="12" customHeight="1" s="51">
      <c r="E222" s="23" t="n">
        <v>207</v>
      </c>
      <c r="F222" s="17">
        <f>NORMSINV(RAND())</f>
        <v/>
      </c>
      <c r="G222" s="15">
        <f>C5*EXP((C7-0.5*C8^2)*C6+C8*SQRT(C6)*F222)</f>
        <v/>
      </c>
      <c r="H222" s="15">
        <f>MAX(G222-C9,0)</f>
        <v/>
      </c>
    </row>
    <row r="223" ht="12" customHeight="1" s="51">
      <c r="E223" s="23" t="n">
        <v>208</v>
      </c>
      <c r="F223" s="17">
        <f>NORMSINV(RAND())</f>
        <v/>
      </c>
      <c r="G223" s="15">
        <f>C5*EXP((C7-0.5*C8^2)*C6+C8*SQRT(C6)*F223)</f>
        <v/>
      </c>
      <c r="H223" s="15">
        <f>MAX(G223-C9,0)</f>
        <v/>
      </c>
    </row>
    <row r="224" ht="12" customHeight="1" s="51">
      <c r="E224" s="23" t="n">
        <v>209</v>
      </c>
      <c r="F224" s="17">
        <f>NORMSINV(RAND())</f>
        <v/>
      </c>
      <c r="G224" s="15">
        <f>C5*EXP((C7-0.5*C8^2)*C6+C8*SQRT(C6)*F224)</f>
        <v/>
      </c>
      <c r="H224" s="15">
        <f>MAX(G224-C9,0)</f>
        <v/>
      </c>
    </row>
    <row r="225" ht="12" customHeight="1" s="51">
      <c r="E225" s="23" t="n">
        <v>210</v>
      </c>
      <c r="F225" s="17">
        <f>NORMSINV(RAND())</f>
        <v/>
      </c>
      <c r="G225" s="15">
        <f>C5*EXP((C7-0.5*C8^2)*C6+C8*SQRT(C6)*F225)</f>
        <v/>
      </c>
      <c r="H225" s="15">
        <f>MAX(G225-C9,0)</f>
        <v/>
      </c>
    </row>
    <row r="226" ht="12" customHeight="1" s="51">
      <c r="E226" s="23" t="n">
        <v>211</v>
      </c>
      <c r="F226" s="17">
        <f>NORMSINV(RAND())</f>
        <v/>
      </c>
      <c r="G226" s="15">
        <f>C5*EXP((C7-0.5*C8^2)*C6+C8*SQRT(C6)*F226)</f>
        <v/>
      </c>
      <c r="H226" s="15">
        <f>MAX(G226-C9,0)</f>
        <v/>
      </c>
    </row>
    <row r="227" ht="12" customHeight="1" s="51">
      <c r="E227" s="23" t="n">
        <v>212</v>
      </c>
      <c r="F227" s="17">
        <f>NORMSINV(RAND())</f>
        <v/>
      </c>
      <c r="G227" s="15">
        <f>C5*EXP((C7-0.5*C8^2)*C6+C8*SQRT(C6)*F227)</f>
        <v/>
      </c>
      <c r="H227" s="15">
        <f>MAX(G227-C9,0)</f>
        <v/>
      </c>
    </row>
    <row r="228" ht="12" customHeight="1" s="51">
      <c r="E228" s="23" t="n">
        <v>213</v>
      </c>
      <c r="F228" s="17">
        <f>NORMSINV(RAND())</f>
        <v/>
      </c>
      <c r="G228" s="15">
        <f>C5*EXP((C7-0.5*C8^2)*C6+C8*SQRT(C6)*F228)</f>
        <v/>
      </c>
      <c r="H228" s="15">
        <f>MAX(G228-C9,0)</f>
        <v/>
      </c>
    </row>
    <row r="229" ht="12" customHeight="1" s="51">
      <c r="E229" s="23" t="n">
        <v>214</v>
      </c>
      <c r="F229" s="17">
        <f>NORMSINV(RAND())</f>
        <v/>
      </c>
      <c r="G229" s="15">
        <f>C5*EXP((C7-0.5*C8^2)*C6+C8*SQRT(C6)*F229)</f>
        <v/>
      </c>
      <c r="H229" s="15">
        <f>MAX(G229-C9,0)</f>
        <v/>
      </c>
    </row>
    <row r="230" ht="12" customHeight="1" s="51">
      <c r="E230" s="23" t="n">
        <v>215</v>
      </c>
      <c r="F230" s="17">
        <f>NORMSINV(RAND())</f>
        <v/>
      </c>
      <c r="G230" s="15">
        <f>C5*EXP((C7-0.5*C8^2)*C6+C8*SQRT(C6)*F230)</f>
        <v/>
      </c>
      <c r="H230" s="15">
        <f>MAX(G230-C9,0)</f>
        <v/>
      </c>
    </row>
    <row r="231" ht="12" customHeight="1" s="51">
      <c r="E231" s="23" t="n">
        <v>216</v>
      </c>
      <c r="F231" s="17">
        <f>NORMSINV(RAND())</f>
        <v/>
      </c>
      <c r="G231" s="15">
        <f>C5*EXP((C7-0.5*C8^2)*C6+C8*SQRT(C6)*F231)</f>
        <v/>
      </c>
      <c r="H231" s="15">
        <f>MAX(G231-C9,0)</f>
        <v/>
      </c>
    </row>
    <row r="232" ht="12" customHeight="1" s="51">
      <c r="E232" s="23" t="n">
        <v>217</v>
      </c>
      <c r="F232" s="17">
        <f>NORMSINV(RAND())</f>
        <v/>
      </c>
      <c r="G232" s="15">
        <f>C5*EXP((C7-0.5*C8^2)*C6+C8*SQRT(C6)*F232)</f>
        <v/>
      </c>
      <c r="H232" s="15">
        <f>MAX(G232-C9,0)</f>
        <v/>
      </c>
    </row>
    <row r="233" ht="12" customHeight="1" s="51">
      <c r="E233" s="23" t="n">
        <v>218</v>
      </c>
      <c r="F233" s="17">
        <f>NORMSINV(RAND())</f>
        <v/>
      </c>
      <c r="G233" s="15">
        <f>C5*EXP((C7-0.5*C8^2)*C6+C8*SQRT(C6)*F233)</f>
        <v/>
      </c>
      <c r="H233" s="15">
        <f>MAX(G233-C9,0)</f>
        <v/>
      </c>
    </row>
    <row r="234" ht="12" customHeight="1" s="51">
      <c r="E234" s="23" t="n">
        <v>219</v>
      </c>
      <c r="F234" s="17">
        <f>NORMSINV(RAND())</f>
        <v/>
      </c>
      <c r="G234" s="15">
        <f>C5*EXP((C7-0.5*C8^2)*C6+C8*SQRT(C6)*F234)</f>
        <v/>
      </c>
      <c r="H234" s="15">
        <f>MAX(G234-C9,0)</f>
        <v/>
      </c>
    </row>
    <row r="235" ht="12" customHeight="1" s="51">
      <c r="E235" s="23" t="n">
        <v>220</v>
      </c>
      <c r="F235" s="17">
        <f>NORMSINV(RAND())</f>
        <v/>
      </c>
      <c r="G235" s="15">
        <f>C5*EXP((C7-0.5*C8^2)*C6+C8*SQRT(C6)*F235)</f>
        <v/>
      </c>
      <c r="H235" s="15">
        <f>MAX(G235-C9,0)</f>
        <v/>
      </c>
    </row>
    <row r="236" ht="12" customHeight="1" s="51">
      <c r="E236" s="23" t="n">
        <v>221</v>
      </c>
      <c r="F236" s="17">
        <f>NORMSINV(RAND())</f>
        <v/>
      </c>
      <c r="G236" s="15">
        <f>C5*EXP((C7-0.5*C8^2)*C6+C8*SQRT(C6)*F236)</f>
        <v/>
      </c>
      <c r="H236" s="15">
        <f>MAX(G236-C9,0)</f>
        <v/>
      </c>
    </row>
    <row r="237" ht="12" customHeight="1" s="51">
      <c r="E237" s="23" t="n">
        <v>222</v>
      </c>
      <c r="F237" s="17">
        <f>NORMSINV(RAND())</f>
        <v/>
      </c>
      <c r="G237" s="15">
        <f>C5*EXP((C7-0.5*C8^2)*C6+C8*SQRT(C6)*F237)</f>
        <v/>
      </c>
      <c r="H237" s="15">
        <f>MAX(G237-C9,0)</f>
        <v/>
      </c>
    </row>
    <row r="238" ht="12" customHeight="1" s="51">
      <c r="E238" s="23" t="n">
        <v>223</v>
      </c>
      <c r="F238" s="17">
        <f>NORMSINV(RAND())</f>
        <v/>
      </c>
      <c r="G238" s="15">
        <f>C5*EXP((C7-0.5*C8^2)*C6+C8*SQRT(C6)*F238)</f>
        <v/>
      </c>
      <c r="H238" s="15">
        <f>MAX(G238-C9,0)</f>
        <v/>
      </c>
    </row>
    <row r="239" ht="12" customHeight="1" s="51">
      <c r="E239" s="23" t="n">
        <v>224</v>
      </c>
      <c r="F239" s="17">
        <f>NORMSINV(RAND())</f>
        <v/>
      </c>
      <c r="G239" s="15">
        <f>C5*EXP((C7-0.5*C8^2)*C6+C8*SQRT(C6)*F239)</f>
        <v/>
      </c>
      <c r="H239" s="15">
        <f>MAX(G239-C9,0)</f>
        <v/>
      </c>
    </row>
    <row r="240" ht="12" customHeight="1" s="51">
      <c r="E240" s="23" t="n">
        <v>225</v>
      </c>
      <c r="F240" s="17">
        <f>NORMSINV(RAND())</f>
        <v/>
      </c>
      <c r="G240" s="15">
        <f>C5*EXP((C7-0.5*C8^2)*C6+C8*SQRT(C6)*F240)</f>
        <v/>
      </c>
      <c r="H240" s="15">
        <f>MAX(G240-C9,0)</f>
        <v/>
      </c>
    </row>
    <row r="241" ht="12" customHeight="1" s="51">
      <c r="E241" s="23" t="n">
        <v>226</v>
      </c>
      <c r="F241" s="17">
        <f>NORMSINV(RAND())</f>
        <v/>
      </c>
      <c r="G241" s="15">
        <f>C5*EXP((C7-0.5*C8^2)*C6+C8*SQRT(C6)*F241)</f>
        <v/>
      </c>
      <c r="H241" s="15">
        <f>MAX(G241-C9,0)</f>
        <v/>
      </c>
    </row>
    <row r="242" ht="12" customHeight="1" s="51">
      <c r="E242" s="23" t="n">
        <v>227</v>
      </c>
      <c r="F242" s="17">
        <f>NORMSINV(RAND())</f>
        <v/>
      </c>
      <c r="G242" s="15">
        <f>C5*EXP((C7-0.5*C8^2)*C6+C8*SQRT(C6)*F242)</f>
        <v/>
      </c>
      <c r="H242" s="15">
        <f>MAX(G242-C9,0)</f>
        <v/>
      </c>
    </row>
    <row r="243" ht="12" customHeight="1" s="51">
      <c r="E243" s="23" t="n">
        <v>228</v>
      </c>
      <c r="F243" s="17">
        <f>NORMSINV(RAND())</f>
        <v/>
      </c>
      <c r="G243" s="15">
        <f>C5*EXP((C7-0.5*C8^2)*C6+C8*SQRT(C6)*F243)</f>
        <v/>
      </c>
      <c r="H243" s="15">
        <f>MAX(G243-C9,0)</f>
        <v/>
      </c>
    </row>
    <row r="244" ht="12" customHeight="1" s="51">
      <c r="E244" s="23" t="n">
        <v>229</v>
      </c>
      <c r="F244" s="17">
        <f>NORMSINV(RAND())</f>
        <v/>
      </c>
      <c r="G244" s="15">
        <f>C5*EXP((C7-0.5*C8^2)*C6+C8*SQRT(C6)*F244)</f>
        <v/>
      </c>
      <c r="H244" s="15">
        <f>MAX(G244-C9,0)</f>
        <v/>
      </c>
    </row>
    <row r="245" ht="12" customHeight="1" s="51">
      <c r="E245" s="23" t="n">
        <v>230</v>
      </c>
      <c r="F245" s="17">
        <f>NORMSINV(RAND())</f>
        <v/>
      </c>
      <c r="G245" s="15">
        <f>C5*EXP((C7-0.5*C8^2)*C6+C8*SQRT(C6)*F245)</f>
        <v/>
      </c>
      <c r="H245" s="15">
        <f>MAX(G245-C9,0)</f>
        <v/>
      </c>
    </row>
    <row r="246" ht="12" customHeight="1" s="51">
      <c r="E246" s="23" t="n">
        <v>231</v>
      </c>
      <c r="F246" s="17">
        <f>NORMSINV(RAND())</f>
        <v/>
      </c>
      <c r="G246" s="15">
        <f>C5*EXP((C7-0.5*C8^2)*C6+C8*SQRT(C6)*F246)</f>
        <v/>
      </c>
      <c r="H246" s="15">
        <f>MAX(G246-C9,0)</f>
        <v/>
      </c>
    </row>
    <row r="247" ht="12" customHeight="1" s="51">
      <c r="E247" s="23" t="n">
        <v>232</v>
      </c>
      <c r="F247" s="17">
        <f>NORMSINV(RAND())</f>
        <v/>
      </c>
      <c r="G247" s="15">
        <f>C5*EXP((C7-0.5*C8^2)*C6+C8*SQRT(C6)*F247)</f>
        <v/>
      </c>
      <c r="H247" s="15">
        <f>MAX(G247-C9,0)</f>
        <v/>
      </c>
    </row>
    <row r="248" ht="12" customHeight="1" s="51">
      <c r="E248" s="23" t="n">
        <v>233</v>
      </c>
      <c r="F248" s="17">
        <f>NORMSINV(RAND())</f>
        <v/>
      </c>
      <c r="G248" s="15">
        <f>C5*EXP((C7-0.5*C8^2)*C6+C8*SQRT(C6)*F248)</f>
        <v/>
      </c>
      <c r="H248" s="15">
        <f>MAX(G248-C9,0)</f>
        <v/>
      </c>
    </row>
    <row r="249" ht="12" customHeight="1" s="51">
      <c r="E249" s="23" t="n">
        <v>234</v>
      </c>
      <c r="F249" s="17">
        <f>NORMSINV(RAND())</f>
        <v/>
      </c>
      <c r="G249" s="15">
        <f>C5*EXP((C7-0.5*C8^2)*C6+C8*SQRT(C6)*F249)</f>
        <v/>
      </c>
      <c r="H249" s="15">
        <f>MAX(G249-C9,0)</f>
        <v/>
      </c>
    </row>
    <row r="250" ht="12" customHeight="1" s="51">
      <c r="E250" s="23" t="n">
        <v>235</v>
      </c>
      <c r="F250" s="17">
        <f>NORMSINV(RAND())</f>
        <v/>
      </c>
      <c r="G250" s="15">
        <f>C5*EXP((C7-0.5*C8^2)*C6+C8*SQRT(C6)*F250)</f>
        <v/>
      </c>
      <c r="H250" s="15">
        <f>MAX(G250-C9,0)</f>
        <v/>
      </c>
    </row>
    <row r="251" ht="12" customHeight="1" s="51">
      <c r="E251" s="23" t="n">
        <v>236</v>
      </c>
      <c r="F251" s="17">
        <f>NORMSINV(RAND())</f>
        <v/>
      </c>
      <c r="G251" s="15">
        <f>C5*EXP((C7-0.5*C8^2)*C6+C8*SQRT(C6)*F251)</f>
        <v/>
      </c>
      <c r="H251" s="15">
        <f>MAX(G251-C9,0)</f>
        <v/>
      </c>
    </row>
    <row r="252" ht="12" customHeight="1" s="51">
      <c r="E252" s="23" t="n">
        <v>237</v>
      </c>
      <c r="F252" s="17">
        <f>NORMSINV(RAND())</f>
        <v/>
      </c>
      <c r="G252" s="15">
        <f>C5*EXP((C7-0.5*C8^2)*C6+C8*SQRT(C6)*F252)</f>
        <v/>
      </c>
      <c r="H252" s="15">
        <f>MAX(G252-C9,0)</f>
        <v/>
      </c>
    </row>
    <row r="253" ht="12" customHeight="1" s="51">
      <c r="E253" s="23" t="n">
        <v>238</v>
      </c>
      <c r="F253" s="17">
        <f>NORMSINV(RAND())</f>
        <v/>
      </c>
      <c r="G253" s="15">
        <f>C5*EXP((C7-0.5*C8^2)*C6+C8*SQRT(C6)*F253)</f>
        <v/>
      </c>
      <c r="H253" s="15">
        <f>MAX(G253-C9,0)</f>
        <v/>
      </c>
    </row>
    <row r="254" ht="12" customHeight="1" s="51">
      <c r="E254" s="23" t="n">
        <v>239</v>
      </c>
      <c r="F254" s="17">
        <f>NORMSINV(RAND())</f>
        <v/>
      </c>
      <c r="G254" s="15">
        <f>C5*EXP((C7-0.5*C8^2)*C6+C8*SQRT(C6)*F254)</f>
        <v/>
      </c>
      <c r="H254" s="15">
        <f>MAX(G254-C9,0)</f>
        <v/>
      </c>
    </row>
    <row r="255" ht="12" customHeight="1" s="51">
      <c r="E255" s="23" t="n">
        <v>240</v>
      </c>
      <c r="F255" s="17">
        <f>NORMSINV(RAND())</f>
        <v/>
      </c>
      <c r="G255" s="15">
        <f>C5*EXP((C7-0.5*C8^2)*C6+C8*SQRT(C6)*F255)</f>
        <v/>
      </c>
      <c r="H255" s="15">
        <f>MAX(G255-C9,0)</f>
        <v/>
      </c>
    </row>
    <row r="256" ht="12" customHeight="1" s="51">
      <c r="E256" s="23" t="n">
        <v>241</v>
      </c>
      <c r="F256" s="17">
        <f>NORMSINV(RAND())</f>
        <v/>
      </c>
      <c r="G256" s="15">
        <f>C5*EXP((C7-0.5*C8^2)*C6+C8*SQRT(C6)*F256)</f>
        <v/>
      </c>
      <c r="H256" s="15">
        <f>MAX(G256-C9,0)</f>
        <v/>
      </c>
    </row>
    <row r="257" ht="12" customHeight="1" s="51">
      <c r="E257" s="23" t="n">
        <v>242</v>
      </c>
      <c r="F257" s="17">
        <f>NORMSINV(RAND())</f>
        <v/>
      </c>
      <c r="G257" s="15">
        <f>C5*EXP((C7-0.5*C8^2)*C6+C8*SQRT(C6)*F257)</f>
        <v/>
      </c>
      <c r="H257" s="15">
        <f>MAX(G257-C9,0)</f>
        <v/>
      </c>
    </row>
    <row r="258" ht="12" customHeight="1" s="51">
      <c r="E258" s="23" t="n">
        <v>243</v>
      </c>
      <c r="F258" s="17">
        <f>NORMSINV(RAND())</f>
        <v/>
      </c>
      <c r="G258" s="15">
        <f>C5*EXP((C7-0.5*C8^2)*C6+C8*SQRT(C6)*F258)</f>
        <v/>
      </c>
      <c r="H258" s="15">
        <f>MAX(G258-C9,0)</f>
        <v/>
      </c>
    </row>
    <row r="259" ht="12" customHeight="1" s="51">
      <c r="E259" s="23" t="n">
        <v>244</v>
      </c>
      <c r="F259" s="17">
        <f>NORMSINV(RAND())</f>
        <v/>
      </c>
      <c r="G259" s="15">
        <f>C5*EXP((C7-0.5*C8^2)*C6+C8*SQRT(C6)*F259)</f>
        <v/>
      </c>
      <c r="H259" s="15">
        <f>MAX(G259-C9,0)</f>
        <v/>
      </c>
    </row>
    <row r="260" ht="12" customHeight="1" s="51">
      <c r="E260" s="23" t="n">
        <v>245</v>
      </c>
      <c r="F260" s="17">
        <f>NORMSINV(RAND())</f>
        <v/>
      </c>
      <c r="G260" s="15">
        <f>C5*EXP((C7-0.5*C8^2)*C6+C8*SQRT(C6)*F260)</f>
        <v/>
      </c>
      <c r="H260" s="15">
        <f>MAX(G260-C9,0)</f>
        <v/>
      </c>
    </row>
    <row r="261" ht="12" customHeight="1" s="51">
      <c r="E261" s="23" t="n">
        <v>246</v>
      </c>
      <c r="F261" s="17">
        <f>NORMSINV(RAND())</f>
        <v/>
      </c>
      <c r="G261" s="15">
        <f>C5*EXP((C7-0.5*C8^2)*C6+C8*SQRT(C6)*F261)</f>
        <v/>
      </c>
      <c r="H261" s="15">
        <f>MAX(G261-C9,0)</f>
        <v/>
      </c>
    </row>
    <row r="262" ht="12" customHeight="1" s="51">
      <c r="E262" s="23" t="n">
        <v>247</v>
      </c>
      <c r="F262" s="17">
        <f>NORMSINV(RAND())</f>
        <v/>
      </c>
      <c r="G262" s="15">
        <f>C5*EXP((C7-0.5*C8^2)*C6+C8*SQRT(C6)*F262)</f>
        <v/>
      </c>
      <c r="H262" s="15">
        <f>MAX(G262-C9,0)</f>
        <v/>
      </c>
    </row>
    <row r="263" ht="12" customHeight="1" s="51">
      <c r="E263" s="23" t="n">
        <v>248</v>
      </c>
      <c r="F263" s="17">
        <f>NORMSINV(RAND())</f>
        <v/>
      </c>
      <c r="G263" s="15">
        <f>C5*EXP((C7-0.5*C8^2)*C6+C8*SQRT(C6)*F263)</f>
        <v/>
      </c>
      <c r="H263" s="15">
        <f>MAX(G263-C9,0)</f>
        <v/>
      </c>
    </row>
    <row r="264" ht="12" customHeight="1" s="51">
      <c r="E264" s="23" t="n">
        <v>249</v>
      </c>
      <c r="F264" s="17">
        <f>NORMSINV(RAND())</f>
        <v/>
      </c>
      <c r="G264" s="15">
        <f>C5*EXP((C7-0.5*C8^2)*C6+C8*SQRT(C6)*F264)</f>
        <v/>
      </c>
      <c r="H264" s="15">
        <f>MAX(G264-C9,0)</f>
        <v/>
      </c>
    </row>
    <row r="265" ht="12" customHeight="1" s="51">
      <c r="E265" s="23" t="n">
        <v>250</v>
      </c>
      <c r="F265" s="17">
        <f>NORMSINV(RAND())</f>
        <v/>
      </c>
      <c r="G265" s="15">
        <f>C5*EXP((C7-0.5*C8^2)*C6+C8*SQRT(C6)*F265)</f>
        <v/>
      </c>
      <c r="H265" s="15">
        <f>MAX(G265-C9,0)</f>
        <v/>
      </c>
    </row>
    <row r="266" ht="12" customHeight="1" s="51">
      <c r="E266" s="23" t="n">
        <v>251</v>
      </c>
      <c r="F266" s="17">
        <f>NORMSINV(RAND())</f>
        <v/>
      </c>
      <c r="G266" s="15">
        <f>C5*EXP((C7-0.5*C8^2)*C6+C8*SQRT(C6)*F266)</f>
        <v/>
      </c>
      <c r="H266" s="15">
        <f>MAX(G266-C9,0)</f>
        <v/>
      </c>
    </row>
    <row r="267" ht="12" customHeight="1" s="51">
      <c r="E267" s="23" t="n">
        <v>252</v>
      </c>
      <c r="F267" s="17">
        <f>NORMSINV(RAND())</f>
        <v/>
      </c>
      <c r="G267" s="15">
        <f>C5*EXP((C7-0.5*C8^2)*C6+C8*SQRT(C6)*F267)</f>
        <v/>
      </c>
      <c r="H267" s="15">
        <f>MAX(G267-C9,0)</f>
        <v/>
      </c>
    </row>
    <row r="268" ht="12" customHeight="1" s="51">
      <c r="E268" s="23" t="n">
        <v>253</v>
      </c>
      <c r="F268" s="17">
        <f>NORMSINV(RAND())</f>
        <v/>
      </c>
      <c r="G268" s="15">
        <f>C5*EXP((C7-0.5*C8^2)*C6+C8*SQRT(C6)*F268)</f>
        <v/>
      </c>
      <c r="H268" s="15">
        <f>MAX(G268-C9,0)</f>
        <v/>
      </c>
    </row>
    <row r="269" ht="12" customHeight="1" s="51">
      <c r="E269" s="23" t="n">
        <v>254</v>
      </c>
      <c r="F269" s="17">
        <f>NORMSINV(RAND())</f>
        <v/>
      </c>
      <c r="G269" s="15">
        <f>C5*EXP((C7-0.5*C8^2)*C6+C8*SQRT(C6)*F269)</f>
        <v/>
      </c>
      <c r="H269" s="15">
        <f>MAX(G269-C9,0)</f>
        <v/>
      </c>
    </row>
    <row r="270" ht="12" customHeight="1" s="51">
      <c r="E270" s="23" t="n">
        <v>255</v>
      </c>
      <c r="F270" s="17">
        <f>NORMSINV(RAND())</f>
        <v/>
      </c>
      <c r="G270" s="15">
        <f>C5*EXP((C7-0.5*C8^2)*C6+C8*SQRT(C6)*F270)</f>
        <v/>
      </c>
      <c r="H270" s="15">
        <f>MAX(G270-C9,0)</f>
        <v/>
      </c>
    </row>
    <row r="271" ht="12" customHeight="1" s="51">
      <c r="E271" s="23" t="n">
        <v>256</v>
      </c>
      <c r="F271" s="17">
        <f>NORMSINV(RAND())</f>
        <v/>
      </c>
      <c r="G271" s="15">
        <f>C5*EXP((C7-0.5*C8^2)*C6+C8*SQRT(C6)*F271)</f>
        <v/>
      </c>
      <c r="H271" s="15">
        <f>MAX(G271-C9,0)</f>
        <v/>
      </c>
    </row>
    <row r="272" ht="12" customHeight="1" s="51">
      <c r="E272" s="23" t="n">
        <v>257</v>
      </c>
      <c r="F272" s="17">
        <f>NORMSINV(RAND())</f>
        <v/>
      </c>
      <c r="G272" s="15">
        <f>C5*EXP((C7-0.5*C8^2)*C6+C8*SQRT(C6)*F272)</f>
        <v/>
      </c>
      <c r="H272" s="15">
        <f>MAX(G272-C9,0)</f>
        <v/>
      </c>
    </row>
    <row r="273" ht="12" customHeight="1" s="51">
      <c r="E273" s="23" t="n">
        <v>258</v>
      </c>
      <c r="F273" s="17">
        <f>NORMSINV(RAND())</f>
        <v/>
      </c>
      <c r="G273" s="15">
        <f>C5*EXP((C7-0.5*C8^2)*C6+C8*SQRT(C6)*F273)</f>
        <v/>
      </c>
      <c r="H273" s="15">
        <f>MAX(G273-C9,0)</f>
        <v/>
      </c>
    </row>
    <row r="274" ht="12" customHeight="1" s="51">
      <c r="E274" s="23" t="n">
        <v>259</v>
      </c>
      <c r="F274" s="17">
        <f>NORMSINV(RAND())</f>
        <v/>
      </c>
      <c r="G274" s="15">
        <f>C5*EXP((C7-0.5*C8^2)*C6+C8*SQRT(C6)*F274)</f>
        <v/>
      </c>
      <c r="H274" s="15">
        <f>MAX(G274-C9,0)</f>
        <v/>
      </c>
    </row>
    <row r="275" ht="12" customHeight="1" s="51">
      <c r="E275" s="23" t="n">
        <v>260</v>
      </c>
      <c r="F275" s="17">
        <f>NORMSINV(RAND())</f>
        <v/>
      </c>
      <c r="G275" s="15">
        <f>C5*EXP((C7-0.5*C8^2)*C6+C8*SQRT(C6)*F275)</f>
        <v/>
      </c>
      <c r="H275" s="15">
        <f>MAX(G275-C9,0)</f>
        <v/>
      </c>
    </row>
    <row r="276" ht="12" customHeight="1" s="51">
      <c r="E276" s="23" t="n">
        <v>261</v>
      </c>
      <c r="F276" s="17">
        <f>NORMSINV(RAND())</f>
        <v/>
      </c>
      <c r="G276" s="15">
        <f>C5*EXP((C7-0.5*C8^2)*C6+C8*SQRT(C6)*F276)</f>
        <v/>
      </c>
      <c r="H276" s="15">
        <f>MAX(G276-C9,0)</f>
        <v/>
      </c>
    </row>
    <row r="277" ht="12" customHeight="1" s="51">
      <c r="E277" s="23" t="n">
        <v>262</v>
      </c>
      <c r="F277" s="17">
        <f>NORMSINV(RAND())</f>
        <v/>
      </c>
      <c r="G277" s="15">
        <f>C5*EXP((C7-0.5*C8^2)*C6+C8*SQRT(C6)*F277)</f>
        <v/>
      </c>
      <c r="H277" s="15">
        <f>MAX(G277-C9,0)</f>
        <v/>
      </c>
    </row>
    <row r="278" ht="12" customHeight="1" s="51">
      <c r="E278" s="23" t="n">
        <v>263</v>
      </c>
      <c r="F278" s="17">
        <f>NORMSINV(RAND())</f>
        <v/>
      </c>
      <c r="G278" s="15">
        <f>C5*EXP((C7-0.5*C8^2)*C6+C8*SQRT(C6)*F278)</f>
        <v/>
      </c>
      <c r="H278" s="15">
        <f>MAX(G278-C9,0)</f>
        <v/>
      </c>
    </row>
    <row r="279" ht="12" customHeight="1" s="51">
      <c r="E279" s="23" t="n">
        <v>264</v>
      </c>
      <c r="F279" s="17">
        <f>NORMSINV(RAND())</f>
        <v/>
      </c>
      <c r="G279" s="15">
        <f>C5*EXP((C7-0.5*C8^2)*C6+C8*SQRT(C6)*F279)</f>
        <v/>
      </c>
      <c r="H279" s="15">
        <f>MAX(G279-C9,0)</f>
        <v/>
      </c>
    </row>
    <row r="280" ht="12" customHeight="1" s="51">
      <c r="E280" s="23" t="n">
        <v>265</v>
      </c>
      <c r="F280" s="17">
        <f>NORMSINV(RAND())</f>
        <v/>
      </c>
      <c r="G280" s="15">
        <f>C5*EXP((C7-0.5*C8^2)*C6+C8*SQRT(C6)*F280)</f>
        <v/>
      </c>
      <c r="H280" s="15">
        <f>MAX(G280-C9,0)</f>
        <v/>
      </c>
    </row>
    <row r="281" ht="12" customHeight="1" s="51">
      <c r="E281" s="23" t="n">
        <v>266</v>
      </c>
      <c r="F281" s="17">
        <f>NORMSINV(RAND())</f>
        <v/>
      </c>
      <c r="G281" s="15">
        <f>C5*EXP((C7-0.5*C8^2)*C6+C8*SQRT(C6)*F281)</f>
        <v/>
      </c>
      <c r="H281" s="15">
        <f>MAX(G281-C9,0)</f>
        <v/>
      </c>
    </row>
    <row r="282" ht="12" customHeight="1" s="51">
      <c r="E282" s="23" t="n">
        <v>267</v>
      </c>
      <c r="F282" s="17">
        <f>NORMSINV(RAND())</f>
        <v/>
      </c>
      <c r="G282" s="15">
        <f>C5*EXP((C7-0.5*C8^2)*C6+C8*SQRT(C6)*F282)</f>
        <v/>
      </c>
      <c r="H282" s="15">
        <f>MAX(G282-C9,0)</f>
        <v/>
      </c>
    </row>
    <row r="283" ht="12" customHeight="1" s="51">
      <c r="E283" s="23" t="n">
        <v>268</v>
      </c>
      <c r="F283" s="17">
        <f>NORMSINV(RAND())</f>
        <v/>
      </c>
      <c r="G283" s="15">
        <f>C5*EXP((C7-0.5*C8^2)*C6+C8*SQRT(C6)*F283)</f>
        <v/>
      </c>
      <c r="H283" s="15">
        <f>MAX(G283-C9,0)</f>
        <v/>
      </c>
    </row>
    <row r="284" ht="12" customHeight="1" s="51">
      <c r="E284" s="23" t="n">
        <v>269</v>
      </c>
      <c r="F284" s="17">
        <f>NORMSINV(RAND())</f>
        <v/>
      </c>
      <c r="G284" s="15">
        <f>C5*EXP((C7-0.5*C8^2)*C6+C8*SQRT(C6)*F284)</f>
        <v/>
      </c>
      <c r="H284" s="15">
        <f>MAX(G284-C9,0)</f>
        <v/>
      </c>
    </row>
    <row r="285" ht="12" customHeight="1" s="51">
      <c r="E285" s="23" t="n">
        <v>270</v>
      </c>
      <c r="F285" s="17">
        <f>NORMSINV(RAND())</f>
        <v/>
      </c>
      <c r="G285" s="15">
        <f>C5*EXP((C7-0.5*C8^2)*C6+C8*SQRT(C6)*F285)</f>
        <v/>
      </c>
      <c r="H285" s="15">
        <f>MAX(G285-C9,0)</f>
        <v/>
      </c>
    </row>
    <row r="286" ht="12" customHeight="1" s="51">
      <c r="E286" s="23" t="n">
        <v>271</v>
      </c>
      <c r="F286" s="17">
        <f>NORMSINV(RAND())</f>
        <v/>
      </c>
      <c r="G286" s="15">
        <f>C5*EXP((C7-0.5*C8^2)*C6+C8*SQRT(C6)*F286)</f>
        <v/>
      </c>
      <c r="H286" s="15">
        <f>MAX(G286-C9,0)</f>
        <v/>
      </c>
    </row>
    <row r="287" ht="12" customHeight="1" s="51">
      <c r="E287" s="23" t="n">
        <v>272</v>
      </c>
      <c r="F287" s="17">
        <f>NORMSINV(RAND())</f>
        <v/>
      </c>
      <c r="G287" s="15">
        <f>C5*EXP((C7-0.5*C8^2)*C6+C8*SQRT(C6)*F287)</f>
        <v/>
      </c>
      <c r="H287" s="15">
        <f>MAX(G287-C9,0)</f>
        <v/>
      </c>
    </row>
    <row r="288" ht="12" customHeight="1" s="51">
      <c r="E288" s="23" t="n">
        <v>273</v>
      </c>
      <c r="F288" s="17">
        <f>NORMSINV(RAND())</f>
        <v/>
      </c>
      <c r="G288" s="15">
        <f>C5*EXP((C7-0.5*C8^2)*C6+C8*SQRT(C6)*F288)</f>
        <v/>
      </c>
      <c r="H288" s="15">
        <f>MAX(G288-C9,0)</f>
        <v/>
      </c>
    </row>
    <row r="289" ht="12" customHeight="1" s="51">
      <c r="E289" s="23" t="n">
        <v>274</v>
      </c>
      <c r="F289" s="17">
        <f>NORMSINV(RAND())</f>
        <v/>
      </c>
      <c r="G289" s="15">
        <f>C5*EXP((C7-0.5*C8^2)*C6+C8*SQRT(C6)*F289)</f>
        <v/>
      </c>
      <c r="H289" s="15">
        <f>MAX(G289-C9,0)</f>
        <v/>
      </c>
    </row>
    <row r="290" ht="12" customHeight="1" s="51">
      <c r="E290" s="23" t="n">
        <v>275</v>
      </c>
      <c r="F290" s="17">
        <f>NORMSINV(RAND())</f>
        <v/>
      </c>
      <c r="G290" s="15">
        <f>C5*EXP((C7-0.5*C8^2)*C6+C8*SQRT(C6)*F290)</f>
        <v/>
      </c>
      <c r="H290" s="15">
        <f>MAX(G290-C9,0)</f>
        <v/>
      </c>
    </row>
    <row r="291" ht="12" customHeight="1" s="51">
      <c r="E291" s="23" t="n">
        <v>276</v>
      </c>
      <c r="F291" s="17">
        <f>NORMSINV(RAND())</f>
        <v/>
      </c>
      <c r="G291" s="15">
        <f>C5*EXP((C7-0.5*C8^2)*C6+C8*SQRT(C6)*F291)</f>
        <v/>
      </c>
      <c r="H291" s="15">
        <f>MAX(G291-C9,0)</f>
        <v/>
      </c>
    </row>
    <row r="292" ht="12" customHeight="1" s="51">
      <c r="E292" s="23" t="n">
        <v>277</v>
      </c>
      <c r="F292" s="17">
        <f>NORMSINV(RAND())</f>
        <v/>
      </c>
      <c r="G292" s="15">
        <f>C5*EXP((C7-0.5*C8^2)*C6+C8*SQRT(C6)*F292)</f>
        <v/>
      </c>
      <c r="H292" s="15">
        <f>MAX(G292-C9,0)</f>
        <v/>
      </c>
    </row>
    <row r="293" ht="12" customHeight="1" s="51">
      <c r="E293" s="23" t="n">
        <v>278</v>
      </c>
      <c r="F293" s="17">
        <f>NORMSINV(RAND())</f>
        <v/>
      </c>
      <c r="G293" s="15">
        <f>C5*EXP((C7-0.5*C8^2)*C6+C8*SQRT(C6)*F293)</f>
        <v/>
      </c>
      <c r="H293" s="15">
        <f>MAX(G293-C9,0)</f>
        <v/>
      </c>
    </row>
    <row r="294" ht="12" customHeight="1" s="51">
      <c r="E294" s="23" t="n">
        <v>279</v>
      </c>
      <c r="F294" s="17">
        <f>NORMSINV(RAND())</f>
        <v/>
      </c>
      <c r="G294" s="15">
        <f>C5*EXP((C7-0.5*C8^2)*C6+C8*SQRT(C6)*F294)</f>
        <v/>
      </c>
      <c r="H294" s="15">
        <f>MAX(G294-C9,0)</f>
        <v/>
      </c>
    </row>
    <row r="295" ht="12" customHeight="1" s="51">
      <c r="E295" s="23" t="n">
        <v>280</v>
      </c>
      <c r="F295" s="17">
        <f>NORMSINV(RAND())</f>
        <v/>
      </c>
      <c r="G295" s="15">
        <f>C5*EXP((C7-0.5*C8^2)*C6+C8*SQRT(C6)*F295)</f>
        <v/>
      </c>
      <c r="H295" s="15">
        <f>MAX(G295-C9,0)</f>
        <v/>
      </c>
    </row>
    <row r="296" ht="12" customHeight="1" s="51">
      <c r="E296" s="23" t="n">
        <v>281</v>
      </c>
      <c r="F296" s="17">
        <f>NORMSINV(RAND())</f>
        <v/>
      </c>
      <c r="G296" s="15">
        <f>C5*EXP((C7-0.5*C8^2)*C6+C8*SQRT(C6)*F296)</f>
        <v/>
      </c>
      <c r="H296" s="15">
        <f>MAX(G296-C9,0)</f>
        <v/>
      </c>
    </row>
    <row r="297" ht="12" customHeight="1" s="51">
      <c r="E297" s="23" t="n">
        <v>282</v>
      </c>
      <c r="F297" s="17">
        <f>NORMSINV(RAND())</f>
        <v/>
      </c>
      <c r="G297" s="15">
        <f>C5*EXP((C7-0.5*C8^2)*C6+C8*SQRT(C6)*F297)</f>
        <v/>
      </c>
      <c r="H297" s="15">
        <f>MAX(G297-C9,0)</f>
        <v/>
      </c>
    </row>
    <row r="298" ht="12" customHeight="1" s="51">
      <c r="E298" s="23" t="n">
        <v>283</v>
      </c>
      <c r="F298" s="17">
        <f>NORMSINV(RAND())</f>
        <v/>
      </c>
      <c r="G298" s="15">
        <f>C5*EXP((C7-0.5*C8^2)*C6+C8*SQRT(C6)*F298)</f>
        <v/>
      </c>
      <c r="H298" s="15">
        <f>MAX(G298-C9,0)</f>
        <v/>
      </c>
    </row>
    <row r="299" ht="12" customHeight="1" s="51">
      <c r="E299" s="23" t="n">
        <v>284</v>
      </c>
      <c r="F299" s="17">
        <f>NORMSINV(RAND())</f>
        <v/>
      </c>
      <c r="G299" s="15">
        <f>C5*EXP((C7-0.5*C8^2)*C6+C8*SQRT(C6)*F299)</f>
        <v/>
      </c>
      <c r="H299" s="15">
        <f>MAX(G299-C9,0)</f>
        <v/>
      </c>
    </row>
    <row r="300" ht="12" customHeight="1" s="51">
      <c r="E300" s="23" t="n">
        <v>285</v>
      </c>
      <c r="F300" s="17">
        <f>NORMSINV(RAND())</f>
        <v/>
      </c>
      <c r="G300" s="15">
        <f>C5*EXP((C7-0.5*C8^2)*C6+C8*SQRT(C6)*F300)</f>
        <v/>
      </c>
      <c r="H300" s="15">
        <f>MAX(G300-C9,0)</f>
        <v/>
      </c>
    </row>
    <row r="301" ht="12" customHeight="1" s="51">
      <c r="E301" s="23" t="n">
        <v>286</v>
      </c>
      <c r="F301" s="17">
        <f>NORMSINV(RAND())</f>
        <v/>
      </c>
      <c r="G301" s="15">
        <f>C5*EXP((C7-0.5*C8^2)*C6+C8*SQRT(C6)*F301)</f>
        <v/>
      </c>
      <c r="H301" s="15">
        <f>MAX(G301-C9,0)</f>
        <v/>
      </c>
    </row>
    <row r="302" ht="12" customHeight="1" s="51">
      <c r="E302" s="23" t="n">
        <v>287</v>
      </c>
      <c r="F302" s="17">
        <f>NORMSINV(RAND())</f>
        <v/>
      </c>
      <c r="G302" s="15">
        <f>C5*EXP((C7-0.5*C8^2)*C6+C8*SQRT(C6)*F302)</f>
        <v/>
      </c>
      <c r="H302" s="15">
        <f>MAX(G302-C9,0)</f>
        <v/>
      </c>
    </row>
    <row r="303" ht="12" customHeight="1" s="51">
      <c r="E303" s="23" t="n">
        <v>288</v>
      </c>
      <c r="F303" s="17">
        <f>NORMSINV(RAND())</f>
        <v/>
      </c>
      <c r="G303" s="15">
        <f>C5*EXP((C7-0.5*C8^2)*C6+C8*SQRT(C6)*F303)</f>
        <v/>
      </c>
      <c r="H303" s="15">
        <f>MAX(G303-C9,0)</f>
        <v/>
      </c>
    </row>
    <row r="304" ht="12" customHeight="1" s="51">
      <c r="E304" s="23" t="n">
        <v>289</v>
      </c>
      <c r="F304" s="17">
        <f>NORMSINV(RAND())</f>
        <v/>
      </c>
      <c r="G304" s="15">
        <f>C5*EXP((C7-0.5*C8^2)*C6+C8*SQRT(C6)*F304)</f>
        <v/>
      </c>
      <c r="H304" s="15">
        <f>MAX(G304-C9,0)</f>
        <v/>
      </c>
    </row>
    <row r="305" ht="12" customHeight="1" s="51">
      <c r="E305" s="23" t="n">
        <v>290</v>
      </c>
      <c r="F305" s="17">
        <f>NORMSINV(RAND())</f>
        <v/>
      </c>
      <c r="G305" s="15">
        <f>C5*EXP((C7-0.5*C8^2)*C6+C8*SQRT(C6)*F305)</f>
        <v/>
      </c>
      <c r="H305" s="15">
        <f>MAX(G305-C9,0)</f>
        <v/>
      </c>
    </row>
    <row r="306" ht="12" customHeight="1" s="51">
      <c r="E306" s="23" t="n">
        <v>291</v>
      </c>
      <c r="F306" s="17">
        <f>NORMSINV(RAND())</f>
        <v/>
      </c>
      <c r="G306" s="15">
        <f>C5*EXP((C7-0.5*C8^2)*C6+C8*SQRT(C6)*F306)</f>
        <v/>
      </c>
      <c r="H306" s="15">
        <f>MAX(G306-C9,0)</f>
        <v/>
      </c>
    </row>
    <row r="307" ht="12" customHeight="1" s="51">
      <c r="E307" s="23" t="n">
        <v>292</v>
      </c>
      <c r="F307" s="17">
        <f>NORMSINV(RAND())</f>
        <v/>
      </c>
      <c r="G307" s="15">
        <f>C5*EXP((C7-0.5*C8^2)*C6+C8*SQRT(C6)*F307)</f>
        <v/>
      </c>
      <c r="H307" s="15">
        <f>MAX(G307-C9,0)</f>
        <v/>
      </c>
    </row>
    <row r="308" ht="12" customHeight="1" s="51">
      <c r="E308" s="23" t="n">
        <v>293</v>
      </c>
      <c r="F308" s="17">
        <f>NORMSINV(RAND())</f>
        <v/>
      </c>
      <c r="G308" s="15">
        <f>C5*EXP((C7-0.5*C8^2)*C6+C8*SQRT(C6)*F308)</f>
        <v/>
      </c>
      <c r="H308" s="15">
        <f>MAX(G308-C9,0)</f>
        <v/>
      </c>
    </row>
    <row r="309" ht="12" customHeight="1" s="51">
      <c r="E309" s="23" t="n">
        <v>294</v>
      </c>
      <c r="F309" s="17">
        <f>NORMSINV(RAND())</f>
        <v/>
      </c>
      <c r="G309" s="15">
        <f>C5*EXP((C7-0.5*C8^2)*C6+C8*SQRT(C6)*F309)</f>
        <v/>
      </c>
      <c r="H309" s="15">
        <f>MAX(G309-C9,0)</f>
        <v/>
      </c>
    </row>
    <row r="310" ht="12" customHeight="1" s="51">
      <c r="E310" s="23" t="n">
        <v>295</v>
      </c>
      <c r="F310" s="17">
        <f>NORMSINV(RAND())</f>
        <v/>
      </c>
      <c r="G310" s="15">
        <f>C5*EXP((C7-0.5*C8^2)*C6+C8*SQRT(C6)*F310)</f>
        <v/>
      </c>
      <c r="H310" s="15">
        <f>MAX(G310-C9,0)</f>
        <v/>
      </c>
    </row>
    <row r="311" ht="12" customHeight="1" s="51">
      <c r="E311" s="23" t="n">
        <v>296</v>
      </c>
      <c r="F311" s="17">
        <f>NORMSINV(RAND())</f>
        <v/>
      </c>
      <c r="G311" s="15">
        <f>C5*EXP((C7-0.5*C8^2)*C6+C8*SQRT(C6)*F311)</f>
        <v/>
      </c>
      <c r="H311" s="15">
        <f>MAX(G311-C9,0)</f>
        <v/>
      </c>
    </row>
    <row r="312" ht="12" customHeight="1" s="51">
      <c r="E312" s="23" t="n">
        <v>297</v>
      </c>
      <c r="F312" s="17">
        <f>NORMSINV(RAND())</f>
        <v/>
      </c>
      <c r="G312" s="15">
        <f>C5*EXP((C7-0.5*C8^2)*C6+C8*SQRT(C6)*F312)</f>
        <v/>
      </c>
      <c r="H312" s="15">
        <f>MAX(G312-C9,0)</f>
        <v/>
      </c>
    </row>
    <row r="313" ht="12" customHeight="1" s="51">
      <c r="E313" s="23" t="n">
        <v>298</v>
      </c>
      <c r="F313" s="17">
        <f>NORMSINV(RAND())</f>
        <v/>
      </c>
      <c r="G313" s="15">
        <f>C5*EXP((C7-0.5*C8^2)*C6+C8*SQRT(C6)*F313)</f>
        <v/>
      </c>
      <c r="H313" s="15">
        <f>MAX(G313-C9,0)</f>
        <v/>
      </c>
    </row>
    <row r="314" ht="12" customHeight="1" s="51">
      <c r="E314" s="23" t="n">
        <v>299</v>
      </c>
      <c r="F314" s="17">
        <f>NORMSINV(RAND())</f>
        <v/>
      </c>
      <c r="G314" s="15">
        <f>C5*EXP((C7-0.5*C8^2)*C6+C8*SQRT(C6)*F314)</f>
        <v/>
      </c>
      <c r="H314" s="15">
        <f>MAX(G314-C9,0)</f>
        <v/>
      </c>
    </row>
    <row r="315" ht="12" customHeight="1" s="51">
      <c r="E315" s="23" t="n">
        <v>300</v>
      </c>
      <c r="F315" s="17">
        <f>NORMSINV(RAND())</f>
        <v/>
      </c>
      <c r="G315" s="15">
        <f>C5*EXP((C7-0.5*C8^2)*C6+C8*SQRT(C6)*F315)</f>
        <v/>
      </c>
      <c r="H315" s="15">
        <f>MAX(G315-C9,0)</f>
        <v/>
      </c>
    </row>
    <row r="316" ht="12" customHeight="1" s="51">
      <c r="E316" s="23" t="n">
        <v>301</v>
      </c>
      <c r="F316" s="17">
        <f>NORMSINV(RAND())</f>
        <v/>
      </c>
      <c r="G316" s="15">
        <f>C5*EXP((C7-0.5*C8^2)*C6+C8*SQRT(C6)*F316)</f>
        <v/>
      </c>
      <c r="H316" s="15">
        <f>MAX(G316-C9,0)</f>
        <v/>
      </c>
    </row>
    <row r="317" ht="12" customHeight="1" s="51">
      <c r="E317" s="23" t="n">
        <v>302</v>
      </c>
      <c r="F317" s="17">
        <f>NORMSINV(RAND())</f>
        <v/>
      </c>
      <c r="G317" s="15">
        <f>C5*EXP((C7-0.5*C8^2)*C6+C8*SQRT(C6)*F317)</f>
        <v/>
      </c>
      <c r="H317" s="15">
        <f>MAX(G317-C9,0)</f>
        <v/>
      </c>
    </row>
    <row r="318" ht="12" customHeight="1" s="51">
      <c r="E318" s="23" t="n">
        <v>303</v>
      </c>
      <c r="F318" s="17">
        <f>NORMSINV(RAND())</f>
        <v/>
      </c>
      <c r="G318" s="15">
        <f>C5*EXP((C7-0.5*C8^2)*C6+C8*SQRT(C6)*F318)</f>
        <v/>
      </c>
      <c r="H318" s="15">
        <f>MAX(G318-C9,0)</f>
        <v/>
      </c>
    </row>
    <row r="319" ht="12" customHeight="1" s="51">
      <c r="E319" s="23" t="n">
        <v>304</v>
      </c>
      <c r="F319" s="17">
        <f>NORMSINV(RAND())</f>
        <v/>
      </c>
      <c r="G319" s="15">
        <f>C5*EXP((C7-0.5*C8^2)*C6+C8*SQRT(C6)*F319)</f>
        <v/>
      </c>
      <c r="H319" s="15">
        <f>MAX(G319-C9,0)</f>
        <v/>
      </c>
    </row>
    <row r="320" ht="12" customHeight="1" s="51">
      <c r="E320" s="23" t="n">
        <v>305</v>
      </c>
      <c r="F320" s="17">
        <f>NORMSINV(RAND())</f>
        <v/>
      </c>
      <c r="G320" s="15">
        <f>C5*EXP((C7-0.5*C8^2)*C6+C8*SQRT(C6)*F320)</f>
        <v/>
      </c>
      <c r="H320" s="15">
        <f>MAX(G320-C9,0)</f>
        <v/>
      </c>
    </row>
    <row r="321" ht="12" customHeight="1" s="51">
      <c r="E321" s="23" t="n">
        <v>306</v>
      </c>
      <c r="F321" s="17">
        <f>NORMSINV(RAND())</f>
        <v/>
      </c>
      <c r="G321" s="15">
        <f>C5*EXP((C7-0.5*C8^2)*C6+C8*SQRT(C6)*F321)</f>
        <v/>
      </c>
      <c r="H321" s="15">
        <f>MAX(G321-C9,0)</f>
        <v/>
      </c>
    </row>
    <row r="322" ht="12" customHeight="1" s="51">
      <c r="E322" s="23" t="n">
        <v>307</v>
      </c>
      <c r="F322" s="17">
        <f>NORMSINV(RAND())</f>
        <v/>
      </c>
      <c r="G322" s="15">
        <f>C5*EXP((C7-0.5*C8^2)*C6+C8*SQRT(C6)*F322)</f>
        <v/>
      </c>
      <c r="H322" s="15">
        <f>MAX(G322-C9,0)</f>
        <v/>
      </c>
    </row>
    <row r="323" ht="12" customHeight="1" s="51">
      <c r="E323" s="23" t="n">
        <v>308</v>
      </c>
      <c r="F323" s="17">
        <f>NORMSINV(RAND())</f>
        <v/>
      </c>
      <c r="G323" s="15">
        <f>C5*EXP((C7-0.5*C8^2)*C6+C8*SQRT(C6)*F323)</f>
        <v/>
      </c>
      <c r="H323" s="15">
        <f>MAX(G323-C9,0)</f>
        <v/>
      </c>
    </row>
    <row r="324" ht="12" customHeight="1" s="51">
      <c r="E324" s="23" t="n">
        <v>309</v>
      </c>
      <c r="F324" s="17">
        <f>NORMSINV(RAND())</f>
        <v/>
      </c>
      <c r="G324" s="15">
        <f>C5*EXP((C7-0.5*C8^2)*C6+C8*SQRT(C6)*F324)</f>
        <v/>
      </c>
      <c r="H324" s="15">
        <f>MAX(G324-C9,0)</f>
        <v/>
      </c>
    </row>
    <row r="325" ht="12" customHeight="1" s="51">
      <c r="E325" s="23" t="n">
        <v>310</v>
      </c>
      <c r="F325" s="17">
        <f>NORMSINV(RAND())</f>
        <v/>
      </c>
      <c r="G325" s="15">
        <f>C5*EXP((C7-0.5*C8^2)*C6+C8*SQRT(C6)*F325)</f>
        <v/>
      </c>
      <c r="H325" s="15">
        <f>MAX(G325-C9,0)</f>
        <v/>
      </c>
    </row>
    <row r="326" ht="12" customHeight="1" s="51">
      <c r="E326" s="23" t="n">
        <v>311</v>
      </c>
      <c r="F326" s="17">
        <f>NORMSINV(RAND())</f>
        <v/>
      </c>
      <c r="G326" s="15">
        <f>C5*EXP((C7-0.5*C8^2)*C6+C8*SQRT(C6)*F326)</f>
        <v/>
      </c>
      <c r="H326" s="15">
        <f>MAX(G326-C9,0)</f>
        <v/>
      </c>
    </row>
    <row r="327" ht="12" customHeight="1" s="51">
      <c r="E327" s="23" t="n">
        <v>312</v>
      </c>
      <c r="F327" s="17">
        <f>NORMSINV(RAND())</f>
        <v/>
      </c>
      <c r="G327" s="15">
        <f>C5*EXP((C7-0.5*C8^2)*C6+C8*SQRT(C6)*F327)</f>
        <v/>
      </c>
      <c r="H327" s="15">
        <f>MAX(G327-C9,0)</f>
        <v/>
      </c>
    </row>
    <row r="328" ht="12" customHeight="1" s="51">
      <c r="E328" s="23" t="n">
        <v>313</v>
      </c>
      <c r="F328" s="17">
        <f>NORMSINV(RAND())</f>
        <v/>
      </c>
      <c r="G328" s="15">
        <f>C5*EXP((C7-0.5*C8^2)*C6+C8*SQRT(C6)*F328)</f>
        <v/>
      </c>
      <c r="H328" s="15">
        <f>MAX(G328-C9,0)</f>
        <v/>
      </c>
    </row>
    <row r="329" ht="12" customHeight="1" s="51">
      <c r="E329" s="23" t="n">
        <v>314</v>
      </c>
      <c r="F329" s="17">
        <f>NORMSINV(RAND())</f>
        <v/>
      </c>
      <c r="G329" s="15">
        <f>C5*EXP((C7-0.5*C8^2)*C6+C8*SQRT(C6)*F329)</f>
        <v/>
      </c>
      <c r="H329" s="15">
        <f>MAX(G329-C9,0)</f>
        <v/>
      </c>
    </row>
    <row r="330" ht="12" customHeight="1" s="51">
      <c r="E330" s="23" t="n">
        <v>315</v>
      </c>
      <c r="F330" s="17">
        <f>NORMSINV(RAND())</f>
        <v/>
      </c>
      <c r="G330" s="15">
        <f>C5*EXP((C7-0.5*C8^2)*C6+C8*SQRT(C6)*F330)</f>
        <v/>
      </c>
      <c r="H330" s="15">
        <f>MAX(G330-C9,0)</f>
        <v/>
      </c>
    </row>
    <row r="331" ht="12" customHeight="1" s="51">
      <c r="E331" s="23" t="n">
        <v>316</v>
      </c>
      <c r="F331" s="17">
        <f>NORMSINV(RAND())</f>
        <v/>
      </c>
      <c r="G331" s="15">
        <f>C5*EXP((C7-0.5*C8^2)*C6+C8*SQRT(C6)*F331)</f>
        <v/>
      </c>
      <c r="H331" s="15">
        <f>MAX(G331-C9,0)</f>
        <v/>
      </c>
    </row>
    <row r="332" ht="12" customHeight="1" s="51">
      <c r="E332" s="23" t="n">
        <v>317</v>
      </c>
      <c r="F332" s="17">
        <f>NORMSINV(RAND())</f>
        <v/>
      </c>
      <c r="G332" s="15">
        <f>C5*EXP((C7-0.5*C8^2)*C6+C8*SQRT(C6)*F332)</f>
        <v/>
      </c>
      <c r="H332" s="15">
        <f>MAX(G332-C9,0)</f>
        <v/>
      </c>
    </row>
    <row r="333" ht="12" customHeight="1" s="51">
      <c r="E333" s="23" t="n">
        <v>318</v>
      </c>
      <c r="F333" s="17">
        <f>NORMSINV(RAND())</f>
        <v/>
      </c>
      <c r="G333" s="15">
        <f>C5*EXP((C7-0.5*C8^2)*C6+C8*SQRT(C6)*F333)</f>
        <v/>
      </c>
      <c r="H333" s="15">
        <f>MAX(G333-C9,0)</f>
        <v/>
      </c>
    </row>
    <row r="334" ht="12" customHeight="1" s="51">
      <c r="E334" s="23" t="n">
        <v>319</v>
      </c>
      <c r="F334" s="17">
        <f>NORMSINV(RAND())</f>
        <v/>
      </c>
      <c r="G334" s="15">
        <f>C5*EXP((C7-0.5*C8^2)*C6+C8*SQRT(C6)*F334)</f>
        <v/>
      </c>
      <c r="H334" s="15">
        <f>MAX(G334-C9,0)</f>
        <v/>
      </c>
    </row>
    <row r="335" ht="12" customHeight="1" s="51">
      <c r="E335" s="23" t="n">
        <v>320</v>
      </c>
      <c r="F335" s="17">
        <f>NORMSINV(RAND())</f>
        <v/>
      </c>
      <c r="G335" s="15">
        <f>C5*EXP((C7-0.5*C8^2)*C6+C8*SQRT(C6)*F335)</f>
        <v/>
      </c>
      <c r="H335" s="15">
        <f>MAX(G335-C9,0)</f>
        <v/>
      </c>
    </row>
    <row r="336" ht="12" customHeight="1" s="51">
      <c r="E336" s="23" t="n">
        <v>321</v>
      </c>
      <c r="F336" s="17">
        <f>NORMSINV(RAND())</f>
        <v/>
      </c>
      <c r="G336" s="15">
        <f>C5*EXP((C7-0.5*C8^2)*C6+C8*SQRT(C6)*F336)</f>
        <v/>
      </c>
      <c r="H336" s="15">
        <f>MAX(G336-C9,0)</f>
        <v/>
      </c>
    </row>
    <row r="337" ht="12" customHeight="1" s="51">
      <c r="E337" s="23" t="n">
        <v>322</v>
      </c>
      <c r="F337" s="17">
        <f>NORMSINV(RAND())</f>
        <v/>
      </c>
      <c r="G337" s="15">
        <f>C5*EXP((C7-0.5*C8^2)*C6+C8*SQRT(C6)*F337)</f>
        <v/>
      </c>
      <c r="H337" s="15">
        <f>MAX(G337-C9,0)</f>
        <v/>
      </c>
    </row>
    <row r="338" ht="12" customHeight="1" s="51">
      <c r="E338" s="23" t="n">
        <v>323</v>
      </c>
      <c r="F338" s="17">
        <f>NORMSINV(RAND())</f>
        <v/>
      </c>
      <c r="G338" s="15">
        <f>C5*EXP((C7-0.5*C8^2)*C6+C8*SQRT(C6)*F338)</f>
        <v/>
      </c>
      <c r="H338" s="15">
        <f>MAX(G338-C9,0)</f>
        <v/>
      </c>
    </row>
    <row r="339" ht="12" customHeight="1" s="51">
      <c r="E339" s="23" t="n">
        <v>324</v>
      </c>
      <c r="F339" s="17">
        <f>NORMSINV(RAND())</f>
        <v/>
      </c>
      <c r="G339" s="15">
        <f>C5*EXP((C7-0.5*C8^2)*C6+C8*SQRT(C6)*F339)</f>
        <v/>
      </c>
      <c r="H339" s="15">
        <f>MAX(G339-C9,0)</f>
        <v/>
      </c>
    </row>
    <row r="340" ht="12" customHeight="1" s="51">
      <c r="E340" s="23" t="n">
        <v>325</v>
      </c>
      <c r="F340" s="17">
        <f>NORMSINV(RAND())</f>
        <v/>
      </c>
      <c r="G340" s="15">
        <f>C5*EXP((C7-0.5*C8^2)*C6+C8*SQRT(C6)*F340)</f>
        <v/>
      </c>
      <c r="H340" s="15">
        <f>MAX(G340-C9,0)</f>
        <v/>
      </c>
    </row>
    <row r="341" ht="12" customHeight="1" s="51">
      <c r="E341" s="23" t="n">
        <v>326</v>
      </c>
      <c r="F341" s="17">
        <f>NORMSINV(RAND())</f>
        <v/>
      </c>
      <c r="G341" s="15">
        <f>C5*EXP((C7-0.5*C8^2)*C6+C8*SQRT(C6)*F341)</f>
        <v/>
      </c>
      <c r="H341" s="15">
        <f>MAX(G341-C9,0)</f>
        <v/>
      </c>
    </row>
    <row r="342" ht="12" customHeight="1" s="51">
      <c r="E342" s="23" t="n">
        <v>327</v>
      </c>
      <c r="F342" s="17">
        <f>NORMSINV(RAND())</f>
        <v/>
      </c>
      <c r="G342" s="15">
        <f>C5*EXP((C7-0.5*C8^2)*C6+C8*SQRT(C6)*F342)</f>
        <v/>
      </c>
      <c r="H342" s="15">
        <f>MAX(G342-C9,0)</f>
        <v/>
      </c>
    </row>
    <row r="343" ht="12" customHeight="1" s="51">
      <c r="E343" s="23" t="n">
        <v>328</v>
      </c>
      <c r="F343" s="17">
        <f>NORMSINV(RAND())</f>
        <v/>
      </c>
      <c r="G343" s="15">
        <f>C5*EXP((C7-0.5*C8^2)*C6+C8*SQRT(C6)*F343)</f>
        <v/>
      </c>
      <c r="H343" s="15">
        <f>MAX(G343-C9,0)</f>
        <v/>
      </c>
    </row>
    <row r="344" ht="12" customHeight="1" s="51">
      <c r="E344" s="23" t="n">
        <v>329</v>
      </c>
      <c r="F344" s="17">
        <f>NORMSINV(RAND())</f>
        <v/>
      </c>
      <c r="G344" s="15">
        <f>C5*EXP((C7-0.5*C8^2)*C6+C8*SQRT(C6)*F344)</f>
        <v/>
      </c>
      <c r="H344" s="15">
        <f>MAX(G344-C9,0)</f>
        <v/>
      </c>
    </row>
    <row r="345" ht="12" customHeight="1" s="51">
      <c r="E345" s="23" t="n">
        <v>330</v>
      </c>
      <c r="F345" s="17">
        <f>NORMSINV(RAND())</f>
        <v/>
      </c>
      <c r="G345" s="15">
        <f>C5*EXP((C7-0.5*C8^2)*C6+C8*SQRT(C6)*F345)</f>
        <v/>
      </c>
      <c r="H345" s="15">
        <f>MAX(G345-C9,0)</f>
        <v/>
      </c>
    </row>
    <row r="346" ht="12" customHeight="1" s="51">
      <c r="E346" s="23" t="n">
        <v>331</v>
      </c>
      <c r="F346" s="17">
        <f>NORMSINV(RAND())</f>
        <v/>
      </c>
      <c r="G346" s="15">
        <f>C5*EXP((C7-0.5*C8^2)*C6+C8*SQRT(C6)*F346)</f>
        <v/>
      </c>
      <c r="H346" s="15">
        <f>MAX(G346-C9,0)</f>
        <v/>
      </c>
    </row>
    <row r="347" ht="12" customHeight="1" s="51">
      <c r="E347" s="23" t="n">
        <v>332</v>
      </c>
      <c r="F347" s="17">
        <f>NORMSINV(RAND())</f>
        <v/>
      </c>
      <c r="G347" s="15">
        <f>C5*EXP((C7-0.5*C8^2)*C6+C8*SQRT(C6)*F347)</f>
        <v/>
      </c>
      <c r="H347" s="15">
        <f>MAX(G347-C9,0)</f>
        <v/>
      </c>
    </row>
    <row r="348" ht="12" customHeight="1" s="51">
      <c r="E348" s="23" t="n">
        <v>333</v>
      </c>
      <c r="F348" s="17">
        <f>NORMSINV(RAND())</f>
        <v/>
      </c>
      <c r="G348" s="15">
        <f>C5*EXP((C7-0.5*C8^2)*C6+C8*SQRT(C6)*F348)</f>
        <v/>
      </c>
      <c r="H348" s="15">
        <f>MAX(G348-C9,0)</f>
        <v/>
      </c>
    </row>
    <row r="349" ht="12" customHeight="1" s="51">
      <c r="E349" s="23" t="n">
        <v>334</v>
      </c>
      <c r="F349" s="17">
        <f>NORMSINV(RAND())</f>
        <v/>
      </c>
      <c r="G349" s="15">
        <f>C5*EXP((C7-0.5*C8^2)*C6+C8*SQRT(C6)*F349)</f>
        <v/>
      </c>
      <c r="H349" s="15">
        <f>MAX(G349-C9,0)</f>
        <v/>
      </c>
    </row>
    <row r="350" ht="12" customHeight="1" s="51">
      <c r="E350" s="23" t="n">
        <v>335</v>
      </c>
      <c r="F350" s="17">
        <f>NORMSINV(RAND())</f>
        <v/>
      </c>
      <c r="G350" s="15">
        <f>C5*EXP((C7-0.5*C8^2)*C6+C8*SQRT(C6)*F350)</f>
        <v/>
      </c>
      <c r="H350" s="15">
        <f>MAX(G350-C9,0)</f>
        <v/>
      </c>
    </row>
    <row r="351" ht="12" customHeight="1" s="51">
      <c r="E351" s="23" t="n">
        <v>336</v>
      </c>
      <c r="F351" s="17">
        <f>NORMSINV(RAND())</f>
        <v/>
      </c>
      <c r="G351" s="15">
        <f>C5*EXP((C7-0.5*C8^2)*C6+C8*SQRT(C6)*F351)</f>
        <v/>
      </c>
      <c r="H351" s="15">
        <f>MAX(G351-C9,0)</f>
        <v/>
      </c>
    </row>
    <row r="352" ht="12" customHeight="1" s="51">
      <c r="E352" s="23" t="n">
        <v>337</v>
      </c>
      <c r="F352" s="17">
        <f>NORMSINV(RAND())</f>
        <v/>
      </c>
      <c r="G352" s="15">
        <f>C5*EXP((C7-0.5*C8^2)*C6+C8*SQRT(C6)*F352)</f>
        <v/>
      </c>
      <c r="H352" s="15">
        <f>MAX(G352-C9,0)</f>
        <v/>
      </c>
    </row>
    <row r="353" ht="12" customHeight="1" s="51">
      <c r="E353" s="23" t="n">
        <v>338</v>
      </c>
      <c r="F353" s="17">
        <f>NORMSINV(RAND())</f>
        <v/>
      </c>
      <c r="G353" s="15">
        <f>C5*EXP((C7-0.5*C8^2)*C6+C8*SQRT(C6)*F353)</f>
        <v/>
      </c>
      <c r="H353" s="15">
        <f>MAX(G353-C9,0)</f>
        <v/>
      </c>
    </row>
    <row r="354" ht="12" customHeight="1" s="51">
      <c r="E354" s="23" t="n">
        <v>339</v>
      </c>
      <c r="F354" s="17">
        <f>NORMSINV(RAND())</f>
        <v/>
      </c>
      <c r="G354" s="15">
        <f>C5*EXP((C7-0.5*C8^2)*C6+C8*SQRT(C6)*F354)</f>
        <v/>
      </c>
      <c r="H354" s="15">
        <f>MAX(G354-C9,0)</f>
        <v/>
      </c>
    </row>
    <row r="355" ht="12" customHeight="1" s="51">
      <c r="E355" s="23" t="n">
        <v>340</v>
      </c>
      <c r="F355" s="17">
        <f>NORMSINV(RAND())</f>
        <v/>
      </c>
      <c r="G355" s="15">
        <f>C5*EXP((C7-0.5*C8^2)*C6+C8*SQRT(C6)*F355)</f>
        <v/>
      </c>
      <c r="H355" s="15">
        <f>MAX(G355-C9,0)</f>
        <v/>
      </c>
    </row>
    <row r="356" ht="12" customHeight="1" s="51">
      <c r="E356" s="23" t="n">
        <v>341</v>
      </c>
      <c r="F356" s="17">
        <f>NORMSINV(RAND())</f>
        <v/>
      </c>
      <c r="G356" s="15">
        <f>C5*EXP((C7-0.5*C8^2)*C6+C8*SQRT(C6)*F356)</f>
        <v/>
      </c>
      <c r="H356" s="15">
        <f>MAX(G356-C9,0)</f>
        <v/>
      </c>
    </row>
    <row r="357" ht="12" customHeight="1" s="51">
      <c r="E357" s="23" t="n">
        <v>342</v>
      </c>
      <c r="F357" s="17">
        <f>NORMSINV(RAND())</f>
        <v/>
      </c>
      <c r="G357" s="15">
        <f>C5*EXP((C7-0.5*C8^2)*C6+C8*SQRT(C6)*F357)</f>
        <v/>
      </c>
      <c r="H357" s="15">
        <f>MAX(G357-C9,0)</f>
        <v/>
      </c>
    </row>
    <row r="358" ht="12" customHeight="1" s="51">
      <c r="E358" s="23" t="n">
        <v>343</v>
      </c>
      <c r="F358" s="17">
        <f>NORMSINV(RAND())</f>
        <v/>
      </c>
      <c r="G358" s="15">
        <f>C5*EXP((C7-0.5*C8^2)*C6+C8*SQRT(C6)*F358)</f>
        <v/>
      </c>
      <c r="H358" s="15">
        <f>MAX(G358-C9,0)</f>
        <v/>
      </c>
    </row>
    <row r="359" ht="12" customHeight="1" s="51">
      <c r="E359" s="23" t="n">
        <v>344</v>
      </c>
      <c r="F359" s="17">
        <f>NORMSINV(RAND())</f>
        <v/>
      </c>
      <c r="G359" s="15">
        <f>C5*EXP((C7-0.5*C8^2)*C6+C8*SQRT(C6)*F359)</f>
        <v/>
      </c>
      <c r="H359" s="15">
        <f>MAX(G359-C9,0)</f>
        <v/>
      </c>
    </row>
    <row r="360" ht="12" customHeight="1" s="51">
      <c r="E360" s="23" t="n">
        <v>345</v>
      </c>
      <c r="F360" s="17">
        <f>NORMSINV(RAND())</f>
        <v/>
      </c>
      <c r="G360" s="15">
        <f>C5*EXP((C7-0.5*C8^2)*C6+C8*SQRT(C6)*F360)</f>
        <v/>
      </c>
      <c r="H360" s="15">
        <f>MAX(G360-C9,0)</f>
        <v/>
      </c>
    </row>
    <row r="361" ht="12" customHeight="1" s="51">
      <c r="E361" s="23" t="n">
        <v>346</v>
      </c>
      <c r="F361" s="17">
        <f>NORMSINV(RAND())</f>
        <v/>
      </c>
      <c r="G361" s="15">
        <f>C5*EXP((C7-0.5*C8^2)*C6+C8*SQRT(C6)*F361)</f>
        <v/>
      </c>
      <c r="H361" s="15">
        <f>MAX(G361-C9,0)</f>
        <v/>
      </c>
    </row>
    <row r="362" ht="12" customHeight="1" s="51">
      <c r="E362" s="23" t="n">
        <v>347</v>
      </c>
      <c r="F362" s="17">
        <f>NORMSINV(RAND())</f>
        <v/>
      </c>
      <c r="G362" s="15">
        <f>C5*EXP((C7-0.5*C8^2)*C6+C8*SQRT(C6)*F362)</f>
        <v/>
      </c>
      <c r="H362" s="15">
        <f>MAX(G362-C9,0)</f>
        <v/>
      </c>
    </row>
    <row r="363" ht="12" customHeight="1" s="51">
      <c r="E363" s="23" t="n">
        <v>348</v>
      </c>
      <c r="F363" s="17">
        <f>NORMSINV(RAND())</f>
        <v/>
      </c>
      <c r="G363" s="15">
        <f>C5*EXP((C7-0.5*C8^2)*C6+C8*SQRT(C6)*F363)</f>
        <v/>
      </c>
      <c r="H363" s="15">
        <f>MAX(G363-C9,0)</f>
        <v/>
      </c>
    </row>
    <row r="364" ht="12" customHeight="1" s="51">
      <c r="E364" s="23" t="n">
        <v>349</v>
      </c>
      <c r="F364" s="17">
        <f>NORMSINV(RAND())</f>
        <v/>
      </c>
      <c r="G364" s="15">
        <f>C5*EXP((C7-0.5*C8^2)*C6+C8*SQRT(C6)*F364)</f>
        <v/>
      </c>
      <c r="H364" s="15">
        <f>MAX(G364-C9,0)</f>
        <v/>
      </c>
    </row>
    <row r="365" ht="12" customHeight="1" s="51">
      <c r="E365" s="23" t="n">
        <v>350</v>
      </c>
      <c r="F365" s="17">
        <f>NORMSINV(RAND())</f>
        <v/>
      </c>
      <c r="G365" s="15">
        <f>C5*EXP((C7-0.5*C8^2)*C6+C8*SQRT(C6)*F365)</f>
        <v/>
      </c>
      <c r="H365" s="15">
        <f>MAX(G365-C9,0)</f>
        <v/>
      </c>
    </row>
    <row r="366" ht="12" customHeight="1" s="51">
      <c r="E366" s="23" t="n">
        <v>351</v>
      </c>
      <c r="F366" s="17">
        <f>NORMSINV(RAND())</f>
        <v/>
      </c>
      <c r="G366" s="15">
        <f>C5*EXP((C7-0.5*C8^2)*C6+C8*SQRT(C6)*F366)</f>
        <v/>
      </c>
      <c r="H366" s="15">
        <f>MAX(G366-C9,0)</f>
        <v/>
      </c>
    </row>
    <row r="367" ht="12" customHeight="1" s="51">
      <c r="E367" s="23" t="n">
        <v>352</v>
      </c>
      <c r="F367" s="17">
        <f>NORMSINV(RAND())</f>
        <v/>
      </c>
      <c r="G367" s="15">
        <f>C5*EXP((C7-0.5*C8^2)*C6+C8*SQRT(C6)*F367)</f>
        <v/>
      </c>
      <c r="H367" s="15">
        <f>MAX(G367-C9,0)</f>
        <v/>
      </c>
    </row>
    <row r="368" ht="12" customHeight="1" s="51">
      <c r="E368" s="23" t="n">
        <v>353</v>
      </c>
      <c r="F368" s="17">
        <f>NORMSINV(RAND())</f>
        <v/>
      </c>
      <c r="G368" s="15">
        <f>C5*EXP((C7-0.5*C8^2)*C6+C8*SQRT(C6)*F368)</f>
        <v/>
      </c>
      <c r="H368" s="15">
        <f>MAX(G368-C9,0)</f>
        <v/>
      </c>
    </row>
    <row r="369" ht="12" customHeight="1" s="51">
      <c r="E369" s="23" t="n">
        <v>354</v>
      </c>
      <c r="F369" s="17">
        <f>NORMSINV(RAND())</f>
        <v/>
      </c>
      <c r="G369" s="15">
        <f>C5*EXP((C7-0.5*C8^2)*C6+C8*SQRT(C6)*F369)</f>
        <v/>
      </c>
      <c r="H369" s="15">
        <f>MAX(G369-C9,0)</f>
        <v/>
      </c>
    </row>
    <row r="370" ht="12" customHeight="1" s="51">
      <c r="E370" s="23" t="n">
        <v>355</v>
      </c>
      <c r="F370" s="17">
        <f>NORMSINV(RAND())</f>
        <v/>
      </c>
      <c r="G370" s="15">
        <f>C5*EXP((C7-0.5*C8^2)*C6+C8*SQRT(C6)*F370)</f>
        <v/>
      </c>
      <c r="H370" s="15">
        <f>MAX(G370-C9,0)</f>
        <v/>
      </c>
    </row>
    <row r="371" ht="12" customHeight="1" s="51">
      <c r="E371" s="23" t="n">
        <v>356</v>
      </c>
      <c r="F371" s="17">
        <f>NORMSINV(RAND())</f>
        <v/>
      </c>
      <c r="G371" s="15">
        <f>C5*EXP((C7-0.5*C8^2)*C6+C8*SQRT(C6)*F371)</f>
        <v/>
      </c>
      <c r="H371" s="15">
        <f>MAX(G371-C9,0)</f>
        <v/>
      </c>
    </row>
    <row r="372" ht="12" customHeight="1" s="51">
      <c r="E372" s="23" t="n">
        <v>357</v>
      </c>
      <c r="F372" s="17">
        <f>NORMSINV(RAND())</f>
        <v/>
      </c>
      <c r="G372" s="15">
        <f>C5*EXP((C7-0.5*C8^2)*C6+C8*SQRT(C6)*F372)</f>
        <v/>
      </c>
      <c r="H372" s="15">
        <f>MAX(G372-C9,0)</f>
        <v/>
      </c>
    </row>
    <row r="373" ht="12" customHeight="1" s="51">
      <c r="E373" s="23" t="n">
        <v>358</v>
      </c>
      <c r="F373" s="17">
        <f>NORMSINV(RAND())</f>
        <v/>
      </c>
      <c r="G373" s="15">
        <f>C5*EXP((C7-0.5*C8^2)*C6+C8*SQRT(C6)*F373)</f>
        <v/>
      </c>
      <c r="H373" s="15">
        <f>MAX(G373-C9,0)</f>
        <v/>
      </c>
    </row>
    <row r="374" ht="12" customHeight="1" s="51">
      <c r="E374" s="23" t="n">
        <v>359</v>
      </c>
      <c r="F374" s="17">
        <f>NORMSINV(RAND())</f>
        <v/>
      </c>
      <c r="G374" s="15">
        <f>C5*EXP((C7-0.5*C8^2)*C6+C8*SQRT(C6)*F374)</f>
        <v/>
      </c>
      <c r="H374" s="15">
        <f>MAX(G374-C9,0)</f>
        <v/>
      </c>
    </row>
    <row r="375" ht="12" customHeight="1" s="51">
      <c r="E375" s="23" t="n">
        <v>360</v>
      </c>
      <c r="F375" s="17">
        <f>NORMSINV(RAND())</f>
        <v/>
      </c>
      <c r="G375" s="15">
        <f>C5*EXP((C7-0.5*C8^2)*C6+C8*SQRT(C6)*F375)</f>
        <v/>
      </c>
      <c r="H375" s="15">
        <f>MAX(G375-C9,0)</f>
        <v/>
      </c>
    </row>
    <row r="376" ht="12" customHeight="1" s="51">
      <c r="E376" s="23" t="n">
        <v>361</v>
      </c>
      <c r="F376" s="17">
        <f>NORMSINV(RAND())</f>
        <v/>
      </c>
      <c r="G376" s="15">
        <f>C5*EXP((C7-0.5*C8^2)*C6+C8*SQRT(C6)*F376)</f>
        <v/>
      </c>
      <c r="H376" s="15">
        <f>MAX(G376-C9,0)</f>
        <v/>
      </c>
    </row>
    <row r="377" ht="12" customHeight="1" s="51">
      <c r="E377" s="23" t="n">
        <v>362</v>
      </c>
      <c r="F377" s="17">
        <f>NORMSINV(RAND())</f>
        <v/>
      </c>
      <c r="G377" s="15">
        <f>C5*EXP((C7-0.5*C8^2)*C6+C8*SQRT(C6)*F377)</f>
        <v/>
      </c>
      <c r="H377" s="15">
        <f>MAX(G377-C9,0)</f>
        <v/>
      </c>
    </row>
    <row r="378" ht="12" customHeight="1" s="51">
      <c r="E378" s="23" t="n">
        <v>363</v>
      </c>
      <c r="F378" s="17">
        <f>NORMSINV(RAND())</f>
        <v/>
      </c>
      <c r="G378" s="15">
        <f>C5*EXP((C7-0.5*C8^2)*C6+C8*SQRT(C6)*F378)</f>
        <v/>
      </c>
      <c r="H378" s="15">
        <f>MAX(G378-C9,0)</f>
        <v/>
      </c>
    </row>
    <row r="379" ht="12" customHeight="1" s="51">
      <c r="E379" s="23" t="n">
        <v>364</v>
      </c>
      <c r="F379" s="17">
        <f>NORMSINV(RAND())</f>
        <v/>
      </c>
      <c r="G379" s="15">
        <f>C5*EXP((C7-0.5*C8^2)*C6+C8*SQRT(C6)*F379)</f>
        <v/>
      </c>
      <c r="H379" s="15">
        <f>MAX(G379-C9,0)</f>
        <v/>
      </c>
    </row>
    <row r="380" ht="12" customHeight="1" s="51">
      <c r="E380" s="23" t="n">
        <v>365</v>
      </c>
      <c r="F380" s="17">
        <f>NORMSINV(RAND())</f>
        <v/>
      </c>
      <c r="G380" s="15">
        <f>C5*EXP((C7-0.5*C8^2)*C6+C8*SQRT(C6)*F380)</f>
        <v/>
      </c>
      <c r="H380" s="15">
        <f>MAX(G380-C9,0)</f>
        <v/>
      </c>
    </row>
    <row r="381" ht="12" customHeight="1" s="51">
      <c r="E381" s="23" t="n">
        <v>366</v>
      </c>
      <c r="F381" s="17">
        <f>NORMSINV(RAND())</f>
        <v/>
      </c>
      <c r="G381" s="15">
        <f>C5*EXP((C7-0.5*C8^2)*C6+C8*SQRT(C6)*F381)</f>
        <v/>
      </c>
      <c r="H381" s="15">
        <f>MAX(G381-C9,0)</f>
        <v/>
      </c>
    </row>
    <row r="382" ht="12" customHeight="1" s="51">
      <c r="E382" s="23" t="n">
        <v>367</v>
      </c>
      <c r="F382" s="17">
        <f>NORMSINV(RAND())</f>
        <v/>
      </c>
      <c r="G382" s="15">
        <f>C5*EXP((C7-0.5*C8^2)*C6+C8*SQRT(C6)*F382)</f>
        <v/>
      </c>
      <c r="H382" s="15">
        <f>MAX(G382-C9,0)</f>
        <v/>
      </c>
    </row>
    <row r="383" ht="12" customHeight="1" s="51">
      <c r="E383" s="23" t="n">
        <v>368</v>
      </c>
      <c r="F383" s="17">
        <f>NORMSINV(RAND())</f>
        <v/>
      </c>
      <c r="G383" s="15">
        <f>C5*EXP((C7-0.5*C8^2)*C6+C8*SQRT(C6)*F383)</f>
        <v/>
      </c>
      <c r="H383" s="15">
        <f>MAX(G383-C9,0)</f>
        <v/>
      </c>
    </row>
    <row r="384" ht="12" customHeight="1" s="51">
      <c r="E384" s="23" t="n">
        <v>369</v>
      </c>
      <c r="F384" s="17">
        <f>NORMSINV(RAND())</f>
        <v/>
      </c>
      <c r="G384" s="15">
        <f>C5*EXP((C7-0.5*C8^2)*C6+C8*SQRT(C6)*F384)</f>
        <v/>
      </c>
      <c r="H384" s="15">
        <f>MAX(G384-C9,0)</f>
        <v/>
      </c>
    </row>
    <row r="385" ht="12" customHeight="1" s="51">
      <c r="E385" s="23" t="n">
        <v>370</v>
      </c>
      <c r="F385" s="17">
        <f>NORMSINV(RAND())</f>
        <v/>
      </c>
      <c r="G385" s="15">
        <f>C5*EXP((C7-0.5*C8^2)*C6+C8*SQRT(C6)*F385)</f>
        <v/>
      </c>
      <c r="H385" s="15">
        <f>MAX(G385-C9,0)</f>
        <v/>
      </c>
    </row>
    <row r="386" ht="12" customHeight="1" s="51">
      <c r="E386" s="23" t="n">
        <v>371</v>
      </c>
      <c r="F386" s="17">
        <f>NORMSINV(RAND())</f>
        <v/>
      </c>
      <c r="G386" s="15">
        <f>C5*EXP((C7-0.5*C8^2)*C6+C8*SQRT(C6)*F386)</f>
        <v/>
      </c>
      <c r="H386" s="15">
        <f>MAX(G386-C9,0)</f>
        <v/>
      </c>
    </row>
    <row r="387" ht="12" customHeight="1" s="51">
      <c r="E387" s="23" t="n">
        <v>372</v>
      </c>
      <c r="F387" s="17">
        <f>NORMSINV(RAND())</f>
        <v/>
      </c>
      <c r="G387" s="15">
        <f>C5*EXP((C7-0.5*C8^2)*C6+C8*SQRT(C6)*F387)</f>
        <v/>
      </c>
      <c r="H387" s="15">
        <f>MAX(G387-C9,0)</f>
        <v/>
      </c>
    </row>
    <row r="388" ht="12" customHeight="1" s="51">
      <c r="E388" s="23" t="n">
        <v>373</v>
      </c>
      <c r="F388" s="17">
        <f>NORMSINV(RAND())</f>
        <v/>
      </c>
      <c r="G388" s="15">
        <f>C5*EXP((C7-0.5*C8^2)*C6+C8*SQRT(C6)*F388)</f>
        <v/>
      </c>
      <c r="H388" s="15">
        <f>MAX(G388-C9,0)</f>
        <v/>
      </c>
    </row>
    <row r="389" ht="12" customHeight="1" s="51">
      <c r="E389" s="23" t="n">
        <v>374</v>
      </c>
      <c r="F389" s="17">
        <f>NORMSINV(RAND())</f>
        <v/>
      </c>
      <c r="G389" s="15">
        <f>C5*EXP((C7-0.5*C8^2)*C6+C8*SQRT(C6)*F389)</f>
        <v/>
      </c>
      <c r="H389" s="15">
        <f>MAX(G389-C9,0)</f>
        <v/>
      </c>
    </row>
    <row r="390" ht="12" customHeight="1" s="51">
      <c r="E390" s="23" t="n">
        <v>375</v>
      </c>
      <c r="F390" s="17">
        <f>NORMSINV(RAND())</f>
        <v/>
      </c>
      <c r="G390" s="15">
        <f>C5*EXP((C7-0.5*C8^2)*C6+C8*SQRT(C6)*F390)</f>
        <v/>
      </c>
      <c r="H390" s="15">
        <f>MAX(G390-C9,0)</f>
        <v/>
      </c>
    </row>
    <row r="391" ht="12" customHeight="1" s="51">
      <c r="E391" s="23" t="n">
        <v>376</v>
      </c>
      <c r="F391" s="17">
        <f>NORMSINV(RAND())</f>
        <v/>
      </c>
      <c r="G391" s="15">
        <f>C5*EXP((C7-0.5*C8^2)*C6+C8*SQRT(C6)*F391)</f>
        <v/>
      </c>
      <c r="H391" s="15">
        <f>MAX(G391-C9,0)</f>
        <v/>
      </c>
    </row>
    <row r="392" ht="12" customHeight="1" s="51">
      <c r="E392" s="23" t="n">
        <v>377</v>
      </c>
      <c r="F392" s="17">
        <f>NORMSINV(RAND())</f>
        <v/>
      </c>
      <c r="G392" s="15">
        <f>C5*EXP((C7-0.5*C8^2)*C6+C8*SQRT(C6)*F392)</f>
        <v/>
      </c>
      <c r="H392" s="15">
        <f>MAX(G392-C9,0)</f>
        <v/>
      </c>
    </row>
    <row r="393" ht="12" customHeight="1" s="51">
      <c r="E393" s="23" t="n">
        <v>378</v>
      </c>
      <c r="F393" s="17">
        <f>NORMSINV(RAND())</f>
        <v/>
      </c>
      <c r="G393" s="15">
        <f>C5*EXP((C7-0.5*C8^2)*C6+C8*SQRT(C6)*F393)</f>
        <v/>
      </c>
      <c r="H393" s="15">
        <f>MAX(G393-C9,0)</f>
        <v/>
      </c>
    </row>
    <row r="394" ht="12" customHeight="1" s="51">
      <c r="E394" s="23" t="n">
        <v>379</v>
      </c>
      <c r="F394" s="17">
        <f>NORMSINV(RAND())</f>
        <v/>
      </c>
      <c r="G394" s="15">
        <f>C5*EXP((C7-0.5*C8^2)*C6+C8*SQRT(C6)*F394)</f>
        <v/>
      </c>
      <c r="H394" s="15">
        <f>MAX(G394-C9,0)</f>
        <v/>
      </c>
    </row>
    <row r="395" ht="12" customHeight="1" s="51">
      <c r="E395" s="23" t="n">
        <v>380</v>
      </c>
      <c r="F395" s="17">
        <f>NORMSINV(RAND())</f>
        <v/>
      </c>
      <c r="G395" s="15">
        <f>C5*EXP((C7-0.5*C8^2)*C6+C8*SQRT(C6)*F395)</f>
        <v/>
      </c>
      <c r="H395" s="15">
        <f>MAX(G395-C9,0)</f>
        <v/>
      </c>
    </row>
    <row r="396" ht="12" customHeight="1" s="51">
      <c r="E396" s="23" t="n">
        <v>381</v>
      </c>
      <c r="F396" s="17">
        <f>NORMSINV(RAND())</f>
        <v/>
      </c>
      <c r="G396" s="15">
        <f>C5*EXP((C7-0.5*C8^2)*C6+C8*SQRT(C6)*F396)</f>
        <v/>
      </c>
      <c r="H396" s="15">
        <f>MAX(G396-C9,0)</f>
        <v/>
      </c>
    </row>
    <row r="397" ht="12" customHeight="1" s="51">
      <c r="E397" s="23" t="n">
        <v>382</v>
      </c>
      <c r="F397" s="17">
        <f>NORMSINV(RAND())</f>
        <v/>
      </c>
      <c r="G397" s="15">
        <f>C5*EXP((C7-0.5*C8^2)*C6+C8*SQRT(C6)*F397)</f>
        <v/>
      </c>
      <c r="H397" s="15">
        <f>MAX(G397-C9,0)</f>
        <v/>
      </c>
    </row>
    <row r="398" ht="12" customHeight="1" s="51">
      <c r="E398" s="23" t="n">
        <v>383</v>
      </c>
      <c r="F398" s="17">
        <f>NORMSINV(RAND())</f>
        <v/>
      </c>
      <c r="G398" s="15">
        <f>C5*EXP((C7-0.5*C8^2)*C6+C8*SQRT(C6)*F398)</f>
        <v/>
      </c>
      <c r="H398" s="15">
        <f>MAX(G398-C9,0)</f>
        <v/>
      </c>
    </row>
    <row r="399" ht="12" customHeight="1" s="51">
      <c r="E399" s="23" t="n">
        <v>384</v>
      </c>
      <c r="F399" s="17">
        <f>NORMSINV(RAND())</f>
        <v/>
      </c>
      <c r="G399" s="15">
        <f>C5*EXP((C7-0.5*C8^2)*C6+C8*SQRT(C6)*F399)</f>
        <v/>
      </c>
      <c r="H399" s="15">
        <f>MAX(G399-C9,0)</f>
        <v/>
      </c>
    </row>
    <row r="400" ht="12" customHeight="1" s="51">
      <c r="E400" s="23" t="n">
        <v>385</v>
      </c>
      <c r="F400" s="17">
        <f>NORMSINV(RAND())</f>
        <v/>
      </c>
      <c r="G400" s="15">
        <f>C5*EXP((C7-0.5*C8^2)*C6+C8*SQRT(C6)*F400)</f>
        <v/>
      </c>
      <c r="H400" s="15">
        <f>MAX(G400-C9,0)</f>
        <v/>
      </c>
    </row>
    <row r="401" ht="12" customHeight="1" s="51">
      <c r="E401" s="23" t="n">
        <v>386</v>
      </c>
      <c r="F401" s="17">
        <f>NORMSINV(RAND())</f>
        <v/>
      </c>
      <c r="G401" s="15">
        <f>C5*EXP((C7-0.5*C8^2)*C6+C8*SQRT(C6)*F401)</f>
        <v/>
      </c>
      <c r="H401" s="15">
        <f>MAX(G401-C9,0)</f>
        <v/>
      </c>
    </row>
    <row r="402" ht="12" customHeight="1" s="51">
      <c r="E402" s="23" t="n">
        <v>387</v>
      </c>
      <c r="F402" s="17">
        <f>NORMSINV(RAND())</f>
        <v/>
      </c>
      <c r="G402" s="15">
        <f>C5*EXP((C7-0.5*C8^2)*C6+C8*SQRT(C6)*F402)</f>
        <v/>
      </c>
      <c r="H402" s="15">
        <f>MAX(G402-C9,0)</f>
        <v/>
      </c>
    </row>
    <row r="403" ht="12" customHeight="1" s="51">
      <c r="E403" s="23" t="n">
        <v>388</v>
      </c>
      <c r="F403" s="17">
        <f>NORMSINV(RAND())</f>
        <v/>
      </c>
      <c r="G403" s="15">
        <f>C5*EXP((C7-0.5*C8^2)*C6+C8*SQRT(C6)*F403)</f>
        <v/>
      </c>
      <c r="H403" s="15">
        <f>MAX(G403-C9,0)</f>
        <v/>
      </c>
    </row>
    <row r="404" ht="12" customHeight="1" s="51">
      <c r="E404" s="23" t="n">
        <v>389</v>
      </c>
      <c r="F404" s="17">
        <f>NORMSINV(RAND())</f>
        <v/>
      </c>
      <c r="G404" s="15">
        <f>C5*EXP((C7-0.5*C8^2)*C6+C8*SQRT(C6)*F404)</f>
        <v/>
      </c>
      <c r="H404" s="15">
        <f>MAX(G404-C9,0)</f>
        <v/>
      </c>
    </row>
    <row r="405" ht="12" customHeight="1" s="51">
      <c r="E405" s="23" t="n">
        <v>390</v>
      </c>
      <c r="F405" s="17">
        <f>NORMSINV(RAND())</f>
        <v/>
      </c>
      <c r="G405" s="15">
        <f>C5*EXP((C7-0.5*C8^2)*C6+C8*SQRT(C6)*F405)</f>
        <v/>
      </c>
      <c r="H405" s="15">
        <f>MAX(G405-C9,0)</f>
        <v/>
      </c>
    </row>
    <row r="406" ht="12" customHeight="1" s="51">
      <c r="E406" s="23" t="n">
        <v>391</v>
      </c>
      <c r="F406" s="17">
        <f>NORMSINV(RAND())</f>
        <v/>
      </c>
      <c r="G406" s="15">
        <f>C5*EXP((C7-0.5*C8^2)*C6+C8*SQRT(C6)*F406)</f>
        <v/>
      </c>
      <c r="H406" s="15">
        <f>MAX(G406-C9,0)</f>
        <v/>
      </c>
    </row>
    <row r="407" ht="12" customHeight="1" s="51">
      <c r="E407" s="23" t="n">
        <v>392</v>
      </c>
      <c r="F407" s="17">
        <f>NORMSINV(RAND())</f>
        <v/>
      </c>
      <c r="G407" s="15">
        <f>C5*EXP((C7-0.5*C8^2)*C6+C8*SQRT(C6)*F407)</f>
        <v/>
      </c>
      <c r="H407" s="15">
        <f>MAX(G407-C9,0)</f>
        <v/>
      </c>
    </row>
    <row r="408" ht="12" customHeight="1" s="51">
      <c r="E408" s="23" t="n">
        <v>393</v>
      </c>
      <c r="F408" s="17">
        <f>NORMSINV(RAND())</f>
        <v/>
      </c>
      <c r="G408" s="15">
        <f>C5*EXP((C7-0.5*C8^2)*C6+C8*SQRT(C6)*F408)</f>
        <v/>
      </c>
      <c r="H408" s="15">
        <f>MAX(G408-C9,0)</f>
        <v/>
      </c>
    </row>
    <row r="409" ht="12" customHeight="1" s="51">
      <c r="E409" s="23" t="n">
        <v>394</v>
      </c>
      <c r="F409" s="17">
        <f>NORMSINV(RAND())</f>
        <v/>
      </c>
      <c r="G409" s="15">
        <f>C5*EXP((C7-0.5*C8^2)*C6+C8*SQRT(C6)*F409)</f>
        <v/>
      </c>
      <c r="H409" s="15">
        <f>MAX(G409-C9,0)</f>
        <v/>
      </c>
    </row>
    <row r="410" ht="12" customHeight="1" s="51">
      <c r="E410" s="23" t="n">
        <v>395</v>
      </c>
      <c r="F410" s="17">
        <f>NORMSINV(RAND())</f>
        <v/>
      </c>
      <c r="G410" s="15">
        <f>C5*EXP((C7-0.5*C8^2)*C6+C8*SQRT(C6)*F410)</f>
        <v/>
      </c>
      <c r="H410" s="15">
        <f>MAX(G410-C9,0)</f>
        <v/>
      </c>
    </row>
    <row r="411" ht="12" customHeight="1" s="51">
      <c r="E411" s="23" t="n">
        <v>396</v>
      </c>
      <c r="F411" s="17">
        <f>NORMSINV(RAND())</f>
        <v/>
      </c>
      <c r="G411" s="15">
        <f>C5*EXP((C7-0.5*C8^2)*C6+C8*SQRT(C6)*F411)</f>
        <v/>
      </c>
      <c r="H411" s="15">
        <f>MAX(G411-C9,0)</f>
        <v/>
      </c>
    </row>
    <row r="412" ht="12" customHeight="1" s="51">
      <c r="E412" s="23" t="n">
        <v>397</v>
      </c>
      <c r="F412" s="17">
        <f>NORMSINV(RAND())</f>
        <v/>
      </c>
      <c r="G412" s="15">
        <f>C5*EXP((C7-0.5*C8^2)*C6+C8*SQRT(C6)*F412)</f>
        <v/>
      </c>
      <c r="H412" s="15">
        <f>MAX(G412-C9,0)</f>
        <v/>
      </c>
    </row>
    <row r="413" ht="12" customHeight="1" s="51">
      <c r="E413" s="23" t="n">
        <v>398</v>
      </c>
      <c r="F413" s="17">
        <f>NORMSINV(RAND())</f>
        <v/>
      </c>
      <c r="G413" s="15">
        <f>C5*EXP((C7-0.5*C8^2)*C6+C8*SQRT(C6)*F413)</f>
        <v/>
      </c>
      <c r="H413" s="15">
        <f>MAX(G413-C9,0)</f>
        <v/>
      </c>
    </row>
    <row r="414" ht="12" customHeight="1" s="51">
      <c r="E414" s="23" t="n">
        <v>399</v>
      </c>
      <c r="F414" s="17">
        <f>NORMSINV(RAND())</f>
        <v/>
      </c>
      <c r="G414" s="15">
        <f>C5*EXP((C7-0.5*C8^2)*C6+C8*SQRT(C6)*F414)</f>
        <v/>
      </c>
      <c r="H414" s="15">
        <f>MAX(G414-C9,0)</f>
        <v/>
      </c>
    </row>
    <row r="415" ht="12" customHeight="1" s="51">
      <c r="E415" s="23" t="n">
        <v>400</v>
      </c>
      <c r="F415" s="17">
        <f>NORMSINV(RAND())</f>
        <v/>
      </c>
      <c r="G415" s="15">
        <f>C5*EXP((C7-0.5*C8^2)*C6+C8*SQRT(C6)*F415)</f>
        <v/>
      </c>
      <c r="H415" s="15">
        <f>MAX(G415-C9,0)</f>
        <v/>
      </c>
    </row>
    <row r="416" ht="12" customHeight="1" s="51">
      <c r="E416" s="23" t="n">
        <v>401</v>
      </c>
      <c r="F416" s="17">
        <f>NORMSINV(RAND())</f>
        <v/>
      </c>
      <c r="G416" s="15">
        <f>C5*EXP((C7-0.5*C8^2)*C6+C8*SQRT(C6)*F416)</f>
        <v/>
      </c>
      <c r="H416" s="15">
        <f>MAX(G416-C9,0)</f>
        <v/>
      </c>
    </row>
    <row r="417" ht="12" customHeight="1" s="51">
      <c r="E417" s="23" t="n">
        <v>402</v>
      </c>
      <c r="F417" s="17">
        <f>NORMSINV(RAND())</f>
        <v/>
      </c>
      <c r="G417" s="15">
        <f>C5*EXP((C7-0.5*C8^2)*C6+C8*SQRT(C6)*F417)</f>
        <v/>
      </c>
      <c r="H417" s="15">
        <f>MAX(G417-C9,0)</f>
        <v/>
      </c>
    </row>
    <row r="418" ht="12" customHeight="1" s="51">
      <c r="E418" s="23" t="n">
        <v>403</v>
      </c>
      <c r="F418" s="17">
        <f>NORMSINV(RAND())</f>
        <v/>
      </c>
      <c r="G418" s="15">
        <f>C5*EXP((C7-0.5*C8^2)*C6+C8*SQRT(C6)*F418)</f>
        <v/>
      </c>
      <c r="H418" s="15">
        <f>MAX(G418-C9,0)</f>
        <v/>
      </c>
    </row>
    <row r="419" ht="12" customHeight="1" s="51">
      <c r="E419" s="23" t="n">
        <v>404</v>
      </c>
      <c r="F419" s="17">
        <f>NORMSINV(RAND())</f>
        <v/>
      </c>
      <c r="G419" s="15">
        <f>C5*EXP((C7-0.5*C8^2)*C6+C8*SQRT(C6)*F419)</f>
        <v/>
      </c>
      <c r="H419" s="15">
        <f>MAX(G419-C9,0)</f>
        <v/>
      </c>
    </row>
    <row r="420" ht="12" customHeight="1" s="51">
      <c r="E420" s="23" t="n">
        <v>405</v>
      </c>
      <c r="F420" s="17">
        <f>NORMSINV(RAND())</f>
        <v/>
      </c>
      <c r="G420" s="15">
        <f>C5*EXP((C7-0.5*C8^2)*C6+C8*SQRT(C6)*F420)</f>
        <v/>
      </c>
      <c r="H420" s="15">
        <f>MAX(G420-C9,0)</f>
        <v/>
      </c>
    </row>
    <row r="421" ht="12" customHeight="1" s="51">
      <c r="E421" s="23" t="n">
        <v>406</v>
      </c>
      <c r="F421" s="17">
        <f>NORMSINV(RAND())</f>
        <v/>
      </c>
      <c r="G421" s="15">
        <f>C5*EXP((C7-0.5*C8^2)*C6+C8*SQRT(C6)*F421)</f>
        <v/>
      </c>
      <c r="H421" s="15">
        <f>MAX(G421-C9,0)</f>
        <v/>
      </c>
    </row>
    <row r="422" ht="12" customHeight="1" s="51">
      <c r="E422" s="23" t="n">
        <v>407</v>
      </c>
      <c r="F422" s="17">
        <f>NORMSINV(RAND())</f>
        <v/>
      </c>
      <c r="G422" s="15">
        <f>C5*EXP((C7-0.5*C8^2)*C6+C8*SQRT(C6)*F422)</f>
        <v/>
      </c>
      <c r="H422" s="15">
        <f>MAX(G422-C9,0)</f>
        <v/>
      </c>
    </row>
    <row r="423" ht="12" customHeight="1" s="51">
      <c r="E423" s="23" t="n">
        <v>408</v>
      </c>
      <c r="F423" s="17">
        <f>NORMSINV(RAND())</f>
        <v/>
      </c>
      <c r="G423" s="15">
        <f>C5*EXP((C7-0.5*C8^2)*C6+C8*SQRT(C6)*F423)</f>
        <v/>
      </c>
      <c r="H423" s="15">
        <f>MAX(G423-C9,0)</f>
        <v/>
      </c>
    </row>
    <row r="424" ht="12" customHeight="1" s="51">
      <c r="E424" s="23" t="n">
        <v>409</v>
      </c>
      <c r="F424" s="17">
        <f>NORMSINV(RAND())</f>
        <v/>
      </c>
      <c r="G424" s="15">
        <f>C5*EXP((C7-0.5*C8^2)*C6+C8*SQRT(C6)*F424)</f>
        <v/>
      </c>
      <c r="H424" s="15">
        <f>MAX(G424-C9,0)</f>
        <v/>
      </c>
    </row>
    <row r="425" ht="12" customHeight="1" s="51">
      <c r="E425" s="23" t="n">
        <v>410</v>
      </c>
      <c r="F425" s="17">
        <f>NORMSINV(RAND())</f>
        <v/>
      </c>
      <c r="G425" s="15">
        <f>C5*EXP((C7-0.5*C8^2)*C6+C8*SQRT(C6)*F425)</f>
        <v/>
      </c>
      <c r="H425" s="15">
        <f>MAX(G425-C9,0)</f>
        <v/>
      </c>
    </row>
    <row r="426" ht="12" customHeight="1" s="51">
      <c r="E426" s="23" t="n">
        <v>411</v>
      </c>
      <c r="F426" s="17">
        <f>NORMSINV(RAND())</f>
        <v/>
      </c>
      <c r="G426" s="15">
        <f>C5*EXP((C7-0.5*C8^2)*C6+C8*SQRT(C6)*F426)</f>
        <v/>
      </c>
      <c r="H426" s="15">
        <f>MAX(G426-C9,0)</f>
        <v/>
      </c>
    </row>
    <row r="427" ht="12" customHeight="1" s="51">
      <c r="E427" s="23" t="n">
        <v>412</v>
      </c>
      <c r="F427" s="17">
        <f>NORMSINV(RAND())</f>
        <v/>
      </c>
      <c r="G427" s="15">
        <f>C5*EXP((C7-0.5*C8^2)*C6+C8*SQRT(C6)*F427)</f>
        <v/>
      </c>
      <c r="H427" s="15">
        <f>MAX(G427-C9,0)</f>
        <v/>
      </c>
    </row>
    <row r="428" ht="12" customHeight="1" s="51">
      <c r="E428" s="23" t="n">
        <v>413</v>
      </c>
      <c r="F428" s="17">
        <f>NORMSINV(RAND())</f>
        <v/>
      </c>
      <c r="G428" s="15">
        <f>C5*EXP((C7-0.5*C8^2)*C6+C8*SQRT(C6)*F428)</f>
        <v/>
      </c>
      <c r="H428" s="15">
        <f>MAX(G428-C9,0)</f>
        <v/>
      </c>
    </row>
    <row r="429" ht="12" customHeight="1" s="51">
      <c r="E429" s="23" t="n">
        <v>414</v>
      </c>
      <c r="F429" s="17">
        <f>NORMSINV(RAND())</f>
        <v/>
      </c>
      <c r="G429" s="15">
        <f>C5*EXP((C7-0.5*C8^2)*C6+C8*SQRT(C6)*F429)</f>
        <v/>
      </c>
      <c r="H429" s="15">
        <f>MAX(G429-C9,0)</f>
        <v/>
      </c>
    </row>
    <row r="430" ht="12" customHeight="1" s="51">
      <c r="E430" s="23" t="n">
        <v>415</v>
      </c>
      <c r="F430" s="17">
        <f>NORMSINV(RAND())</f>
        <v/>
      </c>
      <c r="G430" s="15">
        <f>C5*EXP((C7-0.5*C8^2)*C6+C8*SQRT(C6)*F430)</f>
        <v/>
      </c>
      <c r="H430" s="15">
        <f>MAX(G430-C9,0)</f>
        <v/>
      </c>
    </row>
    <row r="431" ht="12" customHeight="1" s="51">
      <c r="E431" s="23" t="n">
        <v>416</v>
      </c>
      <c r="F431" s="17">
        <f>NORMSINV(RAND())</f>
        <v/>
      </c>
      <c r="G431" s="15">
        <f>C5*EXP((C7-0.5*C8^2)*C6+C8*SQRT(C6)*F431)</f>
        <v/>
      </c>
      <c r="H431" s="15">
        <f>MAX(G431-C9,0)</f>
        <v/>
      </c>
    </row>
    <row r="432" ht="12" customHeight="1" s="51">
      <c r="E432" s="23" t="n">
        <v>417</v>
      </c>
      <c r="F432" s="17">
        <f>NORMSINV(RAND())</f>
        <v/>
      </c>
      <c r="G432" s="15">
        <f>C5*EXP((C7-0.5*C8^2)*C6+C8*SQRT(C6)*F432)</f>
        <v/>
      </c>
      <c r="H432" s="15">
        <f>MAX(G432-C9,0)</f>
        <v/>
      </c>
    </row>
    <row r="433" ht="12" customHeight="1" s="51">
      <c r="E433" s="23" t="n">
        <v>418</v>
      </c>
      <c r="F433" s="17">
        <f>NORMSINV(RAND())</f>
        <v/>
      </c>
      <c r="G433" s="15">
        <f>C5*EXP((C7-0.5*C8^2)*C6+C8*SQRT(C6)*F433)</f>
        <v/>
      </c>
      <c r="H433" s="15">
        <f>MAX(G433-C9,0)</f>
        <v/>
      </c>
    </row>
    <row r="434" ht="12" customHeight="1" s="51">
      <c r="E434" s="23" t="n">
        <v>419</v>
      </c>
      <c r="F434" s="17">
        <f>NORMSINV(RAND())</f>
        <v/>
      </c>
      <c r="G434" s="15">
        <f>C5*EXP((C7-0.5*C8^2)*C6+C8*SQRT(C6)*F434)</f>
        <v/>
      </c>
      <c r="H434" s="15">
        <f>MAX(G434-C9,0)</f>
        <v/>
      </c>
    </row>
    <row r="435" ht="12" customHeight="1" s="51">
      <c r="E435" s="23" t="n">
        <v>420</v>
      </c>
      <c r="F435" s="17">
        <f>NORMSINV(RAND())</f>
        <v/>
      </c>
      <c r="G435" s="15">
        <f>C5*EXP((C7-0.5*C8^2)*C6+C8*SQRT(C6)*F435)</f>
        <v/>
      </c>
      <c r="H435" s="15">
        <f>MAX(G435-C9,0)</f>
        <v/>
      </c>
    </row>
    <row r="436" ht="12" customHeight="1" s="51">
      <c r="E436" s="23" t="n">
        <v>421</v>
      </c>
      <c r="F436" s="17">
        <f>NORMSINV(RAND())</f>
        <v/>
      </c>
      <c r="G436" s="15">
        <f>C5*EXP((C7-0.5*C8^2)*C6+C8*SQRT(C6)*F436)</f>
        <v/>
      </c>
      <c r="H436" s="15">
        <f>MAX(G436-C9,0)</f>
        <v/>
      </c>
    </row>
    <row r="437" ht="12" customHeight="1" s="51">
      <c r="E437" s="23" t="n">
        <v>422</v>
      </c>
      <c r="F437" s="17">
        <f>NORMSINV(RAND())</f>
        <v/>
      </c>
      <c r="G437" s="15">
        <f>C5*EXP((C7-0.5*C8^2)*C6+C8*SQRT(C6)*F437)</f>
        <v/>
      </c>
      <c r="H437" s="15">
        <f>MAX(G437-C9,0)</f>
        <v/>
      </c>
    </row>
    <row r="438" ht="12" customHeight="1" s="51">
      <c r="E438" s="23" t="n">
        <v>423</v>
      </c>
      <c r="F438" s="17">
        <f>NORMSINV(RAND())</f>
        <v/>
      </c>
      <c r="G438" s="15">
        <f>C5*EXP((C7-0.5*C8^2)*C6+C8*SQRT(C6)*F438)</f>
        <v/>
      </c>
      <c r="H438" s="15">
        <f>MAX(G438-C9,0)</f>
        <v/>
      </c>
    </row>
    <row r="439" ht="12" customHeight="1" s="51">
      <c r="E439" s="23" t="n">
        <v>424</v>
      </c>
      <c r="F439" s="17">
        <f>NORMSINV(RAND())</f>
        <v/>
      </c>
      <c r="G439" s="15">
        <f>C5*EXP((C7-0.5*C8^2)*C6+C8*SQRT(C6)*F439)</f>
        <v/>
      </c>
      <c r="H439" s="15">
        <f>MAX(G439-C9,0)</f>
        <v/>
      </c>
    </row>
    <row r="440" ht="12" customHeight="1" s="51">
      <c r="E440" s="23" t="n">
        <v>425</v>
      </c>
      <c r="F440" s="17">
        <f>NORMSINV(RAND())</f>
        <v/>
      </c>
      <c r="G440" s="15">
        <f>C5*EXP((C7-0.5*C8^2)*C6+C8*SQRT(C6)*F440)</f>
        <v/>
      </c>
      <c r="H440" s="15">
        <f>MAX(G440-C9,0)</f>
        <v/>
      </c>
    </row>
    <row r="441" ht="12" customHeight="1" s="51">
      <c r="E441" s="23" t="n">
        <v>426</v>
      </c>
      <c r="F441" s="17">
        <f>NORMSINV(RAND())</f>
        <v/>
      </c>
      <c r="G441" s="15">
        <f>C5*EXP((C7-0.5*C8^2)*C6+C8*SQRT(C6)*F441)</f>
        <v/>
      </c>
      <c r="H441" s="15">
        <f>MAX(G441-C9,0)</f>
        <v/>
      </c>
    </row>
    <row r="442" ht="12" customHeight="1" s="51">
      <c r="E442" s="23" t="n">
        <v>427</v>
      </c>
      <c r="F442" s="17">
        <f>NORMSINV(RAND())</f>
        <v/>
      </c>
      <c r="G442" s="15">
        <f>C5*EXP((C7-0.5*C8^2)*C6+C8*SQRT(C6)*F442)</f>
        <v/>
      </c>
      <c r="H442" s="15">
        <f>MAX(G442-C9,0)</f>
        <v/>
      </c>
    </row>
    <row r="443" ht="12" customHeight="1" s="51">
      <c r="E443" s="23" t="n">
        <v>428</v>
      </c>
      <c r="F443" s="17">
        <f>NORMSINV(RAND())</f>
        <v/>
      </c>
      <c r="G443" s="15">
        <f>C5*EXP((C7-0.5*C8^2)*C6+C8*SQRT(C6)*F443)</f>
        <v/>
      </c>
      <c r="H443" s="15">
        <f>MAX(G443-C9,0)</f>
        <v/>
      </c>
    </row>
    <row r="444" ht="12" customHeight="1" s="51">
      <c r="E444" s="23" t="n">
        <v>429</v>
      </c>
      <c r="F444" s="17">
        <f>NORMSINV(RAND())</f>
        <v/>
      </c>
      <c r="G444" s="15">
        <f>C5*EXP((C7-0.5*C8^2)*C6+C8*SQRT(C6)*F444)</f>
        <v/>
      </c>
      <c r="H444" s="15">
        <f>MAX(G444-C9,0)</f>
        <v/>
      </c>
    </row>
    <row r="445" ht="12" customHeight="1" s="51">
      <c r="E445" s="23" t="n">
        <v>430</v>
      </c>
      <c r="F445" s="17">
        <f>NORMSINV(RAND())</f>
        <v/>
      </c>
      <c r="G445" s="15">
        <f>C5*EXP((C7-0.5*C8^2)*C6+C8*SQRT(C6)*F445)</f>
        <v/>
      </c>
      <c r="H445" s="15">
        <f>MAX(G445-C9,0)</f>
        <v/>
      </c>
    </row>
    <row r="446" ht="12" customHeight="1" s="51">
      <c r="E446" s="23" t="n">
        <v>431</v>
      </c>
      <c r="F446" s="17">
        <f>NORMSINV(RAND())</f>
        <v/>
      </c>
      <c r="G446" s="15">
        <f>C5*EXP((C7-0.5*C8^2)*C6+C8*SQRT(C6)*F446)</f>
        <v/>
      </c>
      <c r="H446" s="15">
        <f>MAX(G446-C9,0)</f>
        <v/>
      </c>
    </row>
    <row r="447" ht="12" customHeight="1" s="51">
      <c r="E447" s="23" t="n">
        <v>432</v>
      </c>
      <c r="F447" s="17">
        <f>NORMSINV(RAND())</f>
        <v/>
      </c>
      <c r="G447" s="15">
        <f>C5*EXP((C7-0.5*C8^2)*C6+C8*SQRT(C6)*F447)</f>
        <v/>
      </c>
      <c r="H447" s="15">
        <f>MAX(G447-C9,0)</f>
        <v/>
      </c>
    </row>
    <row r="448" ht="12" customHeight="1" s="51">
      <c r="E448" s="23" t="n">
        <v>433</v>
      </c>
      <c r="F448" s="17">
        <f>NORMSINV(RAND())</f>
        <v/>
      </c>
      <c r="G448" s="15">
        <f>C5*EXP((C7-0.5*C8^2)*C6+C8*SQRT(C6)*F448)</f>
        <v/>
      </c>
      <c r="H448" s="15">
        <f>MAX(G448-C9,0)</f>
        <v/>
      </c>
    </row>
    <row r="449" ht="12" customHeight="1" s="51">
      <c r="E449" s="23" t="n">
        <v>434</v>
      </c>
      <c r="F449" s="17">
        <f>NORMSINV(RAND())</f>
        <v/>
      </c>
      <c r="G449" s="15">
        <f>C5*EXP((C7-0.5*C8^2)*C6+C8*SQRT(C6)*F449)</f>
        <v/>
      </c>
      <c r="H449" s="15">
        <f>MAX(G449-C9,0)</f>
        <v/>
      </c>
    </row>
    <row r="450" ht="12" customHeight="1" s="51">
      <c r="E450" s="23" t="n">
        <v>435</v>
      </c>
      <c r="F450" s="17">
        <f>NORMSINV(RAND())</f>
        <v/>
      </c>
      <c r="G450" s="15">
        <f>C5*EXP((C7-0.5*C8^2)*C6+C8*SQRT(C6)*F450)</f>
        <v/>
      </c>
      <c r="H450" s="15">
        <f>MAX(G450-C9,0)</f>
        <v/>
      </c>
    </row>
    <row r="451" ht="12" customHeight="1" s="51">
      <c r="E451" s="23" t="n">
        <v>436</v>
      </c>
      <c r="F451" s="17">
        <f>NORMSINV(RAND())</f>
        <v/>
      </c>
      <c r="G451" s="15">
        <f>C5*EXP((C7-0.5*C8^2)*C6+C8*SQRT(C6)*F451)</f>
        <v/>
      </c>
      <c r="H451" s="15">
        <f>MAX(G451-C9,0)</f>
        <v/>
      </c>
    </row>
    <row r="452" ht="12" customHeight="1" s="51">
      <c r="E452" s="23" t="n">
        <v>437</v>
      </c>
      <c r="F452" s="17">
        <f>NORMSINV(RAND())</f>
        <v/>
      </c>
      <c r="G452" s="15">
        <f>C5*EXP((C7-0.5*C8^2)*C6+C8*SQRT(C6)*F452)</f>
        <v/>
      </c>
      <c r="H452" s="15">
        <f>MAX(G452-C9,0)</f>
        <v/>
      </c>
    </row>
    <row r="453" ht="12" customHeight="1" s="51">
      <c r="E453" s="23" t="n">
        <v>438</v>
      </c>
      <c r="F453" s="17">
        <f>NORMSINV(RAND())</f>
        <v/>
      </c>
      <c r="G453" s="15">
        <f>C5*EXP((C7-0.5*C8^2)*C6+C8*SQRT(C6)*F453)</f>
        <v/>
      </c>
      <c r="H453" s="15">
        <f>MAX(G453-C9,0)</f>
        <v/>
      </c>
    </row>
    <row r="454" ht="12" customHeight="1" s="51">
      <c r="E454" s="23" t="n">
        <v>439</v>
      </c>
      <c r="F454" s="17">
        <f>NORMSINV(RAND())</f>
        <v/>
      </c>
      <c r="G454" s="15">
        <f>C5*EXP((C7-0.5*C8^2)*C6+C8*SQRT(C6)*F454)</f>
        <v/>
      </c>
      <c r="H454" s="15">
        <f>MAX(G454-C9,0)</f>
        <v/>
      </c>
    </row>
    <row r="455" ht="12" customHeight="1" s="51">
      <c r="E455" s="23" t="n">
        <v>440</v>
      </c>
      <c r="F455" s="17">
        <f>NORMSINV(RAND())</f>
        <v/>
      </c>
      <c r="G455" s="15">
        <f>C5*EXP((C7-0.5*C8^2)*C6+C8*SQRT(C6)*F455)</f>
        <v/>
      </c>
      <c r="H455" s="15">
        <f>MAX(G455-C9,0)</f>
        <v/>
      </c>
    </row>
    <row r="456" ht="12" customHeight="1" s="51">
      <c r="E456" s="23" t="n">
        <v>441</v>
      </c>
      <c r="F456" s="17">
        <f>NORMSINV(RAND())</f>
        <v/>
      </c>
      <c r="G456" s="15">
        <f>C5*EXP((C7-0.5*C8^2)*C6+C8*SQRT(C6)*F456)</f>
        <v/>
      </c>
      <c r="H456" s="15">
        <f>MAX(G456-C9,0)</f>
        <v/>
      </c>
    </row>
    <row r="457" ht="12" customHeight="1" s="51">
      <c r="E457" s="23" t="n">
        <v>442</v>
      </c>
      <c r="F457" s="17">
        <f>NORMSINV(RAND())</f>
        <v/>
      </c>
      <c r="G457" s="15">
        <f>C5*EXP((C7-0.5*C8^2)*C6+C8*SQRT(C6)*F457)</f>
        <v/>
      </c>
      <c r="H457" s="15">
        <f>MAX(G457-C9,0)</f>
        <v/>
      </c>
    </row>
    <row r="458" ht="12" customHeight="1" s="51">
      <c r="E458" s="23" t="n">
        <v>443</v>
      </c>
      <c r="F458" s="17">
        <f>NORMSINV(RAND())</f>
        <v/>
      </c>
      <c r="G458" s="15">
        <f>C5*EXP((C7-0.5*C8^2)*C6+C8*SQRT(C6)*F458)</f>
        <v/>
      </c>
      <c r="H458" s="15">
        <f>MAX(G458-C9,0)</f>
        <v/>
      </c>
    </row>
    <row r="459" ht="12" customHeight="1" s="51">
      <c r="E459" s="23" t="n">
        <v>444</v>
      </c>
      <c r="F459" s="17">
        <f>NORMSINV(RAND())</f>
        <v/>
      </c>
      <c r="G459" s="15">
        <f>C5*EXP((C7-0.5*C8^2)*C6+C8*SQRT(C6)*F459)</f>
        <v/>
      </c>
      <c r="H459" s="15">
        <f>MAX(G459-C9,0)</f>
        <v/>
      </c>
    </row>
    <row r="460" ht="12" customHeight="1" s="51">
      <c r="E460" s="23" t="n">
        <v>445</v>
      </c>
      <c r="F460" s="17">
        <f>NORMSINV(RAND())</f>
        <v/>
      </c>
      <c r="G460" s="15">
        <f>C5*EXP((C7-0.5*C8^2)*C6+C8*SQRT(C6)*F460)</f>
        <v/>
      </c>
      <c r="H460" s="15">
        <f>MAX(G460-C9,0)</f>
        <v/>
      </c>
    </row>
    <row r="461" ht="12" customHeight="1" s="51">
      <c r="E461" s="23" t="n">
        <v>446</v>
      </c>
      <c r="F461" s="17">
        <f>NORMSINV(RAND())</f>
        <v/>
      </c>
      <c r="G461" s="15">
        <f>C5*EXP((C7-0.5*C8^2)*C6+C8*SQRT(C6)*F461)</f>
        <v/>
      </c>
      <c r="H461" s="15">
        <f>MAX(G461-C9,0)</f>
        <v/>
      </c>
    </row>
    <row r="462" ht="12" customHeight="1" s="51">
      <c r="E462" s="23" t="n">
        <v>447</v>
      </c>
      <c r="F462" s="17">
        <f>NORMSINV(RAND())</f>
        <v/>
      </c>
      <c r="G462" s="15">
        <f>C5*EXP((C7-0.5*C8^2)*C6+C8*SQRT(C6)*F462)</f>
        <v/>
      </c>
      <c r="H462" s="15">
        <f>MAX(G462-C9,0)</f>
        <v/>
      </c>
    </row>
    <row r="463" ht="12" customHeight="1" s="51">
      <c r="E463" s="23" t="n">
        <v>448</v>
      </c>
      <c r="F463" s="17">
        <f>NORMSINV(RAND())</f>
        <v/>
      </c>
      <c r="G463" s="15">
        <f>C5*EXP((C7-0.5*C8^2)*C6+C8*SQRT(C6)*F463)</f>
        <v/>
      </c>
      <c r="H463" s="15">
        <f>MAX(G463-C9,0)</f>
        <v/>
      </c>
    </row>
    <row r="464" ht="12" customHeight="1" s="51">
      <c r="E464" s="23" t="n">
        <v>449</v>
      </c>
      <c r="F464" s="17">
        <f>NORMSINV(RAND())</f>
        <v/>
      </c>
      <c r="G464" s="15">
        <f>C5*EXP((C7-0.5*C8^2)*C6+C8*SQRT(C6)*F464)</f>
        <v/>
      </c>
      <c r="H464" s="15">
        <f>MAX(G464-C9,0)</f>
        <v/>
      </c>
    </row>
    <row r="465" ht="12" customHeight="1" s="51">
      <c r="E465" s="23" t="n">
        <v>450</v>
      </c>
      <c r="F465" s="17">
        <f>NORMSINV(RAND())</f>
        <v/>
      </c>
      <c r="G465" s="15">
        <f>C5*EXP((C7-0.5*C8^2)*C6+C8*SQRT(C6)*F465)</f>
        <v/>
      </c>
      <c r="H465" s="15">
        <f>MAX(G465-C9,0)</f>
        <v/>
      </c>
    </row>
    <row r="466" ht="12" customHeight="1" s="51">
      <c r="E466" s="23" t="n">
        <v>451</v>
      </c>
      <c r="F466" s="17">
        <f>NORMSINV(RAND())</f>
        <v/>
      </c>
      <c r="G466" s="15">
        <f>C5*EXP((C7-0.5*C8^2)*C6+C8*SQRT(C6)*F466)</f>
        <v/>
      </c>
      <c r="H466" s="15">
        <f>MAX(G466-C9,0)</f>
        <v/>
      </c>
    </row>
    <row r="467" ht="12" customHeight="1" s="51">
      <c r="E467" s="23" t="n">
        <v>452</v>
      </c>
      <c r="F467" s="17">
        <f>NORMSINV(RAND())</f>
        <v/>
      </c>
      <c r="G467" s="15">
        <f>C5*EXP((C7-0.5*C8^2)*C6+C8*SQRT(C6)*F467)</f>
        <v/>
      </c>
      <c r="H467" s="15">
        <f>MAX(G467-C9,0)</f>
        <v/>
      </c>
    </row>
    <row r="468" ht="12" customHeight="1" s="51">
      <c r="E468" s="23" t="n">
        <v>453</v>
      </c>
      <c r="F468" s="17">
        <f>NORMSINV(RAND())</f>
        <v/>
      </c>
      <c r="G468" s="15">
        <f>C5*EXP((C7-0.5*C8^2)*C6+C8*SQRT(C6)*F468)</f>
        <v/>
      </c>
      <c r="H468" s="15">
        <f>MAX(G468-C9,0)</f>
        <v/>
      </c>
    </row>
    <row r="469" ht="12" customHeight="1" s="51">
      <c r="E469" s="23" t="n">
        <v>454</v>
      </c>
      <c r="F469" s="17">
        <f>NORMSINV(RAND())</f>
        <v/>
      </c>
      <c r="G469" s="15">
        <f>C5*EXP((C7-0.5*C8^2)*C6+C8*SQRT(C6)*F469)</f>
        <v/>
      </c>
      <c r="H469" s="15">
        <f>MAX(G469-C9,0)</f>
        <v/>
      </c>
    </row>
    <row r="470" ht="12" customHeight="1" s="51">
      <c r="E470" s="23" t="n">
        <v>455</v>
      </c>
      <c r="F470" s="17">
        <f>NORMSINV(RAND())</f>
        <v/>
      </c>
      <c r="G470" s="15">
        <f>C5*EXP((C7-0.5*C8^2)*C6+C8*SQRT(C6)*F470)</f>
        <v/>
      </c>
      <c r="H470" s="15">
        <f>MAX(G470-C9,0)</f>
        <v/>
      </c>
    </row>
    <row r="471" ht="12" customHeight="1" s="51">
      <c r="E471" s="23" t="n">
        <v>456</v>
      </c>
      <c r="F471" s="17">
        <f>NORMSINV(RAND())</f>
        <v/>
      </c>
      <c r="G471" s="15">
        <f>C5*EXP((C7-0.5*C8^2)*C6+C8*SQRT(C6)*F471)</f>
        <v/>
      </c>
      <c r="H471" s="15">
        <f>MAX(G471-C9,0)</f>
        <v/>
      </c>
    </row>
    <row r="472" ht="12" customHeight="1" s="51">
      <c r="E472" s="23" t="n">
        <v>457</v>
      </c>
      <c r="F472" s="17">
        <f>NORMSINV(RAND())</f>
        <v/>
      </c>
      <c r="G472" s="15">
        <f>C5*EXP((C7-0.5*C8^2)*C6+C8*SQRT(C6)*F472)</f>
        <v/>
      </c>
      <c r="H472" s="15">
        <f>MAX(G472-C9,0)</f>
        <v/>
      </c>
    </row>
    <row r="473" ht="12" customHeight="1" s="51">
      <c r="E473" s="23" t="n">
        <v>458</v>
      </c>
      <c r="F473" s="17">
        <f>NORMSINV(RAND())</f>
        <v/>
      </c>
      <c r="G473" s="15">
        <f>C5*EXP((C7-0.5*C8^2)*C6+C8*SQRT(C6)*F473)</f>
        <v/>
      </c>
      <c r="H473" s="15">
        <f>MAX(G473-C9,0)</f>
        <v/>
      </c>
    </row>
    <row r="474" ht="12" customHeight="1" s="51">
      <c r="E474" s="23" t="n">
        <v>459</v>
      </c>
      <c r="F474" s="17">
        <f>NORMSINV(RAND())</f>
        <v/>
      </c>
      <c r="G474" s="15">
        <f>C5*EXP((C7-0.5*C8^2)*C6+C8*SQRT(C6)*F474)</f>
        <v/>
      </c>
      <c r="H474" s="15">
        <f>MAX(G474-C9,0)</f>
        <v/>
      </c>
    </row>
    <row r="475" ht="12" customHeight="1" s="51">
      <c r="E475" s="23" t="n">
        <v>460</v>
      </c>
      <c r="F475" s="17">
        <f>NORMSINV(RAND())</f>
        <v/>
      </c>
      <c r="G475" s="15">
        <f>C5*EXP((C7-0.5*C8^2)*C6+C8*SQRT(C6)*F475)</f>
        <v/>
      </c>
      <c r="H475" s="15">
        <f>MAX(G475-C9,0)</f>
        <v/>
      </c>
    </row>
    <row r="476" ht="12" customHeight="1" s="51">
      <c r="E476" s="23" t="n">
        <v>461</v>
      </c>
      <c r="F476" s="17">
        <f>NORMSINV(RAND())</f>
        <v/>
      </c>
      <c r="G476" s="15">
        <f>C5*EXP((C7-0.5*C8^2)*C6+C8*SQRT(C6)*F476)</f>
        <v/>
      </c>
      <c r="H476" s="15">
        <f>MAX(G476-C9,0)</f>
        <v/>
      </c>
    </row>
    <row r="477" ht="12" customHeight="1" s="51">
      <c r="E477" s="23" t="n">
        <v>462</v>
      </c>
      <c r="F477" s="17">
        <f>NORMSINV(RAND())</f>
        <v/>
      </c>
      <c r="G477" s="15">
        <f>C5*EXP((C7-0.5*C8^2)*C6+C8*SQRT(C6)*F477)</f>
        <v/>
      </c>
      <c r="H477" s="15">
        <f>MAX(G477-C9,0)</f>
        <v/>
      </c>
    </row>
    <row r="478" ht="12" customHeight="1" s="51">
      <c r="E478" s="23" t="n">
        <v>463</v>
      </c>
      <c r="F478" s="17">
        <f>NORMSINV(RAND())</f>
        <v/>
      </c>
      <c r="G478" s="15">
        <f>C5*EXP((C7-0.5*C8^2)*C6+C8*SQRT(C6)*F478)</f>
        <v/>
      </c>
      <c r="H478" s="15">
        <f>MAX(G478-C9,0)</f>
        <v/>
      </c>
    </row>
    <row r="479" ht="12" customHeight="1" s="51">
      <c r="E479" s="23" t="n">
        <v>464</v>
      </c>
      <c r="F479" s="17">
        <f>NORMSINV(RAND())</f>
        <v/>
      </c>
      <c r="G479" s="15">
        <f>C5*EXP((C7-0.5*C8^2)*C6+C8*SQRT(C6)*F479)</f>
        <v/>
      </c>
      <c r="H479" s="15">
        <f>MAX(G479-C9,0)</f>
        <v/>
      </c>
    </row>
    <row r="480" ht="12" customHeight="1" s="51">
      <c r="E480" s="23" t="n">
        <v>465</v>
      </c>
      <c r="F480" s="17">
        <f>NORMSINV(RAND())</f>
        <v/>
      </c>
      <c r="G480" s="15">
        <f>C5*EXP((C7-0.5*C8^2)*C6+C8*SQRT(C6)*F480)</f>
        <v/>
      </c>
      <c r="H480" s="15">
        <f>MAX(G480-C9,0)</f>
        <v/>
      </c>
    </row>
    <row r="481" ht="12" customHeight="1" s="51">
      <c r="E481" s="23" t="n">
        <v>466</v>
      </c>
      <c r="F481" s="17">
        <f>NORMSINV(RAND())</f>
        <v/>
      </c>
      <c r="G481" s="15">
        <f>C5*EXP((C7-0.5*C8^2)*C6+C8*SQRT(C6)*F481)</f>
        <v/>
      </c>
      <c r="H481" s="15">
        <f>MAX(G481-C9,0)</f>
        <v/>
      </c>
    </row>
    <row r="482" ht="12" customHeight="1" s="51">
      <c r="E482" s="23" t="n">
        <v>467</v>
      </c>
      <c r="F482" s="17">
        <f>NORMSINV(RAND())</f>
        <v/>
      </c>
      <c r="G482" s="15">
        <f>C5*EXP((C7-0.5*C8^2)*C6+C8*SQRT(C6)*F482)</f>
        <v/>
      </c>
      <c r="H482" s="15">
        <f>MAX(G482-C9,0)</f>
        <v/>
      </c>
    </row>
    <row r="483" ht="12" customHeight="1" s="51">
      <c r="E483" s="23" t="n">
        <v>468</v>
      </c>
      <c r="F483" s="17">
        <f>NORMSINV(RAND())</f>
        <v/>
      </c>
      <c r="G483" s="15">
        <f>C5*EXP((C7-0.5*C8^2)*C6+C8*SQRT(C6)*F483)</f>
        <v/>
      </c>
      <c r="H483" s="15">
        <f>MAX(G483-C9,0)</f>
        <v/>
      </c>
    </row>
    <row r="484" ht="12" customHeight="1" s="51">
      <c r="E484" s="23" t="n">
        <v>469</v>
      </c>
      <c r="F484" s="17">
        <f>NORMSINV(RAND())</f>
        <v/>
      </c>
      <c r="G484" s="15">
        <f>C5*EXP((C7-0.5*C8^2)*C6+C8*SQRT(C6)*F484)</f>
        <v/>
      </c>
      <c r="H484" s="15">
        <f>MAX(G484-C9,0)</f>
        <v/>
      </c>
    </row>
    <row r="485" ht="12" customHeight="1" s="51">
      <c r="E485" s="23" t="n">
        <v>470</v>
      </c>
      <c r="F485" s="17">
        <f>NORMSINV(RAND())</f>
        <v/>
      </c>
      <c r="G485" s="15">
        <f>C5*EXP((C7-0.5*C8^2)*C6+C8*SQRT(C6)*F485)</f>
        <v/>
      </c>
      <c r="H485" s="15">
        <f>MAX(G485-C9,0)</f>
        <v/>
      </c>
    </row>
    <row r="486" ht="12" customHeight="1" s="51">
      <c r="E486" s="23" t="n">
        <v>471</v>
      </c>
      <c r="F486" s="17">
        <f>NORMSINV(RAND())</f>
        <v/>
      </c>
      <c r="G486" s="15">
        <f>C5*EXP((C7-0.5*C8^2)*C6+C8*SQRT(C6)*F486)</f>
        <v/>
      </c>
      <c r="H486" s="15">
        <f>MAX(G486-C9,0)</f>
        <v/>
      </c>
    </row>
    <row r="487" ht="12" customHeight="1" s="51">
      <c r="E487" s="23" t="n">
        <v>472</v>
      </c>
      <c r="F487" s="17">
        <f>NORMSINV(RAND())</f>
        <v/>
      </c>
      <c r="G487" s="15">
        <f>C5*EXP((C7-0.5*C8^2)*C6+C8*SQRT(C6)*F487)</f>
        <v/>
      </c>
      <c r="H487" s="15">
        <f>MAX(G487-C9,0)</f>
        <v/>
      </c>
    </row>
    <row r="488" ht="12" customHeight="1" s="51">
      <c r="E488" s="23" t="n">
        <v>473</v>
      </c>
      <c r="F488" s="17">
        <f>NORMSINV(RAND())</f>
        <v/>
      </c>
      <c r="G488" s="15">
        <f>C5*EXP((C7-0.5*C8^2)*C6+C8*SQRT(C6)*F488)</f>
        <v/>
      </c>
      <c r="H488" s="15">
        <f>MAX(G488-C9,0)</f>
        <v/>
      </c>
    </row>
    <row r="489" ht="12" customHeight="1" s="51">
      <c r="E489" s="23" t="n">
        <v>474</v>
      </c>
      <c r="F489" s="17">
        <f>NORMSINV(RAND())</f>
        <v/>
      </c>
      <c r="G489" s="15">
        <f>C5*EXP((C7-0.5*C8^2)*C6+C8*SQRT(C6)*F489)</f>
        <v/>
      </c>
      <c r="H489" s="15">
        <f>MAX(G489-C9,0)</f>
        <v/>
      </c>
    </row>
    <row r="490" ht="12" customHeight="1" s="51">
      <c r="E490" s="23" t="n">
        <v>475</v>
      </c>
      <c r="F490" s="17">
        <f>NORMSINV(RAND())</f>
        <v/>
      </c>
      <c r="G490" s="15">
        <f>C5*EXP((C7-0.5*C8^2)*C6+C8*SQRT(C6)*F490)</f>
        <v/>
      </c>
      <c r="H490" s="15">
        <f>MAX(G490-C9,0)</f>
        <v/>
      </c>
    </row>
    <row r="491" ht="12" customHeight="1" s="51">
      <c r="E491" s="23" t="n">
        <v>476</v>
      </c>
      <c r="F491" s="17">
        <f>NORMSINV(RAND())</f>
        <v/>
      </c>
      <c r="G491" s="15">
        <f>C5*EXP((C7-0.5*C8^2)*C6+C8*SQRT(C6)*F491)</f>
        <v/>
      </c>
      <c r="H491" s="15">
        <f>MAX(G491-C9,0)</f>
        <v/>
      </c>
    </row>
    <row r="492" ht="12" customHeight="1" s="51">
      <c r="E492" s="23" t="n">
        <v>477</v>
      </c>
      <c r="F492" s="17">
        <f>NORMSINV(RAND())</f>
        <v/>
      </c>
      <c r="G492" s="15">
        <f>C5*EXP((C7-0.5*C8^2)*C6+C8*SQRT(C6)*F492)</f>
        <v/>
      </c>
      <c r="H492" s="15">
        <f>MAX(G492-C9,0)</f>
        <v/>
      </c>
    </row>
    <row r="493" ht="12" customHeight="1" s="51">
      <c r="E493" s="23" t="n">
        <v>478</v>
      </c>
      <c r="F493" s="17">
        <f>NORMSINV(RAND())</f>
        <v/>
      </c>
      <c r="G493" s="15">
        <f>C5*EXP((C7-0.5*C8^2)*C6+C8*SQRT(C6)*F493)</f>
        <v/>
      </c>
      <c r="H493" s="15">
        <f>MAX(G493-C9,0)</f>
        <v/>
      </c>
    </row>
    <row r="494" ht="12" customHeight="1" s="51">
      <c r="E494" s="23" t="n">
        <v>479</v>
      </c>
      <c r="F494" s="17">
        <f>NORMSINV(RAND())</f>
        <v/>
      </c>
      <c r="G494" s="15">
        <f>C5*EXP((C7-0.5*C8^2)*C6+C8*SQRT(C6)*F494)</f>
        <v/>
      </c>
      <c r="H494" s="15">
        <f>MAX(G494-C9,0)</f>
        <v/>
      </c>
    </row>
    <row r="495" ht="12" customHeight="1" s="51">
      <c r="E495" s="23" t="n">
        <v>480</v>
      </c>
      <c r="F495" s="17">
        <f>NORMSINV(RAND())</f>
        <v/>
      </c>
      <c r="G495" s="15">
        <f>C5*EXP((C7-0.5*C8^2)*C6+C8*SQRT(C6)*F495)</f>
        <v/>
      </c>
      <c r="H495" s="15">
        <f>MAX(G495-C9,0)</f>
        <v/>
      </c>
    </row>
    <row r="496" ht="12" customHeight="1" s="51">
      <c r="E496" s="23" t="n">
        <v>481</v>
      </c>
      <c r="F496" s="17">
        <f>NORMSINV(RAND())</f>
        <v/>
      </c>
      <c r="G496" s="15">
        <f>C5*EXP((C7-0.5*C8^2)*C6+C8*SQRT(C6)*F496)</f>
        <v/>
      </c>
      <c r="H496" s="15">
        <f>MAX(G496-C9,0)</f>
        <v/>
      </c>
    </row>
    <row r="497" ht="12" customHeight="1" s="51">
      <c r="E497" s="23" t="n">
        <v>482</v>
      </c>
      <c r="F497" s="17">
        <f>NORMSINV(RAND())</f>
        <v/>
      </c>
      <c r="G497" s="15">
        <f>C5*EXP((C7-0.5*C8^2)*C6+C8*SQRT(C6)*F497)</f>
        <v/>
      </c>
      <c r="H497" s="15">
        <f>MAX(G497-C9,0)</f>
        <v/>
      </c>
    </row>
    <row r="498" ht="12" customHeight="1" s="51">
      <c r="E498" s="23" t="n">
        <v>483</v>
      </c>
      <c r="F498" s="17">
        <f>NORMSINV(RAND())</f>
        <v/>
      </c>
      <c r="G498" s="15">
        <f>C5*EXP((C7-0.5*C8^2)*C6+C8*SQRT(C6)*F498)</f>
        <v/>
      </c>
      <c r="H498" s="15">
        <f>MAX(G498-C9,0)</f>
        <v/>
      </c>
    </row>
    <row r="499" ht="12" customHeight="1" s="51">
      <c r="E499" s="23" t="n">
        <v>484</v>
      </c>
      <c r="F499" s="17">
        <f>NORMSINV(RAND())</f>
        <v/>
      </c>
      <c r="G499" s="15">
        <f>C5*EXP((C7-0.5*C8^2)*C6+C8*SQRT(C6)*F499)</f>
        <v/>
      </c>
      <c r="H499" s="15">
        <f>MAX(G499-C9,0)</f>
        <v/>
      </c>
    </row>
    <row r="500" ht="12" customHeight="1" s="51">
      <c r="E500" s="23" t="n">
        <v>485</v>
      </c>
      <c r="F500" s="17">
        <f>NORMSINV(RAND())</f>
        <v/>
      </c>
      <c r="G500" s="15">
        <f>C5*EXP((C7-0.5*C8^2)*C6+C8*SQRT(C6)*F500)</f>
        <v/>
      </c>
      <c r="H500" s="15">
        <f>MAX(G500-C9,0)</f>
        <v/>
      </c>
    </row>
    <row r="501" ht="12" customHeight="1" s="51">
      <c r="E501" s="23" t="n">
        <v>486</v>
      </c>
      <c r="F501" s="17">
        <f>NORMSINV(RAND())</f>
        <v/>
      </c>
      <c r="G501" s="15">
        <f>C5*EXP((C7-0.5*C8^2)*C6+C8*SQRT(C6)*F501)</f>
        <v/>
      </c>
      <c r="H501" s="15">
        <f>MAX(G501-C9,0)</f>
        <v/>
      </c>
    </row>
    <row r="502" ht="12" customHeight="1" s="51">
      <c r="E502" s="23" t="n">
        <v>487</v>
      </c>
      <c r="F502" s="17">
        <f>NORMSINV(RAND())</f>
        <v/>
      </c>
      <c r="G502" s="15">
        <f>C5*EXP((C7-0.5*C8^2)*C6+C8*SQRT(C6)*F502)</f>
        <v/>
      </c>
      <c r="H502" s="15">
        <f>MAX(G502-C9,0)</f>
        <v/>
      </c>
    </row>
    <row r="503" ht="12" customHeight="1" s="51">
      <c r="E503" s="23" t="n">
        <v>488</v>
      </c>
      <c r="F503" s="17">
        <f>NORMSINV(RAND())</f>
        <v/>
      </c>
      <c r="G503" s="15">
        <f>C5*EXP((C7-0.5*C8^2)*C6+C8*SQRT(C6)*F503)</f>
        <v/>
      </c>
      <c r="H503" s="15">
        <f>MAX(G503-C9,0)</f>
        <v/>
      </c>
    </row>
    <row r="504" ht="12" customHeight="1" s="51">
      <c r="E504" s="23" t="n">
        <v>489</v>
      </c>
      <c r="F504" s="17">
        <f>NORMSINV(RAND())</f>
        <v/>
      </c>
      <c r="G504" s="15">
        <f>C5*EXP((C7-0.5*C8^2)*C6+C8*SQRT(C6)*F504)</f>
        <v/>
      </c>
      <c r="H504" s="15">
        <f>MAX(G504-C9,0)</f>
        <v/>
      </c>
    </row>
    <row r="505" ht="12" customHeight="1" s="51">
      <c r="E505" s="23" t="n">
        <v>490</v>
      </c>
      <c r="F505" s="17">
        <f>NORMSINV(RAND())</f>
        <v/>
      </c>
      <c r="G505" s="15">
        <f>C5*EXP((C7-0.5*C8^2)*C6+C8*SQRT(C6)*F505)</f>
        <v/>
      </c>
      <c r="H505" s="15">
        <f>MAX(G505-C9,0)</f>
        <v/>
      </c>
    </row>
    <row r="506" ht="12" customHeight="1" s="51">
      <c r="E506" s="23" t="n">
        <v>491</v>
      </c>
      <c r="F506" s="17">
        <f>NORMSINV(RAND())</f>
        <v/>
      </c>
      <c r="G506" s="15">
        <f>C5*EXP((C7-0.5*C8^2)*C6+C8*SQRT(C6)*F506)</f>
        <v/>
      </c>
      <c r="H506" s="15">
        <f>MAX(G506-C9,0)</f>
        <v/>
      </c>
    </row>
    <row r="507" ht="12" customHeight="1" s="51">
      <c r="E507" s="23" t="n">
        <v>492</v>
      </c>
      <c r="F507" s="17">
        <f>NORMSINV(RAND())</f>
        <v/>
      </c>
      <c r="G507" s="15">
        <f>C5*EXP((C7-0.5*C8^2)*C6+C8*SQRT(C6)*F507)</f>
        <v/>
      </c>
      <c r="H507" s="15">
        <f>MAX(G507-C9,0)</f>
        <v/>
      </c>
    </row>
    <row r="508" ht="12" customHeight="1" s="51">
      <c r="E508" s="23" t="n">
        <v>493</v>
      </c>
      <c r="F508" s="17">
        <f>NORMSINV(RAND())</f>
        <v/>
      </c>
      <c r="G508" s="15">
        <f>C5*EXP((C7-0.5*C8^2)*C6+C8*SQRT(C6)*F508)</f>
        <v/>
      </c>
      <c r="H508" s="15">
        <f>MAX(G508-C9,0)</f>
        <v/>
      </c>
    </row>
    <row r="509" ht="12" customHeight="1" s="51">
      <c r="E509" s="23" t="n">
        <v>494</v>
      </c>
      <c r="F509" s="17">
        <f>NORMSINV(RAND())</f>
        <v/>
      </c>
      <c r="G509" s="15">
        <f>C5*EXP((C7-0.5*C8^2)*C6+C8*SQRT(C6)*F509)</f>
        <v/>
      </c>
      <c r="H509" s="15">
        <f>MAX(G509-C9,0)</f>
        <v/>
      </c>
    </row>
    <row r="510" ht="12" customHeight="1" s="51">
      <c r="E510" s="23" t="n">
        <v>495</v>
      </c>
      <c r="F510" s="17">
        <f>NORMSINV(RAND())</f>
        <v/>
      </c>
      <c r="G510" s="15">
        <f>C5*EXP((C7-0.5*C8^2)*C6+C8*SQRT(C6)*F510)</f>
        <v/>
      </c>
      <c r="H510" s="15">
        <f>MAX(G510-C9,0)</f>
        <v/>
      </c>
    </row>
    <row r="511" ht="12" customHeight="1" s="51">
      <c r="E511" s="23" t="n">
        <v>496</v>
      </c>
      <c r="F511" s="17">
        <f>NORMSINV(RAND())</f>
        <v/>
      </c>
      <c r="G511" s="15">
        <f>C5*EXP((C7-0.5*C8^2)*C6+C8*SQRT(C6)*F511)</f>
        <v/>
      </c>
      <c r="H511" s="15">
        <f>MAX(G511-C9,0)</f>
        <v/>
      </c>
    </row>
    <row r="512" ht="12" customHeight="1" s="51">
      <c r="E512" s="23" t="n">
        <v>497</v>
      </c>
      <c r="F512" s="17">
        <f>NORMSINV(RAND())</f>
        <v/>
      </c>
      <c r="G512" s="15">
        <f>C5*EXP((C7-0.5*C8^2)*C6+C8*SQRT(C6)*F512)</f>
        <v/>
      </c>
      <c r="H512" s="15">
        <f>MAX(G512-C9,0)</f>
        <v/>
      </c>
    </row>
    <row r="513" ht="12" customHeight="1" s="51">
      <c r="E513" s="23" t="n">
        <v>498</v>
      </c>
      <c r="F513" s="17">
        <f>NORMSINV(RAND())</f>
        <v/>
      </c>
      <c r="G513" s="15">
        <f>C5*EXP((C7-0.5*C8^2)*C6+C8*SQRT(C6)*F513)</f>
        <v/>
      </c>
      <c r="H513" s="15">
        <f>MAX(G513-C9,0)</f>
        <v/>
      </c>
    </row>
    <row r="514" ht="12" customHeight="1" s="51">
      <c r="E514" s="23" t="n">
        <v>499</v>
      </c>
      <c r="F514" s="17">
        <f>NORMSINV(RAND())</f>
        <v/>
      </c>
      <c r="G514" s="15">
        <f>C5*EXP((C7-0.5*C8^2)*C6+C8*SQRT(C6)*F514)</f>
        <v/>
      </c>
      <c r="H514" s="15">
        <f>MAX(G514-C9,0)</f>
        <v/>
      </c>
    </row>
    <row r="515" ht="12" customHeight="1" s="51">
      <c r="E515" s="23" t="n">
        <v>500</v>
      </c>
      <c r="F515" s="17">
        <f>NORMSINV(RAND())</f>
        <v/>
      </c>
      <c r="G515" s="15">
        <f>C5*EXP((C7-0.5*C8^2)*C6+C8*SQRT(C6)*F515)</f>
        <v/>
      </c>
      <c r="H515" s="15">
        <f>MAX(G515-C9,0)</f>
        <v/>
      </c>
    </row>
  </sheetData>
  <pageMargins left="0.75" right="0.75" top="1" bottom="1" header="0.5" footer="0.5"/>
</worksheet>
</file>

<file path=xl/worksheets/sheet10.xml><?xml version="1.0" encoding="utf-8"?>
<worksheet xmlns="http://schemas.openxmlformats.org/spreadsheetml/2006/main">
  <sheetPr>
    <tabColor theme="4" tint="0.3999755851924192"/>
    <outlinePr summaryBelow="1" summaryRight="1"/>
    <pageSetUpPr/>
  </sheetPr>
  <dimension ref="B2:H15"/>
  <sheetViews>
    <sheetView showGridLines="0" workbookViewId="0">
      <selection activeCell="A1" sqref="A1"/>
    </sheetView>
  </sheetViews>
  <sheetFormatPr baseColWidth="8" defaultRowHeight="14.4"/>
  <cols>
    <col width="2.6640625" customWidth="1" style="51" min="1" max="1"/>
    <col width="30" customWidth="1" style="51" min="2" max="2"/>
    <col width="16" customWidth="1" style="51" min="3" max="3"/>
  </cols>
  <sheetData>
    <row r="2" ht="24" customHeight="1" s="51">
      <c r="B2" s="12" t="inlineStr">
        <is>
          <t>DLOM Chaffee</t>
        </is>
      </c>
    </row>
    <row r="4" ht="19.95" customHeight="1" s="51">
      <c r="B4" s="25" t="inlineStr">
        <is>
          <t>Paramètres</t>
        </is>
      </c>
      <c r="C4" s="26" t="n"/>
    </row>
    <row r="5" ht="15" customHeight="1" s="51">
      <c r="B5" s="13" t="inlineStr">
        <is>
          <t>T</t>
        </is>
      </c>
      <c r="C5" s="22">
        <f>'OPM BSM FR'!C16</f>
        <v/>
      </c>
    </row>
    <row r="6" ht="15" customHeight="1" s="51">
      <c r="B6" s="13" t="inlineStr">
        <is>
          <t>r</t>
        </is>
      </c>
      <c r="C6" s="21">
        <f>'OPM BSM FR'!C17</f>
        <v/>
      </c>
    </row>
    <row r="7" ht="15" customHeight="1" s="51">
      <c r="B7" s="13" t="inlineStr">
        <is>
          <t>σ</t>
        </is>
      </c>
      <c r="C7" s="21">
        <f>'OPM BSM FR'!C18</f>
        <v/>
      </c>
    </row>
    <row r="9" ht="15" customHeight="1" s="51">
      <c r="B9" s="13" t="inlineStr">
        <is>
          <t>d1</t>
        </is>
      </c>
      <c r="C9" s="17">
        <f>((C6+0.5*C7^2)*C5)/(C7*SQRT(C5))</f>
        <v/>
      </c>
    </row>
    <row r="10" ht="15" customHeight="1" s="51">
      <c r="B10" s="13" t="inlineStr">
        <is>
          <t>d2</t>
        </is>
      </c>
      <c r="C10" s="17">
        <f>C9-C7*SQRT(C5)</f>
        <v/>
      </c>
    </row>
    <row r="11" ht="15" customHeight="1" s="51">
      <c r="B11" s="13" t="inlineStr">
        <is>
          <t>Put (S=K=1)</t>
        </is>
      </c>
      <c r="C11" s="17">
        <f>EXP(-C6*C5)*NORMSDIST(-C10)-NORMSDIST(-C9)</f>
        <v/>
      </c>
      <c r="H11" s="41" t="n"/>
    </row>
    <row r="13" ht="15" customHeight="1" s="51">
      <c r="B13" s="18" t="inlineStr">
        <is>
          <t>Décote d'illiquidité (DLOM)</t>
        </is>
      </c>
      <c r="C13" s="35">
        <f>C11</f>
        <v/>
      </c>
    </row>
    <row r="15" ht="28.05" customHeight="1" s="51">
      <c r="B15" s="52" t="inlineStr">
        <is>
          <t>Chaffee (1993) : prix d'un put européen à parité (S=K), exprimé en % de la valeur de l'action. Formule fermée exacte de l'auteur.</t>
        </is>
      </c>
    </row>
  </sheetData>
  <pageMargins left="0.75" right="0.75" top="1" bottom="1" header="0.5" footer="0.5"/>
</worksheet>
</file>

<file path=xl/worksheets/sheet11.xml><?xml version="1.0" encoding="utf-8"?>
<worksheet xmlns="http://schemas.openxmlformats.org/spreadsheetml/2006/main">
  <sheetPr>
    <tabColor theme="4" tint="0.3999755851924192"/>
    <outlinePr summaryBelow="1" summaryRight="1"/>
    <pageSetUpPr/>
  </sheetPr>
  <dimension ref="B2:H11"/>
  <sheetViews>
    <sheetView showGridLines="0" workbookViewId="0">
      <selection activeCell="A1" sqref="A1"/>
    </sheetView>
  </sheetViews>
  <sheetFormatPr baseColWidth="8" defaultRowHeight="14.4"/>
  <cols>
    <col width="2.6640625" customWidth="1" style="51" min="1" max="1"/>
    <col width="30" customWidth="1" style="51" min="2" max="2"/>
    <col width="16" customWidth="1" style="51" min="3" max="3"/>
  </cols>
  <sheetData>
    <row r="2" ht="24" customHeight="1" s="51">
      <c r="B2" s="12" t="inlineStr">
        <is>
          <t>DLOM Longstaff</t>
        </is>
      </c>
    </row>
    <row r="4" ht="19.95" customHeight="1" s="51">
      <c r="B4" s="25" t="inlineStr">
        <is>
          <t>Paramètres</t>
        </is>
      </c>
      <c r="C4" s="26" t="n"/>
    </row>
    <row r="5" ht="15" customHeight="1" s="51">
      <c r="B5" s="13" t="inlineStr">
        <is>
          <t>T</t>
        </is>
      </c>
      <c r="C5" s="22">
        <f>'OPM BSM FR'!C16</f>
        <v/>
      </c>
    </row>
    <row r="6" ht="15" customHeight="1" s="51">
      <c r="B6" s="13" t="inlineStr">
        <is>
          <t>σ</t>
        </is>
      </c>
      <c r="C6" s="21">
        <f>'OPM BSM FR'!C18</f>
        <v/>
      </c>
    </row>
    <row r="8" ht="15" customHeight="1" s="51">
      <c r="B8" s="18" t="inlineStr">
        <is>
          <t>Décote d'illiquidité (DLOM)</t>
        </is>
      </c>
      <c r="C8" s="35">
        <f>2*NORMSDIST(0.5*C6*SQRT(C5))-1</f>
        <v/>
      </c>
    </row>
    <row r="10" ht="28.05" customHeight="1" s="51">
      <c r="B10" s="52" t="inlineStr">
        <is>
          <t>Longstaff (1995) : borne supérieure théorique fondée sur une option lookback. Formule fermée simplifiée, citée dans la littérature de la pratique.</t>
        </is>
      </c>
    </row>
    <row r="11">
      <c r="H11" s="41" t="n"/>
    </row>
  </sheetData>
  <pageMargins left="0.75" right="0.75" top="1" bottom="1" header="0.5" footer="0.5"/>
</worksheet>
</file>

<file path=xl/worksheets/sheet12.xml><?xml version="1.0" encoding="utf-8"?>
<worksheet xmlns="http://schemas.openxmlformats.org/spreadsheetml/2006/main">
  <sheetPr>
    <tabColor theme="4" tint="0.3999755851924192"/>
    <outlinePr summaryBelow="1" summaryRight="1"/>
    <pageSetUpPr/>
  </sheetPr>
  <dimension ref="B2:P213"/>
  <sheetViews>
    <sheetView showGridLines="0" workbookViewId="0">
      <selection activeCell="A1" sqref="A1"/>
    </sheetView>
  </sheetViews>
  <sheetFormatPr baseColWidth="8" defaultRowHeight="14.4"/>
  <cols>
    <col width="2.6640625" customWidth="1" style="51" min="1" max="1"/>
    <col width="30" customWidth="1" style="51" min="2" max="2"/>
    <col width="16" customWidth="1" style="51" min="3" max="3"/>
    <col width="9" customWidth="1" style="51" min="5" max="12"/>
    <col width="13" customWidth="1" style="51" min="13" max="16"/>
  </cols>
  <sheetData>
    <row r="2" ht="24" customHeight="1" s="51">
      <c r="B2" s="12" t="inlineStr">
        <is>
          <t>DLOM Finnerty-Ghaidarov</t>
        </is>
      </c>
    </row>
    <row r="4" ht="19.95" customHeight="1" s="51">
      <c r="B4" s="25" t="inlineStr">
        <is>
          <t>Paramètres</t>
        </is>
      </c>
      <c r="C4" s="26" t="n"/>
      <c r="D4" s="54" t="n"/>
      <c r="E4" s="54" t="n"/>
      <c r="F4" s="54" t="n"/>
    </row>
    <row r="5" ht="15" customHeight="1" s="51">
      <c r="B5" s="13" t="inlineStr">
        <is>
          <t>T</t>
        </is>
      </c>
      <c r="C5" s="22">
        <f>'OPM BSM FR'!C16</f>
        <v/>
      </c>
    </row>
    <row r="6" ht="15" customHeight="1" s="51">
      <c r="B6" s="13" t="inlineStr">
        <is>
          <t>r</t>
        </is>
      </c>
      <c r="C6" s="21">
        <f>'OPM BSM FR'!C17</f>
        <v/>
      </c>
    </row>
    <row r="7" ht="15" customHeight="1" s="51">
      <c r="B7" s="13" t="inlineStr">
        <is>
          <t>σ</t>
        </is>
      </c>
      <c r="C7" s="21">
        <f>'OPM BSM FR'!C18</f>
        <v/>
      </c>
    </row>
    <row r="8" ht="15" customHeight="1" s="51">
      <c r="B8" s="13" t="inlineStr">
        <is>
          <t>Nombre de simulations</t>
        </is>
      </c>
      <c r="C8" s="32" t="n">
        <v>200</v>
      </c>
    </row>
    <row r="10" ht="15" customHeight="1" s="51">
      <c r="B10" s="18" t="inlineStr">
        <is>
          <t>Finnerty, approximé (moyenne arithmétique)</t>
        </is>
      </c>
      <c r="C10" s="35">
        <f>EXP(-C6*C5)*AVERAGE(O14:O213)</f>
        <v/>
      </c>
    </row>
    <row r="11" ht="15" customHeight="1" s="51">
      <c r="B11" s="18" t="inlineStr">
        <is>
          <t>Ghaidarov, approximé (moyenne géométrique)</t>
        </is>
      </c>
      <c r="C11" s="35">
        <f>EXP(-C6*C5)*AVERAGE(P14:P213)</f>
        <v/>
      </c>
      <c r="H11" s="41" t="n"/>
    </row>
    <row r="12" ht="28.05" customHeight="1" s="51">
      <c r="B12" s="52" t="inlineStr">
        <is>
          <t>Finnerty (2012) et Ghaidarov (2009) utilisent des formules fermées complexes (fonctions spéciales) non directement implémentables dans Excel. Ce calculateur les approxime par simulation de Monte Carlo explicite (moyenne arithmétique pour Finnerty, moyenne géométrique pour Ghaidarov) : l'approximation converge vers l'esprit de leurs modèles respectifs, mais NE reproduit PAS leur formule publiée au chiffre exact près. Pour une réplication exacte, se référer aux articles sources cités dans l'onglet Notice et dans la publication Hectelion.</t>
        </is>
      </c>
    </row>
    <row r="13" ht="25.95" customHeight="1" s="51">
      <c r="D13" s="14" t="inlineStr">
        <is>
          <t>Simulation n°</t>
        </is>
      </c>
      <c r="E13" s="14" t="inlineStr">
        <is>
          <t>S(t1)</t>
        </is>
      </c>
      <c r="F13" s="14" t="inlineStr">
        <is>
          <t>S(t2)</t>
        </is>
      </c>
      <c r="G13" s="14" t="inlineStr">
        <is>
          <t>S(t3)</t>
        </is>
      </c>
      <c r="H13" s="14" t="inlineStr">
        <is>
          <t>S(t4)</t>
        </is>
      </c>
      <c r="I13" s="14" t="inlineStr">
        <is>
          <t>S(t5)</t>
        </is>
      </c>
      <c r="J13" s="14" t="inlineStr">
        <is>
          <t>S(t6)</t>
        </is>
      </c>
      <c r="K13" s="14" t="inlineStr">
        <is>
          <t>S(t7)</t>
        </is>
      </c>
      <c r="L13" s="14" t="inlineStr">
        <is>
          <t>S(t8)</t>
        </is>
      </c>
      <c r="M13" s="14" t="inlineStr">
        <is>
          <t>Moy. arith.</t>
        </is>
      </c>
      <c r="N13" s="14" t="inlineStr">
        <is>
          <t>Moy. géom.</t>
        </is>
      </c>
      <c r="O13" s="14" t="inlineStr">
        <is>
          <t>Payoff Finnerty</t>
        </is>
      </c>
      <c r="P13" s="14" t="inlineStr">
        <is>
          <t>Payoff Ghaidarov</t>
        </is>
      </c>
    </row>
    <row r="14" ht="12" customHeight="1" s="51">
      <c r="D14" s="23" t="n">
        <v>1</v>
      </c>
      <c r="E14" s="17">
        <f>1*EXP(-0.5*C7^2*(C5/8)+C7*SQRT((C5/8))*NORMSINV(RAND()))</f>
        <v/>
      </c>
      <c r="F14" s="17">
        <f>E14*EXP(-0.5*C7^2*(C5/8)+C7*SQRT((C5/8))*NORMSINV(RAND()))</f>
        <v/>
      </c>
      <c r="G14" s="17">
        <f>F14*EXP(-0.5*C7^2*(C5/8)+C7*SQRT((C5/8))*NORMSINV(RAND()))</f>
        <v/>
      </c>
      <c r="H14" s="17">
        <f>G14*EXP(-0.5*C7^2*(C5/8)+C7*SQRT((C5/8))*NORMSINV(RAND()))</f>
        <v/>
      </c>
      <c r="I14" s="17">
        <f>H14*EXP(-0.5*C7^2*(C5/8)+C7*SQRT((C5/8))*NORMSINV(RAND()))</f>
        <v/>
      </c>
      <c r="J14" s="17">
        <f>I14*EXP(-0.5*C7^2*(C5/8)+C7*SQRT((C5/8))*NORMSINV(RAND()))</f>
        <v/>
      </c>
      <c r="K14" s="17">
        <f>J14*EXP(-0.5*C7^2*(C5/8)+C7*SQRT((C5/8))*NORMSINV(RAND()))</f>
        <v/>
      </c>
      <c r="L14" s="17">
        <f>K14*EXP(-0.5*C7^2*(C5/8)+C7*SQRT((C5/8))*NORMSINV(RAND()))</f>
        <v/>
      </c>
      <c r="M14" s="17">
        <f>AVERAGE(E14:L14)</f>
        <v/>
      </c>
      <c r="N14" s="17">
        <f>GEOMEAN(E14:L14)</f>
        <v/>
      </c>
      <c r="O14" s="17">
        <f>MAX(M14-L14,0)</f>
        <v/>
      </c>
      <c r="P14" s="17">
        <f>MAX(N14-L14,0)</f>
        <v/>
      </c>
    </row>
    <row r="15" ht="12" customHeight="1" s="51">
      <c r="D15" s="23" t="n">
        <v>2</v>
      </c>
      <c r="E15" s="17">
        <f>1*EXP(-0.5*C7^2*(C5/8)+C7*SQRT((C5/8))*NORMSINV(RAND()))</f>
        <v/>
      </c>
      <c r="F15" s="17">
        <f>E15*EXP(-0.5*C7^2*(C5/8)+C7*SQRT((C5/8))*NORMSINV(RAND()))</f>
        <v/>
      </c>
      <c r="G15" s="17">
        <f>F15*EXP(-0.5*C7^2*(C5/8)+C7*SQRT((C5/8))*NORMSINV(RAND()))</f>
        <v/>
      </c>
      <c r="H15" s="17">
        <f>G15*EXP(-0.5*C7^2*(C5/8)+C7*SQRT((C5/8))*NORMSINV(RAND()))</f>
        <v/>
      </c>
      <c r="I15" s="17">
        <f>H15*EXP(-0.5*C7^2*(C5/8)+C7*SQRT((C5/8))*NORMSINV(RAND()))</f>
        <v/>
      </c>
      <c r="J15" s="17">
        <f>I15*EXP(-0.5*C7^2*(C5/8)+C7*SQRT((C5/8))*NORMSINV(RAND()))</f>
        <v/>
      </c>
      <c r="K15" s="17">
        <f>J15*EXP(-0.5*C7^2*(C5/8)+C7*SQRT((C5/8))*NORMSINV(RAND()))</f>
        <v/>
      </c>
      <c r="L15" s="17">
        <f>K15*EXP(-0.5*C7^2*(C5/8)+C7*SQRT((C5/8))*NORMSINV(RAND()))</f>
        <v/>
      </c>
      <c r="M15" s="17">
        <f>AVERAGE(E15:L15)</f>
        <v/>
      </c>
      <c r="N15" s="17">
        <f>GEOMEAN(E15:L15)</f>
        <v/>
      </c>
      <c r="O15" s="17">
        <f>MAX(M15-L15,0)</f>
        <v/>
      </c>
      <c r="P15" s="17">
        <f>MAX(N15-L15,0)</f>
        <v/>
      </c>
    </row>
    <row r="16" ht="12" customHeight="1" s="51">
      <c r="D16" s="23" t="n">
        <v>3</v>
      </c>
      <c r="E16" s="17">
        <f>1*EXP(-0.5*C7^2*(C5/8)+C7*SQRT((C5/8))*NORMSINV(RAND()))</f>
        <v/>
      </c>
      <c r="F16" s="17">
        <f>E16*EXP(-0.5*C7^2*(C5/8)+C7*SQRT((C5/8))*NORMSINV(RAND()))</f>
        <v/>
      </c>
      <c r="G16" s="17">
        <f>F16*EXP(-0.5*C7^2*(C5/8)+C7*SQRT((C5/8))*NORMSINV(RAND()))</f>
        <v/>
      </c>
      <c r="H16" s="17">
        <f>G16*EXP(-0.5*C7^2*(C5/8)+C7*SQRT((C5/8))*NORMSINV(RAND()))</f>
        <v/>
      </c>
      <c r="I16" s="17">
        <f>H16*EXP(-0.5*C7^2*(C5/8)+C7*SQRT((C5/8))*NORMSINV(RAND()))</f>
        <v/>
      </c>
      <c r="J16" s="17">
        <f>I16*EXP(-0.5*C7^2*(C5/8)+C7*SQRT((C5/8))*NORMSINV(RAND()))</f>
        <v/>
      </c>
      <c r="K16" s="17">
        <f>J16*EXP(-0.5*C7^2*(C5/8)+C7*SQRT((C5/8))*NORMSINV(RAND()))</f>
        <v/>
      </c>
      <c r="L16" s="17">
        <f>K16*EXP(-0.5*C7^2*(C5/8)+C7*SQRT((C5/8))*NORMSINV(RAND()))</f>
        <v/>
      </c>
      <c r="M16" s="17">
        <f>AVERAGE(E16:L16)</f>
        <v/>
      </c>
      <c r="N16" s="17">
        <f>GEOMEAN(E16:L16)</f>
        <v/>
      </c>
      <c r="O16" s="17">
        <f>MAX(M16-L16,0)</f>
        <v/>
      </c>
      <c r="P16" s="17">
        <f>MAX(N16-L16,0)</f>
        <v/>
      </c>
    </row>
    <row r="17" ht="12" customHeight="1" s="51">
      <c r="D17" s="23" t="n">
        <v>4</v>
      </c>
      <c r="E17" s="17">
        <f>1*EXP(-0.5*C7^2*(C5/8)+C7*SQRT((C5/8))*NORMSINV(RAND()))</f>
        <v/>
      </c>
      <c r="F17" s="17">
        <f>E17*EXP(-0.5*C7^2*(C5/8)+C7*SQRT((C5/8))*NORMSINV(RAND()))</f>
        <v/>
      </c>
      <c r="G17" s="17">
        <f>F17*EXP(-0.5*C7^2*(C5/8)+C7*SQRT((C5/8))*NORMSINV(RAND()))</f>
        <v/>
      </c>
      <c r="H17" s="17">
        <f>G17*EXP(-0.5*C7^2*(C5/8)+C7*SQRT((C5/8))*NORMSINV(RAND()))</f>
        <v/>
      </c>
      <c r="I17" s="17">
        <f>H17*EXP(-0.5*C7^2*(C5/8)+C7*SQRT((C5/8))*NORMSINV(RAND()))</f>
        <v/>
      </c>
      <c r="J17" s="17">
        <f>I17*EXP(-0.5*C7^2*(C5/8)+C7*SQRT((C5/8))*NORMSINV(RAND()))</f>
        <v/>
      </c>
      <c r="K17" s="17">
        <f>J17*EXP(-0.5*C7^2*(C5/8)+C7*SQRT((C5/8))*NORMSINV(RAND()))</f>
        <v/>
      </c>
      <c r="L17" s="17">
        <f>K17*EXP(-0.5*C7^2*(C5/8)+C7*SQRT((C5/8))*NORMSINV(RAND()))</f>
        <v/>
      </c>
      <c r="M17" s="17">
        <f>AVERAGE(E17:L17)</f>
        <v/>
      </c>
      <c r="N17" s="17">
        <f>GEOMEAN(E17:L17)</f>
        <v/>
      </c>
      <c r="O17" s="17">
        <f>MAX(M17-L17,0)</f>
        <v/>
      </c>
      <c r="P17" s="17">
        <f>MAX(N17-L17,0)</f>
        <v/>
      </c>
    </row>
    <row r="18" ht="12" customHeight="1" s="51">
      <c r="D18" s="23" t="n">
        <v>5</v>
      </c>
      <c r="E18" s="17">
        <f>1*EXP(-0.5*C7^2*(C5/8)+C7*SQRT((C5/8))*NORMSINV(RAND()))</f>
        <v/>
      </c>
      <c r="F18" s="17">
        <f>E18*EXP(-0.5*C7^2*(C5/8)+C7*SQRT((C5/8))*NORMSINV(RAND()))</f>
        <v/>
      </c>
      <c r="G18" s="17">
        <f>F18*EXP(-0.5*C7^2*(C5/8)+C7*SQRT((C5/8))*NORMSINV(RAND()))</f>
        <v/>
      </c>
      <c r="H18" s="17">
        <f>G18*EXP(-0.5*C7^2*(C5/8)+C7*SQRT((C5/8))*NORMSINV(RAND()))</f>
        <v/>
      </c>
      <c r="I18" s="17">
        <f>H18*EXP(-0.5*C7^2*(C5/8)+C7*SQRT((C5/8))*NORMSINV(RAND()))</f>
        <v/>
      </c>
      <c r="J18" s="17">
        <f>I18*EXP(-0.5*C7^2*(C5/8)+C7*SQRT((C5/8))*NORMSINV(RAND()))</f>
        <v/>
      </c>
      <c r="K18" s="17">
        <f>J18*EXP(-0.5*C7^2*(C5/8)+C7*SQRT((C5/8))*NORMSINV(RAND()))</f>
        <v/>
      </c>
      <c r="L18" s="17">
        <f>K18*EXP(-0.5*C7^2*(C5/8)+C7*SQRT((C5/8))*NORMSINV(RAND()))</f>
        <v/>
      </c>
      <c r="M18" s="17">
        <f>AVERAGE(E18:L18)</f>
        <v/>
      </c>
      <c r="N18" s="17">
        <f>GEOMEAN(E18:L18)</f>
        <v/>
      </c>
      <c r="O18" s="17">
        <f>MAX(M18-L18,0)</f>
        <v/>
      </c>
      <c r="P18" s="17">
        <f>MAX(N18-L18,0)</f>
        <v/>
      </c>
    </row>
    <row r="19" ht="12" customHeight="1" s="51">
      <c r="D19" s="23" t="n">
        <v>6</v>
      </c>
      <c r="E19" s="17">
        <f>1*EXP(-0.5*C7^2*(C5/8)+C7*SQRT((C5/8))*NORMSINV(RAND()))</f>
        <v/>
      </c>
      <c r="F19" s="17">
        <f>E19*EXP(-0.5*C7^2*(C5/8)+C7*SQRT((C5/8))*NORMSINV(RAND()))</f>
        <v/>
      </c>
      <c r="G19" s="17">
        <f>F19*EXP(-0.5*C7^2*(C5/8)+C7*SQRT((C5/8))*NORMSINV(RAND()))</f>
        <v/>
      </c>
      <c r="H19" s="17">
        <f>G19*EXP(-0.5*C7^2*(C5/8)+C7*SQRT((C5/8))*NORMSINV(RAND()))</f>
        <v/>
      </c>
      <c r="I19" s="17">
        <f>H19*EXP(-0.5*C7^2*(C5/8)+C7*SQRT((C5/8))*NORMSINV(RAND()))</f>
        <v/>
      </c>
      <c r="J19" s="17">
        <f>I19*EXP(-0.5*C7^2*(C5/8)+C7*SQRT((C5/8))*NORMSINV(RAND()))</f>
        <v/>
      </c>
      <c r="K19" s="17">
        <f>J19*EXP(-0.5*C7^2*(C5/8)+C7*SQRT((C5/8))*NORMSINV(RAND()))</f>
        <v/>
      </c>
      <c r="L19" s="17">
        <f>K19*EXP(-0.5*C7^2*(C5/8)+C7*SQRT((C5/8))*NORMSINV(RAND()))</f>
        <v/>
      </c>
      <c r="M19" s="17">
        <f>AVERAGE(E19:L19)</f>
        <v/>
      </c>
      <c r="N19" s="17">
        <f>GEOMEAN(E19:L19)</f>
        <v/>
      </c>
      <c r="O19" s="17">
        <f>MAX(M19-L19,0)</f>
        <v/>
      </c>
      <c r="P19" s="17">
        <f>MAX(N19-L19,0)</f>
        <v/>
      </c>
    </row>
    <row r="20" ht="12" customHeight="1" s="51">
      <c r="D20" s="23" t="n">
        <v>7</v>
      </c>
      <c r="E20" s="17">
        <f>1*EXP(-0.5*C7^2*(C5/8)+C7*SQRT((C5/8))*NORMSINV(RAND()))</f>
        <v/>
      </c>
      <c r="F20" s="17">
        <f>E20*EXP(-0.5*C7^2*(C5/8)+C7*SQRT((C5/8))*NORMSINV(RAND()))</f>
        <v/>
      </c>
      <c r="G20" s="17">
        <f>F20*EXP(-0.5*C7^2*(C5/8)+C7*SQRT((C5/8))*NORMSINV(RAND()))</f>
        <v/>
      </c>
      <c r="H20" s="17">
        <f>G20*EXP(-0.5*C7^2*(C5/8)+C7*SQRT((C5/8))*NORMSINV(RAND()))</f>
        <v/>
      </c>
      <c r="I20" s="17">
        <f>H20*EXP(-0.5*C7^2*(C5/8)+C7*SQRT((C5/8))*NORMSINV(RAND()))</f>
        <v/>
      </c>
      <c r="J20" s="17">
        <f>I20*EXP(-0.5*C7^2*(C5/8)+C7*SQRT((C5/8))*NORMSINV(RAND()))</f>
        <v/>
      </c>
      <c r="K20" s="17">
        <f>J20*EXP(-0.5*C7^2*(C5/8)+C7*SQRT((C5/8))*NORMSINV(RAND()))</f>
        <v/>
      </c>
      <c r="L20" s="17">
        <f>K20*EXP(-0.5*C7^2*(C5/8)+C7*SQRT((C5/8))*NORMSINV(RAND()))</f>
        <v/>
      </c>
      <c r="M20" s="17">
        <f>AVERAGE(E20:L20)</f>
        <v/>
      </c>
      <c r="N20" s="17">
        <f>GEOMEAN(E20:L20)</f>
        <v/>
      </c>
      <c r="O20" s="17">
        <f>MAX(M20-L20,0)</f>
        <v/>
      </c>
      <c r="P20" s="17">
        <f>MAX(N20-L20,0)</f>
        <v/>
      </c>
    </row>
    <row r="21" ht="12" customHeight="1" s="51">
      <c r="D21" s="23" t="n">
        <v>8</v>
      </c>
      <c r="E21" s="17">
        <f>1*EXP(-0.5*C7^2*(C5/8)+C7*SQRT((C5/8))*NORMSINV(RAND()))</f>
        <v/>
      </c>
      <c r="F21" s="17">
        <f>E21*EXP(-0.5*C7^2*(C5/8)+C7*SQRT((C5/8))*NORMSINV(RAND()))</f>
        <v/>
      </c>
      <c r="G21" s="17">
        <f>F21*EXP(-0.5*C7^2*(C5/8)+C7*SQRT((C5/8))*NORMSINV(RAND()))</f>
        <v/>
      </c>
      <c r="H21" s="17">
        <f>G21*EXP(-0.5*C7^2*(C5/8)+C7*SQRT((C5/8))*NORMSINV(RAND()))</f>
        <v/>
      </c>
      <c r="I21" s="17">
        <f>H21*EXP(-0.5*C7^2*(C5/8)+C7*SQRT((C5/8))*NORMSINV(RAND()))</f>
        <v/>
      </c>
      <c r="J21" s="17">
        <f>I21*EXP(-0.5*C7^2*(C5/8)+C7*SQRT((C5/8))*NORMSINV(RAND()))</f>
        <v/>
      </c>
      <c r="K21" s="17">
        <f>J21*EXP(-0.5*C7^2*(C5/8)+C7*SQRT((C5/8))*NORMSINV(RAND()))</f>
        <v/>
      </c>
      <c r="L21" s="17">
        <f>K21*EXP(-0.5*C7^2*(C5/8)+C7*SQRT((C5/8))*NORMSINV(RAND()))</f>
        <v/>
      </c>
      <c r="M21" s="17">
        <f>AVERAGE(E21:L21)</f>
        <v/>
      </c>
      <c r="N21" s="17">
        <f>GEOMEAN(E21:L21)</f>
        <v/>
      </c>
      <c r="O21" s="17">
        <f>MAX(M21-L21,0)</f>
        <v/>
      </c>
      <c r="P21" s="17">
        <f>MAX(N21-L21,0)</f>
        <v/>
      </c>
    </row>
    <row r="22" ht="12" customHeight="1" s="51">
      <c r="D22" s="23" t="n">
        <v>9</v>
      </c>
      <c r="E22" s="17">
        <f>1*EXP(-0.5*C7^2*(C5/8)+C7*SQRT((C5/8))*NORMSINV(RAND()))</f>
        <v/>
      </c>
      <c r="F22" s="17">
        <f>E22*EXP(-0.5*C7^2*(C5/8)+C7*SQRT((C5/8))*NORMSINV(RAND()))</f>
        <v/>
      </c>
      <c r="G22" s="17">
        <f>F22*EXP(-0.5*C7^2*(C5/8)+C7*SQRT((C5/8))*NORMSINV(RAND()))</f>
        <v/>
      </c>
      <c r="H22" s="17">
        <f>G22*EXP(-0.5*C7^2*(C5/8)+C7*SQRT((C5/8))*NORMSINV(RAND()))</f>
        <v/>
      </c>
      <c r="I22" s="17">
        <f>H22*EXP(-0.5*C7^2*(C5/8)+C7*SQRT((C5/8))*NORMSINV(RAND()))</f>
        <v/>
      </c>
      <c r="J22" s="17">
        <f>I22*EXP(-0.5*C7^2*(C5/8)+C7*SQRT((C5/8))*NORMSINV(RAND()))</f>
        <v/>
      </c>
      <c r="K22" s="17">
        <f>J22*EXP(-0.5*C7^2*(C5/8)+C7*SQRT((C5/8))*NORMSINV(RAND()))</f>
        <v/>
      </c>
      <c r="L22" s="17">
        <f>K22*EXP(-0.5*C7^2*(C5/8)+C7*SQRT((C5/8))*NORMSINV(RAND()))</f>
        <v/>
      </c>
      <c r="M22" s="17">
        <f>AVERAGE(E22:L22)</f>
        <v/>
      </c>
      <c r="N22" s="17">
        <f>GEOMEAN(E22:L22)</f>
        <v/>
      </c>
      <c r="O22" s="17">
        <f>MAX(M22-L22,0)</f>
        <v/>
      </c>
      <c r="P22" s="17">
        <f>MAX(N22-L22,0)</f>
        <v/>
      </c>
    </row>
    <row r="23" ht="12" customHeight="1" s="51">
      <c r="D23" s="23" t="n">
        <v>10</v>
      </c>
      <c r="E23" s="17">
        <f>1*EXP(-0.5*C7^2*(C5/8)+C7*SQRT((C5/8))*NORMSINV(RAND()))</f>
        <v/>
      </c>
      <c r="F23" s="17">
        <f>E23*EXP(-0.5*C7^2*(C5/8)+C7*SQRT((C5/8))*NORMSINV(RAND()))</f>
        <v/>
      </c>
      <c r="G23" s="17">
        <f>F23*EXP(-0.5*C7^2*(C5/8)+C7*SQRT((C5/8))*NORMSINV(RAND()))</f>
        <v/>
      </c>
      <c r="H23" s="17">
        <f>G23*EXP(-0.5*C7^2*(C5/8)+C7*SQRT((C5/8))*NORMSINV(RAND()))</f>
        <v/>
      </c>
      <c r="I23" s="17">
        <f>H23*EXP(-0.5*C7^2*(C5/8)+C7*SQRT((C5/8))*NORMSINV(RAND()))</f>
        <v/>
      </c>
      <c r="J23" s="17">
        <f>I23*EXP(-0.5*C7^2*(C5/8)+C7*SQRT((C5/8))*NORMSINV(RAND()))</f>
        <v/>
      </c>
      <c r="K23" s="17">
        <f>J23*EXP(-0.5*C7^2*(C5/8)+C7*SQRT((C5/8))*NORMSINV(RAND()))</f>
        <v/>
      </c>
      <c r="L23" s="17">
        <f>K23*EXP(-0.5*C7^2*(C5/8)+C7*SQRT((C5/8))*NORMSINV(RAND()))</f>
        <v/>
      </c>
      <c r="M23" s="17">
        <f>AVERAGE(E23:L23)</f>
        <v/>
      </c>
      <c r="N23" s="17">
        <f>GEOMEAN(E23:L23)</f>
        <v/>
      </c>
      <c r="O23" s="17">
        <f>MAX(M23-L23,0)</f>
        <v/>
      </c>
      <c r="P23" s="17">
        <f>MAX(N23-L23,0)</f>
        <v/>
      </c>
    </row>
    <row r="24" ht="12" customHeight="1" s="51">
      <c r="D24" s="23" t="n">
        <v>11</v>
      </c>
      <c r="E24" s="17">
        <f>1*EXP(-0.5*C7^2*(C5/8)+C7*SQRT((C5/8))*NORMSINV(RAND()))</f>
        <v/>
      </c>
      <c r="F24" s="17">
        <f>E24*EXP(-0.5*C7^2*(C5/8)+C7*SQRT((C5/8))*NORMSINV(RAND()))</f>
        <v/>
      </c>
      <c r="G24" s="17">
        <f>F24*EXP(-0.5*C7^2*(C5/8)+C7*SQRT((C5/8))*NORMSINV(RAND()))</f>
        <v/>
      </c>
      <c r="H24" s="17">
        <f>G24*EXP(-0.5*C7^2*(C5/8)+C7*SQRT((C5/8))*NORMSINV(RAND()))</f>
        <v/>
      </c>
      <c r="I24" s="17">
        <f>H24*EXP(-0.5*C7^2*(C5/8)+C7*SQRT((C5/8))*NORMSINV(RAND()))</f>
        <v/>
      </c>
      <c r="J24" s="17">
        <f>I24*EXP(-0.5*C7^2*(C5/8)+C7*SQRT((C5/8))*NORMSINV(RAND()))</f>
        <v/>
      </c>
      <c r="K24" s="17">
        <f>J24*EXP(-0.5*C7^2*(C5/8)+C7*SQRT((C5/8))*NORMSINV(RAND()))</f>
        <v/>
      </c>
      <c r="L24" s="17">
        <f>K24*EXP(-0.5*C7^2*(C5/8)+C7*SQRT((C5/8))*NORMSINV(RAND()))</f>
        <v/>
      </c>
      <c r="M24" s="17">
        <f>AVERAGE(E24:L24)</f>
        <v/>
      </c>
      <c r="N24" s="17">
        <f>GEOMEAN(E24:L24)</f>
        <v/>
      </c>
      <c r="O24" s="17">
        <f>MAX(M24-L24,0)</f>
        <v/>
      </c>
      <c r="P24" s="17">
        <f>MAX(N24-L24,0)</f>
        <v/>
      </c>
    </row>
    <row r="25" ht="12" customHeight="1" s="51">
      <c r="D25" s="23" t="n">
        <v>12</v>
      </c>
      <c r="E25" s="17">
        <f>1*EXP(-0.5*C7^2*(C5/8)+C7*SQRT((C5/8))*NORMSINV(RAND()))</f>
        <v/>
      </c>
      <c r="F25" s="17">
        <f>E25*EXP(-0.5*C7^2*(C5/8)+C7*SQRT((C5/8))*NORMSINV(RAND()))</f>
        <v/>
      </c>
      <c r="G25" s="17">
        <f>F25*EXP(-0.5*C7^2*(C5/8)+C7*SQRT((C5/8))*NORMSINV(RAND()))</f>
        <v/>
      </c>
      <c r="H25" s="17">
        <f>G25*EXP(-0.5*C7^2*(C5/8)+C7*SQRT((C5/8))*NORMSINV(RAND()))</f>
        <v/>
      </c>
      <c r="I25" s="17">
        <f>H25*EXP(-0.5*C7^2*(C5/8)+C7*SQRT((C5/8))*NORMSINV(RAND()))</f>
        <v/>
      </c>
      <c r="J25" s="17">
        <f>I25*EXP(-0.5*C7^2*(C5/8)+C7*SQRT((C5/8))*NORMSINV(RAND()))</f>
        <v/>
      </c>
      <c r="K25" s="17">
        <f>J25*EXP(-0.5*C7^2*(C5/8)+C7*SQRT((C5/8))*NORMSINV(RAND()))</f>
        <v/>
      </c>
      <c r="L25" s="17">
        <f>K25*EXP(-0.5*C7^2*(C5/8)+C7*SQRT((C5/8))*NORMSINV(RAND()))</f>
        <v/>
      </c>
      <c r="M25" s="17">
        <f>AVERAGE(E25:L25)</f>
        <v/>
      </c>
      <c r="N25" s="17">
        <f>GEOMEAN(E25:L25)</f>
        <v/>
      </c>
      <c r="O25" s="17">
        <f>MAX(M25-L25,0)</f>
        <v/>
      </c>
      <c r="P25" s="17">
        <f>MAX(N25-L25,0)</f>
        <v/>
      </c>
    </row>
    <row r="26" ht="12" customHeight="1" s="51">
      <c r="D26" s="23" t="n">
        <v>13</v>
      </c>
      <c r="E26" s="17">
        <f>1*EXP(-0.5*C7^2*(C5/8)+C7*SQRT((C5/8))*NORMSINV(RAND()))</f>
        <v/>
      </c>
      <c r="F26" s="17">
        <f>E26*EXP(-0.5*C7^2*(C5/8)+C7*SQRT((C5/8))*NORMSINV(RAND()))</f>
        <v/>
      </c>
      <c r="G26" s="17">
        <f>F26*EXP(-0.5*C7^2*(C5/8)+C7*SQRT((C5/8))*NORMSINV(RAND()))</f>
        <v/>
      </c>
      <c r="H26" s="17">
        <f>G26*EXP(-0.5*C7^2*(C5/8)+C7*SQRT((C5/8))*NORMSINV(RAND()))</f>
        <v/>
      </c>
      <c r="I26" s="17">
        <f>H26*EXP(-0.5*C7^2*(C5/8)+C7*SQRT((C5/8))*NORMSINV(RAND()))</f>
        <v/>
      </c>
      <c r="J26" s="17">
        <f>I26*EXP(-0.5*C7^2*(C5/8)+C7*SQRT((C5/8))*NORMSINV(RAND()))</f>
        <v/>
      </c>
      <c r="K26" s="17">
        <f>J26*EXP(-0.5*C7^2*(C5/8)+C7*SQRT((C5/8))*NORMSINV(RAND()))</f>
        <v/>
      </c>
      <c r="L26" s="17">
        <f>K26*EXP(-0.5*C7^2*(C5/8)+C7*SQRT((C5/8))*NORMSINV(RAND()))</f>
        <v/>
      </c>
      <c r="M26" s="17">
        <f>AVERAGE(E26:L26)</f>
        <v/>
      </c>
      <c r="N26" s="17">
        <f>GEOMEAN(E26:L26)</f>
        <v/>
      </c>
      <c r="O26" s="17">
        <f>MAX(M26-L26,0)</f>
        <v/>
      </c>
      <c r="P26" s="17">
        <f>MAX(N26-L26,0)</f>
        <v/>
      </c>
    </row>
    <row r="27" ht="12" customHeight="1" s="51">
      <c r="D27" s="23" t="n">
        <v>14</v>
      </c>
      <c r="E27" s="17">
        <f>1*EXP(-0.5*C7^2*(C5/8)+C7*SQRT((C5/8))*NORMSINV(RAND()))</f>
        <v/>
      </c>
      <c r="F27" s="17">
        <f>E27*EXP(-0.5*C7^2*(C5/8)+C7*SQRT((C5/8))*NORMSINV(RAND()))</f>
        <v/>
      </c>
      <c r="G27" s="17">
        <f>F27*EXP(-0.5*C7^2*(C5/8)+C7*SQRT((C5/8))*NORMSINV(RAND()))</f>
        <v/>
      </c>
      <c r="H27" s="17">
        <f>G27*EXP(-0.5*C7^2*(C5/8)+C7*SQRT((C5/8))*NORMSINV(RAND()))</f>
        <v/>
      </c>
      <c r="I27" s="17">
        <f>H27*EXP(-0.5*C7^2*(C5/8)+C7*SQRT((C5/8))*NORMSINV(RAND()))</f>
        <v/>
      </c>
      <c r="J27" s="17">
        <f>I27*EXP(-0.5*C7^2*(C5/8)+C7*SQRT((C5/8))*NORMSINV(RAND()))</f>
        <v/>
      </c>
      <c r="K27" s="17">
        <f>J27*EXP(-0.5*C7^2*(C5/8)+C7*SQRT((C5/8))*NORMSINV(RAND()))</f>
        <v/>
      </c>
      <c r="L27" s="17">
        <f>K27*EXP(-0.5*C7^2*(C5/8)+C7*SQRT((C5/8))*NORMSINV(RAND()))</f>
        <v/>
      </c>
      <c r="M27" s="17">
        <f>AVERAGE(E27:L27)</f>
        <v/>
      </c>
      <c r="N27" s="17">
        <f>GEOMEAN(E27:L27)</f>
        <v/>
      </c>
      <c r="O27" s="17">
        <f>MAX(M27-L27,0)</f>
        <v/>
      </c>
      <c r="P27" s="17">
        <f>MAX(N27-L27,0)</f>
        <v/>
      </c>
    </row>
    <row r="28" ht="12" customHeight="1" s="51">
      <c r="D28" s="23" t="n">
        <v>15</v>
      </c>
      <c r="E28" s="17">
        <f>1*EXP(-0.5*C7^2*(C5/8)+C7*SQRT((C5/8))*NORMSINV(RAND()))</f>
        <v/>
      </c>
      <c r="F28" s="17">
        <f>E28*EXP(-0.5*C7^2*(C5/8)+C7*SQRT((C5/8))*NORMSINV(RAND()))</f>
        <v/>
      </c>
      <c r="G28" s="17">
        <f>F28*EXP(-0.5*C7^2*(C5/8)+C7*SQRT((C5/8))*NORMSINV(RAND()))</f>
        <v/>
      </c>
      <c r="H28" s="17">
        <f>G28*EXP(-0.5*C7^2*(C5/8)+C7*SQRT((C5/8))*NORMSINV(RAND()))</f>
        <v/>
      </c>
      <c r="I28" s="17">
        <f>H28*EXP(-0.5*C7^2*(C5/8)+C7*SQRT((C5/8))*NORMSINV(RAND()))</f>
        <v/>
      </c>
      <c r="J28" s="17">
        <f>I28*EXP(-0.5*C7^2*(C5/8)+C7*SQRT((C5/8))*NORMSINV(RAND()))</f>
        <v/>
      </c>
      <c r="K28" s="17">
        <f>J28*EXP(-0.5*C7^2*(C5/8)+C7*SQRT((C5/8))*NORMSINV(RAND()))</f>
        <v/>
      </c>
      <c r="L28" s="17">
        <f>K28*EXP(-0.5*C7^2*(C5/8)+C7*SQRT((C5/8))*NORMSINV(RAND()))</f>
        <v/>
      </c>
      <c r="M28" s="17">
        <f>AVERAGE(E28:L28)</f>
        <v/>
      </c>
      <c r="N28" s="17">
        <f>GEOMEAN(E28:L28)</f>
        <v/>
      </c>
      <c r="O28" s="17">
        <f>MAX(M28-L28,0)</f>
        <v/>
      </c>
      <c r="P28" s="17">
        <f>MAX(N28-L28,0)</f>
        <v/>
      </c>
    </row>
    <row r="29" ht="12" customHeight="1" s="51">
      <c r="D29" s="23" t="n">
        <v>16</v>
      </c>
      <c r="E29" s="17">
        <f>1*EXP(-0.5*C7^2*(C5/8)+C7*SQRT((C5/8))*NORMSINV(RAND()))</f>
        <v/>
      </c>
      <c r="F29" s="17">
        <f>E29*EXP(-0.5*C7^2*(C5/8)+C7*SQRT((C5/8))*NORMSINV(RAND()))</f>
        <v/>
      </c>
      <c r="G29" s="17">
        <f>F29*EXP(-0.5*C7^2*(C5/8)+C7*SQRT((C5/8))*NORMSINV(RAND()))</f>
        <v/>
      </c>
      <c r="H29" s="17">
        <f>G29*EXP(-0.5*C7^2*(C5/8)+C7*SQRT((C5/8))*NORMSINV(RAND()))</f>
        <v/>
      </c>
      <c r="I29" s="17">
        <f>H29*EXP(-0.5*C7^2*(C5/8)+C7*SQRT((C5/8))*NORMSINV(RAND()))</f>
        <v/>
      </c>
      <c r="J29" s="17">
        <f>I29*EXP(-0.5*C7^2*(C5/8)+C7*SQRT((C5/8))*NORMSINV(RAND()))</f>
        <v/>
      </c>
      <c r="K29" s="17">
        <f>J29*EXP(-0.5*C7^2*(C5/8)+C7*SQRT((C5/8))*NORMSINV(RAND()))</f>
        <v/>
      </c>
      <c r="L29" s="17">
        <f>K29*EXP(-0.5*C7^2*(C5/8)+C7*SQRT((C5/8))*NORMSINV(RAND()))</f>
        <v/>
      </c>
      <c r="M29" s="17">
        <f>AVERAGE(E29:L29)</f>
        <v/>
      </c>
      <c r="N29" s="17">
        <f>GEOMEAN(E29:L29)</f>
        <v/>
      </c>
      <c r="O29" s="17">
        <f>MAX(M29-L29,0)</f>
        <v/>
      </c>
      <c r="P29" s="17">
        <f>MAX(N29-L29,0)</f>
        <v/>
      </c>
    </row>
    <row r="30" ht="12" customHeight="1" s="51">
      <c r="D30" s="23" t="n">
        <v>17</v>
      </c>
      <c r="E30" s="17">
        <f>1*EXP(-0.5*C7^2*(C5/8)+C7*SQRT((C5/8))*NORMSINV(RAND()))</f>
        <v/>
      </c>
      <c r="F30" s="17">
        <f>E30*EXP(-0.5*C7^2*(C5/8)+C7*SQRT((C5/8))*NORMSINV(RAND()))</f>
        <v/>
      </c>
      <c r="G30" s="17">
        <f>F30*EXP(-0.5*C7^2*(C5/8)+C7*SQRT((C5/8))*NORMSINV(RAND()))</f>
        <v/>
      </c>
      <c r="H30" s="17">
        <f>G30*EXP(-0.5*C7^2*(C5/8)+C7*SQRT((C5/8))*NORMSINV(RAND()))</f>
        <v/>
      </c>
      <c r="I30" s="17">
        <f>H30*EXP(-0.5*C7^2*(C5/8)+C7*SQRT((C5/8))*NORMSINV(RAND()))</f>
        <v/>
      </c>
      <c r="J30" s="17">
        <f>I30*EXP(-0.5*C7^2*(C5/8)+C7*SQRT((C5/8))*NORMSINV(RAND()))</f>
        <v/>
      </c>
      <c r="K30" s="17">
        <f>J30*EXP(-0.5*C7^2*(C5/8)+C7*SQRT((C5/8))*NORMSINV(RAND()))</f>
        <v/>
      </c>
      <c r="L30" s="17">
        <f>K30*EXP(-0.5*C7^2*(C5/8)+C7*SQRT((C5/8))*NORMSINV(RAND()))</f>
        <v/>
      </c>
      <c r="M30" s="17">
        <f>AVERAGE(E30:L30)</f>
        <v/>
      </c>
      <c r="N30" s="17">
        <f>GEOMEAN(E30:L30)</f>
        <v/>
      </c>
      <c r="O30" s="17">
        <f>MAX(M30-L30,0)</f>
        <v/>
      </c>
      <c r="P30" s="17">
        <f>MAX(N30-L30,0)</f>
        <v/>
      </c>
    </row>
    <row r="31" ht="12" customHeight="1" s="51">
      <c r="D31" s="23" t="n">
        <v>18</v>
      </c>
      <c r="E31" s="17">
        <f>1*EXP(-0.5*C7^2*(C5/8)+C7*SQRT((C5/8))*NORMSINV(RAND()))</f>
        <v/>
      </c>
      <c r="F31" s="17">
        <f>E31*EXP(-0.5*C7^2*(C5/8)+C7*SQRT((C5/8))*NORMSINV(RAND()))</f>
        <v/>
      </c>
      <c r="G31" s="17">
        <f>F31*EXP(-0.5*C7^2*(C5/8)+C7*SQRT((C5/8))*NORMSINV(RAND()))</f>
        <v/>
      </c>
      <c r="H31" s="17">
        <f>G31*EXP(-0.5*C7^2*(C5/8)+C7*SQRT((C5/8))*NORMSINV(RAND()))</f>
        <v/>
      </c>
      <c r="I31" s="17">
        <f>H31*EXP(-0.5*C7^2*(C5/8)+C7*SQRT((C5/8))*NORMSINV(RAND()))</f>
        <v/>
      </c>
      <c r="J31" s="17">
        <f>I31*EXP(-0.5*C7^2*(C5/8)+C7*SQRT((C5/8))*NORMSINV(RAND()))</f>
        <v/>
      </c>
      <c r="K31" s="17">
        <f>J31*EXP(-0.5*C7^2*(C5/8)+C7*SQRT((C5/8))*NORMSINV(RAND()))</f>
        <v/>
      </c>
      <c r="L31" s="17">
        <f>K31*EXP(-0.5*C7^2*(C5/8)+C7*SQRT((C5/8))*NORMSINV(RAND()))</f>
        <v/>
      </c>
      <c r="M31" s="17">
        <f>AVERAGE(E31:L31)</f>
        <v/>
      </c>
      <c r="N31" s="17">
        <f>GEOMEAN(E31:L31)</f>
        <v/>
      </c>
      <c r="O31" s="17">
        <f>MAX(M31-L31,0)</f>
        <v/>
      </c>
      <c r="P31" s="17">
        <f>MAX(N31-L31,0)</f>
        <v/>
      </c>
    </row>
    <row r="32" ht="12" customHeight="1" s="51">
      <c r="D32" s="23" t="n">
        <v>19</v>
      </c>
      <c r="E32" s="17">
        <f>1*EXP(-0.5*C7^2*(C5/8)+C7*SQRT((C5/8))*NORMSINV(RAND()))</f>
        <v/>
      </c>
      <c r="F32" s="17">
        <f>E32*EXP(-0.5*C7^2*(C5/8)+C7*SQRT((C5/8))*NORMSINV(RAND()))</f>
        <v/>
      </c>
      <c r="G32" s="17">
        <f>F32*EXP(-0.5*C7^2*(C5/8)+C7*SQRT((C5/8))*NORMSINV(RAND()))</f>
        <v/>
      </c>
      <c r="H32" s="17">
        <f>G32*EXP(-0.5*C7^2*(C5/8)+C7*SQRT((C5/8))*NORMSINV(RAND()))</f>
        <v/>
      </c>
      <c r="I32" s="17">
        <f>H32*EXP(-0.5*C7^2*(C5/8)+C7*SQRT((C5/8))*NORMSINV(RAND()))</f>
        <v/>
      </c>
      <c r="J32" s="17">
        <f>I32*EXP(-0.5*C7^2*(C5/8)+C7*SQRT((C5/8))*NORMSINV(RAND()))</f>
        <v/>
      </c>
      <c r="K32" s="17">
        <f>J32*EXP(-0.5*C7^2*(C5/8)+C7*SQRT((C5/8))*NORMSINV(RAND()))</f>
        <v/>
      </c>
      <c r="L32" s="17">
        <f>K32*EXP(-0.5*C7^2*(C5/8)+C7*SQRT((C5/8))*NORMSINV(RAND()))</f>
        <v/>
      </c>
      <c r="M32" s="17">
        <f>AVERAGE(E32:L32)</f>
        <v/>
      </c>
      <c r="N32" s="17">
        <f>GEOMEAN(E32:L32)</f>
        <v/>
      </c>
      <c r="O32" s="17">
        <f>MAX(M32-L32,0)</f>
        <v/>
      </c>
      <c r="P32" s="17">
        <f>MAX(N32-L32,0)</f>
        <v/>
      </c>
    </row>
    <row r="33" ht="12" customHeight="1" s="51">
      <c r="D33" s="23" t="n">
        <v>20</v>
      </c>
      <c r="E33" s="17">
        <f>1*EXP(-0.5*C7^2*(C5/8)+C7*SQRT((C5/8))*NORMSINV(RAND()))</f>
        <v/>
      </c>
      <c r="F33" s="17">
        <f>E33*EXP(-0.5*C7^2*(C5/8)+C7*SQRT((C5/8))*NORMSINV(RAND()))</f>
        <v/>
      </c>
      <c r="G33" s="17">
        <f>F33*EXP(-0.5*C7^2*(C5/8)+C7*SQRT((C5/8))*NORMSINV(RAND()))</f>
        <v/>
      </c>
      <c r="H33" s="17">
        <f>G33*EXP(-0.5*C7^2*(C5/8)+C7*SQRT((C5/8))*NORMSINV(RAND()))</f>
        <v/>
      </c>
      <c r="I33" s="17">
        <f>H33*EXP(-0.5*C7^2*(C5/8)+C7*SQRT((C5/8))*NORMSINV(RAND()))</f>
        <v/>
      </c>
      <c r="J33" s="17">
        <f>I33*EXP(-0.5*C7^2*(C5/8)+C7*SQRT((C5/8))*NORMSINV(RAND()))</f>
        <v/>
      </c>
      <c r="K33" s="17">
        <f>J33*EXP(-0.5*C7^2*(C5/8)+C7*SQRT((C5/8))*NORMSINV(RAND()))</f>
        <v/>
      </c>
      <c r="L33" s="17">
        <f>K33*EXP(-0.5*C7^2*(C5/8)+C7*SQRT((C5/8))*NORMSINV(RAND()))</f>
        <v/>
      </c>
      <c r="M33" s="17">
        <f>AVERAGE(E33:L33)</f>
        <v/>
      </c>
      <c r="N33" s="17">
        <f>GEOMEAN(E33:L33)</f>
        <v/>
      </c>
      <c r="O33" s="17">
        <f>MAX(M33-L33,0)</f>
        <v/>
      </c>
      <c r="P33" s="17">
        <f>MAX(N33-L33,0)</f>
        <v/>
      </c>
    </row>
    <row r="34" ht="12" customHeight="1" s="51">
      <c r="D34" s="23" t="n">
        <v>21</v>
      </c>
      <c r="E34" s="17">
        <f>1*EXP(-0.5*C7^2*(C5/8)+C7*SQRT((C5/8))*NORMSINV(RAND()))</f>
        <v/>
      </c>
      <c r="F34" s="17">
        <f>E34*EXP(-0.5*C7^2*(C5/8)+C7*SQRT((C5/8))*NORMSINV(RAND()))</f>
        <v/>
      </c>
      <c r="G34" s="17">
        <f>F34*EXP(-0.5*C7^2*(C5/8)+C7*SQRT((C5/8))*NORMSINV(RAND()))</f>
        <v/>
      </c>
      <c r="H34" s="17">
        <f>G34*EXP(-0.5*C7^2*(C5/8)+C7*SQRT((C5/8))*NORMSINV(RAND()))</f>
        <v/>
      </c>
      <c r="I34" s="17">
        <f>H34*EXP(-0.5*C7^2*(C5/8)+C7*SQRT((C5/8))*NORMSINV(RAND()))</f>
        <v/>
      </c>
      <c r="J34" s="17">
        <f>I34*EXP(-0.5*C7^2*(C5/8)+C7*SQRT((C5/8))*NORMSINV(RAND()))</f>
        <v/>
      </c>
      <c r="K34" s="17">
        <f>J34*EXP(-0.5*C7^2*(C5/8)+C7*SQRT((C5/8))*NORMSINV(RAND()))</f>
        <v/>
      </c>
      <c r="L34" s="17">
        <f>K34*EXP(-0.5*C7^2*(C5/8)+C7*SQRT((C5/8))*NORMSINV(RAND()))</f>
        <v/>
      </c>
      <c r="M34" s="17">
        <f>AVERAGE(E34:L34)</f>
        <v/>
      </c>
      <c r="N34" s="17">
        <f>GEOMEAN(E34:L34)</f>
        <v/>
      </c>
      <c r="O34" s="17">
        <f>MAX(M34-L34,0)</f>
        <v/>
      </c>
      <c r="P34" s="17">
        <f>MAX(N34-L34,0)</f>
        <v/>
      </c>
    </row>
    <row r="35" ht="12" customHeight="1" s="51">
      <c r="D35" s="23" t="n">
        <v>22</v>
      </c>
      <c r="E35" s="17">
        <f>1*EXP(-0.5*C7^2*(C5/8)+C7*SQRT((C5/8))*NORMSINV(RAND()))</f>
        <v/>
      </c>
      <c r="F35" s="17">
        <f>E35*EXP(-0.5*C7^2*(C5/8)+C7*SQRT((C5/8))*NORMSINV(RAND()))</f>
        <v/>
      </c>
      <c r="G35" s="17">
        <f>F35*EXP(-0.5*C7^2*(C5/8)+C7*SQRT((C5/8))*NORMSINV(RAND()))</f>
        <v/>
      </c>
      <c r="H35" s="17">
        <f>G35*EXP(-0.5*C7^2*(C5/8)+C7*SQRT((C5/8))*NORMSINV(RAND()))</f>
        <v/>
      </c>
      <c r="I35" s="17">
        <f>H35*EXP(-0.5*C7^2*(C5/8)+C7*SQRT((C5/8))*NORMSINV(RAND()))</f>
        <v/>
      </c>
      <c r="J35" s="17">
        <f>I35*EXP(-0.5*C7^2*(C5/8)+C7*SQRT((C5/8))*NORMSINV(RAND()))</f>
        <v/>
      </c>
      <c r="K35" s="17">
        <f>J35*EXP(-0.5*C7^2*(C5/8)+C7*SQRT((C5/8))*NORMSINV(RAND()))</f>
        <v/>
      </c>
      <c r="L35" s="17">
        <f>K35*EXP(-0.5*C7^2*(C5/8)+C7*SQRT((C5/8))*NORMSINV(RAND()))</f>
        <v/>
      </c>
      <c r="M35" s="17">
        <f>AVERAGE(E35:L35)</f>
        <v/>
      </c>
      <c r="N35" s="17">
        <f>GEOMEAN(E35:L35)</f>
        <v/>
      </c>
      <c r="O35" s="17">
        <f>MAX(M35-L35,0)</f>
        <v/>
      </c>
      <c r="P35" s="17">
        <f>MAX(N35-L35,0)</f>
        <v/>
      </c>
    </row>
    <row r="36" ht="12" customHeight="1" s="51">
      <c r="D36" s="23" t="n">
        <v>23</v>
      </c>
      <c r="E36" s="17">
        <f>1*EXP(-0.5*C7^2*(C5/8)+C7*SQRT((C5/8))*NORMSINV(RAND()))</f>
        <v/>
      </c>
      <c r="F36" s="17">
        <f>E36*EXP(-0.5*C7^2*(C5/8)+C7*SQRT((C5/8))*NORMSINV(RAND()))</f>
        <v/>
      </c>
      <c r="G36" s="17">
        <f>F36*EXP(-0.5*C7^2*(C5/8)+C7*SQRT((C5/8))*NORMSINV(RAND()))</f>
        <v/>
      </c>
      <c r="H36" s="17">
        <f>G36*EXP(-0.5*C7^2*(C5/8)+C7*SQRT((C5/8))*NORMSINV(RAND()))</f>
        <v/>
      </c>
      <c r="I36" s="17">
        <f>H36*EXP(-0.5*C7^2*(C5/8)+C7*SQRT((C5/8))*NORMSINV(RAND()))</f>
        <v/>
      </c>
      <c r="J36" s="17">
        <f>I36*EXP(-0.5*C7^2*(C5/8)+C7*SQRT((C5/8))*NORMSINV(RAND()))</f>
        <v/>
      </c>
      <c r="K36" s="17">
        <f>J36*EXP(-0.5*C7^2*(C5/8)+C7*SQRT((C5/8))*NORMSINV(RAND()))</f>
        <v/>
      </c>
      <c r="L36" s="17">
        <f>K36*EXP(-0.5*C7^2*(C5/8)+C7*SQRT((C5/8))*NORMSINV(RAND()))</f>
        <v/>
      </c>
      <c r="M36" s="17">
        <f>AVERAGE(E36:L36)</f>
        <v/>
      </c>
      <c r="N36" s="17">
        <f>GEOMEAN(E36:L36)</f>
        <v/>
      </c>
      <c r="O36" s="17">
        <f>MAX(M36-L36,0)</f>
        <v/>
      </c>
      <c r="P36" s="17">
        <f>MAX(N36-L36,0)</f>
        <v/>
      </c>
    </row>
    <row r="37" ht="12" customHeight="1" s="51">
      <c r="D37" s="23" t="n">
        <v>24</v>
      </c>
      <c r="E37" s="17">
        <f>1*EXP(-0.5*C7^2*(C5/8)+C7*SQRT((C5/8))*NORMSINV(RAND()))</f>
        <v/>
      </c>
      <c r="F37" s="17">
        <f>E37*EXP(-0.5*C7^2*(C5/8)+C7*SQRT((C5/8))*NORMSINV(RAND()))</f>
        <v/>
      </c>
      <c r="G37" s="17">
        <f>F37*EXP(-0.5*C7^2*(C5/8)+C7*SQRT((C5/8))*NORMSINV(RAND()))</f>
        <v/>
      </c>
      <c r="H37" s="17">
        <f>G37*EXP(-0.5*C7^2*(C5/8)+C7*SQRT((C5/8))*NORMSINV(RAND()))</f>
        <v/>
      </c>
      <c r="I37" s="17">
        <f>H37*EXP(-0.5*C7^2*(C5/8)+C7*SQRT((C5/8))*NORMSINV(RAND()))</f>
        <v/>
      </c>
      <c r="J37" s="17">
        <f>I37*EXP(-0.5*C7^2*(C5/8)+C7*SQRT((C5/8))*NORMSINV(RAND()))</f>
        <v/>
      </c>
      <c r="K37" s="17">
        <f>J37*EXP(-0.5*C7^2*(C5/8)+C7*SQRT((C5/8))*NORMSINV(RAND()))</f>
        <v/>
      </c>
      <c r="L37" s="17">
        <f>K37*EXP(-0.5*C7^2*(C5/8)+C7*SQRT((C5/8))*NORMSINV(RAND()))</f>
        <v/>
      </c>
      <c r="M37" s="17">
        <f>AVERAGE(E37:L37)</f>
        <v/>
      </c>
      <c r="N37" s="17">
        <f>GEOMEAN(E37:L37)</f>
        <v/>
      </c>
      <c r="O37" s="17">
        <f>MAX(M37-L37,0)</f>
        <v/>
      </c>
      <c r="P37" s="17">
        <f>MAX(N37-L37,0)</f>
        <v/>
      </c>
    </row>
    <row r="38" ht="12" customHeight="1" s="51">
      <c r="D38" s="23" t="n">
        <v>25</v>
      </c>
      <c r="E38" s="17">
        <f>1*EXP(-0.5*C7^2*(C5/8)+C7*SQRT((C5/8))*NORMSINV(RAND()))</f>
        <v/>
      </c>
      <c r="F38" s="17">
        <f>E38*EXP(-0.5*C7^2*(C5/8)+C7*SQRT((C5/8))*NORMSINV(RAND()))</f>
        <v/>
      </c>
      <c r="G38" s="17">
        <f>F38*EXP(-0.5*C7^2*(C5/8)+C7*SQRT((C5/8))*NORMSINV(RAND()))</f>
        <v/>
      </c>
      <c r="H38" s="17">
        <f>G38*EXP(-0.5*C7^2*(C5/8)+C7*SQRT((C5/8))*NORMSINV(RAND()))</f>
        <v/>
      </c>
      <c r="I38" s="17">
        <f>H38*EXP(-0.5*C7^2*(C5/8)+C7*SQRT((C5/8))*NORMSINV(RAND()))</f>
        <v/>
      </c>
      <c r="J38" s="17">
        <f>I38*EXP(-0.5*C7^2*(C5/8)+C7*SQRT((C5/8))*NORMSINV(RAND()))</f>
        <v/>
      </c>
      <c r="K38" s="17">
        <f>J38*EXP(-0.5*C7^2*(C5/8)+C7*SQRT((C5/8))*NORMSINV(RAND()))</f>
        <v/>
      </c>
      <c r="L38" s="17">
        <f>K38*EXP(-0.5*C7^2*(C5/8)+C7*SQRT((C5/8))*NORMSINV(RAND()))</f>
        <v/>
      </c>
      <c r="M38" s="17">
        <f>AVERAGE(E38:L38)</f>
        <v/>
      </c>
      <c r="N38" s="17">
        <f>GEOMEAN(E38:L38)</f>
        <v/>
      </c>
      <c r="O38" s="17">
        <f>MAX(M38-L38,0)</f>
        <v/>
      </c>
      <c r="P38" s="17">
        <f>MAX(N38-L38,0)</f>
        <v/>
      </c>
    </row>
    <row r="39" ht="12" customHeight="1" s="51">
      <c r="D39" s="23" t="n">
        <v>26</v>
      </c>
      <c r="E39" s="17">
        <f>1*EXP(-0.5*C7^2*(C5/8)+C7*SQRT((C5/8))*NORMSINV(RAND()))</f>
        <v/>
      </c>
      <c r="F39" s="17">
        <f>E39*EXP(-0.5*C7^2*(C5/8)+C7*SQRT((C5/8))*NORMSINV(RAND()))</f>
        <v/>
      </c>
      <c r="G39" s="17">
        <f>F39*EXP(-0.5*C7^2*(C5/8)+C7*SQRT((C5/8))*NORMSINV(RAND()))</f>
        <v/>
      </c>
      <c r="H39" s="17">
        <f>G39*EXP(-0.5*C7^2*(C5/8)+C7*SQRT((C5/8))*NORMSINV(RAND()))</f>
        <v/>
      </c>
      <c r="I39" s="17">
        <f>H39*EXP(-0.5*C7^2*(C5/8)+C7*SQRT((C5/8))*NORMSINV(RAND()))</f>
        <v/>
      </c>
      <c r="J39" s="17">
        <f>I39*EXP(-0.5*C7^2*(C5/8)+C7*SQRT((C5/8))*NORMSINV(RAND()))</f>
        <v/>
      </c>
      <c r="K39" s="17">
        <f>J39*EXP(-0.5*C7^2*(C5/8)+C7*SQRT((C5/8))*NORMSINV(RAND()))</f>
        <v/>
      </c>
      <c r="L39" s="17">
        <f>K39*EXP(-0.5*C7^2*(C5/8)+C7*SQRT((C5/8))*NORMSINV(RAND()))</f>
        <v/>
      </c>
      <c r="M39" s="17">
        <f>AVERAGE(E39:L39)</f>
        <v/>
      </c>
      <c r="N39" s="17">
        <f>GEOMEAN(E39:L39)</f>
        <v/>
      </c>
      <c r="O39" s="17">
        <f>MAX(M39-L39,0)</f>
        <v/>
      </c>
      <c r="P39" s="17">
        <f>MAX(N39-L39,0)</f>
        <v/>
      </c>
    </row>
    <row r="40" ht="12" customHeight="1" s="51">
      <c r="D40" s="23" t="n">
        <v>27</v>
      </c>
      <c r="E40" s="17">
        <f>1*EXP(-0.5*C7^2*(C5/8)+C7*SQRT((C5/8))*NORMSINV(RAND()))</f>
        <v/>
      </c>
      <c r="F40" s="17">
        <f>E40*EXP(-0.5*C7^2*(C5/8)+C7*SQRT((C5/8))*NORMSINV(RAND()))</f>
        <v/>
      </c>
      <c r="G40" s="17">
        <f>F40*EXP(-0.5*C7^2*(C5/8)+C7*SQRT((C5/8))*NORMSINV(RAND()))</f>
        <v/>
      </c>
      <c r="H40" s="17">
        <f>G40*EXP(-0.5*C7^2*(C5/8)+C7*SQRT((C5/8))*NORMSINV(RAND()))</f>
        <v/>
      </c>
      <c r="I40" s="17">
        <f>H40*EXP(-0.5*C7^2*(C5/8)+C7*SQRT((C5/8))*NORMSINV(RAND()))</f>
        <v/>
      </c>
      <c r="J40" s="17">
        <f>I40*EXP(-0.5*C7^2*(C5/8)+C7*SQRT((C5/8))*NORMSINV(RAND()))</f>
        <v/>
      </c>
      <c r="K40" s="17">
        <f>J40*EXP(-0.5*C7^2*(C5/8)+C7*SQRT((C5/8))*NORMSINV(RAND()))</f>
        <v/>
      </c>
      <c r="L40" s="17">
        <f>K40*EXP(-0.5*C7^2*(C5/8)+C7*SQRT((C5/8))*NORMSINV(RAND()))</f>
        <v/>
      </c>
      <c r="M40" s="17">
        <f>AVERAGE(E40:L40)</f>
        <v/>
      </c>
      <c r="N40" s="17">
        <f>GEOMEAN(E40:L40)</f>
        <v/>
      </c>
      <c r="O40" s="17">
        <f>MAX(M40-L40,0)</f>
        <v/>
      </c>
      <c r="P40" s="17">
        <f>MAX(N40-L40,0)</f>
        <v/>
      </c>
    </row>
    <row r="41" ht="12" customHeight="1" s="51">
      <c r="D41" s="23" t="n">
        <v>28</v>
      </c>
      <c r="E41" s="17">
        <f>1*EXP(-0.5*C7^2*(C5/8)+C7*SQRT((C5/8))*NORMSINV(RAND()))</f>
        <v/>
      </c>
      <c r="F41" s="17">
        <f>E41*EXP(-0.5*C7^2*(C5/8)+C7*SQRT((C5/8))*NORMSINV(RAND()))</f>
        <v/>
      </c>
      <c r="G41" s="17">
        <f>F41*EXP(-0.5*C7^2*(C5/8)+C7*SQRT((C5/8))*NORMSINV(RAND()))</f>
        <v/>
      </c>
      <c r="H41" s="17">
        <f>G41*EXP(-0.5*C7^2*(C5/8)+C7*SQRT((C5/8))*NORMSINV(RAND()))</f>
        <v/>
      </c>
      <c r="I41" s="17">
        <f>H41*EXP(-0.5*C7^2*(C5/8)+C7*SQRT((C5/8))*NORMSINV(RAND()))</f>
        <v/>
      </c>
      <c r="J41" s="17">
        <f>I41*EXP(-0.5*C7^2*(C5/8)+C7*SQRT((C5/8))*NORMSINV(RAND()))</f>
        <v/>
      </c>
      <c r="K41" s="17">
        <f>J41*EXP(-0.5*C7^2*(C5/8)+C7*SQRT((C5/8))*NORMSINV(RAND()))</f>
        <v/>
      </c>
      <c r="L41" s="17">
        <f>K41*EXP(-0.5*C7^2*(C5/8)+C7*SQRT((C5/8))*NORMSINV(RAND()))</f>
        <v/>
      </c>
      <c r="M41" s="17">
        <f>AVERAGE(E41:L41)</f>
        <v/>
      </c>
      <c r="N41" s="17">
        <f>GEOMEAN(E41:L41)</f>
        <v/>
      </c>
      <c r="O41" s="17">
        <f>MAX(M41-L41,0)</f>
        <v/>
      </c>
      <c r="P41" s="17">
        <f>MAX(N41-L41,0)</f>
        <v/>
      </c>
    </row>
    <row r="42" ht="12" customHeight="1" s="51">
      <c r="D42" s="23" t="n">
        <v>29</v>
      </c>
      <c r="E42" s="17">
        <f>1*EXP(-0.5*C7^2*(C5/8)+C7*SQRT((C5/8))*NORMSINV(RAND()))</f>
        <v/>
      </c>
      <c r="F42" s="17">
        <f>E42*EXP(-0.5*C7^2*(C5/8)+C7*SQRT((C5/8))*NORMSINV(RAND()))</f>
        <v/>
      </c>
      <c r="G42" s="17">
        <f>F42*EXP(-0.5*C7^2*(C5/8)+C7*SQRT((C5/8))*NORMSINV(RAND()))</f>
        <v/>
      </c>
      <c r="H42" s="17">
        <f>G42*EXP(-0.5*C7^2*(C5/8)+C7*SQRT((C5/8))*NORMSINV(RAND()))</f>
        <v/>
      </c>
      <c r="I42" s="17">
        <f>H42*EXP(-0.5*C7^2*(C5/8)+C7*SQRT((C5/8))*NORMSINV(RAND()))</f>
        <v/>
      </c>
      <c r="J42" s="17">
        <f>I42*EXP(-0.5*C7^2*(C5/8)+C7*SQRT((C5/8))*NORMSINV(RAND()))</f>
        <v/>
      </c>
      <c r="K42" s="17">
        <f>J42*EXP(-0.5*C7^2*(C5/8)+C7*SQRT((C5/8))*NORMSINV(RAND()))</f>
        <v/>
      </c>
      <c r="L42" s="17">
        <f>K42*EXP(-0.5*C7^2*(C5/8)+C7*SQRT((C5/8))*NORMSINV(RAND()))</f>
        <v/>
      </c>
      <c r="M42" s="17">
        <f>AVERAGE(E42:L42)</f>
        <v/>
      </c>
      <c r="N42" s="17">
        <f>GEOMEAN(E42:L42)</f>
        <v/>
      </c>
      <c r="O42" s="17">
        <f>MAX(M42-L42,0)</f>
        <v/>
      </c>
      <c r="P42" s="17">
        <f>MAX(N42-L42,0)</f>
        <v/>
      </c>
    </row>
    <row r="43" ht="12" customHeight="1" s="51">
      <c r="D43" s="23" t="n">
        <v>30</v>
      </c>
      <c r="E43" s="17">
        <f>1*EXP(-0.5*C7^2*(C5/8)+C7*SQRT((C5/8))*NORMSINV(RAND()))</f>
        <v/>
      </c>
      <c r="F43" s="17">
        <f>E43*EXP(-0.5*C7^2*(C5/8)+C7*SQRT((C5/8))*NORMSINV(RAND()))</f>
        <v/>
      </c>
      <c r="G43" s="17">
        <f>F43*EXP(-0.5*C7^2*(C5/8)+C7*SQRT((C5/8))*NORMSINV(RAND()))</f>
        <v/>
      </c>
      <c r="H43" s="17">
        <f>G43*EXP(-0.5*C7^2*(C5/8)+C7*SQRT((C5/8))*NORMSINV(RAND()))</f>
        <v/>
      </c>
      <c r="I43" s="17">
        <f>H43*EXP(-0.5*C7^2*(C5/8)+C7*SQRT((C5/8))*NORMSINV(RAND()))</f>
        <v/>
      </c>
      <c r="J43" s="17">
        <f>I43*EXP(-0.5*C7^2*(C5/8)+C7*SQRT((C5/8))*NORMSINV(RAND()))</f>
        <v/>
      </c>
      <c r="K43" s="17">
        <f>J43*EXP(-0.5*C7^2*(C5/8)+C7*SQRT((C5/8))*NORMSINV(RAND()))</f>
        <v/>
      </c>
      <c r="L43" s="17">
        <f>K43*EXP(-0.5*C7^2*(C5/8)+C7*SQRT((C5/8))*NORMSINV(RAND()))</f>
        <v/>
      </c>
      <c r="M43" s="17">
        <f>AVERAGE(E43:L43)</f>
        <v/>
      </c>
      <c r="N43" s="17">
        <f>GEOMEAN(E43:L43)</f>
        <v/>
      </c>
      <c r="O43" s="17">
        <f>MAX(M43-L43,0)</f>
        <v/>
      </c>
      <c r="P43" s="17">
        <f>MAX(N43-L43,0)</f>
        <v/>
      </c>
    </row>
    <row r="44" ht="12" customHeight="1" s="51">
      <c r="D44" s="23" t="n">
        <v>31</v>
      </c>
      <c r="E44" s="17">
        <f>1*EXP(-0.5*C7^2*(C5/8)+C7*SQRT((C5/8))*NORMSINV(RAND()))</f>
        <v/>
      </c>
      <c r="F44" s="17">
        <f>E44*EXP(-0.5*C7^2*(C5/8)+C7*SQRT((C5/8))*NORMSINV(RAND()))</f>
        <v/>
      </c>
      <c r="G44" s="17">
        <f>F44*EXP(-0.5*C7^2*(C5/8)+C7*SQRT((C5/8))*NORMSINV(RAND()))</f>
        <v/>
      </c>
      <c r="H44" s="17">
        <f>G44*EXP(-0.5*C7^2*(C5/8)+C7*SQRT((C5/8))*NORMSINV(RAND()))</f>
        <v/>
      </c>
      <c r="I44" s="17">
        <f>H44*EXP(-0.5*C7^2*(C5/8)+C7*SQRT((C5/8))*NORMSINV(RAND()))</f>
        <v/>
      </c>
      <c r="J44" s="17">
        <f>I44*EXP(-0.5*C7^2*(C5/8)+C7*SQRT((C5/8))*NORMSINV(RAND()))</f>
        <v/>
      </c>
      <c r="K44" s="17">
        <f>J44*EXP(-0.5*C7^2*(C5/8)+C7*SQRT((C5/8))*NORMSINV(RAND()))</f>
        <v/>
      </c>
      <c r="L44" s="17">
        <f>K44*EXP(-0.5*C7^2*(C5/8)+C7*SQRT((C5/8))*NORMSINV(RAND()))</f>
        <v/>
      </c>
      <c r="M44" s="17">
        <f>AVERAGE(E44:L44)</f>
        <v/>
      </c>
      <c r="N44" s="17">
        <f>GEOMEAN(E44:L44)</f>
        <v/>
      </c>
      <c r="O44" s="17">
        <f>MAX(M44-L44,0)</f>
        <v/>
      </c>
      <c r="P44" s="17">
        <f>MAX(N44-L44,0)</f>
        <v/>
      </c>
    </row>
    <row r="45" ht="12" customHeight="1" s="51">
      <c r="D45" s="23" t="n">
        <v>32</v>
      </c>
      <c r="E45" s="17">
        <f>1*EXP(-0.5*C7^2*(C5/8)+C7*SQRT((C5/8))*NORMSINV(RAND()))</f>
        <v/>
      </c>
      <c r="F45" s="17">
        <f>E45*EXP(-0.5*C7^2*(C5/8)+C7*SQRT((C5/8))*NORMSINV(RAND()))</f>
        <v/>
      </c>
      <c r="G45" s="17">
        <f>F45*EXP(-0.5*C7^2*(C5/8)+C7*SQRT((C5/8))*NORMSINV(RAND()))</f>
        <v/>
      </c>
      <c r="H45" s="17">
        <f>G45*EXP(-0.5*C7^2*(C5/8)+C7*SQRT((C5/8))*NORMSINV(RAND()))</f>
        <v/>
      </c>
      <c r="I45" s="17">
        <f>H45*EXP(-0.5*C7^2*(C5/8)+C7*SQRT((C5/8))*NORMSINV(RAND()))</f>
        <v/>
      </c>
      <c r="J45" s="17">
        <f>I45*EXP(-0.5*C7^2*(C5/8)+C7*SQRT((C5/8))*NORMSINV(RAND()))</f>
        <v/>
      </c>
      <c r="K45" s="17">
        <f>J45*EXP(-0.5*C7^2*(C5/8)+C7*SQRT((C5/8))*NORMSINV(RAND()))</f>
        <v/>
      </c>
      <c r="L45" s="17">
        <f>K45*EXP(-0.5*C7^2*(C5/8)+C7*SQRT((C5/8))*NORMSINV(RAND()))</f>
        <v/>
      </c>
      <c r="M45" s="17">
        <f>AVERAGE(E45:L45)</f>
        <v/>
      </c>
      <c r="N45" s="17">
        <f>GEOMEAN(E45:L45)</f>
        <v/>
      </c>
      <c r="O45" s="17">
        <f>MAX(M45-L45,0)</f>
        <v/>
      </c>
      <c r="P45" s="17">
        <f>MAX(N45-L45,0)</f>
        <v/>
      </c>
    </row>
    <row r="46" ht="12" customHeight="1" s="51">
      <c r="D46" s="23" t="n">
        <v>33</v>
      </c>
      <c r="E46" s="17">
        <f>1*EXP(-0.5*C7^2*(C5/8)+C7*SQRT((C5/8))*NORMSINV(RAND()))</f>
        <v/>
      </c>
      <c r="F46" s="17">
        <f>E46*EXP(-0.5*C7^2*(C5/8)+C7*SQRT((C5/8))*NORMSINV(RAND()))</f>
        <v/>
      </c>
      <c r="G46" s="17">
        <f>F46*EXP(-0.5*C7^2*(C5/8)+C7*SQRT((C5/8))*NORMSINV(RAND()))</f>
        <v/>
      </c>
      <c r="H46" s="17">
        <f>G46*EXP(-0.5*C7^2*(C5/8)+C7*SQRT((C5/8))*NORMSINV(RAND()))</f>
        <v/>
      </c>
      <c r="I46" s="17">
        <f>H46*EXP(-0.5*C7^2*(C5/8)+C7*SQRT((C5/8))*NORMSINV(RAND()))</f>
        <v/>
      </c>
      <c r="J46" s="17">
        <f>I46*EXP(-0.5*C7^2*(C5/8)+C7*SQRT((C5/8))*NORMSINV(RAND()))</f>
        <v/>
      </c>
      <c r="K46" s="17">
        <f>J46*EXP(-0.5*C7^2*(C5/8)+C7*SQRT((C5/8))*NORMSINV(RAND()))</f>
        <v/>
      </c>
      <c r="L46" s="17">
        <f>K46*EXP(-0.5*C7^2*(C5/8)+C7*SQRT((C5/8))*NORMSINV(RAND()))</f>
        <v/>
      </c>
      <c r="M46" s="17">
        <f>AVERAGE(E46:L46)</f>
        <v/>
      </c>
      <c r="N46" s="17">
        <f>GEOMEAN(E46:L46)</f>
        <v/>
      </c>
      <c r="O46" s="17">
        <f>MAX(M46-L46,0)</f>
        <v/>
      </c>
      <c r="P46" s="17">
        <f>MAX(N46-L46,0)</f>
        <v/>
      </c>
    </row>
    <row r="47" ht="12" customHeight="1" s="51">
      <c r="D47" s="23" t="n">
        <v>34</v>
      </c>
      <c r="E47" s="17">
        <f>1*EXP(-0.5*C7^2*(C5/8)+C7*SQRT((C5/8))*NORMSINV(RAND()))</f>
        <v/>
      </c>
      <c r="F47" s="17">
        <f>E47*EXP(-0.5*C7^2*(C5/8)+C7*SQRT((C5/8))*NORMSINV(RAND()))</f>
        <v/>
      </c>
      <c r="G47" s="17">
        <f>F47*EXP(-0.5*C7^2*(C5/8)+C7*SQRT((C5/8))*NORMSINV(RAND()))</f>
        <v/>
      </c>
      <c r="H47" s="17">
        <f>G47*EXP(-0.5*C7^2*(C5/8)+C7*SQRT((C5/8))*NORMSINV(RAND()))</f>
        <v/>
      </c>
      <c r="I47" s="17">
        <f>H47*EXP(-0.5*C7^2*(C5/8)+C7*SQRT((C5/8))*NORMSINV(RAND()))</f>
        <v/>
      </c>
      <c r="J47" s="17">
        <f>I47*EXP(-0.5*C7^2*(C5/8)+C7*SQRT((C5/8))*NORMSINV(RAND()))</f>
        <v/>
      </c>
      <c r="K47" s="17">
        <f>J47*EXP(-0.5*C7^2*(C5/8)+C7*SQRT((C5/8))*NORMSINV(RAND()))</f>
        <v/>
      </c>
      <c r="L47" s="17">
        <f>K47*EXP(-0.5*C7^2*(C5/8)+C7*SQRT((C5/8))*NORMSINV(RAND()))</f>
        <v/>
      </c>
      <c r="M47" s="17">
        <f>AVERAGE(E47:L47)</f>
        <v/>
      </c>
      <c r="N47" s="17">
        <f>GEOMEAN(E47:L47)</f>
        <v/>
      </c>
      <c r="O47" s="17">
        <f>MAX(M47-L47,0)</f>
        <v/>
      </c>
      <c r="P47" s="17">
        <f>MAX(N47-L47,0)</f>
        <v/>
      </c>
    </row>
    <row r="48" ht="12" customHeight="1" s="51">
      <c r="D48" s="23" t="n">
        <v>35</v>
      </c>
      <c r="E48" s="17">
        <f>1*EXP(-0.5*C7^2*(C5/8)+C7*SQRT((C5/8))*NORMSINV(RAND()))</f>
        <v/>
      </c>
      <c r="F48" s="17">
        <f>E48*EXP(-0.5*C7^2*(C5/8)+C7*SQRT((C5/8))*NORMSINV(RAND()))</f>
        <v/>
      </c>
      <c r="G48" s="17">
        <f>F48*EXP(-0.5*C7^2*(C5/8)+C7*SQRT((C5/8))*NORMSINV(RAND()))</f>
        <v/>
      </c>
      <c r="H48" s="17">
        <f>G48*EXP(-0.5*C7^2*(C5/8)+C7*SQRT((C5/8))*NORMSINV(RAND()))</f>
        <v/>
      </c>
      <c r="I48" s="17">
        <f>H48*EXP(-0.5*C7^2*(C5/8)+C7*SQRT((C5/8))*NORMSINV(RAND()))</f>
        <v/>
      </c>
      <c r="J48" s="17">
        <f>I48*EXP(-0.5*C7^2*(C5/8)+C7*SQRT((C5/8))*NORMSINV(RAND()))</f>
        <v/>
      </c>
      <c r="K48" s="17">
        <f>J48*EXP(-0.5*C7^2*(C5/8)+C7*SQRT((C5/8))*NORMSINV(RAND()))</f>
        <v/>
      </c>
      <c r="L48" s="17">
        <f>K48*EXP(-0.5*C7^2*(C5/8)+C7*SQRT((C5/8))*NORMSINV(RAND()))</f>
        <v/>
      </c>
      <c r="M48" s="17">
        <f>AVERAGE(E48:L48)</f>
        <v/>
      </c>
      <c r="N48" s="17">
        <f>GEOMEAN(E48:L48)</f>
        <v/>
      </c>
      <c r="O48" s="17">
        <f>MAX(M48-L48,0)</f>
        <v/>
      </c>
      <c r="P48" s="17">
        <f>MAX(N48-L48,0)</f>
        <v/>
      </c>
    </row>
    <row r="49" ht="12" customHeight="1" s="51">
      <c r="D49" s="23" t="n">
        <v>36</v>
      </c>
      <c r="E49" s="17">
        <f>1*EXP(-0.5*C7^2*(C5/8)+C7*SQRT((C5/8))*NORMSINV(RAND()))</f>
        <v/>
      </c>
      <c r="F49" s="17">
        <f>E49*EXP(-0.5*C7^2*(C5/8)+C7*SQRT((C5/8))*NORMSINV(RAND()))</f>
        <v/>
      </c>
      <c r="G49" s="17">
        <f>F49*EXP(-0.5*C7^2*(C5/8)+C7*SQRT((C5/8))*NORMSINV(RAND()))</f>
        <v/>
      </c>
      <c r="H49" s="17">
        <f>G49*EXP(-0.5*C7^2*(C5/8)+C7*SQRT((C5/8))*NORMSINV(RAND()))</f>
        <v/>
      </c>
      <c r="I49" s="17">
        <f>H49*EXP(-0.5*C7^2*(C5/8)+C7*SQRT((C5/8))*NORMSINV(RAND()))</f>
        <v/>
      </c>
      <c r="J49" s="17">
        <f>I49*EXP(-0.5*C7^2*(C5/8)+C7*SQRT((C5/8))*NORMSINV(RAND()))</f>
        <v/>
      </c>
      <c r="K49" s="17">
        <f>J49*EXP(-0.5*C7^2*(C5/8)+C7*SQRT((C5/8))*NORMSINV(RAND()))</f>
        <v/>
      </c>
      <c r="L49" s="17">
        <f>K49*EXP(-0.5*C7^2*(C5/8)+C7*SQRT((C5/8))*NORMSINV(RAND()))</f>
        <v/>
      </c>
      <c r="M49" s="17">
        <f>AVERAGE(E49:L49)</f>
        <v/>
      </c>
      <c r="N49" s="17">
        <f>GEOMEAN(E49:L49)</f>
        <v/>
      </c>
      <c r="O49" s="17">
        <f>MAX(M49-L49,0)</f>
        <v/>
      </c>
      <c r="P49" s="17">
        <f>MAX(N49-L49,0)</f>
        <v/>
      </c>
    </row>
    <row r="50" ht="12" customHeight="1" s="51">
      <c r="D50" s="23" t="n">
        <v>37</v>
      </c>
      <c r="E50" s="17">
        <f>1*EXP(-0.5*C7^2*(C5/8)+C7*SQRT((C5/8))*NORMSINV(RAND()))</f>
        <v/>
      </c>
      <c r="F50" s="17">
        <f>E50*EXP(-0.5*C7^2*(C5/8)+C7*SQRT((C5/8))*NORMSINV(RAND()))</f>
        <v/>
      </c>
      <c r="G50" s="17">
        <f>F50*EXP(-0.5*C7^2*(C5/8)+C7*SQRT((C5/8))*NORMSINV(RAND()))</f>
        <v/>
      </c>
      <c r="H50" s="17">
        <f>G50*EXP(-0.5*C7^2*(C5/8)+C7*SQRT((C5/8))*NORMSINV(RAND()))</f>
        <v/>
      </c>
      <c r="I50" s="17">
        <f>H50*EXP(-0.5*C7^2*(C5/8)+C7*SQRT((C5/8))*NORMSINV(RAND()))</f>
        <v/>
      </c>
      <c r="J50" s="17">
        <f>I50*EXP(-0.5*C7^2*(C5/8)+C7*SQRT((C5/8))*NORMSINV(RAND()))</f>
        <v/>
      </c>
      <c r="K50" s="17">
        <f>J50*EXP(-0.5*C7^2*(C5/8)+C7*SQRT((C5/8))*NORMSINV(RAND()))</f>
        <v/>
      </c>
      <c r="L50" s="17">
        <f>K50*EXP(-0.5*C7^2*(C5/8)+C7*SQRT((C5/8))*NORMSINV(RAND()))</f>
        <v/>
      </c>
      <c r="M50" s="17">
        <f>AVERAGE(E50:L50)</f>
        <v/>
      </c>
      <c r="N50" s="17">
        <f>GEOMEAN(E50:L50)</f>
        <v/>
      </c>
      <c r="O50" s="17">
        <f>MAX(M50-L50,0)</f>
        <v/>
      </c>
      <c r="P50" s="17">
        <f>MAX(N50-L50,0)</f>
        <v/>
      </c>
    </row>
    <row r="51" ht="12" customHeight="1" s="51">
      <c r="D51" s="23" t="n">
        <v>38</v>
      </c>
      <c r="E51" s="17">
        <f>1*EXP(-0.5*C7^2*(C5/8)+C7*SQRT((C5/8))*NORMSINV(RAND()))</f>
        <v/>
      </c>
      <c r="F51" s="17">
        <f>E51*EXP(-0.5*C7^2*(C5/8)+C7*SQRT((C5/8))*NORMSINV(RAND()))</f>
        <v/>
      </c>
      <c r="G51" s="17">
        <f>F51*EXP(-0.5*C7^2*(C5/8)+C7*SQRT((C5/8))*NORMSINV(RAND()))</f>
        <v/>
      </c>
      <c r="H51" s="17">
        <f>G51*EXP(-0.5*C7^2*(C5/8)+C7*SQRT((C5/8))*NORMSINV(RAND()))</f>
        <v/>
      </c>
      <c r="I51" s="17">
        <f>H51*EXP(-0.5*C7^2*(C5/8)+C7*SQRT((C5/8))*NORMSINV(RAND()))</f>
        <v/>
      </c>
      <c r="J51" s="17">
        <f>I51*EXP(-0.5*C7^2*(C5/8)+C7*SQRT((C5/8))*NORMSINV(RAND()))</f>
        <v/>
      </c>
      <c r="K51" s="17">
        <f>J51*EXP(-0.5*C7^2*(C5/8)+C7*SQRT((C5/8))*NORMSINV(RAND()))</f>
        <v/>
      </c>
      <c r="L51" s="17">
        <f>K51*EXP(-0.5*C7^2*(C5/8)+C7*SQRT((C5/8))*NORMSINV(RAND()))</f>
        <v/>
      </c>
      <c r="M51" s="17">
        <f>AVERAGE(E51:L51)</f>
        <v/>
      </c>
      <c r="N51" s="17">
        <f>GEOMEAN(E51:L51)</f>
        <v/>
      </c>
      <c r="O51" s="17">
        <f>MAX(M51-L51,0)</f>
        <v/>
      </c>
      <c r="P51" s="17">
        <f>MAX(N51-L51,0)</f>
        <v/>
      </c>
    </row>
    <row r="52" ht="12" customHeight="1" s="51">
      <c r="D52" s="23" t="n">
        <v>39</v>
      </c>
      <c r="E52" s="17">
        <f>1*EXP(-0.5*C7^2*(C5/8)+C7*SQRT((C5/8))*NORMSINV(RAND()))</f>
        <v/>
      </c>
      <c r="F52" s="17">
        <f>E52*EXP(-0.5*C7^2*(C5/8)+C7*SQRT((C5/8))*NORMSINV(RAND()))</f>
        <v/>
      </c>
      <c r="G52" s="17">
        <f>F52*EXP(-0.5*C7^2*(C5/8)+C7*SQRT((C5/8))*NORMSINV(RAND()))</f>
        <v/>
      </c>
      <c r="H52" s="17">
        <f>G52*EXP(-0.5*C7^2*(C5/8)+C7*SQRT((C5/8))*NORMSINV(RAND()))</f>
        <v/>
      </c>
      <c r="I52" s="17">
        <f>H52*EXP(-0.5*C7^2*(C5/8)+C7*SQRT((C5/8))*NORMSINV(RAND()))</f>
        <v/>
      </c>
      <c r="J52" s="17">
        <f>I52*EXP(-0.5*C7^2*(C5/8)+C7*SQRT((C5/8))*NORMSINV(RAND()))</f>
        <v/>
      </c>
      <c r="K52" s="17">
        <f>J52*EXP(-0.5*C7^2*(C5/8)+C7*SQRT((C5/8))*NORMSINV(RAND()))</f>
        <v/>
      </c>
      <c r="L52" s="17">
        <f>K52*EXP(-0.5*C7^2*(C5/8)+C7*SQRT((C5/8))*NORMSINV(RAND()))</f>
        <v/>
      </c>
      <c r="M52" s="17">
        <f>AVERAGE(E52:L52)</f>
        <v/>
      </c>
      <c r="N52" s="17">
        <f>GEOMEAN(E52:L52)</f>
        <v/>
      </c>
      <c r="O52" s="17">
        <f>MAX(M52-L52,0)</f>
        <v/>
      </c>
      <c r="P52" s="17">
        <f>MAX(N52-L52,0)</f>
        <v/>
      </c>
    </row>
    <row r="53" ht="12" customHeight="1" s="51">
      <c r="D53" s="23" t="n">
        <v>40</v>
      </c>
      <c r="E53" s="17">
        <f>1*EXP(-0.5*C7^2*(C5/8)+C7*SQRT((C5/8))*NORMSINV(RAND()))</f>
        <v/>
      </c>
      <c r="F53" s="17">
        <f>E53*EXP(-0.5*C7^2*(C5/8)+C7*SQRT((C5/8))*NORMSINV(RAND()))</f>
        <v/>
      </c>
      <c r="G53" s="17">
        <f>F53*EXP(-0.5*C7^2*(C5/8)+C7*SQRT((C5/8))*NORMSINV(RAND()))</f>
        <v/>
      </c>
      <c r="H53" s="17">
        <f>G53*EXP(-0.5*C7^2*(C5/8)+C7*SQRT((C5/8))*NORMSINV(RAND()))</f>
        <v/>
      </c>
      <c r="I53" s="17">
        <f>H53*EXP(-0.5*C7^2*(C5/8)+C7*SQRT((C5/8))*NORMSINV(RAND()))</f>
        <v/>
      </c>
      <c r="J53" s="17">
        <f>I53*EXP(-0.5*C7^2*(C5/8)+C7*SQRT((C5/8))*NORMSINV(RAND()))</f>
        <v/>
      </c>
      <c r="K53" s="17">
        <f>J53*EXP(-0.5*C7^2*(C5/8)+C7*SQRT((C5/8))*NORMSINV(RAND()))</f>
        <v/>
      </c>
      <c r="L53" s="17">
        <f>K53*EXP(-0.5*C7^2*(C5/8)+C7*SQRT((C5/8))*NORMSINV(RAND()))</f>
        <v/>
      </c>
      <c r="M53" s="17">
        <f>AVERAGE(E53:L53)</f>
        <v/>
      </c>
      <c r="N53" s="17">
        <f>GEOMEAN(E53:L53)</f>
        <v/>
      </c>
      <c r="O53" s="17">
        <f>MAX(M53-L53,0)</f>
        <v/>
      </c>
      <c r="P53" s="17">
        <f>MAX(N53-L53,0)</f>
        <v/>
      </c>
    </row>
    <row r="54" ht="12" customHeight="1" s="51">
      <c r="D54" s="23" t="n">
        <v>41</v>
      </c>
      <c r="E54" s="17">
        <f>1*EXP(-0.5*C7^2*(C5/8)+C7*SQRT((C5/8))*NORMSINV(RAND()))</f>
        <v/>
      </c>
      <c r="F54" s="17">
        <f>E54*EXP(-0.5*C7^2*(C5/8)+C7*SQRT((C5/8))*NORMSINV(RAND()))</f>
        <v/>
      </c>
      <c r="G54" s="17">
        <f>F54*EXP(-0.5*C7^2*(C5/8)+C7*SQRT((C5/8))*NORMSINV(RAND()))</f>
        <v/>
      </c>
      <c r="H54" s="17">
        <f>G54*EXP(-0.5*C7^2*(C5/8)+C7*SQRT((C5/8))*NORMSINV(RAND()))</f>
        <v/>
      </c>
      <c r="I54" s="17">
        <f>H54*EXP(-0.5*C7^2*(C5/8)+C7*SQRT((C5/8))*NORMSINV(RAND()))</f>
        <v/>
      </c>
      <c r="J54" s="17">
        <f>I54*EXP(-0.5*C7^2*(C5/8)+C7*SQRT((C5/8))*NORMSINV(RAND()))</f>
        <v/>
      </c>
      <c r="K54" s="17">
        <f>J54*EXP(-0.5*C7^2*(C5/8)+C7*SQRT((C5/8))*NORMSINV(RAND()))</f>
        <v/>
      </c>
      <c r="L54" s="17">
        <f>K54*EXP(-0.5*C7^2*(C5/8)+C7*SQRT((C5/8))*NORMSINV(RAND()))</f>
        <v/>
      </c>
      <c r="M54" s="17">
        <f>AVERAGE(E54:L54)</f>
        <v/>
      </c>
      <c r="N54" s="17">
        <f>GEOMEAN(E54:L54)</f>
        <v/>
      </c>
      <c r="O54" s="17">
        <f>MAX(M54-L54,0)</f>
        <v/>
      </c>
      <c r="P54" s="17">
        <f>MAX(N54-L54,0)</f>
        <v/>
      </c>
    </row>
    <row r="55" ht="12" customHeight="1" s="51">
      <c r="D55" s="23" t="n">
        <v>42</v>
      </c>
      <c r="E55" s="17">
        <f>1*EXP(-0.5*C7^2*(C5/8)+C7*SQRT((C5/8))*NORMSINV(RAND()))</f>
        <v/>
      </c>
      <c r="F55" s="17">
        <f>E55*EXP(-0.5*C7^2*(C5/8)+C7*SQRT((C5/8))*NORMSINV(RAND()))</f>
        <v/>
      </c>
      <c r="G55" s="17">
        <f>F55*EXP(-0.5*C7^2*(C5/8)+C7*SQRT((C5/8))*NORMSINV(RAND()))</f>
        <v/>
      </c>
      <c r="H55" s="17">
        <f>G55*EXP(-0.5*C7^2*(C5/8)+C7*SQRT((C5/8))*NORMSINV(RAND()))</f>
        <v/>
      </c>
      <c r="I55" s="17">
        <f>H55*EXP(-0.5*C7^2*(C5/8)+C7*SQRT((C5/8))*NORMSINV(RAND()))</f>
        <v/>
      </c>
      <c r="J55" s="17">
        <f>I55*EXP(-0.5*C7^2*(C5/8)+C7*SQRT((C5/8))*NORMSINV(RAND()))</f>
        <v/>
      </c>
      <c r="K55" s="17">
        <f>J55*EXP(-0.5*C7^2*(C5/8)+C7*SQRT((C5/8))*NORMSINV(RAND()))</f>
        <v/>
      </c>
      <c r="L55" s="17">
        <f>K55*EXP(-0.5*C7^2*(C5/8)+C7*SQRT((C5/8))*NORMSINV(RAND()))</f>
        <v/>
      </c>
      <c r="M55" s="17">
        <f>AVERAGE(E55:L55)</f>
        <v/>
      </c>
      <c r="N55" s="17">
        <f>GEOMEAN(E55:L55)</f>
        <v/>
      </c>
      <c r="O55" s="17">
        <f>MAX(M55-L55,0)</f>
        <v/>
      </c>
      <c r="P55" s="17">
        <f>MAX(N55-L55,0)</f>
        <v/>
      </c>
    </row>
    <row r="56" ht="12" customHeight="1" s="51">
      <c r="D56" s="23" t="n">
        <v>43</v>
      </c>
      <c r="E56" s="17">
        <f>1*EXP(-0.5*C7^2*(C5/8)+C7*SQRT((C5/8))*NORMSINV(RAND()))</f>
        <v/>
      </c>
      <c r="F56" s="17">
        <f>E56*EXP(-0.5*C7^2*(C5/8)+C7*SQRT((C5/8))*NORMSINV(RAND()))</f>
        <v/>
      </c>
      <c r="G56" s="17">
        <f>F56*EXP(-0.5*C7^2*(C5/8)+C7*SQRT((C5/8))*NORMSINV(RAND()))</f>
        <v/>
      </c>
      <c r="H56" s="17">
        <f>G56*EXP(-0.5*C7^2*(C5/8)+C7*SQRT((C5/8))*NORMSINV(RAND()))</f>
        <v/>
      </c>
      <c r="I56" s="17">
        <f>H56*EXP(-0.5*C7^2*(C5/8)+C7*SQRT((C5/8))*NORMSINV(RAND()))</f>
        <v/>
      </c>
      <c r="J56" s="17">
        <f>I56*EXP(-0.5*C7^2*(C5/8)+C7*SQRT((C5/8))*NORMSINV(RAND()))</f>
        <v/>
      </c>
      <c r="K56" s="17">
        <f>J56*EXP(-0.5*C7^2*(C5/8)+C7*SQRT((C5/8))*NORMSINV(RAND()))</f>
        <v/>
      </c>
      <c r="L56" s="17">
        <f>K56*EXP(-0.5*C7^2*(C5/8)+C7*SQRT((C5/8))*NORMSINV(RAND()))</f>
        <v/>
      </c>
      <c r="M56" s="17">
        <f>AVERAGE(E56:L56)</f>
        <v/>
      </c>
      <c r="N56" s="17">
        <f>GEOMEAN(E56:L56)</f>
        <v/>
      </c>
      <c r="O56" s="17">
        <f>MAX(M56-L56,0)</f>
        <v/>
      </c>
      <c r="P56" s="17">
        <f>MAX(N56-L56,0)</f>
        <v/>
      </c>
    </row>
    <row r="57" ht="12" customHeight="1" s="51">
      <c r="D57" s="23" t="n">
        <v>44</v>
      </c>
      <c r="E57" s="17">
        <f>1*EXP(-0.5*C7^2*(C5/8)+C7*SQRT((C5/8))*NORMSINV(RAND()))</f>
        <v/>
      </c>
      <c r="F57" s="17">
        <f>E57*EXP(-0.5*C7^2*(C5/8)+C7*SQRT((C5/8))*NORMSINV(RAND()))</f>
        <v/>
      </c>
      <c r="G57" s="17">
        <f>F57*EXP(-0.5*C7^2*(C5/8)+C7*SQRT((C5/8))*NORMSINV(RAND()))</f>
        <v/>
      </c>
      <c r="H57" s="17">
        <f>G57*EXP(-0.5*C7^2*(C5/8)+C7*SQRT((C5/8))*NORMSINV(RAND()))</f>
        <v/>
      </c>
      <c r="I57" s="17">
        <f>H57*EXP(-0.5*C7^2*(C5/8)+C7*SQRT((C5/8))*NORMSINV(RAND()))</f>
        <v/>
      </c>
      <c r="J57" s="17">
        <f>I57*EXP(-0.5*C7^2*(C5/8)+C7*SQRT((C5/8))*NORMSINV(RAND()))</f>
        <v/>
      </c>
      <c r="K57" s="17">
        <f>J57*EXP(-0.5*C7^2*(C5/8)+C7*SQRT((C5/8))*NORMSINV(RAND()))</f>
        <v/>
      </c>
      <c r="L57" s="17">
        <f>K57*EXP(-0.5*C7^2*(C5/8)+C7*SQRT((C5/8))*NORMSINV(RAND()))</f>
        <v/>
      </c>
      <c r="M57" s="17">
        <f>AVERAGE(E57:L57)</f>
        <v/>
      </c>
      <c r="N57" s="17">
        <f>GEOMEAN(E57:L57)</f>
        <v/>
      </c>
      <c r="O57" s="17">
        <f>MAX(M57-L57,0)</f>
        <v/>
      </c>
      <c r="P57" s="17">
        <f>MAX(N57-L57,0)</f>
        <v/>
      </c>
    </row>
    <row r="58" ht="12" customHeight="1" s="51">
      <c r="D58" s="23" t="n">
        <v>45</v>
      </c>
      <c r="E58" s="17">
        <f>1*EXP(-0.5*C7^2*(C5/8)+C7*SQRT((C5/8))*NORMSINV(RAND()))</f>
        <v/>
      </c>
      <c r="F58" s="17">
        <f>E58*EXP(-0.5*C7^2*(C5/8)+C7*SQRT((C5/8))*NORMSINV(RAND()))</f>
        <v/>
      </c>
      <c r="G58" s="17">
        <f>F58*EXP(-0.5*C7^2*(C5/8)+C7*SQRT((C5/8))*NORMSINV(RAND()))</f>
        <v/>
      </c>
      <c r="H58" s="17">
        <f>G58*EXP(-0.5*C7^2*(C5/8)+C7*SQRT((C5/8))*NORMSINV(RAND()))</f>
        <v/>
      </c>
      <c r="I58" s="17">
        <f>H58*EXP(-0.5*C7^2*(C5/8)+C7*SQRT((C5/8))*NORMSINV(RAND()))</f>
        <v/>
      </c>
      <c r="J58" s="17">
        <f>I58*EXP(-0.5*C7^2*(C5/8)+C7*SQRT((C5/8))*NORMSINV(RAND()))</f>
        <v/>
      </c>
      <c r="K58" s="17">
        <f>J58*EXP(-0.5*C7^2*(C5/8)+C7*SQRT((C5/8))*NORMSINV(RAND()))</f>
        <v/>
      </c>
      <c r="L58" s="17">
        <f>K58*EXP(-0.5*C7^2*(C5/8)+C7*SQRT((C5/8))*NORMSINV(RAND()))</f>
        <v/>
      </c>
      <c r="M58" s="17">
        <f>AVERAGE(E58:L58)</f>
        <v/>
      </c>
      <c r="N58" s="17">
        <f>GEOMEAN(E58:L58)</f>
        <v/>
      </c>
      <c r="O58" s="17">
        <f>MAX(M58-L58,0)</f>
        <v/>
      </c>
      <c r="P58" s="17">
        <f>MAX(N58-L58,0)</f>
        <v/>
      </c>
    </row>
    <row r="59" ht="12" customHeight="1" s="51">
      <c r="D59" s="23" t="n">
        <v>46</v>
      </c>
      <c r="E59" s="17">
        <f>1*EXP(-0.5*C7^2*(C5/8)+C7*SQRT((C5/8))*NORMSINV(RAND()))</f>
        <v/>
      </c>
      <c r="F59" s="17">
        <f>E59*EXP(-0.5*C7^2*(C5/8)+C7*SQRT((C5/8))*NORMSINV(RAND()))</f>
        <v/>
      </c>
      <c r="G59" s="17">
        <f>F59*EXP(-0.5*C7^2*(C5/8)+C7*SQRT((C5/8))*NORMSINV(RAND()))</f>
        <v/>
      </c>
      <c r="H59" s="17">
        <f>G59*EXP(-0.5*C7^2*(C5/8)+C7*SQRT((C5/8))*NORMSINV(RAND()))</f>
        <v/>
      </c>
      <c r="I59" s="17">
        <f>H59*EXP(-0.5*C7^2*(C5/8)+C7*SQRT((C5/8))*NORMSINV(RAND()))</f>
        <v/>
      </c>
      <c r="J59" s="17">
        <f>I59*EXP(-0.5*C7^2*(C5/8)+C7*SQRT((C5/8))*NORMSINV(RAND()))</f>
        <v/>
      </c>
      <c r="K59" s="17">
        <f>J59*EXP(-0.5*C7^2*(C5/8)+C7*SQRT((C5/8))*NORMSINV(RAND()))</f>
        <v/>
      </c>
      <c r="L59" s="17">
        <f>K59*EXP(-0.5*C7^2*(C5/8)+C7*SQRT((C5/8))*NORMSINV(RAND()))</f>
        <v/>
      </c>
      <c r="M59" s="17">
        <f>AVERAGE(E59:L59)</f>
        <v/>
      </c>
      <c r="N59" s="17">
        <f>GEOMEAN(E59:L59)</f>
        <v/>
      </c>
      <c r="O59" s="17">
        <f>MAX(M59-L59,0)</f>
        <v/>
      </c>
      <c r="P59" s="17">
        <f>MAX(N59-L59,0)</f>
        <v/>
      </c>
    </row>
    <row r="60" ht="12" customHeight="1" s="51">
      <c r="D60" s="23" t="n">
        <v>47</v>
      </c>
      <c r="E60" s="17">
        <f>1*EXP(-0.5*C7^2*(C5/8)+C7*SQRT((C5/8))*NORMSINV(RAND()))</f>
        <v/>
      </c>
      <c r="F60" s="17">
        <f>E60*EXP(-0.5*C7^2*(C5/8)+C7*SQRT((C5/8))*NORMSINV(RAND()))</f>
        <v/>
      </c>
      <c r="G60" s="17">
        <f>F60*EXP(-0.5*C7^2*(C5/8)+C7*SQRT((C5/8))*NORMSINV(RAND()))</f>
        <v/>
      </c>
      <c r="H60" s="17">
        <f>G60*EXP(-0.5*C7^2*(C5/8)+C7*SQRT((C5/8))*NORMSINV(RAND()))</f>
        <v/>
      </c>
      <c r="I60" s="17">
        <f>H60*EXP(-0.5*C7^2*(C5/8)+C7*SQRT((C5/8))*NORMSINV(RAND()))</f>
        <v/>
      </c>
      <c r="J60" s="17">
        <f>I60*EXP(-0.5*C7^2*(C5/8)+C7*SQRT((C5/8))*NORMSINV(RAND()))</f>
        <v/>
      </c>
      <c r="K60" s="17">
        <f>J60*EXP(-0.5*C7^2*(C5/8)+C7*SQRT((C5/8))*NORMSINV(RAND()))</f>
        <v/>
      </c>
      <c r="L60" s="17">
        <f>K60*EXP(-0.5*C7^2*(C5/8)+C7*SQRT((C5/8))*NORMSINV(RAND()))</f>
        <v/>
      </c>
      <c r="M60" s="17">
        <f>AVERAGE(E60:L60)</f>
        <v/>
      </c>
      <c r="N60" s="17">
        <f>GEOMEAN(E60:L60)</f>
        <v/>
      </c>
      <c r="O60" s="17">
        <f>MAX(M60-L60,0)</f>
        <v/>
      </c>
      <c r="P60" s="17">
        <f>MAX(N60-L60,0)</f>
        <v/>
      </c>
    </row>
    <row r="61" ht="12" customHeight="1" s="51">
      <c r="D61" s="23" t="n">
        <v>48</v>
      </c>
      <c r="E61" s="17">
        <f>1*EXP(-0.5*C7^2*(C5/8)+C7*SQRT((C5/8))*NORMSINV(RAND()))</f>
        <v/>
      </c>
      <c r="F61" s="17">
        <f>E61*EXP(-0.5*C7^2*(C5/8)+C7*SQRT((C5/8))*NORMSINV(RAND()))</f>
        <v/>
      </c>
      <c r="G61" s="17">
        <f>F61*EXP(-0.5*C7^2*(C5/8)+C7*SQRT((C5/8))*NORMSINV(RAND()))</f>
        <v/>
      </c>
      <c r="H61" s="17">
        <f>G61*EXP(-0.5*C7^2*(C5/8)+C7*SQRT((C5/8))*NORMSINV(RAND()))</f>
        <v/>
      </c>
      <c r="I61" s="17">
        <f>H61*EXP(-0.5*C7^2*(C5/8)+C7*SQRT((C5/8))*NORMSINV(RAND()))</f>
        <v/>
      </c>
      <c r="J61" s="17">
        <f>I61*EXP(-0.5*C7^2*(C5/8)+C7*SQRT((C5/8))*NORMSINV(RAND()))</f>
        <v/>
      </c>
      <c r="K61" s="17">
        <f>J61*EXP(-0.5*C7^2*(C5/8)+C7*SQRT((C5/8))*NORMSINV(RAND()))</f>
        <v/>
      </c>
      <c r="L61" s="17">
        <f>K61*EXP(-0.5*C7^2*(C5/8)+C7*SQRT((C5/8))*NORMSINV(RAND()))</f>
        <v/>
      </c>
      <c r="M61" s="17">
        <f>AVERAGE(E61:L61)</f>
        <v/>
      </c>
      <c r="N61" s="17">
        <f>GEOMEAN(E61:L61)</f>
        <v/>
      </c>
      <c r="O61" s="17">
        <f>MAX(M61-L61,0)</f>
        <v/>
      </c>
      <c r="P61" s="17">
        <f>MAX(N61-L61,0)</f>
        <v/>
      </c>
    </row>
    <row r="62" ht="12" customHeight="1" s="51">
      <c r="D62" s="23" t="n">
        <v>49</v>
      </c>
      <c r="E62" s="17">
        <f>1*EXP(-0.5*C7^2*(C5/8)+C7*SQRT((C5/8))*NORMSINV(RAND()))</f>
        <v/>
      </c>
      <c r="F62" s="17">
        <f>E62*EXP(-0.5*C7^2*(C5/8)+C7*SQRT((C5/8))*NORMSINV(RAND()))</f>
        <v/>
      </c>
      <c r="G62" s="17">
        <f>F62*EXP(-0.5*C7^2*(C5/8)+C7*SQRT((C5/8))*NORMSINV(RAND()))</f>
        <v/>
      </c>
      <c r="H62" s="17">
        <f>G62*EXP(-0.5*C7^2*(C5/8)+C7*SQRT((C5/8))*NORMSINV(RAND()))</f>
        <v/>
      </c>
      <c r="I62" s="17">
        <f>H62*EXP(-0.5*C7^2*(C5/8)+C7*SQRT((C5/8))*NORMSINV(RAND()))</f>
        <v/>
      </c>
      <c r="J62" s="17">
        <f>I62*EXP(-0.5*C7^2*(C5/8)+C7*SQRT((C5/8))*NORMSINV(RAND()))</f>
        <v/>
      </c>
      <c r="K62" s="17">
        <f>J62*EXP(-0.5*C7^2*(C5/8)+C7*SQRT((C5/8))*NORMSINV(RAND()))</f>
        <v/>
      </c>
      <c r="L62" s="17">
        <f>K62*EXP(-0.5*C7^2*(C5/8)+C7*SQRT((C5/8))*NORMSINV(RAND()))</f>
        <v/>
      </c>
      <c r="M62" s="17">
        <f>AVERAGE(E62:L62)</f>
        <v/>
      </c>
      <c r="N62" s="17">
        <f>GEOMEAN(E62:L62)</f>
        <v/>
      </c>
      <c r="O62" s="17">
        <f>MAX(M62-L62,0)</f>
        <v/>
      </c>
      <c r="P62" s="17">
        <f>MAX(N62-L62,0)</f>
        <v/>
      </c>
    </row>
    <row r="63" ht="12" customHeight="1" s="51">
      <c r="D63" s="23" t="n">
        <v>50</v>
      </c>
      <c r="E63" s="17">
        <f>1*EXP(-0.5*C7^2*(C5/8)+C7*SQRT((C5/8))*NORMSINV(RAND()))</f>
        <v/>
      </c>
      <c r="F63" s="17">
        <f>E63*EXP(-0.5*C7^2*(C5/8)+C7*SQRT((C5/8))*NORMSINV(RAND()))</f>
        <v/>
      </c>
      <c r="G63" s="17">
        <f>F63*EXP(-0.5*C7^2*(C5/8)+C7*SQRT((C5/8))*NORMSINV(RAND()))</f>
        <v/>
      </c>
      <c r="H63" s="17">
        <f>G63*EXP(-0.5*C7^2*(C5/8)+C7*SQRT((C5/8))*NORMSINV(RAND()))</f>
        <v/>
      </c>
      <c r="I63" s="17">
        <f>H63*EXP(-0.5*C7^2*(C5/8)+C7*SQRT((C5/8))*NORMSINV(RAND()))</f>
        <v/>
      </c>
      <c r="J63" s="17">
        <f>I63*EXP(-0.5*C7^2*(C5/8)+C7*SQRT((C5/8))*NORMSINV(RAND()))</f>
        <v/>
      </c>
      <c r="K63" s="17">
        <f>J63*EXP(-0.5*C7^2*(C5/8)+C7*SQRT((C5/8))*NORMSINV(RAND()))</f>
        <v/>
      </c>
      <c r="L63" s="17">
        <f>K63*EXP(-0.5*C7^2*(C5/8)+C7*SQRT((C5/8))*NORMSINV(RAND()))</f>
        <v/>
      </c>
      <c r="M63" s="17">
        <f>AVERAGE(E63:L63)</f>
        <v/>
      </c>
      <c r="N63" s="17">
        <f>GEOMEAN(E63:L63)</f>
        <v/>
      </c>
      <c r="O63" s="17">
        <f>MAX(M63-L63,0)</f>
        <v/>
      </c>
      <c r="P63" s="17">
        <f>MAX(N63-L63,0)</f>
        <v/>
      </c>
    </row>
    <row r="64" ht="12" customHeight="1" s="51">
      <c r="D64" s="23" t="n">
        <v>51</v>
      </c>
      <c r="E64" s="17">
        <f>1*EXP(-0.5*C7^2*(C5/8)+C7*SQRT((C5/8))*NORMSINV(RAND()))</f>
        <v/>
      </c>
      <c r="F64" s="17">
        <f>E64*EXP(-0.5*C7^2*(C5/8)+C7*SQRT((C5/8))*NORMSINV(RAND()))</f>
        <v/>
      </c>
      <c r="G64" s="17">
        <f>F64*EXP(-0.5*C7^2*(C5/8)+C7*SQRT((C5/8))*NORMSINV(RAND()))</f>
        <v/>
      </c>
      <c r="H64" s="17">
        <f>G64*EXP(-0.5*C7^2*(C5/8)+C7*SQRT((C5/8))*NORMSINV(RAND()))</f>
        <v/>
      </c>
      <c r="I64" s="17">
        <f>H64*EXP(-0.5*C7^2*(C5/8)+C7*SQRT((C5/8))*NORMSINV(RAND()))</f>
        <v/>
      </c>
      <c r="J64" s="17">
        <f>I64*EXP(-0.5*C7^2*(C5/8)+C7*SQRT((C5/8))*NORMSINV(RAND()))</f>
        <v/>
      </c>
      <c r="K64" s="17">
        <f>J64*EXP(-0.5*C7^2*(C5/8)+C7*SQRT((C5/8))*NORMSINV(RAND()))</f>
        <v/>
      </c>
      <c r="L64" s="17">
        <f>K64*EXP(-0.5*C7^2*(C5/8)+C7*SQRT((C5/8))*NORMSINV(RAND()))</f>
        <v/>
      </c>
      <c r="M64" s="17">
        <f>AVERAGE(E64:L64)</f>
        <v/>
      </c>
      <c r="N64" s="17">
        <f>GEOMEAN(E64:L64)</f>
        <v/>
      </c>
      <c r="O64" s="17">
        <f>MAX(M64-L64,0)</f>
        <v/>
      </c>
      <c r="P64" s="17">
        <f>MAX(N64-L64,0)</f>
        <v/>
      </c>
    </row>
    <row r="65" ht="12" customHeight="1" s="51">
      <c r="D65" s="23" t="n">
        <v>52</v>
      </c>
      <c r="E65" s="17">
        <f>1*EXP(-0.5*C7^2*(C5/8)+C7*SQRT((C5/8))*NORMSINV(RAND()))</f>
        <v/>
      </c>
      <c r="F65" s="17">
        <f>E65*EXP(-0.5*C7^2*(C5/8)+C7*SQRT((C5/8))*NORMSINV(RAND()))</f>
        <v/>
      </c>
      <c r="G65" s="17">
        <f>F65*EXP(-0.5*C7^2*(C5/8)+C7*SQRT((C5/8))*NORMSINV(RAND()))</f>
        <v/>
      </c>
      <c r="H65" s="17">
        <f>G65*EXP(-0.5*C7^2*(C5/8)+C7*SQRT((C5/8))*NORMSINV(RAND()))</f>
        <v/>
      </c>
      <c r="I65" s="17">
        <f>H65*EXP(-0.5*C7^2*(C5/8)+C7*SQRT((C5/8))*NORMSINV(RAND()))</f>
        <v/>
      </c>
      <c r="J65" s="17">
        <f>I65*EXP(-0.5*C7^2*(C5/8)+C7*SQRT((C5/8))*NORMSINV(RAND()))</f>
        <v/>
      </c>
      <c r="K65" s="17">
        <f>J65*EXP(-0.5*C7^2*(C5/8)+C7*SQRT((C5/8))*NORMSINV(RAND()))</f>
        <v/>
      </c>
      <c r="L65" s="17">
        <f>K65*EXP(-0.5*C7^2*(C5/8)+C7*SQRT((C5/8))*NORMSINV(RAND()))</f>
        <v/>
      </c>
      <c r="M65" s="17">
        <f>AVERAGE(E65:L65)</f>
        <v/>
      </c>
      <c r="N65" s="17">
        <f>GEOMEAN(E65:L65)</f>
        <v/>
      </c>
      <c r="O65" s="17">
        <f>MAX(M65-L65,0)</f>
        <v/>
      </c>
      <c r="P65" s="17">
        <f>MAX(N65-L65,0)</f>
        <v/>
      </c>
    </row>
    <row r="66" ht="12" customHeight="1" s="51">
      <c r="D66" s="23" t="n">
        <v>53</v>
      </c>
      <c r="E66" s="17">
        <f>1*EXP(-0.5*C7^2*(C5/8)+C7*SQRT((C5/8))*NORMSINV(RAND()))</f>
        <v/>
      </c>
      <c r="F66" s="17">
        <f>E66*EXP(-0.5*C7^2*(C5/8)+C7*SQRT((C5/8))*NORMSINV(RAND()))</f>
        <v/>
      </c>
      <c r="G66" s="17">
        <f>F66*EXP(-0.5*C7^2*(C5/8)+C7*SQRT((C5/8))*NORMSINV(RAND()))</f>
        <v/>
      </c>
      <c r="H66" s="17">
        <f>G66*EXP(-0.5*C7^2*(C5/8)+C7*SQRT((C5/8))*NORMSINV(RAND()))</f>
        <v/>
      </c>
      <c r="I66" s="17">
        <f>H66*EXP(-0.5*C7^2*(C5/8)+C7*SQRT((C5/8))*NORMSINV(RAND()))</f>
        <v/>
      </c>
      <c r="J66" s="17">
        <f>I66*EXP(-0.5*C7^2*(C5/8)+C7*SQRT((C5/8))*NORMSINV(RAND()))</f>
        <v/>
      </c>
      <c r="K66" s="17">
        <f>J66*EXP(-0.5*C7^2*(C5/8)+C7*SQRT((C5/8))*NORMSINV(RAND()))</f>
        <v/>
      </c>
      <c r="L66" s="17">
        <f>K66*EXP(-0.5*C7^2*(C5/8)+C7*SQRT((C5/8))*NORMSINV(RAND()))</f>
        <v/>
      </c>
      <c r="M66" s="17">
        <f>AVERAGE(E66:L66)</f>
        <v/>
      </c>
      <c r="N66" s="17">
        <f>GEOMEAN(E66:L66)</f>
        <v/>
      </c>
      <c r="O66" s="17">
        <f>MAX(M66-L66,0)</f>
        <v/>
      </c>
      <c r="P66" s="17">
        <f>MAX(N66-L66,0)</f>
        <v/>
      </c>
    </row>
    <row r="67" ht="12" customHeight="1" s="51">
      <c r="D67" s="23" t="n">
        <v>54</v>
      </c>
      <c r="E67" s="17">
        <f>1*EXP(-0.5*C7^2*(C5/8)+C7*SQRT((C5/8))*NORMSINV(RAND()))</f>
        <v/>
      </c>
      <c r="F67" s="17">
        <f>E67*EXP(-0.5*C7^2*(C5/8)+C7*SQRT((C5/8))*NORMSINV(RAND()))</f>
        <v/>
      </c>
      <c r="G67" s="17">
        <f>F67*EXP(-0.5*C7^2*(C5/8)+C7*SQRT((C5/8))*NORMSINV(RAND()))</f>
        <v/>
      </c>
      <c r="H67" s="17">
        <f>G67*EXP(-0.5*C7^2*(C5/8)+C7*SQRT((C5/8))*NORMSINV(RAND()))</f>
        <v/>
      </c>
      <c r="I67" s="17">
        <f>H67*EXP(-0.5*C7^2*(C5/8)+C7*SQRT((C5/8))*NORMSINV(RAND()))</f>
        <v/>
      </c>
      <c r="J67" s="17">
        <f>I67*EXP(-0.5*C7^2*(C5/8)+C7*SQRT((C5/8))*NORMSINV(RAND()))</f>
        <v/>
      </c>
      <c r="K67" s="17">
        <f>J67*EXP(-0.5*C7^2*(C5/8)+C7*SQRT((C5/8))*NORMSINV(RAND()))</f>
        <v/>
      </c>
      <c r="L67" s="17">
        <f>K67*EXP(-0.5*C7^2*(C5/8)+C7*SQRT((C5/8))*NORMSINV(RAND()))</f>
        <v/>
      </c>
      <c r="M67" s="17">
        <f>AVERAGE(E67:L67)</f>
        <v/>
      </c>
      <c r="N67" s="17">
        <f>GEOMEAN(E67:L67)</f>
        <v/>
      </c>
      <c r="O67" s="17">
        <f>MAX(M67-L67,0)</f>
        <v/>
      </c>
      <c r="P67" s="17">
        <f>MAX(N67-L67,0)</f>
        <v/>
      </c>
    </row>
    <row r="68" ht="12" customHeight="1" s="51">
      <c r="D68" s="23" t="n">
        <v>55</v>
      </c>
      <c r="E68" s="17">
        <f>1*EXP(-0.5*C7^2*(C5/8)+C7*SQRT((C5/8))*NORMSINV(RAND()))</f>
        <v/>
      </c>
      <c r="F68" s="17">
        <f>E68*EXP(-0.5*C7^2*(C5/8)+C7*SQRT((C5/8))*NORMSINV(RAND()))</f>
        <v/>
      </c>
      <c r="G68" s="17">
        <f>F68*EXP(-0.5*C7^2*(C5/8)+C7*SQRT((C5/8))*NORMSINV(RAND()))</f>
        <v/>
      </c>
      <c r="H68" s="17">
        <f>G68*EXP(-0.5*C7^2*(C5/8)+C7*SQRT((C5/8))*NORMSINV(RAND()))</f>
        <v/>
      </c>
      <c r="I68" s="17">
        <f>H68*EXP(-0.5*C7^2*(C5/8)+C7*SQRT((C5/8))*NORMSINV(RAND()))</f>
        <v/>
      </c>
      <c r="J68" s="17">
        <f>I68*EXP(-0.5*C7^2*(C5/8)+C7*SQRT((C5/8))*NORMSINV(RAND()))</f>
        <v/>
      </c>
      <c r="K68" s="17">
        <f>J68*EXP(-0.5*C7^2*(C5/8)+C7*SQRT((C5/8))*NORMSINV(RAND()))</f>
        <v/>
      </c>
      <c r="L68" s="17">
        <f>K68*EXP(-0.5*C7^2*(C5/8)+C7*SQRT((C5/8))*NORMSINV(RAND()))</f>
        <v/>
      </c>
      <c r="M68" s="17">
        <f>AVERAGE(E68:L68)</f>
        <v/>
      </c>
      <c r="N68" s="17">
        <f>GEOMEAN(E68:L68)</f>
        <v/>
      </c>
      <c r="O68" s="17">
        <f>MAX(M68-L68,0)</f>
        <v/>
      </c>
      <c r="P68" s="17">
        <f>MAX(N68-L68,0)</f>
        <v/>
      </c>
    </row>
    <row r="69" ht="12" customHeight="1" s="51">
      <c r="D69" s="23" t="n">
        <v>56</v>
      </c>
      <c r="E69" s="17">
        <f>1*EXP(-0.5*C7^2*(C5/8)+C7*SQRT((C5/8))*NORMSINV(RAND()))</f>
        <v/>
      </c>
      <c r="F69" s="17">
        <f>E69*EXP(-0.5*C7^2*(C5/8)+C7*SQRT((C5/8))*NORMSINV(RAND()))</f>
        <v/>
      </c>
      <c r="G69" s="17">
        <f>F69*EXP(-0.5*C7^2*(C5/8)+C7*SQRT((C5/8))*NORMSINV(RAND()))</f>
        <v/>
      </c>
      <c r="H69" s="17">
        <f>G69*EXP(-0.5*C7^2*(C5/8)+C7*SQRT((C5/8))*NORMSINV(RAND()))</f>
        <v/>
      </c>
      <c r="I69" s="17">
        <f>H69*EXP(-0.5*C7^2*(C5/8)+C7*SQRT((C5/8))*NORMSINV(RAND()))</f>
        <v/>
      </c>
      <c r="J69" s="17">
        <f>I69*EXP(-0.5*C7^2*(C5/8)+C7*SQRT((C5/8))*NORMSINV(RAND()))</f>
        <v/>
      </c>
      <c r="K69" s="17">
        <f>J69*EXP(-0.5*C7^2*(C5/8)+C7*SQRT((C5/8))*NORMSINV(RAND()))</f>
        <v/>
      </c>
      <c r="L69" s="17">
        <f>K69*EXP(-0.5*C7^2*(C5/8)+C7*SQRT((C5/8))*NORMSINV(RAND()))</f>
        <v/>
      </c>
      <c r="M69" s="17">
        <f>AVERAGE(E69:L69)</f>
        <v/>
      </c>
      <c r="N69" s="17">
        <f>GEOMEAN(E69:L69)</f>
        <v/>
      </c>
      <c r="O69" s="17">
        <f>MAX(M69-L69,0)</f>
        <v/>
      </c>
      <c r="P69" s="17">
        <f>MAX(N69-L69,0)</f>
        <v/>
      </c>
    </row>
    <row r="70" ht="12" customHeight="1" s="51">
      <c r="D70" s="23" t="n">
        <v>57</v>
      </c>
      <c r="E70" s="17">
        <f>1*EXP(-0.5*C7^2*(C5/8)+C7*SQRT((C5/8))*NORMSINV(RAND()))</f>
        <v/>
      </c>
      <c r="F70" s="17">
        <f>E70*EXP(-0.5*C7^2*(C5/8)+C7*SQRT((C5/8))*NORMSINV(RAND()))</f>
        <v/>
      </c>
      <c r="G70" s="17">
        <f>F70*EXP(-0.5*C7^2*(C5/8)+C7*SQRT((C5/8))*NORMSINV(RAND()))</f>
        <v/>
      </c>
      <c r="H70" s="17">
        <f>G70*EXP(-0.5*C7^2*(C5/8)+C7*SQRT((C5/8))*NORMSINV(RAND()))</f>
        <v/>
      </c>
      <c r="I70" s="17">
        <f>H70*EXP(-0.5*C7^2*(C5/8)+C7*SQRT((C5/8))*NORMSINV(RAND()))</f>
        <v/>
      </c>
      <c r="J70" s="17">
        <f>I70*EXP(-0.5*C7^2*(C5/8)+C7*SQRT((C5/8))*NORMSINV(RAND()))</f>
        <v/>
      </c>
      <c r="K70" s="17">
        <f>J70*EXP(-0.5*C7^2*(C5/8)+C7*SQRT((C5/8))*NORMSINV(RAND()))</f>
        <v/>
      </c>
      <c r="L70" s="17">
        <f>K70*EXP(-0.5*C7^2*(C5/8)+C7*SQRT((C5/8))*NORMSINV(RAND()))</f>
        <v/>
      </c>
      <c r="M70" s="17">
        <f>AVERAGE(E70:L70)</f>
        <v/>
      </c>
      <c r="N70" s="17">
        <f>GEOMEAN(E70:L70)</f>
        <v/>
      </c>
      <c r="O70" s="17">
        <f>MAX(M70-L70,0)</f>
        <v/>
      </c>
      <c r="P70" s="17">
        <f>MAX(N70-L70,0)</f>
        <v/>
      </c>
    </row>
    <row r="71" ht="12" customHeight="1" s="51">
      <c r="D71" s="23" t="n">
        <v>58</v>
      </c>
      <c r="E71" s="17">
        <f>1*EXP(-0.5*C7^2*(C5/8)+C7*SQRT((C5/8))*NORMSINV(RAND()))</f>
        <v/>
      </c>
      <c r="F71" s="17">
        <f>E71*EXP(-0.5*C7^2*(C5/8)+C7*SQRT((C5/8))*NORMSINV(RAND()))</f>
        <v/>
      </c>
      <c r="G71" s="17">
        <f>F71*EXP(-0.5*C7^2*(C5/8)+C7*SQRT((C5/8))*NORMSINV(RAND()))</f>
        <v/>
      </c>
      <c r="H71" s="17">
        <f>G71*EXP(-0.5*C7^2*(C5/8)+C7*SQRT((C5/8))*NORMSINV(RAND()))</f>
        <v/>
      </c>
      <c r="I71" s="17">
        <f>H71*EXP(-0.5*C7^2*(C5/8)+C7*SQRT((C5/8))*NORMSINV(RAND()))</f>
        <v/>
      </c>
      <c r="J71" s="17">
        <f>I71*EXP(-0.5*C7^2*(C5/8)+C7*SQRT((C5/8))*NORMSINV(RAND()))</f>
        <v/>
      </c>
      <c r="K71" s="17">
        <f>J71*EXP(-0.5*C7^2*(C5/8)+C7*SQRT((C5/8))*NORMSINV(RAND()))</f>
        <v/>
      </c>
      <c r="L71" s="17">
        <f>K71*EXP(-0.5*C7^2*(C5/8)+C7*SQRT((C5/8))*NORMSINV(RAND()))</f>
        <v/>
      </c>
      <c r="M71" s="17">
        <f>AVERAGE(E71:L71)</f>
        <v/>
      </c>
      <c r="N71" s="17">
        <f>GEOMEAN(E71:L71)</f>
        <v/>
      </c>
      <c r="O71" s="17">
        <f>MAX(M71-L71,0)</f>
        <v/>
      </c>
      <c r="P71" s="17">
        <f>MAX(N71-L71,0)</f>
        <v/>
      </c>
    </row>
    <row r="72" ht="12" customHeight="1" s="51">
      <c r="D72" s="23" t="n">
        <v>59</v>
      </c>
      <c r="E72" s="17">
        <f>1*EXP(-0.5*C7^2*(C5/8)+C7*SQRT((C5/8))*NORMSINV(RAND()))</f>
        <v/>
      </c>
      <c r="F72" s="17">
        <f>E72*EXP(-0.5*C7^2*(C5/8)+C7*SQRT((C5/8))*NORMSINV(RAND()))</f>
        <v/>
      </c>
      <c r="G72" s="17">
        <f>F72*EXP(-0.5*C7^2*(C5/8)+C7*SQRT((C5/8))*NORMSINV(RAND()))</f>
        <v/>
      </c>
      <c r="H72" s="17">
        <f>G72*EXP(-0.5*C7^2*(C5/8)+C7*SQRT((C5/8))*NORMSINV(RAND()))</f>
        <v/>
      </c>
      <c r="I72" s="17">
        <f>H72*EXP(-0.5*C7^2*(C5/8)+C7*SQRT((C5/8))*NORMSINV(RAND()))</f>
        <v/>
      </c>
      <c r="J72" s="17">
        <f>I72*EXP(-0.5*C7^2*(C5/8)+C7*SQRT((C5/8))*NORMSINV(RAND()))</f>
        <v/>
      </c>
      <c r="K72" s="17">
        <f>J72*EXP(-0.5*C7^2*(C5/8)+C7*SQRT((C5/8))*NORMSINV(RAND()))</f>
        <v/>
      </c>
      <c r="L72" s="17">
        <f>K72*EXP(-0.5*C7^2*(C5/8)+C7*SQRT((C5/8))*NORMSINV(RAND()))</f>
        <v/>
      </c>
      <c r="M72" s="17">
        <f>AVERAGE(E72:L72)</f>
        <v/>
      </c>
      <c r="N72" s="17">
        <f>GEOMEAN(E72:L72)</f>
        <v/>
      </c>
      <c r="O72" s="17">
        <f>MAX(M72-L72,0)</f>
        <v/>
      </c>
      <c r="P72" s="17">
        <f>MAX(N72-L72,0)</f>
        <v/>
      </c>
    </row>
    <row r="73" ht="12" customHeight="1" s="51">
      <c r="D73" s="23" t="n">
        <v>60</v>
      </c>
      <c r="E73" s="17">
        <f>1*EXP(-0.5*C7^2*(C5/8)+C7*SQRT((C5/8))*NORMSINV(RAND()))</f>
        <v/>
      </c>
      <c r="F73" s="17">
        <f>E73*EXP(-0.5*C7^2*(C5/8)+C7*SQRT((C5/8))*NORMSINV(RAND()))</f>
        <v/>
      </c>
      <c r="G73" s="17">
        <f>F73*EXP(-0.5*C7^2*(C5/8)+C7*SQRT((C5/8))*NORMSINV(RAND()))</f>
        <v/>
      </c>
      <c r="H73" s="17">
        <f>G73*EXP(-0.5*C7^2*(C5/8)+C7*SQRT((C5/8))*NORMSINV(RAND()))</f>
        <v/>
      </c>
      <c r="I73" s="17">
        <f>H73*EXP(-0.5*C7^2*(C5/8)+C7*SQRT((C5/8))*NORMSINV(RAND()))</f>
        <v/>
      </c>
      <c r="J73" s="17">
        <f>I73*EXP(-0.5*C7^2*(C5/8)+C7*SQRT((C5/8))*NORMSINV(RAND()))</f>
        <v/>
      </c>
      <c r="K73" s="17">
        <f>J73*EXP(-0.5*C7^2*(C5/8)+C7*SQRT((C5/8))*NORMSINV(RAND()))</f>
        <v/>
      </c>
      <c r="L73" s="17">
        <f>K73*EXP(-0.5*C7^2*(C5/8)+C7*SQRT((C5/8))*NORMSINV(RAND()))</f>
        <v/>
      </c>
      <c r="M73" s="17">
        <f>AVERAGE(E73:L73)</f>
        <v/>
      </c>
      <c r="N73" s="17">
        <f>GEOMEAN(E73:L73)</f>
        <v/>
      </c>
      <c r="O73" s="17">
        <f>MAX(M73-L73,0)</f>
        <v/>
      </c>
      <c r="P73" s="17">
        <f>MAX(N73-L73,0)</f>
        <v/>
      </c>
    </row>
    <row r="74" ht="12" customHeight="1" s="51">
      <c r="D74" s="23" t="n">
        <v>61</v>
      </c>
      <c r="E74" s="17">
        <f>1*EXP(-0.5*C7^2*(C5/8)+C7*SQRT((C5/8))*NORMSINV(RAND()))</f>
        <v/>
      </c>
      <c r="F74" s="17">
        <f>E74*EXP(-0.5*C7^2*(C5/8)+C7*SQRT((C5/8))*NORMSINV(RAND()))</f>
        <v/>
      </c>
      <c r="G74" s="17">
        <f>F74*EXP(-0.5*C7^2*(C5/8)+C7*SQRT((C5/8))*NORMSINV(RAND()))</f>
        <v/>
      </c>
      <c r="H74" s="17">
        <f>G74*EXP(-0.5*C7^2*(C5/8)+C7*SQRT((C5/8))*NORMSINV(RAND()))</f>
        <v/>
      </c>
      <c r="I74" s="17">
        <f>H74*EXP(-0.5*C7^2*(C5/8)+C7*SQRT((C5/8))*NORMSINV(RAND()))</f>
        <v/>
      </c>
      <c r="J74" s="17">
        <f>I74*EXP(-0.5*C7^2*(C5/8)+C7*SQRT((C5/8))*NORMSINV(RAND()))</f>
        <v/>
      </c>
      <c r="K74" s="17">
        <f>J74*EXP(-0.5*C7^2*(C5/8)+C7*SQRT((C5/8))*NORMSINV(RAND()))</f>
        <v/>
      </c>
      <c r="L74" s="17">
        <f>K74*EXP(-0.5*C7^2*(C5/8)+C7*SQRT((C5/8))*NORMSINV(RAND()))</f>
        <v/>
      </c>
      <c r="M74" s="17">
        <f>AVERAGE(E74:L74)</f>
        <v/>
      </c>
      <c r="N74" s="17">
        <f>GEOMEAN(E74:L74)</f>
        <v/>
      </c>
      <c r="O74" s="17">
        <f>MAX(M74-L74,0)</f>
        <v/>
      </c>
      <c r="P74" s="17">
        <f>MAX(N74-L74,0)</f>
        <v/>
      </c>
    </row>
    <row r="75" ht="12" customHeight="1" s="51">
      <c r="D75" s="23" t="n">
        <v>62</v>
      </c>
      <c r="E75" s="17">
        <f>1*EXP(-0.5*C7^2*(C5/8)+C7*SQRT((C5/8))*NORMSINV(RAND()))</f>
        <v/>
      </c>
      <c r="F75" s="17">
        <f>E75*EXP(-0.5*C7^2*(C5/8)+C7*SQRT((C5/8))*NORMSINV(RAND()))</f>
        <v/>
      </c>
      <c r="G75" s="17">
        <f>F75*EXP(-0.5*C7^2*(C5/8)+C7*SQRT((C5/8))*NORMSINV(RAND()))</f>
        <v/>
      </c>
      <c r="H75" s="17">
        <f>G75*EXP(-0.5*C7^2*(C5/8)+C7*SQRT((C5/8))*NORMSINV(RAND()))</f>
        <v/>
      </c>
      <c r="I75" s="17">
        <f>H75*EXP(-0.5*C7^2*(C5/8)+C7*SQRT((C5/8))*NORMSINV(RAND()))</f>
        <v/>
      </c>
      <c r="J75" s="17">
        <f>I75*EXP(-0.5*C7^2*(C5/8)+C7*SQRT((C5/8))*NORMSINV(RAND()))</f>
        <v/>
      </c>
      <c r="K75" s="17">
        <f>J75*EXP(-0.5*C7^2*(C5/8)+C7*SQRT((C5/8))*NORMSINV(RAND()))</f>
        <v/>
      </c>
      <c r="L75" s="17">
        <f>K75*EXP(-0.5*C7^2*(C5/8)+C7*SQRT((C5/8))*NORMSINV(RAND()))</f>
        <v/>
      </c>
      <c r="M75" s="17">
        <f>AVERAGE(E75:L75)</f>
        <v/>
      </c>
      <c r="N75" s="17">
        <f>GEOMEAN(E75:L75)</f>
        <v/>
      </c>
      <c r="O75" s="17">
        <f>MAX(M75-L75,0)</f>
        <v/>
      </c>
      <c r="P75" s="17">
        <f>MAX(N75-L75,0)</f>
        <v/>
      </c>
    </row>
    <row r="76" ht="12" customHeight="1" s="51">
      <c r="D76" s="23" t="n">
        <v>63</v>
      </c>
      <c r="E76" s="17">
        <f>1*EXP(-0.5*C7^2*(C5/8)+C7*SQRT((C5/8))*NORMSINV(RAND()))</f>
        <v/>
      </c>
      <c r="F76" s="17">
        <f>E76*EXP(-0.5*C7^2*(C5/8)+C7*SQRT((C5/8))*NORMSINV(RAND()))</f>
        <v/>
      </c>
      <c r="G76" s="17">
        <f>F76*EXP(-0.5*C7^2*(C5/8)+C7*SQRT((C5/8))*NORMSINV(RAND()))</f>
        <v/>
      </c>
      <c r="H76" s="17">
        <f>G76*EXP(-0.5*C7^2*(C5/8)+C7*SQRT((C5/8))*NORMSINV(RAND()))</f>
        <v/>
      </c>
      <c r="I76" s="17">
        <f>H76*EXP(-0.5*C7^2*(C5/8)+C7*SQRT((C5/8))*NORMSINV(RAND()))</f>
        <v/>
      </c>
      <c r="J76" s="17">
        <f>I76*EXP(-0.5*C7^2*(C5/8)+C7*SQRT((C5/8))*NORMSINV(RAND()))</f>
        <v/>
      </c>
      <c r="K76" s="17">
        <f>J76*EXP(-0.5*C7^2*(C5/8)+C7*SQRT((C5/8))*NORMSINV(RAND()))</f>
        <v/>
      </c>
      <c r="L76" s="17">
        <f>K76*EXP(-0.5*C7^2*(C5/8)+C7*SQRT((C5/8))*NORMSINV(RAND()))</f>
        <v/>
      </c>
      <c r="M76" s="17">
        <f>AVERAGE(E76:L76)</f>
        <v/>
      </c>
      <c r="N76" s="17">
        <f>GEOMEAN(E76:L76)</f>
        <v/>
      </c>
      <c r="O76" s="17">
        <f>MAX(M76-L76,0)</f>
        <v/>
      </c>
      <c r="P76" s="17">
        <f>MAX(N76-L76,0)</f>
        <v/>
      </c>
    </row>
    <row r="77" ht="12" customHeight="1" s="51">
      <c r="D77" s="23" t="n">
        <v>64</v>
      </c>
      <c r="E77" s="17">
        <f>1*EXP(-0.5*C7^2*(C5/8)+C7*SQRT((C5/8))*NORMSINV(RAND()))</f>
        <v/>
      </c>
      <c r="F77" s="17">
        <f>E77*EXP(-0.5*C7^2*(C5/8)+C7*SQRT((C5/8))*NORMSINV(RAND()))</f>
        <v/>
      </c>
      <c r="G77" s="17">
        <f>F77*EXP(-0.5*C7^2*(C5/8)+C7*SQRT((C5/8))*NORMSINV(RAND()))</f>
        <v/>
      </c>
      <c r="H77" s="17">
        <f>G77*EXP(-0.5*C7^2*(C5/8)+C7*SQRT((C5/8))*NORMSINV(RAND()))</f>
        <v/>
      </c>
      <c r="I77" s="17">
        <f>H77*EXP(-0.5*C7^2*(C5/8)+C7*SQRT((C5/8))*NORMSINV(RAND()))</f>
        <v/>
      </c>
      <c r="J77" s="17">
        <f>I77*EXP(-0.5*C7^2*(C5/8)+C7*SQRT((C5/8))*NORMSINV(RAND()))</f>
        <v/>
      </c>
      <c r="K77" s="17">
        <f>J77*EXP(-0.5*C7^2*(C5/8)+C7*SQRT((C5/8))*NORMSINV(RAND()))</f>
        <v/>
      </c>
      <c r="L77" s="17">
        <f>K77*EXP(-0.5*C7^2*(C5/8)+C7*SQRT((C5/8))*NORMSINV(RAND()))</f>
        <v/>
      </c>
      <c r="M77" s="17">
        <f>AVERAGE(E77:L77)</f>
        <v/>
      </c>
      <c r="N77" s="17">
        <f>GEOMEAN(E77:L77)</f>
        <v/>
      </c>
      <c r="O77" s="17">
        <f>MAX(M77-L77,0)</f>
        <v/>
      </c>
      <c r="P77" s="17">
        <f>MAX(N77-L77,0)</f>
        <v/>
      </c>
    </row>
    <row r="78" ht="12" customHeight="1" s="51">
      <c r="D78" s="23" t="n">
        <v>65</v>
      </c>
      <c r="E78" s="17">
        <f>1*EXP(-0.5*C7^2*(C5/8)+C7*SQRT((C5/8))*NORMSINV(RAND()))</f>
        <v/>
      </c>
      <c r="F78" s="17">
        <f>E78*EXP(-0.5*C7^2*(C5/8)+C7*SQRT((C5/8))*NORMSINV(RAND()))</f>
        <v/>
      </c>
      <c r="G78" s="17">
        <f>F78*EXP(-0.5*C7^2*(C5/8)+C7*SQRT((C5/8))*NORMSINV(RAND()))</f>
        <v/>
      </c>
      <c r="H78" s="17">
        <f>G78*EXP(-0.5*C7^2*(C5/8)+C7*SQRT((C5/8))*NORMSINV(RAND()))</f>
        <v/>
      </c>
      <c r="I78" s="17">
        <f>H78*EXP(-0.5*C7^2*(C5/8)+C7*SQRT((C5/8))*NORMSINV(RAND()))</f>
        <v/>
      </c>
      <c r="J78" s="17">
        <f>I78*EXP(-0.5*C7^2*(C5/8)+C7*SQRT((C5/8))*NORMSINV(RAND()))</f>
        <v/>
      </c>
      <c r="K78" s="17">
        <f>J78*EXP(-0.5*C7^2*(C5/8)+C7*SQRT((C5/8))*NORMSINV(RAND()))</f>
        <v/>
      </c>
      <c r="L78" s="17">
        <f>K78*EXP(-0.5*C7^2*(C5/8)+C7*SQRT((C5/8))*NORMSINV(RAND()))</f>
        <v/>
      </c>
      <c r="M78" s="17">
        <f>AVERAGE(E78:L78)</f>
        <v/>
      </c>
      <c r="N78" s="17">
        <f>GEOMEAN(E78:L78)</f>
        <v/>
      </c>
      <c r="O78" s="17">
        <f>MAX(M78-L78,0)</f>
        <v/>
      </c>
      <c r="P78" s="17">
        <f>MAX(N78-L78,0)</f>
        <v/>
      </c>
    </row>
    <row r="79" ht="12" customHeight="1" s="51">
      <c r="D79" s="23" t="n">
        <v>66</v>
      </c>
      <c r="E79" s="17">
        <f>1*EXP(-0.5*C7^2*(C5/8)+C7*SQRT((C5/8))*NORMSINV(RAND()))</f>
        <v/>
      </c>
      <c r="F79" s="17">
        <f>E79*EXP(-0.5*C7^2*(C5/8)+C7*SQRT((C5/8))*NORMSINV(RAND()))</f>
        <v/>
      </c>
      <c r="G79" s="17">
        <f>F79*EXP(-0.5*C7^2*(C5/8)+C7*SQRT((C5/8))*NORMSINV(RAND()))</f>
        <v/>
      </c>
      <c r="H79" s="17">
        <f>G79*EXP(-0.5*C7^2*(C5/8)+C7*SQRT((C5/8))*NORMSINV(RAND()))</f>
        <v/>
      </c>
      <c r="I79" s="17">
        <f>H79*EXP(-0.5*C7^2*(C5/8)+C7*SQRT((C5/8))*NORMSINV(RAND()))</f>
        <v/>
      </c>
      <c r="J79" s="17">
        <f>I79*EXP(-0.5*C7^2*(C5/8)+C7*SQRT((C5/8))*NORMSINV(RAND()))</f>
        <v/>
      </c>
      <c r="K79" s="17">
        <f>J79*EXP(-0.5*C7^2*(C5/8)+C7*SQRT((C5/8))*NORMSINV(RAND()))</f>
        <v/>
      </c>
      <c r="L79" s="17">
        <f>K79*EXP(-0.5*C7^2*(C5/8)+C7*SQRT((C5/8))*NORMSINV(RAND()))</f>
        <v/>
      </c>
      <c r="M79" s="17">
        <f>AVERAGE(E79:L79)</f>
        <v/>
      </c>
      <c r="N79" s="17">
        <f>GEOMEAN(E79:L79)</f>
        <v/>
      </c>
      <c r="O79" s="17">
        <f>MAX(M79-L79,0)</f>
        <v/>
      </c>
      <c r="P79" s="17">
        <f>MAX(N79-L79,0)</f>
        <v/>
      </c>
    </row>
    <row r="80" ht="12" customHeight="1" s="51">
      <c r="D80" s="23" t="n">
        <v>67</v>
      </c>
      <c r="E80" s="17">
        <f>1*EXP(-0.5*C7^2*(C5/8)+C7*SQRT((C5/8))*NORMSINV(RAND()))</f>
        <v/>
      </c>
      <c r="F80" s="17">
        <f>E80*EXP(-0.5*C7^2*(C5/8)+C7*SQRT((C5/8))*NORMSINV(RAND()))</f>
        <v/>
      </c>
      <c r="G80" s="17">
        <f>F80*EXP(-0.5*C7^2*(C5/8)+C7*SQRT((C5/8))*NORMSINV(RAND()))</f>
        <v/>
      </c>
      <c r="H80" s="17">
        <f>G80*EXP(-0.5*C7^2*(C5/8)+C7*SQRT((C5/8))*NORMSINV(RAND()))</f>
        <v/>
      </c>
      <c r="I80" s="17">
        <f>H80*EXP(-0.5*C7^2*(C5/8)+C7*SQRT((C5/8))*NORMSINV(RAND()))</f>
        <v/>
      </c>
      <c r="J80" s="17">
        <f>I80*EXP(-0.5*C7^2*(C5/8)+C7*SQRT((C5/8))*NORMSINV(RAND()))</f>
        <v/>
      </c>
      <c r="K80" s="17">
        <f>J80*EXP(-0.5*C7^2*(C5/8)+C7*SQRT((C5/8))*NORMSINV(RAND()))</f>
        <v/>
      </c>
      <c r="L80" s="17">
        <f>K80*EXP(-0.5*C7^2*(C5/8)+C7*SQRT((C5/8))*NORMSINV(RAND()))</f>
        <v/>
      </c>
      <c r="M80" s="17">
        <f>AVERAGE(E80:L80)</f>
        <v/>
      </c>
      <c r="N80" s="17">
        <f>GEOMEAN(E80:L80)</f>
        <v/>
      </c>
      <c r="O80" s="17">
        <f>MAX(M80-L80,0)</f>
        <v/>
      </c>
      <c r="P80" s="17">
        <f>MAX(N80-L80,0)</f>
        <v/>
      </c>
    </row>
    <row r="81" ht="12" customHeight="1" s="51">
      <c r="D81" s="23" t="n">
        <v>68</v>
      </c>
      <c r="E81" s="17">
        <f>1*EXP(-0.5*C7^2*(C5/8)+C7*SQRT((C5/8))*NORMSINV(RAND()))</f>
        <v/>
      </c>
      <c r="F81" s="17">
        <f>E81*EXP(-0.5*C7^2*(C5/8)+C7*SQRT((C5/8))*NORMSINV(RAND()))</f>
        <v/>
      </c>
      <c r="G81" s="17">
        <f>F81*EXP(-0.5*C7^2*(C5/8)+C7*SQRT((C5/8))*NORMSINV(RAND()))</f>
        <v/>
      </c>
      <c r="H81" s="17">
        <f>G81*EXP(-0.5*C7^2*(C5/8)+C7*SQRT((C5/8))*NORMSINV(RAND()))</f>
        <v/>
      </c>
      <c r="I81" s="17">
        <f>H81*EXP(-0.5*C7^2*(C5/8)+C7*SQRT((C5/8))*NORMSINV(RAND()))</f>
        <v/>
      </c>
      <c r="J81" s="17">
        <f>I81*EXP(-0.5*C7^2*(C5/8)+C7*SQRT((C5/8))*NORMSINV(RAND()))</f>
        <v/>
      </c>
      <c r="K81" s="17">
        <f>J81*EXP(-0.5*C7^2*(C5/8)+C7*SQRT((C5/8))*NORMSINV(RAND()))</f>
        <v/>
      </c>
      <c r="L81" s="17">
        <f>K81*EXP(-0.5*C7^2*(C5/8)+C7*SQRT((C5/8))*NORMSINV(RAND()))</f>
        <v/>
      </c>
      <c r="M81" s="17">
        <f>AVERAGE(E81:L81)</f>
        <v/>
      </c>
      <c r="N81" s="17">
        <f>GEOMEAN(E81:L81)</f>
        <v/>
      </c>
      <c r="O81" s="17">
        <f>MAX(M81-L81,0)</f>
        <v/>
      </c>
      <c r="P81" s="17">
        <f>MAX(N81-L81,0)</f>
        <v/>
      </c>
    </row>
    <row r="82" ht="12" customHeight="1" s="51">
      <c r="D82" s="23" t="n">
        <v>69</v>
      </c>
      <c r="E82" s="17">
        <f>1*EXP(-0.5*C7^2*(C5/8)+C7*SQRT((C5/8))*NORMSINV(RAND()))</f>
        <v/>
      </c>
      <c r="F82" s="17">
        <f>E82*EXP(-0.5*C7^2*(C5/8)+C7*SQRT((C5/8))*NORMSINV(RAND()))</f>
        <v/>
      </c>
      <c r="G82" s="17">
        <f>F82*EXP(-0.5*C7^2*(C5/8)+C7*SQRT((C5/8))*NORMSINV(RAND()))</f>
        <v/>
      </c>
      <c r="H82" s="17">
        <f>G82*EXP(-0.5*C7^2*(C5/8)+C7*SQRT((C5/8))*NORMSINV(RAND()))</f>
        <v/>
      </c>
      <c r="I82" s="17">
        <f>H82*EXP(-0.5*C7^2*(C5/8)+C7*SQRT((C5/8))*NORMSINV(RAND()))</f>
        <v/>
      </c>
      <c r="J82" s="17">
        <f>I82*EXP(-0.5*C7^2*(C5/8)+C7*SQRT((C5/8))*NORMSINV(RAND()))</f>
        <v/>
      </c>
      <c r="K82" s="17">
        <f>J82*EXP(-0.5*C7^2*(C5/8)+C7*SQRT((C5/8))*NORMSINV(RAND()))</f>
        <v/>
      </c>
      <c r="L82" s="17">
        <f>K82*EXP(-0.5*C7^2*(C5/8)+C7*SQRT((C5/8))*NORMSINV(RAND()))</f>
        <v/>
      </c>
      <c r="M82" s="17">
        <f>AVERAGE(E82:L82)</f>
        <v/>
      </c>
      <c r="N82" s="17">
        <f>GEOMEAN(E82:L82)</f>
        <v/>
      </c>
      <c r="O82" s="17">
        <f>MAX(M82-L82,0)</f>
        <v/>
      </c>
      <c r="P82" s="17">
        <f>MAX(N82-L82,0)</f>
        <v/>
      </c>
    </row>
    <row r="83" ht="12" customHeight="1" s="51">
      <c r="D83" s="23" t="n">
        <v>70</v>
      </c>
      <c r="E83" s="17">
        <f>1*EXP(-0.5*C7^2*(C5/8)+C7*SQRT((C5/8))*NORMSINV(RAND()))</f>
        <v/>
      </c>
      <c r="F83" s="17">
        <f>E83*EXP(-0.5*C7^2*(C5/8)+C7*SQRT((C5/8))*NORMSINV(RAND()))</f>
        <v/>
      </c>
      <c r="G83" s="17">
        <f>F83*EXP(-0.5*C7^2*(C5/8)+C7*SQRT((C5/8))*NORMSINV(RAND()))</f>
        <v/>
      </c>
      <c r="H83" s="17">
        <f>G83*EXP(-0.5*C7^2*(C5/8)+C7*SQRT((C5/8))*NORMSINV(RAND()))</f>
        <v/>
      </c>
      <c r="I83" s="17">
        <f>H83*EXP(-0.5*C7^2*(C5/8)+C7*SQRT((C5/8))*NORMSINV(RAND()))</f>
        <v/>
      </c>
      <c r="J83" s="17">
        <f>I83*EXP(-0.5*C7^2*(C5/8)+C7*SQRT((C5/8))*NORMSINV(RAND()))</f>
        <v/>
      </c>
      <c r="K83" s="17">
        <f>J83*EXP(-0.5*C7^2*(C5/8)+C7*SQRT((C5/8))*NORMSINV(RAND()))</f>
        <v/>
      </c>
      <c r="L83" s="17">
        <f>K83*EXP(-0.5*C7^2*(C5/8)+C7*SQRT((C5/8))*NORMSINV(RAND()))</f>
        <v/>
      </c>
      <c r="M83" s="17">
        <f>AVERAGE(E83:L83)</f>
        <v/>
      </c>
      <c r="N83" s="17">
        <f>GEOMEAN(E83:L83)</f>
        <v/>
      </c>
      <c r="O83" s="17">
        <f>MAX(M83-L83,0)</f>
        <v/>
      </c>
      <c r="P83" s="17">
        <f>MAX(N83-L83,0)</f>
        <v/>
      </c>
    </row>
    <row r="84" ht="12" customHeight="1" s="51">
      <c r="D84" s="23" t="n">
        <v>71</v>
      </c>
      <c r="E84" s="17">
        <f>1*EXP(-0.5*C7^2*(C5/8)+C7*SQRT((C5/8))*NORMSINV(RAND()))</f>
        <v/>
      </c>
      <c r="F84" s="17">
        <f>E84*EXP(-0.5*C7^2*(C5/8)+C7*SQRT((C5/8))*NORMSINV(RAND()))</f>
        <v/>
      </c>
      <c r="G84" s="17">
        <f>F84*EXP(-0.5*C7^2*(C5/8)+C7*SQRT((C5/8))*NORMSINV(RAND()))</f>
        <v/>
      </c>
      <c r="H84" s="17">
        <f>G84*EXP(-0.5*C7^2*(C5/8)+C7*SQRT((C5/8))*NORMSINV(RAND()))</f>
        <v/>
      </c>
      <c r="I84" s="17">
        <f>H84*EXP(-0.5*C7^2*(C5/8)+C7*SQRT((C5/8))*NORMSINV(RAND()))</f>
        <v/>
      </c>
      <c r="J84" s="17">
        <f>I84*EXP(-0.5*C7^2*(C5/8)+C7*SQRT((C5/8))*NORMSINV(RAND()))</f>
        <v/>
      </c>
      <c r="K84" s="17">
        <f>J84*EXP(-0.5*C7^2*(C5/8)+C7*SQRT((C5/8))*NORMSINV(RAND()))</f>
        <v/>
      </c>
      <c r="L84" s="17">
        <f>K84*EXP(-0.5*C7^2*(C5/8)+C7*SQRT((C5/8))*NORMSINV(RAND()))</f>
        <v/>
      </c>
      <c r="M84" s="17">
        <f>AVERAGE(E84:L84)</f>
        <v/>
      </c>
      <c r="N84" s="17">
        <f>GEOMEAN(E84:L84)</f>
        <v/>
      </c>
      <c r="O84" s="17">
        <f>MAX(M84-L84,0)</f>
        <v/>
      </c>
      <c r="P84" s="17">
        <f>MAX(N84-L84,0)</f>
        <v/>
      </c>
    </row>
    <row r="85" ht="12" customHeight="1" s="51">
      <c r="D85" s="23" t="n">
        <v>72</v>
      </c>
      <c r="E85" s="17">
        <f>1*EXP(-0.5*C7^2*(C5/8)+C7*SQRT((C5/8))*NORMSINV(RAND()))</f>
        <v/>
      </c>
      <c r="F85" s="17">
        <f>E85*EXP(-0.5*C7^2*(C5/8)+C7*SQRT((C5/8))*NORMSINV(RAND()))</f>
        <v/>
      </c>
      <c r="G85" s="17">
        <f>F85*EXP(-0.5*C7^2*(C5/8)+C7*SQRT((C5/8))*NORMSINV(RAND()))</f>
        <v/>
      </c>
      <c r="H85" s="17">
        <f>G85*EXP(-0.5*C7^2*(C5/8)+C7*SQRT((C5/8))*NORMSINV(RAND()))</f>
        <v/>
      </c>
      <c r="I85" s="17">
        <f>H85*EXP(-0.5*C7^2*(C5/8)+C7*SQRT((C5/8))*NORMSINV(RAND()))</f>
        <v/>
      </c>
      <c r="J85" s="17">
        <f>I85*EXP(-0.5*C7^2*(C5/8)+C7*SQRT((C5/8))*NORMSINV(RAND()))</f>
        <v/>
      </c>
      <c r="K85" s="17">
        <f>J85*EXP(-0.5*C7^2*(C5/8)+C7*SQRT((C5/8))*NORMSINV(RAND()))</f>
        <v/>
      </c>
      <c r="L85" s="17">
        <f>K85*EXP(-0.5*C7^2*(C5/8)+C7*SQRT((C5/8))*NORMSINV(RAND()))</f>
        <v/>
      </c>
      <c r="M85" s="17">
        <f>AVERAGE(E85:L85)</f>
        <v/>
      </c>
      <c r="N85" s="17">
        <f>GEOMEAN(E85:L85)</f>
        <v/>
      </c>
      <c r="O85" s="17">
        <f>MAX(M85-L85,0)</f>
        <v/>
      </c>
      <c r="P85" s="17">
        <f>MAX(N85-L85,0)</f>
        <v/>
      </c>
    </row>
    <row r="86" ht="12" customHeight="1" s="51">
      <c r="D86" s="23" t="n">
        <v>73</v>
      </c>
      <c r="E86" s="17">
        <f>1*EXP(-0.5*C7^2*(C5/8)+C7*SQRT((C5/8))*NORMSINV(RAND()))</f>
        <v/>
      </c>
      <c r="F86" s="17">
        <f>E86*EXP(-0.5*C7^2*(C5/8)+C7*SQRT((C5/8))*NORMSINV(RAND()))</f>
        <v/>
      </c>
      <c r="G86" s="17">
        <f>F86*EXP(-0.5*C7^2*(C5/8)+C7*SQRT((C5/8))*NORMSINV(RAND()))</f>
        <v/>
      </c>
      <c r="H86" s="17">
        <f>G86*EXP(-0.5*C7^2*(C5/8)+C7*SQRT((C5/8))*NORMSINV(RAND()))</f>
        <v/>
      </c>
      <c r="I86" s="17">
        <f>H86*EXP(-0.5*C7^2*(C5/8)+C7*SQRT((C5/8))*NORMSINV(RAND()))</f>
        <v/>
      </c>
      <c r="J86" s="17">
        <f>I86*EXP(-0.5*C7^2*(C5/8)+C7*SQRT((C5/8))*NORMSINV(RAND()))</f>
        <v/>
      </c>
      <c r="K86" s="17">
        <f>J86*EXP(-0.5*C7^2*(C5/8)+C7*SQRT((C5/8))*NORMSINV(RAND()))</f>
        <v/>
      </c>
      <c r="L86" s="17">
        <f>K86*EXP(-0.5*C7^2*(C5/8)+C7*SQRT((C5/8))*NORMSINV(RAND()))</f>
        <v/>
      </c>
      <c r="M86" s="17">
        <f>AVERAGE(E86:L86)</f>
        <v/>
      </c>
      <c r="N86" s="17">
        <f>GEOMEAN(E86:L86)</f>
        <v/>
      </c>
      <c r="O86" s="17">
        <f>MAX(M86-L86,0)</f>
        <v/>
      </c>
      <c r="P86" s="17">
        <f>MAX(N86-L86,0)</f>
        <v/>
      </c>
    </row>
    <row r="87" ht="12" customHeight="1" s="51">
      <c r="D87" s="23" t="n">
        <v>74</v>
      </c>
      <c r="E87" s="17">
        <f>1*EXP(-0.5*C7^2*(C5/8)+C7*SQRT((C5/8))*NORMSINV(RAND()))</f>
        <v/>
      </c>
      <c r="F87" s="17">
        <f>E87*EXP(-0.5*C7^2*(C5/8)+C7*SQRT((C5/8))*NORMSINV(RAND()))</f>
        <v/>
      </c>
      <c r="G87" s="17">
        <f>F87*EXP(-0.5*C7^2*(C5/8)+C7*SQRT((C5/8))*NORMSINV(RAND()))</f>
        <v/>
      </c>
      <c r="H87" s="17">
        <f>G87*EXP(-0.5*C7^2*(C5/8)+C7*SQRT((C5/8))*NORMSINV(RAND()))</f>
        <v/>
      </c>
      <c r="I87" s="17">
        <f>H87*EXP(-0.5*C7^2*(C5/8)+C7*SQRT((C5/8))*NORMSINV(RAND()))</f>
        <v/>
      </c>
      <c r="J87" s="17">
        <f>I87*EXP(-0.5*C7^2*(C5/8)+C7*SQRT((C5/8))*NORMSINV(RAND()))</f>
        <v/>
      </c>
      <c r="K87" s="17">
        <f>J87*EXP(-0.5*C7^2*(C5/8)+C7*SQRT((C5/8))*NORMSINV(RAND()))</f>
        <v/>
      </c>
      <c r="L87" s="17">
        <f>K87*EXP(-0.5*C7^2*(C5/8)+C7*SQRT((C5/8))*NORMSINV(RAND()))</f>
        <v/>
      </c>
      <c r="M87" s="17">
        <f>AVERAGE(E87:L87)</f>
        <v/>
      </c>
      <c r="N87" s="17">
        <f>GEOMEAN(E87:L87)</f>
        <v/>
      </c>
      <c r="O87" s="17">
        <f>MAX(M87-L87,0)</f>
        <v/>
      </c>
      <c r="P87" s="17">
        <f>MAX(N87-L87,0)</f>
        <v/>
      </c>
    </row>
    <row r="88" ht="12" customHeight="1" s="51">
      <c r="D88" s="23" t="n">
        <v>75</v>
      </c>
      <c r="E88" s="17">
        <f>1*EXP(-0.5*C7^2*(C5/8)+C7*SQRT((C5/8))*NORMSINV(RAND()))</f>
        <v/>
      </c>
      <c r="F88" s="17">
        <f>E88*EXP(-0.5*C7^2*(C5/8)+C7*SQRT((C5/8))*NORMSINV(RAND()))</f>
        <v/>
      </c>
      <c r="G88" s="17">
        <f>F88*EXP(-0.5*C7^2*(C5/8)+C7*SQRT((C5/8))*NORMSINV(RAND()))</f>
        <v/>
      </c>
      <c r="H88" s="17">
        <f>G88*EXP(-0.5*C7^2*(C5/8)+C7*SQRT((C5/8))*NORMSINV(RAND()))</f>
        <v/>
      </c>
      <c r="I88" s="17">
        <f>H88*EXP(-0.5*C7^2*(C5/8)+C7*SQRT((C5/8))*NORMSINV(RAND()))</f>
        <v/>
      </c>
      <c r="J88" s="17">
        <f>I88*EXP(-0.5*C7^2*(C5/8)+C7*SQRT((C5/8))*NORMSINV(RAND()))</f>
        <v/>
      </c>
      <c r="K88" s="17">
        <f>J88*EXP(-0.5*C7^2*(C5/8)+C7*SQRT((C5/8))*NORMSINV(RAND()))</f>
        <v/>
      </c>
      <c r="L88" s="17">
        <f>K88*EXP(-0.5*C7^2*(C5/8)+C7*SQRT((C5/8))*NORMSINV(RAND()))</f>
        <v/>
      </c>
      <c r="M88" s="17">
        <f>AVERAGE(E88:L88)</f>
        <v/>
      </c>
      <c r="N88" s="17">
        <f>GEOMEAN(E88:L88)</f>
        <v/>
      </c>
      <c r="O88" s="17">
        <f>MAX(M88-L88,0)</f>
        <v/>
      </c>
      <c r="P88" s="17">
        <f>MAX(N88-L88,0)</f>
        <v/>
      </c>
    </row>
    <row r="89" ht="12" customHeight="1" s="51">
      <c r="D89" s="23" t="n">
        <v>76</v>
      </c>
      <c r="E89" s="17">
        <f>1*EXP(-0.5*C7^2*(C5/8)+C7*SQRT((C5/8))*NORMSINV(RAND()))</f>
        <v/>
      </c>
      <c r="F89" s="17">
        <f>E89*EXP(-0.5*C7^2*(C5/8)+C7*SQRT((C5/8))*NORMSINV(RAND()))</f>
        <v/>
      </c>
      <c r="G89" s="17">
        <f>F89*EXP(-0.5*C7^2*(C5/8)+C7*SQRT((C5/8))*NORMSINV(RAND()))</f>
        <v/>
      </c>
      <c r="H89" s="17">
        <f>G89*EXP(-0.5*C7^2*(C5/8)+C7*SQRT((C5/8))*NORMSINV(RAND()))</f>
        <v/>
      </c>
      <c r="I89" s="17">
        <f>H89*EXP(-0.5*C7^2*(C5/8)+C7*SQRT((C5/8))*NORMSINV(RAND()))</f>
        <v/>
      </c>
      <c r="J89" s="17">
        <f>I89*EXP(-0.5*C7^2*(C5/8)+C7*SQRT((C5/8))*NORMSINV(RAND()))</f>
        <v/>
      </c>
      <c r="K89" s="17">
        <f>J89*EXP(-0.5*C7^2*(C5/8)+C7*SQRT((C5/8))*NORMSINV(RAND()))</f>
        <v/>
      </c>
      <c r="L89" s="17">
        <f>K89*EXP(-0.5*C7^2*(C5/8)+C7*SQRT((C5/8))*NORMSINV(RAND()))</f>
        <v/>
      </c>
      <c r="M89" s="17">
        <f>AVERAGE(E89:L89)</f>
        <v/>
      </c>
      <c r="N89" s="17">
        <f>GEOMEAN(E89:L89)</f>
        <v/>
      </c>
      <c r="O89" s="17">
        <f>MAX(M89-L89,0)</f>
        <v/>
      </c>
      <c r="P89" s="17">
        <f>MAX(N89-L89,0)</f>
        <v/>
      </c>
    </row>
    <row r="90" ht="12" customHeight="1" s="51">
      <c r="D90" s="23" t="n">
        <v>77</v>
      </c>
      <c r="E90" s="17">
        <f>1*EXP(-0.5*C7^2*(C5/8)+C7*SQRT((C5/8))*NORMSINV(RAND()))</f>
        <v/>
      </c>
      <c r="F90" s="17">
        <f>E90*EXP(-0.5*C7^2*(C5/8)+C7*SQRT((C5/8))*NORMSINV(RAND()))</f>
        <v/>
      </c>
      <c r="G90" s="17">
        <f>F90*EXP(-0.5*C7^2*(C5/8)+C7*SQRT((C5/8))*NORMSINV(RAND()))</f>
        <v/>
      </c>
      <c r="H90" s="17">
        <f>G90*EXP(-0.5*C7^2*(C5/8)+C7*SQRT((C5/8))*NORMSINV(RAND()))</f>
        <v/>
      </c>
      <c r="I90" s="17">
        <f>H90*EXP(-0.5*C7^2*(C5/8)+C7*SQRT((C5/8))*NORMSINV(RAND()))</f>
        <v/>
      </c>
      <c r="J90" s="17">
        <f>I90*EXP(-0.5*C7^2*(C5/8)+C7*SQRT((C5/8))*NORMSINV(RAND()))</f>
        <v/>
      </c>
      <c r="K90" s="17">
        <f>J90*EXP(-0.5*C7^2*(C5/8)+C7*SQRT((C5/8))*NORMSINV(RAND()))</f>
        <v/>
      </c>
      <c r="L90" s="17">
        <f>K90*EXP(-0.5*C7^2*(C5/8)+C7*SQRT((C5/8))*NORMSINV(RAND()))</f>
        <v/>
      </c>
      <c r="M90" s="17">
        <f>AVERAGE(E90:L90)</f>
        <v/>
      </c>
      <c r="N90" s="17">
        <f>GEOMEAN(E90:L90)</f>
        <v/>
      </c>
      <c r="O90" s="17">
        <f>MAX(M90-L90,0)</f>
        <v/>
      </c>
      <c r="P90" s="17">
        <f>MAX(N90-L90,0)</f>
        <v/>
      </c>
    </row>
    <row r="91" ht="12" customHeight="1" s="51">
      <c r="D91" s="23" t="n">
        <v>78</v>
      </c>
      <c r="E91" s="17">
        <f>1*EXP(-0.5*C7^2*(C5/8)+C7*SQRT((C5/8))*NORMSINV(RAND()))</f>
        <v/>
      </c>
      <c r="F91" s="17">
        <f>E91*EXP(-0.5*C7^2*(C5/8)+C7*SQRT((C5/8))*NORMSINV(RAND()))</f>
        <v/>
      </c>
      <c r="G91" s="17">
        <f>F91*EXP(-0.5*C7^2*(C5/8)+C7*SQRT((C5/8))*NORMSINV(RAND()))</f>
        <v/>
      </c>
      <c r="H91" s="17">
        <f>G91*EXP(-0.5*C7^2*(C5/8)+C7*SQRT((C5/8))*NORMSINV(RAND()))</f>
        <v/>
      </c>
      <c r="I91" s="17">
        <f>H91*EXP(-0.5*C7^2*(C5/8)+C7*SQRT((C5/8))*NORMSINV(RAND()))</f>
        <v/>
      </c>
      <c r="J91" s="17">
        <f>I91*EXP(-0.5*C7^2*(C5/8)+C7*SQRT((C5/8))*NORMSINV(RAND()))</f>
        <v/>
      </c>
      <c r="K91" s="17">
        <f>J91*EXP(-0.5*C7^2*(C5/8)+C7*SQRT((C5/8))*NORMSINV(RAND()))</f>
        <v/>
      </c>
      <c r="L91" s="17">
        <f>K91*EXP(-0.5*C7^2*(C5/8)+C7*SQRT((C5/8))*NORMSINV(RAND()))</f>
        <v/>
      </c>
      <c r="M91" s="17">
        <f>AVERAGE(E91:L91)</f>
        <v/>
      </c>
      <c r="N91" s="17">
        <f>GEOMEAN(E91:L91)</f>
        <v/>
      </c>
      <c r="O91" s="17">
        <f>MAX(M91-L91,0)</f>
        <v/>
      </c>
      <c r="P91" s="17">
        <f>MAX(N91-L91,0)</f>
        <v/>
      </c>
    </row>
    <row r="92" ht="12" customHeight="1" s="51">
      <c r="D92" s="23" t="n">
        <v>79</v>
      </c>
      <c r="E92" s="17">
        <f>1*EXP(-0.5*C7^2*(C5/8)+C7*SQRT((C5/8))*NORMSINV(RAND()))</f>
        <v/>
      </c>
      <c r="F92" s="17">
        <f>E92*EXP(-0.5*C7^2*(C5/8)+C7*SQRT((C5/8))*NORMSINV(RAND()))</f>
        <v/>
      </c>
      <c r="G92" s="17">
        <f>F92*EXP(-0.5*C7^2*(C5/8)+C7*SQRT((C5/8))*NORMSINV(RAND()))</f>
        <v/>
      </c>
      <c r="H92" s="17">
        <f>G92*EXP(-0.5*C7^2*(C5/8)+C7*SQRT((C5/8))*NORMSINV(RAND()))</f>
        <v/>
      </c>
      <c r="I92" s="17">
        <f>H92*EXP(-0.5*C7^2*(C5/8)+C7*SQRT((C5/8))*NORMSINV(RAND()))</f>
        <v/>
      </c>
      <c r="J92" s="17">
        <f>I92*EXP(-0.5*C7^2*(C5/8)+C7*SQRT((C5/8))*NORMSINV(RAND()))</f>
        <v/>
      </c>
      <c r="K92" s="17">
        <f>J92*EXP(-0.5*C7^2*(C5/8)+C7*SQRT((C5/8))*NORMSINV(RAND()))</f>
        <v/>
      </c>
      <c r="L92" s="17">
        <f>K92*EXP(-0.5*C7^2*(C5/8)+C7*SQRT((C5/8))*NORMSINV(RAND()))</f>
        <v/>
      </c>
      <c r="M92" s="17">
        <f>AVERAGE(E92:L92)</f>
        <v/>
      </c>
      <c r="N92" s="17">
        <f>GEOMEAN(E92:L92)</f>
        <v/>
      </c>
      <c r="O92" s="17">
        <f>MAX(M92-L92,0)</f>
        <v/>
      </c>
      <c r="P92" s="17">
        <f>MAX(N92-L92,0)</f>
        <v/>
      </c>
    </row>
    <row r="93" ht="12" customHeight="1" s="51">
      <c r="D93" s="23" t="n">
        <v>80</v>
      </c>
      <c r="E93" s="17">
        <f>1*EXP(-0.5*C7^2*(C5/8)+C7*SQRT((C5/8))*NORMSINV(RAND()))</f>
        <v/>
      </c>
      <c r="F93" s="17">
        <f>E93*EXP(-0.5*C7^2*(C5/8)+C7*SQRT((C5/8))*NORMSINV(RAND()))</f>
        <v/>
      </c>
      <c r="G93" s="17">
        <f>F93*EXP(-0.5*C7^2*(C5/8)+C7*SQRT((C5/8))*NORMSINV(RAND()))</f>
        <v/>
      </c>
      <c r="H93" s="17">
        <f>G93*EXP(-0.5*C7^2*(C5/8)+C7*SQRT((C5/8))*NORMSINV(RAND()))</f>
        <v/>
      </c>
      <c r="I93" s="17">
        <f>H93*EXP(-0.5*C7^2*(C5/8)+C7*SQRT((C5/8))*NORMSINV(RAND()))</f>
        <v/>
      </c>
      <c r="J93" s="17">
        <f>I93*EXP(-0.5*C7^2*(C5/8)+C7*SQRT((C5/8))*NORMSINV(RAND()))</f>
        <v/>
      </c>
      <c r="K93" s="17">
        <f>J93*EXP(-0.5*C7^2*(C5/8)+C7*SQRT((C5/8))*NORMSINV(RAND()))</f>
        <v/>
      </c>
      <c r="L93" s="17">
        <f>K93*EXP(-0.5*C7^2*(C5/8)+C7*SQRT((C5/8))*NORMSINV(RAND()))</f>
        <v/>
      </c>
      <c r="M93" s="17">
        <f>AVERAGE(E93:L93)</f>
        <v/>
      </c>
      <c r="N93" s="17">
        <f>GEOMEAN(E93:L93)</f>
        <v/>
      </c>
      <c r="O93" s="17">
        <f>MAX(M93-L93,0)</f>
        <v/>
      </c>
      <c r="P93" s="17">
        <f>MAX(N93-L93,0)</f>
        <v/>
      </c>
    </row>
    <row r="94" ht="12" customHeight="1" s="51">
      <c r="D94" s="23" t="n">
        <v>81</v>
      </c>
      <c r="E94" s="17">
        <f>1*EXP(-0.5*C7^2*(C5/8)+C7*SQRT((C5/8))*NORMSINV(RAND()))</f>
        <v/>
      </c>
      <c r="F94" s="17">
        <f>E94*EXP(-0.5*C7^2*(C5/8)+C7*SQRT((C5/8))*NORMSINV(RAND()))</f>
        <v/>
      </c>
      <c r="G94" s="17">
        <f>F94*EXP(-0.5*C7^2*(C5/8)+C7*SQRT((C5/8))*NORMSINV(RAND()))</f>
        <v/>
      </c>
      <c r="H94" s="17">
        <f>G94*EXP(-0.5*C7^2*(C5/8)+C7*SQRT((C5/8))*NORMSINV(RAND()))</f>
        <v/>
      </c>
      <c r="I94" s="17">
        <f>H94*EXP(-0.5*C7^2*(C5/8)+C7*SQRT((C5/8))*NORMSINV(RAND()))</f>
        <v/>
      </c>
      <c r="J94" s="17">
        <f>I94*EXP(-0.5*C7^2*(C5/8)+C7*SQRT((C5/8))*NORMSINV(RAND()))</f>
        <v/>
      </c>
      <c r="K94" s="17">
        <f>J94*EXP(-0.5*C7^2*(C5/8)+C7*SQRT((C5/8))*NORMSINV(RAND()))</f>
        <v/>
      </c>
      <c r="L94" s="17">
        <f>K94*EXP(-0.5*C7^2*(C5/8)+C7*SQRT((C5/8))*NORMSINV(RAND()))</f>
        <v/>
      </c>
      <c r="M94" s="17">
        <f>AVERAGE(E94:L94)</f>
        <v/>
      </c>
      <c r="N94" s="17">
        <f>GEOMEAN(E94:L94)</f>
        <v/>
      </c>
      <c r="O94" s="17">
        <f>MAX(M94-L94,0)</f>
        <v/>
      </c>
      <c r="P94" s="17">
        <f>MAX(N94-L94,0)</f>
        <v/>
      </c>
    </row>
    <row r="95" ht="12" customHeight="1" s="51">
      <c r="D95" s="23" t="n">
        <v>82</v>
      </c>
      <c r="E95" s="17">
        <f>1*EXP(-0.5*C7^2*(C5/8)+C7*SQRT((C5/8))*NORMSINV(RAND()))</f>
        <v/>
      </c>
      <c r="F95" s="17">
        <f>E95*EXP(-0.5*C7^2*(C5/8)+C7*SQRT((C5/8))*NORMSINV(RAND()))</f>
        <v/>
      </c>
      <c r="G95" s="17">
        <f>F95*EXP(-0.5*C7^2*(C5/8)+C7*SQRT((C5/8))*NORMSINV(RAND()))</f>
        <v/>
      </c>
      <c r="H95" s="17">
        <f>G95*EXP(-0.5*C7^2*(C5/8)+C7*SQRT((C5/8))*NORMSINV(RAND()))</f>
        <v/>
      </c>
      <c r="I95" s="17">
        <f>H95*EXP(-0.5*C7^2*(C5/8)+C7*SQRT((C5/8))*NORMSINV(RAND()))</f>
        <v/>
      </c>
      <c r="J95" s="17">
        <f>I95*EXP(-0.5*C7^2*(C5/8)+C7*SQRT((C5/8))*NORMSINV(RAND()))</f>
        <v/>
      </c>
      <c r="K95" s="17">
        <f>J95*EXP(-0.5*C7^2*(C5/8)+C7*SQRT((C5/8))*NORMSINV(RAND()))</f>
        <v/>
      </c>
      <c r="L95" s="17">
        <f>K95*EXP(-0.5*C7^2*(C5/8)+C7*SQRT((C5/8))*NORMSINV(RAND()))</f>
        <v/>
      </c>
      <c r="M95" s="17">
        <f>AVERAGE(E95:L95)</f>
        <v/>
      </c>
      <c r="N95" s="17">
        <f>GEOMEAN(E95:L95)</f>
        <v/>
      </c>
      <c r="O95" s="17">
        <f>MAX(M95-L95,0)</f>
        <v/>
      </c>
      <c r="P95" s="17">
        <f>MAX(N95-L95,0)</f>
        <v/>
      </c>
    </row>
    <row r="96" ht="12" customHeight="1" s="51">
      <c r="D96" s="23" t="n">
        <v>83</v>
      </c>
      <c r="E96" s="17">
        <f>1*EXP(-0.5*C7^2*(C5/8)+C7*SQRT((C5/8))*NORMSINV(RAND()))</f>
        <v/>
      </c>
      <c r="F96" s="17">
        <f>E96*EXP(-0.5*C7^2*(C5/8)+C7*SQRT((C5/8))*NORMSINV(RAND()))</f>
        <v/>
      </c>
      <c r="G96" s="17">
        <f>F96*EXP(-0.5*C7^2*(C5/8)+C7*SQRT((C5/8))*NORMSINV(RAND()))</f>
        <v/>
      </c>
      <c r="H96" s="17">
        <f>G96*EXP(-0.5*C7^2*(C5/8)+C7*SQRT((C5/8))*NORMSINV(RAND()))</f>
        <v/>
      </c>
      <c r="I96" s="17">
        <f>H96*EXP(-0.5*C7^2*(C5/8)+C7*SQRT((C5/8))*NORMSINV(RAND()))</f>
        <v/>
      </c>
      <c r="J96" s="17">
        <f>I96*EXP(-0.5*C7^2*(C5/8)+C7*SQRT((C5/8))*NORMSINV(RAND()))</f>
        <v/>
      </c>
      <c r="K96" s="17">
        <f>J96*EXP(-0.5*C7^2*(C5/8)+C7*SQRT((C5/8))*NORMSINV(RAND()))</f>
        <v/>
      </c>
      <c r="L96" s="17">
        <f>K96*EXP(-0.5*C7^2*(C5/8)+C7*SQRT((C5/8))*NORMSINV(RAND()))</f>
        <v/>
      </c>
      <c r="M96" s="17">
        <f>AVERAGE(E96:L96)</f>
        <v/>
      </c>
      <c r="N96" s="17">
        <f>GEOMEAN(E96:L96)</f>
        <v/>
      </c>
      <c r="O96" s="17">
        <f>MAX(M96-L96,0)</f>
        <v/>
      </c>
      <c r="P96" s="17">
        <f>MAX(N96-L96,0)</f>
        <v/>
      </c>
    </row>
    <row r="97" ht="12" customHeight="1" s="51">
      <c r="D97" s="23" t="n">
        <v>84</v>
      </c>
      <c r="E97" s="17">
        <f>1*EXP(-0.5*C7^2*(C5/8)+C7*SQRT((C5/8))*NORMSINV(RAND()))</f>
        <v/>
      </c>
      <c r="F97" s="17">
        <f>E97*EXP(-0.5*C7^2*(C5/8)+C7*SQRT((C5/8))*NORMSINV(RAND()))</f>
        <v/>
      </c>
      <c r="G97" s="17">
        <f>F97*EXP(-0.5*C7^2*(C5/8)+C7*SQRT((C5/8))*NORMSINV(RAND()))</f>
        <v/>
      </c>
      <c r="H97" s="17">
        <f>G97*EXP(-0.5*C7^2*(C5/8)+C7*SQRT((C5/8))*NORMSINV(RAND()))</f>
        <v/>
      </c>
      <c r="I97" s="17">
        <f>H97*EXP(-0.5*C7^2*(C5/8)+C7*SQRT((C5/8))*NORMSINV(RAND()))</f>
        <v/>
      </c>
      <c r="J97" s="17">
        <f>I97*EXP(-0.5*C7^2*(C5/8)+C7*SQRT((C5/8))*NORMSINV(RAND()))</f>
        <v/>
      </c>
      <c r="K97" s="17">
        <f>J97*EXP(-0.5*C7^2*(C5/8)+C7*SQRT((C5/8))*NORMSINV(RAND()))</f>
        <v/>
      </c>
      <c r="L97" s="17">
        <f>K97*EXP(-0.5*C7^2*(C5/8)+C7*SQRT((C5/8))*NORMSINV(RAND()))</f>
        <v/>
      </c>
      <c r="M97" s="17">
        <f>AVERAGE(E97:L97)</f>
        <v/>
      </c>
      <c r="N97" s="17">
        <f>GEOMEAN(E97:L97)</f>
        <v/>
      </c>
      <c r="O97" s="17">
        <f>MAX(M97-L97,0)</f>
        <v/>
      </c>
      <c r="P97" s="17">
        <f>MAX(N97-L97,0)</f>
        <v/>
      </c>
    </row>
    <row r="98" ht="12" customHeight="1" s="51">
      <c r="D98" s="23" t="n">
        <v>85</v>
      </c>
      <c r="E98" s="17">
        <f>1*EXP(-0.5*C7^2*(C5/8)+C7*SQRT((C5/8))*NORMSINV(RAND()))</f>
        <v/>
      </c>
      <c r="F98" s="17">
        <f>E98*EXP(-0.5*C7^2*(C5/8)+C7*SQRT((C5/8))*NORMSINV(RAND()))</f>
        <v/>
      </c>
      <c r="G98" s="17">
        <f>F98*EXP(-0.5*C7^2*(C5/8)+C7*SQRT((C5/8))*NORMSINV(RAND()))</f>
        <v/>
      </c>
      <c r="H98" s="17">
        <f>G98*EXP(-0.5*C7^2*(C5/8)+C7*SQRT((C5/8))*NORMSINV(RAND()))</f>
        <v/>
      </c>
      <c r="I98" s="17">
        <f>H98*EXP(-0.5*C7^2*(C5/8)+C7*SQRT((C5/8))*NORMSINV(RAND()))</f>
        <v/>
      </c>
      <c r="J98" s="17">
        <f>I98*EXP(-0.5*C7^2*(C5/8)+C7*SQRT((C5/8))*NORMSINV(RAND()))</f>
        <v/>
      </c>
      <c r="K98" s="17">
        <f>J98*EXP(-0.5*C7^2*(C5/8)+C7*SQRT((C5/8))*NORMSINV(RAND()))</f>
        <v/>
      </c>
      <c r="L98" s="17">
        <f>K98*EXP(-0.5*C7^2*(C5/8)+C7*SQRT((C5/8))*NORMSINV(RAND()))</f>
        <v/>
      </c>
      <c r="M98" s="17">
        <f>AVERAGE(E98:L98)</f>
        <v/>
      </c>
      <c r="N98" s="17">
        <f>GEOMEAN(E98:L98)</f>
        <v/>
      </c>
      <c r="O98" s="17">
        <f>MAX(M98-L98,0)</f>
        <v/>
      </c>
      <c r="P98" s="17">
        <f>MAX(N98-L98,0)</f>
        <v/>
      </c>
    </row>
    <row r="99" ht="12" customHeight="1" s="51">
      <c r="D99" s="23" t="n">
        <v>86</v>
      </c>
      <c r="E99" s="17">
        <f>1*EXP(-0.5*C7^2*(C5/8)+C7*SQRT((C5/8))*NORMSINV(RAND()))</f>
        <v/>
      </c>
      <c r="F99" s="17">
        <f>E99*EXP(-0.5*C7^2*(C5/8)+C7*SQRT((C5/8))*NORMSINV(RAND()))</f>
        <v/>
      </c>
      <c r="G99" s="17">
        <f>F99*EXP(-0.5*C7^2*(C5/8)+C7*SQRT((C5/8))*NORMSINV(RAND()))</f>
        <v/>
      </c>
      <c r="H99" s="17">
        <f>G99*EXP(-0.5*C7^2*(C5/8)+C7*SQRT((C5/8))*NORMSINV(RAND()))</f>
        <v/>
      </c>
      <c r="I99" s="17">
        <f>H99*EXP(-0.5*C7^2*(C5/8)+C7*SQRT((C5/8))*NORMSINV(RAND()))</f>
        <v/>
      </c>
      <c r="J99" s="17">
        <f>I99*EXP(-0.5*C7^2*(C5/8)+C7*SQRT((C5/8))*NORMSINV(RAND()))</f>
        <v/>
      </c>
      <c r="K99" s="17">
        <f>J99*EXP(-0.5*C7^2*(C5/8)+C7*SQRT((C5/8))*NORMSINV(RAND()))</f>
        <v/>
      </c>
      <c r="L99" s="17">
        <f>K99*EXP(-0.5*C7^2*(C5/8)+C7*SQRT((C5/8))*NORMSINV(RAND()))</f>
        <v/>
      </c>
      <c r="M99" s="17">
        <f>AVERAGE(E99:L99)</f>
        <v/>
      </c>
      <c r="N99" s="17">
        <f>GEOMEAN(E99:L99)</f>
        <v/>
      </c>
      <c r="O99" s="17">
        <f>MAX(M99-L99,0)</f>
        <v/>
      </c>
      <c r="P99" s="17">
        <f>MAX(N99-L99,0)</f>
        <v/>
      </c>
    </row>
    <row r="100" ht="12" customHeight="1" s="51">
      <c r="D100" s="23" t="n">
        <v>87</v>
      </c>
      <c r="E100" s="17">
        <f>1*EXP(-0.5*C7^2*(C5/8)+C7*SQRT((C5/8))*NORMSINV(RAND()))</f>
        <v/>
      </c>
      <c r="F100" s="17">
        <f>E100*EXP(-0.5*C7^2*(C5/8)+C7*SQRT((C5/8))*NORMSINV(RAND()))</f>
        <v/>
      </c>
      <c r="G100" s="17">
        <f>F100*EXP(-0.5*C7^2*(C5/8)+C7*SQRT((C5/8))*NORMSINV(RAND()))</f>
        <v/>
      </c>
      <c r="H100" s="17">
        <f>G100*EXP(-0.5*C7^2*(C5/8)+C7*SQRT((C5/8))*NORMSINV(RAND()))</f>
        <v/>
      </c>
      <c r="I100" s="17">
        <f>H100*EXP(-0.5*C7^2*(C5/8)+C7*SQRT((C5/8))*NORMSINV(RAND()))</f>
        <v/>
      </c>
      <c r="J100" s="17">
        <f>I100*EXP(-0.5*C7^2*(C5/8)+C7*SQRT((C5/8))*NORMSINV(RAND()))</f>
        <v/>
      </c>
      <c r="K100" s="17">
        <f>J100*EXP(-0.5*C7^2*(C5/8)+C7*SQRT((C5/8))*NORMSINV(RAND()))</f>
        <v/>
      </c>
      <c r="L100" s="17">
        <f>K100*EXP(-0.5*C7^2*(C5/8)+C7*SQRT((C5/8))*NORMSINV(RAND()))</f>
        <v/>
      </c>
      <c r="M100" s="17">
        <f>AVERAGE(E100:L100)</f>
        <v/>
      </c>
      <c r="N100" s="17">
        <f>GEOMEAN(E100:L100)</f>
        <v/>
      </c>
      <c r="O100" s="17">
        <f>MAX(M100-L100,0)</f>
        <v/>
      </c>
      <c r="P100" s="17">
        <f>MAX(N100-L100,0)</f>
        <v/>
      </c>
    </row>
    <row r="101" ht="12" customHeight="1" s="51">
      <c r="D101" s="23" t="n">
        <v>88</v>
      </c>
      <c r="E101" s="17">
        <f>1*EXP(-0.5*C7^2*(C5/8)+C7*SQRT((C5/8))*NORMSINV(RAND()))</f>
        <v/>
      </c>
      <c r="F101" s="17">
        <f>E101*EXP(-0.5*C7^2*(C5/8)+C7*SQRT((C5/8))*NORMSINV(RAND()))</f>
        <v/>
      </c>
      <c r="G101" s="17">
        <f>F101*EXP(-0.5*C7^2*(C5/8)+C7*SQRT((C5/8))*NORMSINV(RAND()))</f>
        <v/>
      </c>
      <c r="H101" s="17">
        <f>G101*EXP(-0.5*C7^2*(C5/8)+C7*SQRT((C5/8))*NORMSINV(RAND()))</f>
        <v/>
      </c>
      <c r="I101" s="17">
        <f>H101*EXP(-0.5*C7^2*(C5/8)+C7*SQRT((C5/8))*NORMSINV(RAND()))</f>
        <v/>
      </c>
      <c r="J101" s="17">
        <f>I101*EXP(-0.5*C7^2*(C5/8)+C7*SQRT((C5/8))*NORMSINV(RAND()))</f>
        <v/>
      </c>
      <c r="K101" s="17">
        <f>J101*EXP(-0.5*C7^2*(C5/8)+C7*SQRT((C5/8))*NORMSINV(RAND()))</f>
        <v/>
      </c>
      <c r="L101" s="17">
        <f>K101*EXP(-0.5*C7^2*(C5/8)+C7*SQRT((C5/8))*NORMSINV(RAND()))</f>
        <v/>
      </c>
      <c r="M101" s="17">
        <f>AVERAGE(E101:L101)</f>
        <v/>
      </c>
      <c r="N101" s="17">
        <f>GEOMEAN(E101:L101)</f>
        <v/>
      </c>
      <c r="O101" s="17">
        <f>MAX(M101-L101,0)</f>
        <v/>
      </c>
      <c r="P101" s="17">
        <f>MAX(N101-L101,0)</f>
        <v/>
      </c>
    </row>
    <row r="102" ht="12" customHeight="1" s="51">
      <c r="D102" s="23" t="n">
        <v>89</v>
      </c>
      <c r="E102" s="17">
        <f>1*EXP(-0.5*C7^2*(C5/8)+C7*SQRT((C5/8))*NORMSINV(RAND()))</f>
        <v/>
      </c>
      <c r="F102" s="17">
        <f>E102*EXP(-0.5*C7^2*(C5/8)+C7*SQRT((C5/8))*NORMSINV(RAND()))</f>
        <v/>
      </c>
      <c r="G102" s="17">
        <f>F102*EXP(-0.5*C7^2*(C5/8)+C7*SQRT((C5/8))*NORMSINV(RAND()))</f>
        <v/>
      </c>
      <c r="H102" s="17">
        <f>G102*EXP(-0.5*C7^2*(C5/8)+C7*SQRT((C5/8))*NORMSINV(RAND()))</f>
        <v/>
      </c>
      <c r="I102" s="17">
        <f>H102*EXP(-0.5*C7^2*(C5/8)+C7*SQRT((C5/8))*NORMSINV(RAND()))</f>
        <v/>
      </c>
      <c r="J102" s="17">
        <f>I102*EXP(-0.5*C7^2*(C5/8)+C7*SQRT((C5/8))*NORMSINV(RAND()))</f>
        <v/>
      </c>
      <c r="K102" s="17">
        <f>J102*EXP(-0.5*C7^2*(C5/8)+C7*SQRT((C5/8))*NORMSINV(RAND()))</f>
        <v/>
      </c>
      <c r="L102" s="17">
        <f>K102*EXP(-0.5*C7^2*(C5/8)+C7*SQRT((C5/8))*NORMSINV(RAND()))</f>
        <v/>
      </c>
      <c r="M102" s="17">
        <f>AVERAGE(E102:L102)</f>
        <v/>
      </c>
      <c r="N102" s="17">
        <f>GEOMEAN(E102:L102)</f>
        <v/>
      </c>
      <c r="O102" s="17">
        <f>MAX(M102-L102,0)</f>
        <v/>
      </c>
      <c r="P102" s="17">
        <f>MAX(N102-L102,0)</f>
        <v/>
      </c>
    </row>
    <row r="103" ht="12" customHeight="1" s="51">
      <c r="D103" s="23" t="n">
        <v>90</v>
      </c>
      <c r="E103" s="17">
        <f>1*EXP(-0.5*C7^2*(C5/8)+C7*SQRT((C5/8))*NORMSINV(RAND()))</f>
        <v/>
      </c>
      <c r="F103" s="17">
        <f>E103*EXP(-0.5*C7^2*(C5/8)+C7*SQRT((C5/8))*NORMSINV(RAND()))</f>
        <v/>
      </c>
      <c r="G103" s="17">
        <f>F103*EXP(-0.5*C7^2*(C5/8)+C7*SQRT((C5/8))*NORMSINV(RAND()))</f>
        <v/>
      </c>
      <c r="H103" s="17">
        <f>G103*EXP(-0.5*C7^2*(C5/8)+C7*SQRT((C5/8))*NORMSINV(RAND()))</f>
        <v/>
      </c>
      <c r="I103" s="17">
        <f>H103*EXP(-0.5*C7^2*(C5/8)+C7*SQRT((C5/8))*NORMSINV(RAND()))</f>
        <v/>
      </c>
      <c r="J103" s="17">
        <f>I103*EXP(-0.5*C7^2*(C5/8)+C7*SQRT((C5/8))*NORMSINV(RAND()))</f>
        <v/>
      </c>
      <c r="K103" s="17">
        <f>J103*EXP(-0.5*C7^2*(C5/8)+C7*SQRT((C5/8))*NORMSINV(RAND()))</f>
        <v/>
      </c>
      <c r="L103" s="17">
        <f>K103*EXP(-0.5*C7^2*(C5/8)+C7*SQRT((C5/8))*NORMSINV(RAND()))</f>
        <v/>
      </c>
      <c r="M103" s="17">
        <f>AVERAGE(E103:L103)</f>
        <v/>
      </c>
      <c r="N103" s="17">
        <f>GEOMEAN(E103:L103)</f>
        <v/>
      </c>
      <c r="O103" s="17">
        <f>MAX(M103-L103,0)</f>
        <v/>
      </c>
      <c r="P103" s="17">
        <f>MAX(N103-L103,0)</f>
        <v/>
      </c>
    </row>
    <row r="104" ht="12" customHeight="1" s="51">
      <c r="D104" s="23" t="n">
        <v>91</v>
      </c>
      <c r="E104" s="17">
        <f>1*EXP(-0.5*C7^2*(C5/8)+C7*SQRT((C5/8))*NORMSINV(RAND()))</f>
        <v/>
      </c>
      <c r="F104" s="17">
        <f>E104*EXP(-0.5*C7^2*(C5/8)+C7*SQRT((C5/8))*NORMSINV(RAND()))</f>
        <v/>
      </c>
      <c r="G104" s="17">
        <f>F104*EXP(-0.5*C7^2*(C5/8)+C7*SQRT((C5/8))*NORMSINV(RAND()))</f>
        <v/>
      </c>
      <c r="H104" s="17">
        <f>G104*EXP(-0.5*C7^2*(C5/8)+C7*SQRT((C5/8))*NORMSINV(RAND()))</f>
        <v/>
      </c>
      <c r="I104" s="17">
        <f>H104*EXP(-0.5*C7^2*(C5/8)+C7*SQRT((C5/8))*NORMSINV(RAND()))</f>
        <v/>
      </c>
      <c r="J104" s="17">
        <f>I104*EXP(-0.5*C7^2*(C5/8)+C7*SQRT((C5/8))*NORMSINV(RAND()))</f>
        <v/>
      </c>
      <c r="K104" s="17">
        <f>J104*EXP(-0.5*C7^2*(C5/8)+C7*SQRT((C5/8))*NORMSINV(RAND()))</f>
        <v/>
      </c>
      <c r="L104" s="17">
        <f>K104*EXP(-0.5*C7^2*(C5/8)+C7*SQRT((C5/8))*NORMSINV(RAND()))</f>
        <v/>
      </c>
      <c r="M104" s="17">
        <f>AVERAGE(E104:L104)</f>
        <v/>
      </c>
      <c r="N104" s="17">
        <f>GEOMEAN(E104:L104)</f>
        <v/>
      </c>
      <c r="O104" s="17">
        <f>MAX(M104-L104,0)</f>
        <v/>
      </c>
      <c r="P104" s="17">
        <f>MAX(N104-L104,0)</f>
        <v/>
      </c>
    </row>
    <row r="105" ht="12" customHeight="1" s="51">
      <c r="D105" s="23" t="n">
        <v>92</v>
      </c>
      <c r="E105" s="17">
        <f>1*EXP(-0.5*C7^2*(C5/8)+C7*SQRT((C5/8))*NORMSINV(RAND()))</f>
        <v/>
      </c>
      <c r="F105" s="17">
        <f>E105*EXP(-0.5*C7^2*(C5/8)+C7*SQRT((C5/8))*NORMSINV(RAND()))</f>
        <v/>
      </c>
      <c r="G105" s="17">
        <f>F105*EXP(-0.5*C7^2*(C5/8)+C7*SQRT((C5/8))*NORMSINV(RAND()))</f>
        <v/>
      </c>
      <c r="H105" s="17">
        <f>G105*EXP(-0.5*C7^2*(C5/8)+C7*SQRT((C5/8))*NORMSINV(RAND()))</f>
        <v/>
      </c>
      <c r="I105" s="17">
        <f>H105*EXP(-0.5*C7^2*(C5/8)+C7*SQRT((C5/8))*NORMSINV(RAND()))</f>
        <v/>
      </c>
      <c r="J105" s="17">
        <f>I105*EXP(-0.5*C7^2*(C5/8)+C7*SQRT((C5/8))*NORMSINV(RAND()))</f>
        <v/>
      </c>
      <c r="K105" s="17">
        <f>J105*EXP(-0.5*C7^2*(C5/8)+C7*SQRT((C5/8))*NORMSINV(RAND()))</f>
        <v/>
      </c>
      <c r="L105" s="17">
        <f>K105*EXP(-0.5*C7^2*(C5/8)+C7*SQRT((C5/8))*NORMSINV(RAND()))</f>
        <v/>
      </c>
      <c r="M105" s="17">
        <f>AVERAGE(E105:L105)</f>
        <v/>
      </c>
      <c r="N105" s="17">
        <f>GEOMEAN(E105:L105)</f>
        <v/>
      </c>
      <c r="O105" s="17">
        <f>MAX(M105-L105,0)</f>
        <v/>
      </c>
      <c r="P105" s="17">
        <f>MAX(N105-L105,0)</f>
        <v/>
      </c>
    </row>
    <row r="106" ht="12" customHeight="1" s="51">
      <c r="D106" s="23" t="n">
        <v>93</v>
      </c>
      <c r="E106" s="17">
        <f>1*EXP(-0.5*C7^2*(C5/8)+C7*SQRT((C5/8))*NORMSINV(RAND()))</f>
        <v/>
      </c>
      <c r="F106" s="17">
        <f>E106*EXP(-0.5*C7^2*(C5/8)+C7*SQRT((C5/8))*NORMSINV(RAND()))</f>
        <v/>
      </c>
      <c r="G106" s="17">
        <f>F106*EXP(-0.5*C7^2*(C5/8)+C7*SQRT((C5/8))*NORMSINV(RAND()))</f>
        <v/>
      </c>
      <c r="H106" s="17">
        <f>G106*EXP(-0.5*C7^2*(C5/8)+C7*SQRT((C5/8))*NORMSINV(RAND()))</f>
        <v/>
      </c>
      <c r="I106" s="17">
        <f>H106*EXP(-0.5*C7^2*(C5/8)+C7*SQRT((C5/8))*NORMSINV(RAND()))</f>
        <v/>
      </c>
      <c r="J106" s="17">
        <f>I106*EXP(-0.5*C7^2*(C5/8)+C7*SQRT((C5/8))*NORMSINV(RAND()))</f>
        <v/>
      </c>
      <c r="K106" s="17">
        <f>J106*EXP(-0.5*C7^2*(C5/8)+C7*SQRT((C5/8))*NORMSINV(RAND()))</f>
        <v/>
      </c>
      <c r="L106" s="17">
        <f>K106*EXP(-0.5*C7^2*(C5/8)+C7*SQRT((C5/8))*NORMSINV(RAND()))</f>
        <v/>
      </c>
      <c r="M106" s="17">
        <f>AVERAGE(E106:L106)</f>
        <v/>
      </c>
      <c r="N106" s="17">
        <f>GEOMEAN(E106:L106)</f>
        <v/>
      </c>
      <c r="O106" s="17">
        <f>MAX(M106-L106,0)</f>
        <v/>
      </c>
      <c r="P106" s="17">
        <f>MAX(N106-L106,0)</f>
        <v/>
      </c>
    </row>
    <row r="107" ht="12" customHeight="1" s="51">
      <c r="D107" s="23" t="n">
        <v>94</v>
      </c>
      <c r="E107" s="17">
        <f>1*EXP(-0.5*C7^2*(C5/8)+C7*SQRT((C5/8))*NORMSINV(RAND()))</f>
        <v/>
      </c>
      <c r="F107" s="17">
        <f>E107*EXP(-0.5*C7^2*(C5/8)+C7*SQRT((C5/8))*NORMSINV(RAND()))</f>
        <v/>
      </c>
      <c r="G107" s="17">
        <f>F107*EXP(-0.5*C7^2*(C5/8)+C7*SQRT((C5/8))*NORMSINV(RAND()))</f>
        <v/>
      </c>
      <c r="H107" s="17">
        <f>G107*EXP(-0.5*C7^2*(C5/8)+C7*SQRT((C5/8))*NORMSINV(RAND()))</f>
        <v/>
      </c>
      <c r="I107" s="17">
        <f>H107*EXP(-0.5*C7^2*(C5/8)+C7*SQRT((C5/8))*NORMSINV(RAND()))</f>
        <v/>
      </c>
      <c r="J107" s="17">
        <f>I107*EXP(-0.5*C7^2*(C5/8)+C7*SQRT((C5/8))*NORMSINV(RAND()))</f>
        <v/>
      </c>
      <c r="K107" s="17">
        <f>J107*EXP(-0.5*C7^2*(C5/8)+C7*SQRT((C5/8))*NORMSINV(RAND()))</f>
        <v/>
      </c>
      <c r="L107" s="17">
        <f>K107*EXP(-0.5*C7^2*(C5/8)+C7*SQRT((C5/8))*NORMSINV(RAND()))</f>
        <v/>
      </c>
      <c r="M107" s="17">
        <f>AVERAGE(E107:L107)</f>
        <v/>
      </c>
      <c r="N107" s="17">
        <f>GEOMEAN(E107:L107)</f>
        <v/>
      </c>
      <c r="O107" s="17">
        <f>MAX(M107-L107,0)</f>
        <v/>
      </c>
      <c r="P107" s="17">
        <f>MAX(N107-L107,0)</f>
        <v/>
      </c>
    </row>
    <row r="108" ht="12" customHeight="1" s="51">
      <c r="D108" s="23" t="n">
        <v>95</v>
      </c>
      <c r="E108" s="17">
        <f>1*EXP(-0.5*C7^2*(C5/8)+C7*SQRT((C5/8))*NORMSINV(RAND()))</f>
        <v/>
      </c>
      <c r="F108" s="17">
        <f>E108*EXP(-0.5*C7^2*(C5/8)+C7*SQRT((C5/8))*NORMSINV(RAND()))</f>
        <v/>
      </c>
      <c r="G108" s="17">
        <f>F108*EXP(-0.5*C7^2*(C5/8)+C7*SQRT((C5/8))*NORMSINV(RAND()))</f>
        <v/>
      </c>
      <c r="H108" s="17">
        <f>G108*EXP(-0.5*C7^2*(C5/8)+C7*SQRT((C5/8))*NORMSINV(RAND()))</f>
        <v/>
      </c>
      <c r="I108" s="17">
        <f>H108*EXP(-0.5*C7^2*(C5/8)+C7*SQRT((C5/8))*NORMSINV(RAND()))</f>
        <v/>
      </c>
      <c r="J108" s="17">
        <f>I108*EXP(-0.5*C7^2*(C5/8)+C7*SQRT((C5/8))*NORMSINV(RAND()))</f>
        <v/>
      </c>
      <c r="K108" s="17">
        <f>J108*EXP(-0.5*C7^2*(C5/8)+C7*SQRT((C5/8))*NORMSINV(RAND()))</f>
        <v/>
      </c>
      <c r="L108" s="17">
        <f>K108*EXP(-0.5*C7^2*(C5/8)+C7*SQRT((C5/8))*NORMSINV(RAND()))</f>
        <v/>
      </c>
      <c r="M108" s="17">
        <f>AVERAGE(E108:L108)</f>
        <v/>
      </c>
      <c r="N108" s="17">
        <f>GEOMEAN(E108:L108)</f>
        <v/>
      </c>
      <c r="O108" s="17">
        <f>MAX(M108-L108,0)</f>
        <v/>
      </c>
      <c r="P108" s="17">
        <f>MAX(N108-L108,0)</f>
        <v/>
      </c>
    </row>
    <row r="109" ht="12" customHeight="1" s="51">
      <c r="D109" s="23" t="n">
        <v>96</v>
      </c>
      <c r="E109" s="17">
        <f>1*EXP(-0.5*C7^2*(C5/8)+C7*SQRT((C5/8))*NORMSINV(RAND()))</f>
        <v/>
      </c>
      <c r="F109" s="17">
        <f>E109*EXP(-0.5*C7^2*(C5/8)+C7*SQRT((C5/8))*NORMSINV(RAND()))</f>
        <v/>
      </c>
      <c r="G109" s="17">
        <f>F109*EXP(-0.5*C7^2*(C5/8)+C7*SQRT((C5/8))*NORMSINV(RAND()))</f>
        <v/>
      </c>
      <c r="H109" s="17">
        <f>G109*EXP(-0.5*C7^2*(C5/8)+C7*SQRT((C5/8))*NORMSINV(RAND()))</f>
        <v/>
      </c>
      <c r="I109" s="17">
        <f>H109*EXP(-0.5*C7^2*(C5/8)+C7*SQRT((C5/8))*NORMSINV(RAND()))</f>
        <v/>
      </c>
      <c r="J109" s="17">
        <f>I109*EXP(-0.5*C7^2*(C5/8)+C7*SQRT((C5/8))*NORMSINV(RAND()))</f>
        <v/>
      </c>
      <c r="K109" s="17">
        <f>J109*EXP(-0.5*C7^2*(C5/8)+C7*SQRT((C5/8))*NORMSINV(RAND()))</f>
        <v/>
      </c>
      <c r="L109" s="17">
        <f>K109*EXP(-0.5*C7^2*(C5/8)+C7*SQRT((C5/8))*NORMSINV(RAND()))</f>
        <v/>
      </c>
      <c r="M109" s="17">
        <f>AVERAGE(E109:L109)</f>
        <v/>
      </c>
      <c r="N109" s="17">
        <f>GEOMEAN(E109:L109)</f>
        <v/>
      </c>
      <c r="O109" s="17">
        <f>MAX(M109-L109,0)</f>
        <v/>
      </c>
      <c r="P109" s="17">
        <f>MAX(N109-L109,0)</f>
        <v/>
      </c>
    </row>
    <row r="110" ht="12" customHeight="1" s="51">
      <c r="D110" s="23" t="n">
        <v>97</v>
      </c>
      <c r="E110" s="17">
        <f>1*EXP(-0.5*C7^2*(C5/8)+C7*SQRT((C5/8))*NORMSINV(RAND()))</f>
        <v/>
      </c>
      <c r="F110" s="17">
        <f>E110*EXP(-0.5*C7^2*(C5/8)+C7*SQRT((C5/8))*NORMSINV(RAND()))</f>
        <v/>
      </c>
      <c r="G110" s="17">
        <f>F110*EXP(-0.5*C7^2*(C5/8)+C7*SQRT((C5/8))*NORMSINV(RAND()))</f>
        <v/>
      </c>
      <c r="H110" s="17">
        <f>G110*EXP(-0.5*C7^2*(C5/8)+C7*SQRT((C5/8))*NORMSINV(RAND()))</f>
        <v/>
      </c>
      <c r="I110" s="17">
        <f>H110*EXP(-0.5*C7^2*(C5/8)+C7*SQRT((C5/8))*NORMSINV(RAND()))</f>
        <v/>
      </c>
      <c r="J110" s="17">
        <f>I110*EXP(-0.5*C7^2*(C5/8)+C7*SQRT((C5/8))*NORMSINV(RAND()))</f>
        <v/>
      </c>
      <c r="K110" s="17">
        <f>J110*EXP(-0.5*C7^2*(C5/8)+C7*SQRT((C5/8))*NORMSINV(RAND()))</f>
        <v/>
      </c>
      <c r="L110" s="17">
        <f>K110*EXP(-0.5*C7^2*(C5/8)+C7*SQRT((C5/8))*NORMSINV(RAND()))</f>
        <v/>
      </c>
      <c r="M110" s="17">
        <f>AVERAGE(E110:L110)</f>
        <v/>
      </c>
      <c r="N110" s="17">
        <f>GEOMEAN(E110:L110)</f>
        <v/>
      </c>
      <c r="O110" s="17">
        <f>MAX(M110-L110,0)</f>
        <v/>
      </c>
      <c r="P110" s="17">
        <f>MAX(N110-L110,0)</f>
        <v/>
      </c>
    </row>
    <row r="111" ht="12" customHeight="1" s="51">
      <c r="D111" s="23" t="n">
        <v>98</v>
      </c>
      <c r="E111" s="17">
        <f>1*EXP(-0.5*C7^2*(C5/8)+C7*SQRT((C5/8))*NORMSINV(RAND()))</f>
        <v/>
      </c>
      <c r="F111" s="17">
        <f>E111*EXP(-0.5*C7^2*(C5/8)+C7*SQRT((C5/8))*NORMSINV(RAND()))</f>
        <v/>
      </c>
      <c r="G111" s="17">
        <f>F111*EXP(-0.5*C7^2*(C5/8)+C7*SQRT((C5/8))*NORMSINV(RAND()))</f>
        <v/>
      </c>
      <c r="H111" s="17">
        <f>G111*EXP(-0.5*C7^2*(C5/8)+C7*SQRT((C5/8))*NORMSINV(RAND()))</f>
        <v/>
      </c>
      <c r="I111" s="17">
        <f>H111*EXP(-0.5*C7^2*(C5/8)+C7*SQRT((C5/8))*NORMSINV(RAND()))</f>
        <v/>
      </c>
      <c r="J111" s="17">
        <f>I111*EXP(-0.5*C7^2*(C5/8)+C7*SQRT((C5/8))*NORMSINV(RAND()))</f>
        <v/>
      </c>
      <c r="K111" s="17">
        <f>J111*EXP(-0.5*C7^2*(C5/8)+C7*SQRT((C5/8))*NORMSINV(RAND()))</f>
        <v/>
      </c>
      <c r="L111" s="17">
        <f>K111*EXP(-0.5*C7^2*(C5/8)+C7*SQRT((C5/8))*NORMSINV(RAND()))</f>
        <v/>
      </c>
      <c r="M111" s="17">
        <f>AVERAGE(E111:L111)</f>
        <v/>
      </c>
      <c r="N111" s="17">
        <f>GEOMEAN(E111:L111)</f>
        <v/>
      </c>
      <c r="O111" s="17">
        <f>MAX(M111-L111,0)</f>
        <v/>
      </c>
      <c r="P111" s="17">
        <f>MAX(N111-L111,0)</f>
        <v/>
      </c>
    </row>
    <row r="112" ht="12" customHeight="1" s="51">
      <c r="D112" s="23" t="n">
        <v>99</v>
      </c>
      <c r="E112" s="17">
        <f>1*EXP(-0.5*C7^2*(C5/8)+C7*SQRT((C5/8))*NORMSINV(RAND()))</f>
        <v/>
      </c>
      <c r="F112" s="17">
        <f>E112*EXP(-0.5*C7^2*(C5/8)+C7*SQRT((C5/8))*NORMSINV(RAND()))</f>
        <v/>
      </c>
      <c r="G112" s="17">
        <f>F112*EXP(-0.5*C7^2*(C5/8)+C7*SQRT((C5/8))*NORMSINV(RAND()))</f>
        <v/>
      </c>
      <c r="H112" s="17">
        <f>G112*EXP(-0.5*C7^2*(C5/8)+C7*SQRT((C5/8))*NORMSINV(RAND()))</f>
        <v/>
      </c>
      <c r="I112" s="17">
        <f>H112*EXP(-0.5*C7^2*(C5/8)+C7*SQRT((C5/8))*NORMSINV(RAND()))</f>
        <v/>
      </c>
      <c r="J112" s="17">
        <f>I112*EXP(-0.5*C7^2*(C5/8)+C7*SQRT((C5/8))*NORMSINV(RAND()))</f>
        <v/>
      </c>
      <c r="K112" s="17">
        <f>J112*EXP(-0.5*C7^2*(C5/8)+C7*SQRT((C5/8))*NORMSINV(RAND()))</f>
        <v/>
      </c>
      <c r="L112" s="17">
        <f>K112*EXP(-0.5*C7^2*(C5/8)+C7*SQRT((C5/8))*NORMSINV(RAND()))</f>
        <v/>
      </c>
      <c r="M112" s="17">
        <f>AVERAGE(E112:L112)</f>
        <v/>
      </c>
      <c r="N112" s="17">
        <f>GEOMEAN(E112:L112)</f>
        <v/>
      </c>
      <c r="O112" s="17">
        <f>MAX(M112-L112,0)</f>
        <v/>
      </c>
      <c r="P112" s="17">
        <f>MAX(N112-L112,0)</f>
        <v/>
      </c>
    </row>
    <row r="113" ht="12" customHeight="1" s="51">
      <c r="D113" s="23" t="n">
        <v>100</v>
      </c>
      <c r="E113" s="17">
        <f>1*EXP(-0.5*C7^2*(C5/8)+C7*SQRT((C5/8))*NORMSINV(RAND()))</f>
        <v/>
      </c>
      <c r="F113" s="17">
        <f>E113*EXP(-0.5*C7^2*(C5/8)+C7*SQRT((C5/8))*NORMSINV(RAND()))</f>
        <v/>
      </c>
      <c r="G113" s="17">
        <f>F113*EXP(-0.5*C7^2*(C5/8)+C7*SQRT((C5/8))*NORMSINV(RAND()))</f>
        <v/>
      </c>
      <c r="H113" s="17">
        <f>G113*EXP(-0.5*C7^2*(C5/8)+C7*SQRT((C5/8))*NORMSINV(RAND()))</f>
        <v/>
      </c>
      <c r="I113" s="17">
        <f>H113*EXP(-0.5*C7^2*(C5/8)+C7*SQRT((C5/8))*NORMSINV(RAND()))</f>
        <v/>
      </c>
      <c r="J113" s="17">
        <f>I113*EXP(-0.5*C7^2*(C5/8)+C7*SQRT((C5/8))*NORMSINV(RAND()))</f>
        <v/>
      </c>
      <c r="K113" s="17">
        <f>J113*EXP(-0.5*C7^2*(C5/8)+C7*SQRT((C5/8))*NORMSINV(RAND()))</f>
        <v/>
      </c>
      <c r="L113" s="17">
        <f>K113*EXP(-0.5*C7^2*(C5/8)+C7*SQRT((C5/8))*NORMSINV(RAND()))</f>
        <v/>
      </c>
      <c r="M113" s="17">
        <f>AVERAGE(E113:L113)</f>
        <v/>
      </c>
      <c r="N113" s="17">
        <f>GEOMEAN(E113:L113)</f>
        <v/>
      </c>
      <c r="O113" s="17">
        <f>MAX(M113-L113,0)</f>
        <v/>
      </c>
      <c r="P113" s="17">
        <f>MAX(N113-L113,0)</f>
        <v/>
      </c>
    </row>
    <row r="114" ht="12" customHeight="1" s="51">
      <c r="D114" s="23" t="n">
        <v>101</v>
      </c>
      <c r="E114" s="17">
        <f>1*EXP(-0.5*C7^2*(C5/8)+C7*SQRT((C5/8))*NORMSINV(RAND()))</f>
        <v/>
      </c>
      <c r="F114" s="17">
        <f>E114*EXP(-0.5*C7^2*(C5/8)+C7*SQRT((C5/8))*NORMSINV(RAND()))</f>
        <v/>
      </c>
      <c r="G114" s="17">
        <f>F114*EXP(-0.5*C7^2*(C5/8)+C7*SQRT((C5/8))*NORMSINV(RAND()))</f>
        <v/>
      </c>
      <c r="H114" s="17">
        <f>G114*EXP(-0.5*C7^2*(C5/8)+C7*SQRT((C5/8))*NORMSINV(RAND()))</f>
        <v/>
      </c>
      <c r="I114" s="17">
        <f>H114*EXP(-0.5*C7^2*(C5/8)+C7*SQRT((C5/8))*NORMSINV(RAND()))</f>
        <v/>
      </c>
      <c r="J114" s="17">
        <f>I114*EXP(-0.5*C7^2*(C5/8)+C7*SQRT((C5/8))*NORMSINV(RAND()))</f>
        <v/>
      </c>
      <c r="K114" s="17">
        <f>J114*EXP(-0.5*C7^2*(C5/8)+C7*SQRT((C5/8))*NORMSINV(RAND()))</f>
        <v/>
      </c>
      <c r="L114" s="17">
        <f>K114*EXP(-0.5*C7^2*(C5/8)+C7*SQRT((C5/8))*NORMSINV(RAND()))</f>
        <v/>
      </c>
      <c r="M114" s="17">
        <f>AVERAGE(E114:L114)</f>
        <v/>
      </c>
      <c r="N114" s="17">
        <f>GEOMEAN(E114:L114)</f>
        <v/>
      </c>
      <c r="O114" s="17">
        <f>MAX(M114-L114,0)</f>
        <v/>
      </c>
      <c r="P114" s="17">
        <f>MAX(N114-L114,0)</f>
        <v/>
      </c>
    </row>
    <row r="115" ht="12" customHeight="1" s="51">
      <c r="D115" s="23" t="n">
        <v>102</v>
      </c>
      <c r="E115" s="17">
        <f>1*EXP(-0.5*C7^2*(C5/8)+C7*SQRT((C5/8))*NORMSINV(RAND()))</f>
        <v/>
      </c>
      <c r="F115" s="17">
        <f>E115*EXP(-0.5*C7^2*(C5/8)+C7*SQRT((C5/8))*NORMSINV(RAND()))</f>
        <v/>
      </c>
      <c r="G115" s="17">
        <f>F115*EXP(-0.5*C7^2*(C5/8)+C7*SQRT((C5/8))*NORMSINV(RAND()))</f>
        <v/>
      </c>
      <c r="H115" s="17">
        <f>G115*EXP(-0.5*C7^2*(C5/8)+C7*SQRT((C5/8))*NORMSINV(RAND()))</f>
        <v/>
      </c>
      <c r="I115" s="17">
        <f>H115*EXP(-0.5*C7^2*(C5/8)+C7*SQRT((C5/8))*NORMSINV(RAND()))</f>
        <v/>
      </c>
      <c r="J115" s="17">
        <f>I115*EXP(-0.5*C7^2*(C5/8)+C7*SQRT((C5/8))*NORMSINV(RAND()))</f>
        <v/>
      </c>
      <c r="K115" s="17">
        <f>J115*EXP(-0.5*C7^2*(C5/8)+C7*SQRT((C5/8))*NORMSINV(RAND()))</f>
        <v/>
      </c>
      <c r="L115" s="17">
        <f>K115*EXP(-0.5*C7^2*(C5/8)+C7*SQRT((C5/8))*NORMSINV(RAND()))</f>
        <v/>
      </c>
      <c r="M115" s="17">
        <f>AVERAGE(E115:L115)</f>
        <v/>
      </c>
      <c r="N115" s="17">
        <f>GEOMEAN(E115:L115)</f>
        <v/>
      </c>
      <c r="O115" s="17">
        <f>MAX(M115-L115,0)</f>
        <v/>
      </c>
      <c r="P115" s="17">
        <f>MAX(N115-L115,0)</f>
        <v/>
      </c>
    </row>
    <row r="116" ht="12" customHeight="1" s="51">
      <c r="D116" s="23" t="n">
        <v>103</v>
      </c>
      <c r="E116" s="17">
        <f>1*EXP(-0.5*C7^2*(C5/8)+C7*SQRT((C5/8))*NORMSINV(RAND()))</f>
        <v/>
      </c>
      <c r="F116" s="17">
        <f>E116*EXP(-0.5*C7^2*(C5/8)+C7*SQRT((C5/8))*NORMSINV(RAND()))</f>
        <v/>
      </c>
      <c r="G116" s="17">
        <f>F116*EXP(-0.5*C7^2*(C5/8)+C7*SQRT((C5/8))*NORMSINV(RAND()))</f>
        <v/>
      </c>
      <c r="H116" s="17">
        <f>G116*EXP(-0.5*C7^2*(C5/8)+C7*SQRT((C5/8))*NORMSINV(RAND()))</f>
        <v/>
      </c>
      <c r="I116" s="17">
        <f>H116*EXP(-0.5*C7^2*(C5/8)+C7*SQRT((C5/8))*NORMSINV(RAND()))</f>
        <v/>
      </c>
      <c r="J116" s="17">
        <f>I116*EXP(-0.5*C7^2*(C5/8)+C7*SQRT((C5/8))*NORMSINV(RAND()))</f>
        <v/>
      </c>
      <c r="K116" s="17">
        <f>J116*EXP(-0.5*C7^2*(C5/8)+C7*SQRT((C5/8))*NORMSINV(RAND()))</f>
        <v/>
      </c>
      <c r="L116" s="17">
        <f>K116*EXP(-0.5*C7^2*(C5/8)+C7*SQRT((C5/8))*NORMSINV(RAND()))</f>
        <v/>
      </c>
      <c r="M116" s="17">
        <f>AVERAGE(E116:L116)</f>
        <v/>
      </c>
      <c r="N116" s="17">
        <f>GEOMEAN(E116:L116)</f>
        <v/>
      </c>
      <c r="O116" s="17">
        <f>MAX(M116-L116,0)</f>
        <v/>
      </c>
      <c r="P116" s="17">
        <f>MAX(N116-L116,0)</f>
        <v/>
      </c>
    </row>
    <row r="117" ht="12" customHeight="1" s="51">
      <c r="D117" s="23" t="n">
        <v>104</v>
      </c>
      <c r="E117" s="17">
        <f>1*EXP(-0.5*C7^2*(C5/8)+C7*SQRT((C5/8))*NORMSINV(RAND()))</f>
        <v/>
      </c>
      <c r="F117" s="17">
        <f>E117*EXP(-0.5*C7^2*(C5/8)+C7*SQRT((C5/8))*NORMSINV(RAND()))</f>
        <v/>
      </c>
      <c r="G117" s="17">
        <f>F117*EXP(-0.5*C7^2*(C5/8)+C7*SQRT((C5/8))*NORMSINV(RAND()))</f>
        <v/>
      </c>
      <c r="H117" s="17">
        <f>G117*EXP(-0.5*C7^2*(C5/8)+C7*SQRT((C5/8))*NORMSINV(RAND()))</f>
        <v/>
      </c>
      <c r="I117" s="17">
        <f>H117*EXP(-0.5*C7^2*(C5/8)+C7*SQRT((C5/8))*NORMSINV(RAND()))</f>
        <v/>
      </c>
      <c r="J117" s="17">
        <f>I117*EXP(-0.5*C7^2*(C5/8)+C7*SQRT((C5/8))*NORMSINV(RAND()))</f>
        <v/>
      </c>
      <c r="K117" s="17">
        <f>J117*EXP(-0.5*C7^2*(C5/8)+C7*SQRT((C5/8))*NORMSINV(RAND()))</f>
        <v/>
      </c>
      <c r="L117" s="17">
        <f>K117*EXP(-0.5*C7^2*(C5/8)+C7*SQRT((C5/8))*NORMSINV(RAND()))</f>
        <v/>
      </c>
      <c r="M117" s="17">
        <f>AVERAGE(E117:L117)</f>
        <v/>
      </c>
      <c r="N117" s="17">
        <f>GEOMEAN(E117:L117)</f>
        <v/>
      </c>
      <c r="O117" s="17">
        <f>MAX(M117-L117,0)</f>
        <v/>
      </c>
      <c r="P117" s="17">
        <f>MAX(N117-L117,0)</f>
        <v/>
      </c>
    </row>
    <row r="118" ht="12" customHeight="1" s="51">
      <c r="D118" s="23" t="n">
        <v>105</v>
      </c>
      <c r="E118" s="17">
        <f>1*EXP(-0.5*C7^2*(C5/8)+C7*SQRT((C5/8))*NORMSINV(RAND()))</f>
        <v/>
      </c>
      <c r="F118" s="17">
        <f>E118*EXP(-0.5*C7^2*(C5/8)+C7*SQRT((C5/8))*NORMSINV(RAND()))</f>
        <v/>
      </c>
      <c r="G118" s="17">
        <f>F118*EXP(-0.5*C7^2*(C5/8)+C7*SQRT((C5/8))*NORMSINV(RAND()))</f>
        <v/>
      </c>
      <c r="H118" s="17">
        <f>G118*EXP(-0.5*C7^2*(C5/8)+C7*SQRT((C5/8))*NORMSINV(RAND()))</f>
        <v/>
      </c>
      <c r="I118" s="17">
        <f>H118*EXP(-0.5*C7^2*(C5/8)+C7*SQRT((C5/8))*NORMSINV(RAND()))</f>
        <v/>
      </c>
      <c r="J118" s="17">
        <f>I118*EXP(-0.5*C7^2*(C5/8)+C7*SQRT((C5/8))*NORMSINV(RAND()))</f>
        <v/>
      </c>
      <c r="K118" s="17">
        <f>J118*EXP(-0.5*C7^2*(C5/8)+C7*SQRT((C5/8))*NORMSINV(RAND()))</f>
        <v/>
      </c>
      <c r="L118" s="17">
        <f>K118*EXP(-0.5*C7^2*(C5/8)+C7*SQRT((C5/8))*NORMSINV(RAND()))</f>
        <v/>
      </c>
      <c r="M118" s="17">
        <f>AVERAGE(E118:L118)</f>
        <v/>
      </c>
      <c r="N118" s="17">
        <f>GEOMEAN(E118:L118)</f>
        <v/>
      </c>
      <c r="O118" s="17">
        <f>MAX(M118-L118,0)</f>
        <v/>
      </c>
      <c r="P118" s="17">
        <f>MAX(N118-L118,0)</f>
        <v/>
      </c>
    </row>
    <row r="119" ht="12" customHeight="1" s="51">
      <c r="D119" s="23" t="n">
        <v>106</v>
      </c>
      <c r="E119" s="17">
        <f>1*EXP(-0.5*C7^2*(C5/8)+C7*SQRT((C5/8))*NORMSINV(RAND()))</f>
        <v/>
      </c>
      <c r="F119" s="17">
        <f>E119*EXP(-0.5*C7^2*(C5/8)+C7*SQRT((C5/8))*NORMSINV(RAND()))</f>
        <v/>
      </c>
      <c r="G119" s="17">
        <f>F119*EXP(-0.5*C7^2*(C5/8)+C7*SQRT((C5/8))*NORMSINV(RAND()))</f>
        <v/>
      </c>
      <c r="H119" s="17">
        <f>G119*EXP(-0.5*C7^2*(C5/8)+C7*SQRT((C5/8))*NORMSINV(RAND()))</f>
        <v/>
      </c>
      <c r="I119" s="17">
        <f>H119*EXP(-0.5*C7^2*(C5/8)+C7*SQRT((C5/8))*NORMSINV(RAND()))</f>
        <v/>
      </c>
      <c r="J119" s="17">
        <f>I119*EXP(-0.5*C7^2*(C5/8)+C7*SQRT((C5/8))*NORMSINV(RAND()))</f>
        <v/>
      </c>
      <c r="K119" s="17">
        <f>J119*EXP(-0.5*C7^2*(C5/8)+C7*SQRT((C5/8))*NORMSINV(RAND()))</f>
        <v/>
      </c>
      <c r="L119" s="17">
        <f>K119*EXP(-0.5*C7^2*(C5/8)+C7*SQRT((C5/8))*NORMSINV(RAND()))</f>
        <v/>
      </c>
      <c r="M119" s="17">
        <f>AVERAGE(E119:L119)</f>
        <v/>
      </c>
      <c r="N119" s="17">
        <f>GEOMEAN(E119:L119)</f>
        <v/>
      </c>
      <c r="O119" s="17">
        <f>MAX(M119-L119,0)</f>
        <v/>
      </c>
      <c r="P119" s="17">
        <f>MAX(N119-L119,0)</f>
        <v/>
      </c>
    </row>
    <row r="120" ht="12" customHeight="1" s="51">
      <c r="D120" s="23" t="n">
        <v>107</v>
      </c>
      <c r="E120" s="17">
        <f>1*EXP(-0.5*C7^2*(C5/8)+C7*SQRT((C5/8))*NORMSINV(RAND()))</f>
        <v/>
      </c>
      <c r="F120" s="17">
        <f>E120*EXP(-0.5*C7^2*(C5/8)+C7*SQRT((C5/8))*NORMSINV(RAND()))</f>
        <v/>
      </c>
      <c r="G120" s="17">
        <f>F120*EXP(-0.5*C7^2*(C5/8)+C7*SQRT((C5/8))*NORMSINV(RAND()))</f>
        <v/>
      </c>
      <c r="H120" s="17">
        <f>G120*EXP(-0.5*C7^2*(C5/8)+C7*SQRT((C5/8))*NORMSINV(RAND()))</f>
        <v/>
      </c>
      <c r="I120" s="17">
        <f>H120*EXP(-0.5*C7^2*(C5/8)+C7*SQRT((C5/8))*NORMSINV(RAND()))</f>
        <v/>
      </c>
      <c r="J120" s="17">
        <f>I120*EXP(-0.5*C7^2*(C5/8)+C7*SQRT((C5/8))*NORMSINV(RAND()))</f>
        <v/>
      </c>
      <c r="K120" s="17">
        <f>J120*EXP(-0.5*C7^2*(C5/8)+C7*SQRT((C5/8))*NORMSINV(RAND()))</f>
        <v/>
      </c>
      <c r="L120" s="17">
        <f>K120*EXP(-0.5*C7^2*(C5/8)+C7*SQRT((C5/8))*NORMSINV(RAND()))</f>
        <v/>
      </c>
      <c r="M120" s="17">
        <f>AVERAGE(E120:L120)</f>
        <v/>
      </c>
      <c r="N120" s="17">
        <f>GEOMEAN(E120:L120)</f>
        <v/>
      </c>
      <c r="O120" s="17">
        <f>MAX(M120-L120,0)</f>
        <v/>
      </c>
      <c r="P120" s="17">
        <f>MAX(N120-L120,0)</f>
        <v/>
      </c>
    </row>
    <row r="121" ht="12" customHeight="1" s="51">
      <c r="D121" s="23" t="n">
        <v>108</v>
      </c>
      <c r="E121" s="17">
        <f>1*EXP(-0.5*C7^2*(C5/8)+C7*SQRT((C5/8))*NORMSINV(RAND()))</f>
        <v/>
      </c>
      <c r="F121" s="17">
        <f>E121*EXP(-0.5*C7^2*(C5/8)+C7*SQRT((C5/8))*NORMSINV(RAND()))</f>
        <v/>
      </c>
      <c r="G121" s="17">
        <f>F121*EXP(-0.5*C7^2*(C5/8)+C7*SQRT((C5/8))*NORMSINV(RAND()))</f>
        <v/>
      </c>
      <c r="H121" s="17">
        <f>G121*EXP(-0.5*C7^2*(C5/8)+C7*SQRT((C5/8))*NORMSINV(RAND()))</f>
        <v/>
      </c>
      <c r="I121" s="17">
        <f>H121*EXP(-0.5*C7^2*(C5/8)+C7*SQRT((C5/8))*NORMSINV(RAND()))</f>
        <v/>
      </c>
      <c r="J121" s="17">
        <f>I121*EXP(-0.5*C7^2*(C5/8)+C7*SQRT((C5/8))*NORMSINV(RAND()))</f>
        <v/>
      </c>
      <c r="K121" s="17">
        <f>J121*EXP(-0.5*C7^2*(C5/8)+C7*SQRT((C5/8))*NORMSINV(RAND()))</f>
        <v/>
      </c>
      <c r="L121" s="17">
        <f>K121*EXP(-0.5*C7^2*(C5/8)+C7*SQRT((C5/8))*NORMSINV(RAND()))</f>
        <v/>
      </c>
      <c r="M121" s="17">
        <f>AVERAGE(E121:L121)</f>
        <v/>
      </c>
      <c r="N121" s="17">
        <f>GEOMEAN(E121:L121)</f>
        <v/>
      </c>
      <c r="O121" s="17">
        <f>MAX(M121-L121,0)</f>
        <v/>
      </c>
      <c r="P121" s="17">
        <f>MAX(N121-L121,0)</f>
        <v/>
      </c>
    </row>
    <row r="122" ht="12" customHeight="1" s="51">
      <c r="D122" s="23" t="n">
        <v>109</v>
      </c>
      <c r="E122" s="17">
        <f>1*EXP(-0.5*C7^2*(C5/8)+C7*SQRT((C5/8))*NORMSINV(RAND()))</f>
        <v/>
      </c>
      <c r="F122" s="17">
        <f>E122*EXP(-0.5*C7^2*(C5/8)+C7*SQRT((C5/8))*NORMSINV(RAND()))</f>
        <v/>
      </c>
      <c r="G122" s="17">
        <f>F122*EXP(-0.5*C7^2*(C5/8)+C7*SQRT((C5/8))*NORMSINV(RAND()))</f>
        <v/>
      </c>
      <c r="H122" s="17">
        <f>G122*EXP(-0.5*C7^2*(C5/8)+C7*SQRT((C5/8))*NORMSINV(RAND()))</f>
        <v/>
      </c>
      <c r="I122" s="17">
        <f>H122*EXP(-0.5*C7^2*(C5/8)+C7*SQRT((C5/8))*NORMSINV(RAND()))</f>
        <v/>
      </c>
      <c r="J122" s="17">
        <f>I122*EXP(-0.5*C7^2*(C5/8)+C7*SQRT((C5/8))*NORMSINV(RAND()))</f>
        <v/>
      </c>
      <c r="K122" s="17">
        <f>J122*EXP(-0.5*C7^2*(C5/8)+C7*SQRT((C5/8))*NORMSINV(RAND()))</f>
        <v/>
      </c>
      <c r="L122" s="17">
        <f>K122*EXP(-0.5*C7^2*(C5/8)+C7*SQRT((C5/8))*NORMSINV(RAND()))</f>
        <v/>
      </c>
      <c r="M122" s="17">
        <f>AVERAGE(E122:L122)</f>
        <v/>
      </c>
      <c r="N122" s="17">
        <f>GEOMEAN(E122:L122)</f>
        <v/>
      </c>
      <c r="O122" s="17">
        <f>MAX(M122-L122,0)</f>
        <v/>
      </c>
      <c r="P122" s="17">
        <f>MAX(N122-L122,0)</f>
        <v/>
      </c>
    </row>
    <row r="123" ht="12" customHeight="1" s="51">
      <c r="D123" s="23" t="n">
        <v>110</v>
      </c>
      <c r="E123" s="17">
        <f>1*EXP(-0.5*C7^2*(C5/8)+C7*SQRT((C5/8))*NORMSINV(RAND()))</f>
        <v/>
      </c>
      <c r="F123" s="17">
        <f>E123*EXP(-0.5*C7^2*(C5/8)+C7*SQRT((C5/8))*NORMSINV(RAND()))</f>
        <v/>
      </c>
      <c r="G123" s="17">
        <f>F123*EXP(-0.5*C7^2*(C5/8)+C7*SQRT((C5/8))*NORMSINV(RAND()))</f>
        <v/>
      </c>
      <c r="H123" s="17">
        <f>G123*EXP(-0.5*C7^2*(C5/8)+C7*SQRT((C5/8))*NORMSINV(RAND()))</f>
        <v/>
      </c>
      <c r="I123" s="17">
        <f>H123*EXP(-0.5*C7^2*(C5/8)+C7*SQRT((C5/8))*NORMSINV(RAND()))</f>
        <v/>
      </c>
      <c r="J123" s="17">
        <f>I123*EXP(-0.5*C7^2*(C5/8)+C7*SQRT((C5/8))*NORMSINV(RAND()))</f>
        <v/>
      </c>
      <c r="K123" s="17">
        <f>J123*EXP(-0.5*C7^2*(C5/8)+C7*SQRT((C5/8))*NORMSINV(RAND()))</f>
        <v/>
      </c>
      <c r="L123" s="17">
        <f>K123*EXP(-0.5*C7^2*(C5/8)+C7*SQRT((C5/8))*NORMSINV(RAND()))</f>
        <v/>
      </c>
      <c r="M123" s="17">
        <f>AVERAGE(E123:L123)</f>
        <v/>
      </c>
      <c r="N123" s="17">
        <f>GEOMEAN(E123:L123)</f>
        <v/>
      </c>
      <c r="O123" s="17">
        <f>MAX(M123-L123,0)</f>
        <v/>
      </c>
      <c r="P123" s="17">
        <f>MAX(N123-L123,0)</f>
        <v/>
      </c>
    </row>
    <row r="124" ht="12" customHeight="1" s="51">
      <c r="D124" s="23" t="n">
        <v>111</v>
      </c>
      <c r="E124" s="17">
        <f>1*EXP(-0.5*C7^2*(C5/8)+C7*SQRT((C5/8))*NORMSINV(RAND()))</f>
        <v/>
      </c>
      <c r="F124" s="17">
        <f>E124*EXP(-0.5*C7^2*(C5/8)+C7*SQRT((C5/8))*NORMSINV(RAND()))</f>
        <v/>
      </c>
      <c r="G124" s="17">
        <f>F124*EXP(-0.5*C7^2*(C5/8)+C7*SQRT((C5/8))*NORMSINV(RAND()))</f>
        <v/>
      </c>
      <c r="H124" s="17">
        <f>G124*EXP(-0.5*C7^2*(C5/8)+C7*SQRT((C5/8))*NORMSINV(RAND()))</f>
        <v/>
      </c>
      <c r="I124" s="17">
        <f>H124*EXP(-0.5*C7^2*(C5/8)+C7*SQRT((C5/8))*NORMSINV(RAND()))</f>
        <v/>
      </c>
      <c r="J124" s="17">
        <f>I124*EXP(-0.5*C7^2*(C5/8)+C7*SQRT((C5/8))*NORMSINV(RAND()))</f>
        <v/>
      </c>
      <c r="K124" s="17">
        <f>J124*EXP(-0.5*C7^2*(C5/8)+C7*SQRT((C5/8))*NORMSINV(RAND()))</f>
        <v/>
      </c>
      <c r="L124" s="17">
        <f>K124*EXP(-0.5*C7^2*(C5/8)+C7*SQRT((C5/8))*NORMSINV(RAND()))</f>
        <v/>
      </c>
      <c r="M124" s="17">
        <f>AVERAGE(E124:L124)</f>
        <v/>
      </c>
      <c r="N124" s="17">
        <f>GEOMEAN(E124:L124)</f>
        <v/>
      </c>
      <c r="O124" s="17">
        <f>MAX(M124-L124,0)</f>
        <v/>
      </c>
      <c r="P124" s="17">
        <f>MAX(N124-L124,0)</f>
        <v/>
      </c>
    </row>
    <row r="125" ht="12" customHeight="1" s="51">
      <c r="D125" s="23" t="n">
        <v>112</v>
      </c>
      <c r="E125" s="17">
        <f>1*EXP(-0.5*C7^2*(C5/8)+C7*SQRT((C5/8))*NORMSINV(RAND()))</f>
        <v/>
      </c>
      <c r="F125" s="17">
        <f>E125*EXP(-0.5*C7^2*(C5/8)+C7*SQRT((C5/8))*NORMSINV(RAND()))</f>
        <v/>
      </c>
      <c r="G125" s="17">
        <f>F125*EXP(-0.5*C7^2*(C5/8)+C7*SQRT((C5/8))*NORMSINV(RAND()))</f>
        <v/>
      </c>
      <c r="H125" s="17">
        <f>G125*EXP(-0.5*C7^2*(C5/8)+C7*SQRT((C5/8))*NORMSINV(RAND()))</f>
        <v/>
      </c>
      <c r="I125" s="17">
        <f>H125*EXP(-0.5*C7^2*(C5/8)+C7*SQRT((C5/8))*NORMSINV(RAND()))</f>
        <v/>
      </c>
      <c r="J125" s="17">
        <f>I125*EXP(-0.5*C7^2*(C5/8)+C7*SQRT((C5/8))*NORMSINV(RAND()))</f>
        <v/>
      </c>
      <c r="K125" s="17">
        <f>J125*EXP(-0.5*C7^2*(C5/8)+C7*SQRT((C5/8))*NORMSINV(RAND()))</f>
        <v/>
      </c>
      <c r="L125" s="17">
        <f>K125*EXP(-0.5*C7^2*(C5/8)+C7*SQRT((C5/8))*NORMSINV(RAND()))</f>
        <v/>
      </c>
      <c r="M125" s="17">
        <f>AVERAGE(E125:L125)</f>
        <v/>
      </c>
      <c r="N125" s="17">
        <f>GEOMEAN(E125:L125)</f>
        <v/>
      </c>
      <c r="O125" s="17">
        <f>MAX(M125-L125,0)</f>
        <v/>
      </c>
      <c r="P125" s="17">
        <f>MAX(N125-L125,0)</f>
        <v/>
      </c>
    </row>
    <row r="126" ht="12" customHeight="1" s="51">
      <c r="D126" s="23" t="n">
        <v>113</v>
      </c>
      <c r="E126" s="17">
        <f>1*EXP(-0.5*C7^2*(C5/8)+C7*SQRT((C5/8))*NORMSINV(RAND()))</f>
        <v/>
      </c>
      <c r="F126" s="17">
        <f>E126*EXP(-0.5*C7^2*(C5/8)+C7*SQRT((C5/8))*NORMSINV(RAND()))</f>
        <v/>
      </c>
      <c r="G126" s="17">
        <f>F126*EXP(-0.5*C7^2*(C5/8)+C7*SQRT((C5/8))*NORMSINV(RAND()))</f>
        <v/>
      </c>
      <c r="H126" s="17">
        <f>G126*EXP(-0.5*C7^2*(C5/8)+C7*SQRT((C5/8))*NORMSINV(RAND()))</f>
        <v/>
      </c>
      <c r="I126" s="17">
        <f>H126*EXP(-0.5*C7^2*(C5/8)+C7*SQRT((C5/8))*NORMSINV(RAND()))</f>
        <v/>
      </c>
      <c r="J126" s="17">
        <f>I126*EXP(-0.5*C7^2*(C5/8)+C7*SQRT((C5/8))*NORMSINV(RAND()))</f>
        <v/>
      </c>
      <c r="K126" s="17">
        <f>J126*EXP(-0.5*C7^2*(C5/8)+C7*SQRT((C5/8))*NORMSINV(RAND()))</f>
        <v/>
      </c>
      <c r="L126" s="17">
        <f>K126*EXP(-0.5*C7^2*(C5/8)+C7*SQRT((C5/8))*NORMSINV(RAND()))</f>
        <v/>
      </c>
      <c r="M126" s="17">
        <f>AVERAGE(E126:L126)</f>
        <v/>
      </c>
      <c r="N126" s="17">
        <f>GEOMEAN(E126:L126)</f>
        <v/>
      </c>
      <c r="O126" s="17">
        <f>MAX(M126-L126,0)</f>
        <v/>
      </c>
      <c r="P126" s="17">
        <f>MAX(N126-L126,0)</f>
        <v/>
      </c>
    </row>
    <row r="127" ht="12" customHeight="1" s="51">
      <c r="D127" s="23" t="n">
        <v>114</v>
      </c>
      <c r="E127" s="17">
        <f>1*EXP(-0.5*C7^2*(C5/8)+C7*SQRT((C5/8))*NORMSINV(RAND()))</f>
        <v/>
      </c>
      <c r="F127" s="17">
        <f>E127*EXP(-0.5*C7^2*(C5/8)+C7*SQRT((C5/8))*NORMSINV(RAND()))</f>
        <v/>
      </c>
      <c r="G127" s="17">
        <f>F127*EXP(-0.5*C7^2*(C5/8)+C7*SQRT((C5/8))*NORMSINV(RAND()))</f>
        <v/>
      </c>
      <c r="H127" s="17">
        <f>G127*EXP(-0.5*C7^2*(C5/8)+C7*SQRT((C5/8))*NORMSINV(RAND()))</f>
        <v/>
      </c>
      <c r="I127" s="17">
        <f>H127*EXP(-0.5*C7^2*(C5/8)+C7*SQRT((C5/8))*NORMSINV(RAND()))</f>
        <v/>
      </c>
      <c r="J127" s="17">
        <f>I127*EXP(-0.5*C7^2*(C5/8)+C7*SQRT((C5/8))*NORMSINV(RAND()))</f>
        <v/>
      </c>
      <c r="K127" s="17">
        <f>J127*EXP(-0.5*C7^2*(C5/8)+C7*SQRT((C5/8))*NORMSINV(RAND()))</f>
        <v/>
      </c>
      <c r="L127" s="17">
        <f>K127*EXP(-0.5*C7^2*(C5/8)+C7*SQRT((C5/8))*NORMSINV(RAND()))</f>
        <v/>
      </c>
      <c r="M127" s="17">
        <f>AVERAGE(E127:L127)</f>
        <v/>
      </c>
      <c r="N127" s="17">
        <f>GEOMEAN(E127:L127)</f>
        <v/>
      </c>
      <c r="O127" s="17">
        <f>MAX(M127-L127,0)</f>
        <v/>
      </c>
      <c r="P127" s="17">
        <f>MAX(N127-L127,0)</f>
        <v/>
      </c>
    </row>
    <row r="128" ht="12" customHeight="1" s="51">
      <c r="D128" s="23" t="n">
        <v>115</v>
      </c>
      <c r="E128" s="17">
        <f>1*EXP(-0.5*C7^2*(C5/8)+C7*SQRT((C5/8))*NORMSINV(RAND()))</f>
        <v/>
      </c>
      <c r="F128" s="17">
        <f>E128*EXP(-0.5*C7^2*(C5/8)+C7*SQRT((C5/8))*NORMSINV(RAND()))</f>
        <v/>
      </c>
      <c r="G128" s="17">
        <f>F128*EXP(-0.5*C7^2*(C5/8)+C7*SQRT((C5/8))*NORMSINV(RAND()))</f>
        <v/>
      </c>
      <c r="H128" s="17">
        <f>G128*EXP(-0.5*C7^2*(C5/8)+C7*SQRT((C5/8))*NORMSINV(RAND()))</f>
        <v/>
      </c>
      <c r="I128" s="17">
        <f>H128*EXP(-0.5*C7^2*(C5/8)+C7*SQRT((C5/8))*NORMSINV(RAND()))</f>
        <v/>
      </c>
      <c r="J128" s="17">
        <f>I128*EXP(-0.5*C7^2*(C5/8)+C7*SQRT((C5/8))*NORMSINV(RAND()))</f>
        <v/>
      </c>
      <c r="K128" s="17">
        <f>J128*EXP(-0.5*C7^2*(C5/8)+C7*SQRT((C5/8))*NORMSINV(RAND()))</f>
        <v/>
      </c>
      <c r="L128" s="17">
        <f>K128*EXP(-0.5*C7^2*(C5/8)+C7*SQRT((C5/8))*NORMSINV(RAND()))</f>
        <v/>
      </c>
      <c r="M128" s="17">
        <f>AVERAGE(E128:L128)</f>
        <v/>
      </c>
      <c r="N128" s="17">
        <f>GEOMEAN(E128:L128)</f>
        <v/>
      </c>
      <c r="O128" s="17">
        <f>MAX(M128-L128,0)</f>
        <v/>
      </c>
      <c r="P128" s="17">
        <f>MAX(N128-L128,0)</f>
        <v/>
      </c>
    </row>
    <row r="129" ht="12" customHeight="1" s="51">
      <c r="D129" s="23" t="n">
        <v>116</v>
      </c>
      <c r="E129" s="17">
        <f>1*EXP(-0.5*C7^2*(C5/8)+C7*SQRT((C5/8))*NORMSINV(RAND()))</f>
        <v/>
      </c>
      <c r="F129" s="17">
        <f>E129*EXP(-0.5*C7^2*(C5/8)+C7*SQRT((C5/8))*NORMSINV(RAND()))</f>
        <v/>
      </c>
      <c r="G129" s="17">
        <f>F129*EXP(-0.5*C7^2*(C5/8)+C7*SQRT((C5/8))*NORMSINV(RAND()))</f>
        <v/>
      </c>
      <c r="H129" s="17">
        <f>G129*EXP(-0.5*C7^2*(C5/8)+C7*SQRT((C5/8))*NORMSINV(RAND()))</f>
        <v/>
      </c>
      <c r="I129" s="17">
        <f>H129*EXP(-0.5*C7^2*(C5/8)+C7*SQRT((C5/8))*NORMSINV(RAND()))</f>
        <v/>
      </c>
      <c r="J129" s="17">
        <f>I129*EXP(-0.5*C7^2*(C5/8)+C7*SQRT((C5/8))*NORMSINV(RAND()))</f>
        <v/>
      </c>
      <c r="K129" s="17">
        <f>J129*EXP(-0.5*C7^2*(C5/8)+C7*SQRT((C5/8))*NORMSINV(RAND()))</f>
        <v/>
      </c>
      <c r="L129" s="17">
        <f>K129*EXP(-0.5*C7^2*(C5/8)+C7*SQRT((C5/8))*NORMSINV(RAND()))</f>
        <v/>
      </c>
      <c r="M129" s="17">
        <f>AVERAGE(E129:L129)</f>
        <v/>
      </c>
      <c r="N129" s="17">
        <f>GEOMEAN(E129:L129)</f>
        <v/>
      </c>
      <c r="O129" s="17">
        <f>MAX(M129-L129,0)</f>
        <v/>
      </c>
      <c r="P129" s="17">
        <f>MAX(N129-L129,0)</f>
        <v/>
      </c>
    </row>
    <row r="130" ht="12" customHeight="1" s="51">
      <c r="D130" s="23" t="n">
        <v>117</v>
      </c>
      <c r="E130" s="17">
        <f>1*EXP(-0.5*C7^2*(C5/8)+C7*SQRT((C5/8))*NORMSINV(RAND()))</f>
        <v/>
      </c>
      <c r="F130" s="17">
        <f>E130*EXP(-0.5*C7^2*(C5/8)+C7*SQRT((C5/8))*NORMSINV(RAND()))</f>
        <v/>
      </c>
      <c r="G130" s="17">
        <f>F130*EXP(-0.5*C7^2*(C5/8)+C7*SQRT((C5/8))*NORMSINV(RAND()))</f>
        <v/>
      </c>
      <c r="H130" s="17">
        <f>G130*EXP(-0.5*C7^2*(C5/8)+C7*SQRT((C5/8))*NORMSINV(RAND()))</f>
        <v/>
      </c>
      <c r="I130" s="17">
        <f>H130*EXP(-0.5*C7^2*(C5/8)+C7*SQRT((C5/8))*NORMSINV(RAND()))</f>
        <v/>
      </c>
      <c r="J130" s="17">
        <f>I130*EXP(-0.5*C7^2*(C5/8)+C7*SQRT((C5/8))*NORMSINV(RAND()))</f>
        <v/>
      </c>
      <c r="K130" s="17">
        <f>J130*EXP(-0.5*C7^2*(C5/8)+C7*SQRT((C5/8))*NORMSINV(RAND()))</f>
        <v/>
      </c>
      <c r="L130" s="17">
        <f>K130*EXP(-0.5*C7^2*(C5/8)+C7*SQRT((C5/8))*NORMSINV(RAND()))</f>
        <v/>
      </c>
      <c r="M130" s="17">
        <f>AVERAGE(E130:L130)</f>
        <v/>
      </c>
      <c r="N130" s="17">
        <f>GEOMEAN(E130:L130)</f>
        <v/>
      </c>
      <c r="O130" s="17">
        <f>MAX(M130-L130,0)</f>
        <v/>
      </c>
      <c r="P130" s="17">
        <f>MAX(N130-L130,0)</f>
        <v/>
      </c>
    </row>
    <row r="131" ht="12" customHeight="1" s="51">
      <c r="D131" s="23" t="n">
        <v>118</v>
      </c>
      <c r="E131" s="17">
        <f>1*EXP(-0.5*C7^2*(C5/8)+C7*SQRT((C5/8))*NORMSINV(RAND()))</f>
        <v/>
      </c>
      <c r="F131" s="17">
        <f>E131*EXP(-0.5*C7^2*(C5/8)+C7*SQRT((C5/8))*NORMSINV(RAND()))</f>
        <v/>
      </c>
      <c r="G131" s="17">
        <f>F131*EXP(-0.5*C7^2*(C5/8)+C7*SQRT((C5/8))*NORMSINV(RAND()))</f>
        <v/>
      </c>
      <c r="H131" s="17">
        <f>G131*EXP(-0.5*C7^2*(C5/8)+C7*SQRT((C5/8))*NORMSINV(RAND()))</f>
        <v/>
      </c>
      <c r="I131" s="17">
        <f>H131*EXP(-0.5*C7^2*(C5/8)+C7*SQRT((C5/8))*NORMSINV(RAND()))</f>
        <v/>
      </c>
      <c r="J131" s="17">
        <f>I131*EXP(-0.5*C7^2*(C5/8)+C7*SQRT((C5/8))*NORMSINV(RAND()))</f>
        <v/>
      </c>
      <c r="K131" s="17">
        <f>J131*EXP(-0.5*C7^2*(C5/8)+C7*SQRT((C5/8))*NORMSINV(RAND()))</f>
        <v/>
      </c>
      <c r="L131" s="17">
        <f>K131*EXP(-0.5*C7^2*(C5/8)+C7*SQRT((C5/8))*NORMSINV(RAND()))</f>
        <v/>
      </c>
      <c r="M131" s="17">
        <f>AVERAGE(E131:L131)</f>
        <v/>
      </c>
      <c r="N131" s="17">
        <f>GEOMEAN(E131:L131)</f>
        <v/>
      </c>
      <c r="O131" s="17">
        <f>MAX(M131-L131,0)</f>
        <v/>
      </c>
      <c r="P131" s="17">
        <f>MAX(N131-L131,0)</f>
        <v/>
      </c>
    </row>
    <row r="132" ht="12" customHeight="1" s="51">
      <c r="D132" s="23" t="n">
        <v>119</v>
      </c>
      <c r="E132" s="17">
        <f>1*EXP(-0.5*C7^2*(C5/8)+C7*SQRT((C5/8))*NORMSINV(RAND()))</f>
        <v/>
      </c>
      <c r="F132" s="17">
        <f>E132*EXP(-0.5*C7^2*(C5/8)+C7*SQRT((C5/8))*NORMSINV(RAND()))</f>
        <v/>
      </c>
      <c r="G132" s="17">
        <f>F132*EXP(-0.5*C7^2*(C5/8)+C7*SQRT((C5/8))*NORMSINV(RAND()))</f>
        <v/>
      </c>
      <c r="H132" s="17">
        <f>G132*EXP(-0.5*C7^2*(C5/8)+C7*SQRT((C5/8))*NORMSINV(RAND()))</f>
        <v/>
      </c>
      <c r="I132" s="17">
        <f>H132*EXP(-0.5*C7^2*(C5/8)+C7*SQRT((C5/8))*NORMSINV(RAND()))</f>
        <v/>
      </c>
      <c r="J132" s="17">
        <f>I132*EXP(-0.5*C7^2*(C5/8)+C7*SQRT((C5/8))*NORMSINV(RAND()))</f>
        <v/>
      </c>
      <c r="K132" s="17">
        <f>J132*EXP(-0.5*C7^2*(C5/8)+C7*SQRT((C5/8))*NORMSINV(RAND()))</f>
        <v/>
      </c>
      <c r="L132" s="17">
        <f>K132*EXP(-0.5*C7^2*(C5/8)+C7*SQRT((C5/8))*NORMSINV(RAND()))</f>
        <v/>
      </c>
      <c r="M132" s="17">
        <f>AVERAGE(E132:L132)</f>
        <v/>
      </c>
      <c r="N132" s="17">
        <f>GEOMEAN(E132:L132)</f>
        <v/>
      </c>
      <c r="O132" s="17">
        <f>MAX(M132-L132,0)</f>
        <v/>
      </c>
      <c r="P132" s="17">
        <f>MAX(N132-L132,0)</f>
        <v/>
      </c>
    </row>
    <row r="133" ht="12" customHeight="1" s="51">
      <c r="D133" s="23" t="n">
        <v>120</v>
      </c>
      <c r="E133" s="17">
        <f>1*EXP(-0.5*C7^2*(C5/8)+C7*SQRT((C5/8))*NORMSINV(RAND()))</f>
        <v/>
      </c>
      <c r="F133" s="17">
        <f>E133*EXP(-0.5*C7^2*(C5/8)+C7*SQRT((C5/8))*NORMSINV(RAND()))</f>
        <v/>
      </c>
      <c r="G133" s="17">
        <f>F133*EXP(-0.5*C7^2*(C5/8)+C7*SQRT((C5/8))*NORMSINV(RAND()))</f>
        <v/>
      </c>
      <c r="H133" s="17">
        <f>G133*EXP(-0.5*C7^2*(C5/8)+C7*SQRT((C5/8))*NORMSINV(RAND()))</f>
        <v/>
      </c>
      <c r="I133" s="17">
        <f>H133*EXP(-0.5*C7^2*(C5/8)+C7*SQRT((C5/8))*NORMSINV(RAND()))</f>
        <v/>
      </c>
      <c r="J133" s="17">
        <f>I133*EXP(-0.5*C7^2*(C5/8)+C7*SQRT((C5/8))*NORMSINV(RAND()))</f>
        <v/>
      </c>
      <c r="K133" s="17">
        <f>J133*EXP(-0.5*C7^2*(C5/8)+C7*SQRT((C5/8))*NORMSINV(RAND()))</f>
        <v/>
      </c>
      <c r="L133" s="17">
        <f>K133*EXP(-0.5*C7^2*(C5/8)+C7*SQRT((C5/8))*NORMSINV(RAND()))</f>
        <v/>
      </c>
      <c r="M133" s="17">
        <f>AVERAGE(E133:L133)</f>
        <v/>
      </c>
      <c r="N133" s="17">
        <f>GEOMEAN(E133:L133)</f>
        <v/>
      </c>
      <c r="O133" s="17">
        <f>MAX(M133-L133,0)</f>
        <v/>
      </c>
      <c r="P133" s="17">
        <f>MAX(N133-L133,0)</f>
        <v/>
      </c>
    </row>
    <row r="134" ht="12" customHeight="1" s="51">
      <c r="D134" s="23" t="n">
        <v>121</v>
      </c>
      <c r="E134" s="17">
        <f>1*EXP(-0.5*C7^2*(C5/8)+C7*SQRT((C5/8))*NORMSINV(RAND()))</f>
        <v/>
      </c>
      <c r="F134" s="17">
        <f>E134*EXP(-0.5*C7^2*(C5/8)+C7*SQRT((C5/8))*NORMSINV(RAND()))</f>
        <v/>
      </c>
      <c r="G134" s="17">
        <f>F134*EXP(-0.5*C7^2*(C5/8)+C7*SQRT((C5/8))*NORMSINV(RAND()))</f>
        <v/>
      </c>
      <c r="H134" s="17">
        <f>G134*EXP(-0.5*C7^2*(C5/8)+C7*SQRT((C5/8))*NORMSINV(RAND()))</f>
        <v/>
      </c>
      <c r="I134" s="17">
        <f>H134*EXP(-0.5*C7^2*(C5/8)+C7*SQRT((C5/8))*NORMSINV(RAND()))</f>
        <v/>
      </c>
      <c r="J134" s="17">
        <f>I134*EXP(-0.5*C7^2*(C5/8)+C7*SQRT((C5/8))*NORMSINV(RAND()))</f>
        <v/>
      </c>
      <c r="K134" s="17">
        <f>J134*EXP(-0.5*C7^2*(C5/8)+C7*SQRT((C5/8))*NORMSINV(RAND()))</f>
        <v/>
      </c>
      <c r="L134" s="17">
        <f>K134*EXP(-0.5*C7^2*(C5/8)+C7*SQRT((C5/8))*NORMSINV(RAND()))</f>
        <v/>
      </c>
      <c r="M134" s="17">
        <f>AVERAGE(E134:L134)</f>
        <v/>
      </c>
      <c r="N134" s="17">
        <f>GEOMEAN(E134:L134)</f>
        <v/>
      </c>
      <c r="O134" s="17">
        <f>MAX(M134-L134,0)</f>
        <v/>
      </c>
      <c r="P134" s="17">
        <f>MAX(N134-L134,0)</f>
        <v/>
      </c>
    </row>
    <row r="135" ht="12" customHeight="1" s="51">
      <c r="D135" s="23" t="n">
        <v>122</v>
      </c>
      <c r="E135" s="17">
        <f>1*EXP(-0.5*C7^2*(C5/8)+C7*SQRT((C5/8))*NORMSINV(RAND()))</f>
        <v/>
      </c>
      <c r="F135" s="17">
        <f>E135*EXP(-0.5*C7^2*(C5/8)+C7*SQRT((C5/8))*NORMSINV(RAND()))</f>
        <v/>
      </c>
      <c r="G135" s="17">
        <f>F135*EXP(-0.5*C7^2*(C5/8)+C7*SQRT((C5/8))*NORMSINV(RAND()))</f>
        <v/>
      </c>
      <c r="H135" s="17">
        <f>G135*EXP(-0.5*C7^2*(C5/8)+C7*SQRT((C5/8))*NORMSINV(RAND()))</f>
        <v/>
      </c>
      <c r="I135" s="17">
        <f>H135*EXP(-0.5*C7^2*(C5/8)+C7*SQRT((C5/8))*NORMSINV(RAND()))</f>
        <v/>
      </c>
      <c r="J135" s="17">
        <f>I135*EXP(-0.5*C7^2*(C5/8)+C7*SQRT((C5/8))*NORMSINV(RAND()))</f>
        <v/>
      </c>
      <c r="K135" s="17">
        <f>J135*EXP(-0.5*C7^2*(C5/8)+C7*SQRT((C5/8))*NORMSINV(RAND()))</f>
        <v/>
      </c>
      <c r="L135" s="17">
        <f>K135*EXP(-0.5*C7^2*(C5/8)+C7*SQRT((C5/8))*NORMSINV(RAND()))</f>
        <v/>
      </c>
      <c r="M135" s="17">
        <f>AVERAGE(E135:L135)</f>
        <v/>
      </c>
      <c r="N135" s="17">
        <f>GEOMEAN(E135:L135)</f>
        <v/>
      </c>
      <c r="O135" s="17">
        <f>MAX(M135-L135,0)</f>
        <v/>
      </c>
      <c r="P135" s="17">
        <f>MAX(N135-L135,0)</f>
        <v/>
      </c>
    </row>
    <row r="136" ht="12" customHeight="1" s="51">
      <c r="D136" s="23" t="n">
        <v>123</v>
      </c>
      <c r="E136" s="17">
        <f>1*EXP(-0.5*C7^2*(C5/8)+C7*SQRT((C5/8))*NORMSINV(RAND()))</f>
        <v/>
      </c>
      <c r="F136" s="17">
        <f>E136*EXP(-0.5*C7^2*(C5/8)+C7*SQRT((C5/8))*NORMSINV(RAND()))</f>
        <v/>
      </c>
      <c r="G136" s="17">
        <f>F136*EXP(-0.5*C7^2*(C5/8)+C7*SQRT((C5/8))*NORMSINV(RAND()))</f>
        <v/>
      </c>
      <c r="H136" s="17">
        <f>G136*EXP(-0.5*C7^2*(C5/8)+C7*SQRT((C5/8))*NORMSINV(RAND()))</f>
        <v/>
      </c>
      <c r="I136" s="17">
        <f>H136*EXP(-0.5*C7^2*(C5/8)+C7*SQRT((C5/8))*NORMSINV(RAND()))</f>
        <v/>
      </c>
      <c r="J136" s="17">
        <f>I136*EXP(-0.5*C7^2*(C5/8)+C7*SQRT((C5/8))*NORMSINV(RAND()))</f>
        <v/>
      </c>
      <c r="K136" s="17">
        <f>J136*EXP(-0.5*C7^2*(C5/8)+C7*SQRT((C5/8))*NORMSINV(RAND()))</f>
        <v/>
      </c>
      <c r="L136" s="17">
        <f>K136*EXP(-0.5*C7^2*(C5/8)+C7*SQRT((C5/8))*NORMSINV(RAND()))</f>
        <v/>
      </c>
      <c r="M136" s="17">
        <f>AVERAGE(E136:L136)</f>
        <v/>
      </c>
      <c r="N136" s="17">
        <f>GEOMEAN(E136:L136)</f>
        <v/>
      </c>
      <c r="O136" s="17">
        <f>MAX(M136-L136,0)</f>
        <v/>
      </c>
      <c r="P136" s="17">
        <f>MAX(N136-L136,0)</f>
        <v/>
      </c>
    </row>
    <row r="137" ht="12" customHeight="1" s="51">
      <c r="D137" s="23" t="n">
        <v>124</v>
      </c>
      <c r="E137" s="17">
        <f>1*EXP(-0.5*C7^2*(C5/8)+C7*SQRT((C5/8))*NORMSINV(RAND()))</f>
        <v/>
      </c>
      <c r="F137" s="17">
        <f>E137*EXP(-0.5*C7^2*(C5/8)+C7*SQRT((C5/8))*NORMSINV(RAND()))</f>
        <v/>
      </c>
      <c r="G137" s="17">
        <f>F137*EXP(-0.5*C7^2*(C5/8)+C7*SQRT((C5/8))*NORMSINV(RAND()))</f>
        <v/>
      </c>
      <c r="H137" s="17">
        <f>G137*EXP(-0.5*C7^2*(C5/8)+C7*SQRT((C5/8))*NORMSINV(RAND()))</f>
        <v/>
      </c>
      <c r="I137" s="17">
        <f>H137*EXP(-0.5*C7^2*(C5/8)+C7*SQRT((C5/8))*NORMSINV(RAND()))</f>
        <v/>
      </c>
      <c r="J137" s="17">
        <f>I137*EXP(-0.5*C7^2*(C5/8)+C7*SQRT((C5/8))*NORMSINV(RAND()))</f>
        <v/>
      </c>
      <c r="K137" s="17">
        <f>J137*EXP(-0.5*C7^2*(C5/8)+C7*SQRT((C5/8))*NORMSINV(RAND()))</f>
        <v/>
      </c>
      <c r="L137" s="17">
        <f>K137*EXP(-0.5*C7^2*(C5/8)+C7*SQRT((C5/8))*NORMSINV(RAND()))</f>
        <v/>
      </c>
      <c r="M137" s="17">
        <f>AVERAGE(E137:L137)</f>
        <v/>
      </c>
      <c r="N137" s="17">
        <f>GEOMEAN(E137:L137)</f>
        <v/>
      </c>
      <c r="O137" s="17">
        <f>MAX(M137-L137,0)</f>
        <v/>
      </c>
      <c r="P137" s="17">
        <f>MAX(N137-L137,0)</f>
        <v/>
      </c>
    </row>
    <row r="138" ht="12" customHeight="1" s="51">
      <c r="D138" s="23" t="n">
        <v>125</v>
      </c>
      <c r="E138" s="17">
        <f>1*EXP(-0.5*C7^2*(C5/8)+C7*SQRT((C5/8))*NORMSINV(RAND()))</f>
        <v/>
      </c>
      <c r="F138" s="17">
        <f>E138*EXP(-0.5*C7^2*(C5/8)+C7*SQRT((C5/8))*NORMSINV(RAND()))</f>
        <v/>
      </c>
      <c r="G138" s="17">
        <f>F138*EXP(-0.5*C7^2*(C5/8)+C7*SQRT((C5/8))*NORMSINV(RAND()))</f>
        <v/>
      </c>
      <c r="H138" s="17">
        <f>G138*EXP(-0.5*C7^2*(C5/8)+C7*SQRT((C5/8))*NORMSINV(RAND()))</f>
        <v/>
      </c>
      <c r="I138" s="17">
        <f>H138*EXP(-0.5*C7^2*(C5/8)+C7*SQRT((C5/8))*NORMSINV(RAND()))</f>
        <v/>
      </c>
      <c r="J138" s="17">
        <f>I138*EXP(-0.5*C7^2*(C5/8)+C7*SQRT((C5/8))*NORMSINV(RAND()))</f>
        <v/>
      </c>
      <c r="K138" s="17">
        <f>J138*EXP(-0.5*C7^2*(C5/8)+C7*SQRT((C5/8))*NORMSINV(RAND()))</f>
        <v/>
      </c>
      <c r="L138" s="17">
        <f>K138*EXP(-0.5*C7^2*(C5/8)+C7*SQRT((C5/8))*NORMSINV(RAND()))</f>
        <v/>
      </c>
      <c r="M138" s="17">
        <f>AVERAGE(E138:L138)</f>
        <v/>
      </c>
      <c r="N138" s="17">
        <f>GEOMEAN(E138:L138)</f>
        <v/>
      </c>
      <c r="O138" s="17">
        <f>MAX(M138-L138,0)</f>
        <v/>
      </c>
      <c r="P138" s="17">
        <f>MAX(N138-L138,0)</f>
        <v/>
      </c>
    </row>
    <row r="139" ht="12" customHeight="1" s="51">
      <c r="D139" s="23" t="n">
        <v>126</v>
      </c>
      <c r="E139" s="17">
        <f>1*EXP(-0.5*C7^2*(C5/8)+C7*SQRT((C5/8))*NORMSINV(RAND()))</f>
        <v/>
      </c>
      <c r="F139" s="17">
        <f>E139*EXP(-0.5*C7^2*(C5/8)+C7*SQRT((C5/8))*NORMSINV(RAND()))</f>
        <v/>
      </c>
      <c r="G139" s="17">
        <f>F139*EXP(-0.5*C7^2*(C5/8)+C7*SQRT((C5/8))*NORMSINV(RAND()))</f>
        <v/>
      </c>
      <c r="H139" s="17">
        <f>G139*EXP(-0.5*C7^2*(C5/8)+C7*SQRT((C5/8))*NORMSINV(RAND()))</f>
        <v/>
      </c>
      <c r="I139" s="17">
        <f>H139*EXP(-0.5*C7^2*(C5/8)+C7*SQRT((C5/8))*NORMSINV(RAND()))</f>
        <v/>
      </c>
      <c r="J139" s="17">
        <f>I139*EXP(-0.5*C7^2*(C5/8)+C7*SQRT((C5/8))*NORMSINV(RAND()))</f>
        <v/>
      </c>
      <c r="K139" s="17">
        <f>J139*EXP(-0.5*C7^2*(C5/8)+C7*SQRT((C5/8))*NORMSINV(RAND()))</f>
        <v/>
      </c>
      <c r="L139" s="17">
        <f>K139*EXP(-0.5*C7^2*(C5/8)+C7*SQRT((C5/8))*NORMSINV(RAND()))</f>
        <v/>
      </c>
      <c r="M139" s="17">
        <f>AVERAGE(E139:L139)</f>
        <v/>
      </c>
      <c r="N139" s="17">
        <f>GEOMEAN(E139:L139)</f>
        <v/>
      </c>
      <c r="O139" s="17">
        <f>MAX(M139-L139,0)</f>
        <v/>
      </c>
      <c r="P139" s="17">
        <f>MAX(N139-L139,0)</f>
        <v/>
      </c>
    </row>
    <row r="140" ht="12" customHeight="1" s="51">
      <c r="D140" s="23" t="n">
        <v>127</v>
      </c>
      <c r="E140" s="17">
        <f>1*EXP(-0.5*C7^2*(C5/8)+C7*SQRT((C5/8))*NORMSINV(RAND()))</f>
        <v/>
      </c>
      <c r="F140" s="17">
        <f>E140*EXP(-0.5*C7^2*(C5/8)+C7*SQRT((C5/8))*NORMSINV(RAND()))</f>
        <v/>
      </c>
      <c r="G140" s="17">
        <f>F140*EXP(-0.5*C7^2*(C5/8)+C7*SQRT((C5/8))*NORMSINV(RAND()))</f>
        <v/>
      </c>
      <c r="H140" s="17">
        <f>G140*EXP(-0.5*C7^2*(C5/8)+C7*SQRT((C5/8))*NORMSINV(RAND()))</f>
        <v/>
      </c>
      <c r="I140" s="17">
        <f>H140*EXP(-0.5*C7^2*(C5/8)+C7*SQRT((C5/8))*NORMSINV(RAND()))</f>
        <v/>
      </c>
      <c r="J140" s="17">
        <f>I140*EXP(-0.5*C7^2*(C5/8)+C7*SQRT((C5/8))*NORMSINV(RAND()))</f>
        <v/>
      </c>
      <c r="K140" s="17">
        <f>J140*EXP(-0.5*C7^2*(C5/8)+C7*SQRT((C5/8))*NORMSINV(RAND()))</f>
        <v/>
      </c>
      <c r="L140" s="17">
        <f>K140*EXP(-0.5*C7^2*(C5/8)+C7*SQRT((C5/8))*NORMSINV(RAND()))</f>
        <v/>
      </c>
      <c r="M140" s="17">
        <f>AVERAGE(E140:L140)</f>
        <v/>
      </c>
      <c r="N140" s="17">
        <f>GEOMEAN(E140:L140)</f>
        <v/>
      </c>
      <c r="O140" s="17">
        <f>MAX(M140-L140,0)</f>
        <v/>
      </c>
      <c r="P140" s="17">
        <f>MAX(N140-L140,0)</f>
        <v/>
      </c>
    </row>
    <row r="141" ht="12" customHeight="1" s="51">
      <c r="D141" s="23" t="n">
        <v>128</v>
      </c>
      <c r="E141" s="17">
        <f>1*EXP(-0.5*C7^2*(C5/8)+C7*SQRT((C5/8))*NORMSINV(RAND()))</f>
        <v/>
      </c>
      <c r="F141" s="17">
        <f>E141*EXP(-0.5*C7^2*(C5/8)+C7*SQRT((C5/8))*NORMSINV(RAND()))</f>
        <v/>
      </c>
      <c r="G141" s="17">
        <f>F141*EXP(-0.5*C7^2*(C5/8)+C7*SQRT((C5/8))*NORMSINV(RAND()))</f>
        <v/>
      </c>
      <c r="H141" s="17">
        <f>G141*EXP(-0.5*C7^2*(C5/8)+C7*SQRT((C5/8))*NORMSINV(RAND()))</f>
        <v/>
      </c>
      <c r="I141" s="17">
        <f>H141*EXP(-0.5*C7^2*(C5/8)+C7*SQRT((C5/8))*NORMSINV(RAND()))</f>
        <v/>
      </c>
      <c r="J141" s="17">
        <f>I141*EXP(-0.5*C7^2*(C5/8)+C7*SQRT((C5/8))*NORMSINV(RAND()))</f>
        <v/>
      </c>
      <c r="K141" s="17">
        <f>J141*EXP(-0.5*C7^2*(C5/8)+C7*SQRT((C5/8))*NORMSINV(RAND()))</f>
        <v/>
      </c>
      <c r="L141" s="17">
        <f>K141*EXP(-0.5*C7^2*(C5/8)+C7*SQRT((C5/8))*NORMSINV(RAND()))</f>
        <v/>
      </c>
      <c r="M141" s="17">
        <f>AVERAGE(E141:L141)</f>
        <v/>
      </c>
      <c r="N141" s="17">
        <f>GEOMEAN(E141:L141)</f>
        <v/>
      </c>
      <c r="O141" s="17">
        <f>MAX(M141-L141,0)</f>
        <v/>
      </c>
      <c r="P141" s="17">
        <f>MAX(N141-L141,0)</f>
        <v/>
      </c>
    </row>
    <row r="142" ht="12" customHeight="1" s="51">
      <c r="D142" s="23" t="n">
        <v>129</v>
      </c>
      <c r="E142" s="17">
        <f>1*EXP(-0.5*C7^2*(C5/8)+C7*SQRT((C5/8))*NORMSINV(RAND()))</f>
        <v/>
      </c>
      <c r="F142" s="17">
        <f>E142*EXP(-0.5*C7^2*(C5/8)+C7*SQRT((C5/8))*NORMSINV(RAND()))</f>
        <v/>
      </c>
      <c r="G142" s="17">
        <f>F142*EXP(-0.5*C7^2*(C5/8)+C7*SQRT((C5/8))*NORMSINV(RAND()))</f>
        <v/>
      </c>
      <c r="H142" s="17">
        <f>G142*EXP(-0.5*C7^2*(C5/8)+C7*SQRT((C5/8))*NORMSINV(RAND()))</f>
        <v/>
      </c>
      <c r="I142" s="17">
        <f>H142*EXP(-0.5*C7^2*(C5/8)+C7*SQRT((C5/8))*NORMSINV(RAND()))</f>
        <v/>
      </c>
      <c r="J142" s="17">
        <f>I142*EXP(-0.5*C7^2*(C5/8)+C7*SQRT((C5/8))*NORMSINV(RAND()))</f>
        <v/>
      </c>
      <c r="K142" s="17">
        <f>J142*EXP(-0.5*C7^2*(C5/8)+C7*SQRT((C5/8))*NORMSINV(RAND()))</f>
        <v/>
      </c>
      <c r="L142" s="17">
        <f>K142*EXP(-0.5*C7^2*(C5/8)+C7*SQRT((C5/8))*NORMSINV(RAND()))</f>
        <v/>
      </c>
      <c r="M142" s="17">
        <f>AVERAGE(E142:L142)</f>
        <v/>
      </c>
      <c r="N142" s="17">
        <f>GEOMEAN(E142:L142)</f>
        <v/>
      </c>
      <c r="O142" s="17">
        <f>MAX(M142-L142,0)</f>
        <v/>
      </c>
      <c r="P142" s="17">
        <f>MAX(N142-L142,0)</f>
        <v/>
      </c>
    </row>
    <row r="143" ht="12" customHeight="1" s="51">
      <c r="D143" s="23" t="n">
        <v>130</v>
      </c>
      <c r="E143" s="17">
        <f>1*EXP(-0.5*C7^2*(C5/8)+C7*SQRT((C5/8))*NORMSINV(RAND()))</f>
        <v/>
      </c>
      <c r="F143" s="17">
        <f>E143*EXP(-0.5*C7^2*(C5/8)+C7*SQRT((C5/8))*NORMSINV(RAND()))</f>
        <v/>
      </c>
      <c r="G143" s="17">
        <f>F143*EXP(-0.5*C7^2*(C5/8)+C7*SQRT((C5/8))*NORMSINV(RAND()))</f>
        <v/>
      </c>
      <c r="H143" s="17">
        <f>G143*EXP(-0.5*C7^2*(C5/8)+C7*SQRT((C5/8))*NORMSINV(RAND()))</f>
        <v/>
      </c>
      <c r="I143" s="17">
        <f>H143*EXP(-0.5*C7^2*(C5/8)+C7*SQRT((C5/8))*NORMSINV(RAND()))</f>
        <v/>
      </c>
      <c r="J143" s="17">
        <f>I143*EXP(-0.5*C7^2*(C5/8)+C7*SQRT((C5/8))*NORMSINV(RAND()))</f>
        <v/>
      </c>
      <c r="K143" s="17">
        <f>J143*EXP(-0.5*C7^2*(C5/8)+C7*SQRT((C5/8))*NORMSINV(RAND()))</f>
        <v/>
      </c>
      <c r="L143" s="17">
        <f>K143*EXP(-0.5*C7^2*(C5/8)+C7*SQRT((C5/8))*NORMSINV(RAND()))</f>
        <v/>
      </c>
      <c r="M143" s="17">
        <f>AVERAGE(E143:L143)</f>
        <v/>
      </c>
      <c r="N143" s="17">
        <f>GEOMEAN(E143:L143)</f>
        <v/>
      </c>
      <c r="O143" s="17">
        <f>MAX(M143-L143,0)</f>
        <v/>
      </c>
      <c r="P143" s="17">
        <f>MAX(N143-L143,0)</f>
        <v/>
      </c>
    </row>
    <row r="144" ht="12" customHeight="1" s="51">
      <c r="D144" s="23" t="n">
        <v>131</v>
      </c>
      <c r="E144" s="17">
        <f>1*EXP(-0.5*C7^2*(C5/8)+C7*SQRT((C5/8))*NORMSINV(RAND()))</f>
        <v/>
      </c>
      <c r="F144" s="17">
        <f>E144*EXP(-0.5*C7^2*(C5/8)+C7*SQRT((C5/8))*NORMSINV(RAND()))</f>
        <v/>
      </c>
      <c r="G144" s="17">
        <f>F144*EXP(-0.5*C7^2*(C5/8)+C7*SQRT((C5/8))*NORMSINV(RAND()))</f>
        <v/>
      </c>
      <c r="H144" s="17">
        <f>G144*EXP(-0.5*C7^2*(C5/8)+C7*SQRT((C5/8))*NORMSINV(RAND()))</f>
        <v/>
      </c>
      <c r="I144" s="17">
        <f>H144*EXP(-0.5*C7^2*(C5/8)+C7*SQRT((C5/8))*NORMSINV(RAND()))</f>
        <v/>
      </c>
      <c r="J144" s="17">
        <f>I144*EXP(-0.5*C7^2*(C5/8)+C7*SQRT((C5/8))*NORMSINV(RAND()))</f>
        <v/>
      </c>
      <c r="K144" s="17">
        <f>J144*EXP(-0.5*C7^2*(C5/8)+C7*SQRT((C5/8))*NORMSINV(RAND()))</f>
        <v/>
      </c>
      <c r="L144" s="17">
        <f>K144*EXP(-0.5*C7^2*(C5/8)+C7*SQRT((C5/8))*NORMSINV(RAND()))</f>
        <v/>
      </c>
      <c r="M144" s="17">
        <f>AVERAGE(E144:L144)</f>
        <v/>
      </c>
      <c r="N144" s="17">
        <f>GEOMEAN(E144:L144)</f>
        <v/>
      </c>
      <c r="O144" s="17">
        <f>MAX(M144-L144,0)</f>
        <v/>
      </c>
      <c r="P144" s="17">
        <f>MAX(N144-L144,0)</f>
        <v/>
      </c>
    </row>
    <row r="145" ht="12" customHeight="1" s="51">
      <c r="D145" s="23" t="n">
        <v>132</v>
      </c>
      <c r="E145" s="17">
        <f>1*EXP(-0.5*C7^2*(C5/8)+C7*SQRT((C5/8))*NORMSINV(RAND()))</f>
        <v/>
      </c>
      <c r="F145" s="17">
        <f>E145*EXP(-0.5*C7^2*(C5/8)+C7*SQRT((C5/8))*NORMSINV(RAND()))</f>
        <v/>
      </c>
      <c r="G145" s="17">
        <f>F145*EXP(-0.5*C7^2*(C5/8)+C7*SQRT((C5/8))*NORMSINV(RAND()))</f>
        <v/>
      </c>
      <c r="H145" s="17">
        <f>G145*EXP(-0.5*C7^2*(C5/8)+C7*SQRT((C5/8))*NORMSINV(RAND()))</f>
        <v/>
      </c>
      <c r="I145" s="17">
        <f>H145*EXP(-0.5*C7^2*(C5/8)+C7*SQRT((C5/8))*NORMSINV(RAND()))</f>
        <v/>
      </c>
      <c r="J145" s="17">
        <f>I145*EXP(-0.5*C7^2*(C5/8)+C7*SQRT((C5/8))*NORMSINV(RAND()))</f>
        <v/>
      </c>
      <c r="K145" s="17">
        <f>J145*EXP(-0.5*C7^2*(C5/8)+C7*SQRT((C5/8))*NORMSINV(RAND()))</f>
        <v/>
      </c>
      <c r="L145" s="17">
        <f>K145*EXP(-0.5*C7^2*(C5/8)+C7*SQRT((C5/8))*NORMSINV(RAND()))</f>
        <v/>
      </c>
      <c r="M145" s="17">
        <f>AVERAGE(E145:L145)</f>
        <v/>
      </c>
      <c r="N145" s="17">
        <f>GEOMEAN(E145:L145)</f>
        <v/>
      </c>
      <c r="O145" s="17">
        <f>MAX(M145-L145,0)</f>
        <v/>
      </c>
      <c r="P145" s="17">
        <f>MAX(N145-L145,0)</f>
        <v/>
      </c>
    </row>
    <row r="146" ht="12" customHeight="1" s="51">
      <c r="D146" s="23" t="n">
        <v>133</v>
      </c>
      <c r="E146" s="17">
        <f>1*EXP(-0.5*C7^2*(C5/8)+C7*SQRT((C5/8))*NORMSINV(RAND()))</f>
        <v/>
      </c>
      <c r="F146" s="17">
        <f>E146*EXP(-0.5*C7^2*(C5/8)+C7*SQRT((C5/8))*NORMSINV(RAND()))</f>
        <v/>
      </c>
      <c r="G146" s="17">
        <f>F146*EXP(-0.5*C7^2*(C5/8)+C7*SQRT((C5/8))*NORMSINV(RAND()))</f>
        <v/>
      </c>
      <c r="H146" s="17">
        <f>G146*EXP(-0.5*C7^2*(C5/8)+C7*SQRT((C5/8))*NORMSINV(RAND()))</f>
        <v/>
      </c>
      <c r="I146" s="17">
        <f>H146*EXP(-0.5*C7^2*(C5/8)+C7*SQRT((C5/8))*NORMSINV(RAND()))</f>
        <v/>
      </c>
      <c r="J146" s="17">
        <f>I146*EXP(-0.5*C7^2*(C5/8)+C7*SQRT((C5/8))*NORMSINV(RAND()))</f>
        <v/>
      </c>
      <c r="K146" s="17">
        <f>J146*EXP(-0.5*C7^2*(C5/8)+C7*SQRT((C5/8))*NORMSINV(RAND()))</f>
        <v/>
      </c>
      <c r="L146" s="17">
        <f>K146*EXP(-0.5*C7^2*(C5/8)+C7*SQRT((C5/8))*NORMSINV(RAND()))</f>
        <v/>
      </c>
      <c r="M146" s="17">
        <f>AVERAGE(E146:L146)</f>
        <v/>
      </c>
      <c r="N146" s="17">
        <f>GEOMEAN(E146:L146)</f>
        <v/>
      </c>
      <c r="O146" s="17">
        <f>MAX(M146-L146,0)</f>
        <v/>
      </c>
      <c r="P146" s="17">
        <f>MAX(N146-L146,0)</f>
        <v/>
      </c>
    </row>
    <row r="147" ht="12" customHeight="1" s="51">
      <c r="D147" s="23" t="n">
        <v>134</v>
      </c>
      <c r="E147" s="17">
        <f>1*EXP(-0.5*C7^2*(C5/8)+C7*SQRT((C5/8))*NORMSINV(RAND()))</f>
        <v/>
      </c>
      <c r="F147" s="17">
        <f>E147*EXP(-0.5*C7^2*(C5/8)+C7*SQRT((C5/8))*NORMSINV(RAND()))</f>
        <v/>
      </c>
      <c r="G147" s="17">
        <f>F147*EXP(-0.5*C7^2*(C5/8)+C7*SQRT((C5/8))*NORMSINV(RAND()))</f>
        <v/>
      </c>
      <c r="H147" s="17">
        <f>G147*EXP(-0.5*C7^2*(C5/8)+C7*SQRT((C5/8))*NORMSINV(RAND()))</f>
        <v/>
      </c>
      <c r="I147" s="17">
        <f>H147*EXP(-0.5*C7^2*(C5/8)+C7*SQRT((C5/8))*NORMSINV(RAND()))</f>
        <v/>
      </c>
      <c r="J147" s="17">
        <f>I147*EXP(-0.5*C7^2*(C5/8)+C7*SQRT((C5/8))*NORMSINV(RAND()))</f>
        <v/>
      </c>
      <c r="K147" s="17">
        <f>J147*EXP(-0.5*C7^2*(C5/8)+C7*SQRT((C5/8))*NORMSINV(RAND()))</f>
        <v/>
      </c>
      <c r="L147" s="17">
        <f>K147*EXP(-0.5*C7^2*(C5/8)+C7*SQRT((C5/8))*NORMSINV(RAND()))</f>
        <v/>
      </c>
      <c r="M147" s="17">
        <f>AVERAGE(E147:L147)</f>
        <v/>
      </c>
      <c r="N147" s="17">
        <f>GEOMEAN(E147:L147)</f>
        <v/>
      </c>
      <c r="O147" s="17">
        <f>MAX(M147-L147,0)</f>
        <v/>
      </c>
      <c r="P147" s="17">
        <f>MAX(N147-L147,0)</f>
        <v/>
      </c>
    </row>
    <row r="148" ht="12" customHeight="1" s="51">
      <c r="D148" s="23" t="n">
        <v>135</v>
      </c>
      <c r="E148" s="17">
        <f>1*EXP(-0.5*C7^2*(C5/8)+C7*SQRT((C5/8))*NORMSINV(RAND()))</f>
        <v/>
      </c>
      <c r="F148" s="17">
        <f>E148*EXP(-0.5*C7^2*(C5/8)+C7*SQRT((C5/8))*NORMSINV(RAND()))</f>
        <v/>
      </c>
      <c r="G148" s="17">
        <f>F148*EXP(-0.5*C7^2*(C5/8)+C7*SQRT((C5/8))*NORMSINV(RAND()))</f>
        <v/>
      </c>
      <c r="H148" s="17">
        <f>G148*EXP(-0.5*C7^2*(C5/8)+C7*SQRT((C5/8))*NORMSINV(RAND()))</f>
        <v/>
      </c>
      <c r="I148" s="17">
        <f>H148*EXP(-0.5*C7^2*(C5/8)+C7*SQRT((C5/8))*NORMSINV(RAND()))</f>
        <v/>
      </c>
      <c r="J148" s="17">
        <f>I148*EXP(-0.5*C7^2*(C5/8)+C7*SQRT((C5/8))*NORMSINV(RAND()))</f>
        <v/>
      </c>
      <c r="K148" s="17">
        <f>J148*EXP(-0.5*C7^2*(C5/8)+C7*SQRT((C5/8))*NORMSINV(RAND()))</f>
        <v/>
      </c>
      <c r="L148" s="17">
        <f>K148*EXP(-0.5*C7^2*(C5/8)+C7*SQRT((C5/8))*NORMSINV(RAND()))</f>
        <v/>
      </c>
      <c r="M148" s="17">
        <f>AVERAGE(E148:L148)</f>
        <v/>
      </c>
      <c r="N148" s="17">
        <f>GEOMEAN(E148:L148)</f>
        <v/>
      </c>
      <c r="O148" s="17">
        <f>MAX(M148-L148,0)</f>
        <v/>
      </c>
      <c r="P148" s="17">
        <f>MAX(N148-L148,0)</f>
        <v/>
      </c>
    </row>
    <row r="149" ht="12" customHeight="1" s="51">
      <c r="D149" s="23" t="n">
        <v>136</v>
      </c>
      <c r="E149" s="17">
        <f>1*EXP(-0.5*C7^2*(C5/8)+C7*SQRT((C5/8))*NORMSINV(RAND()))</f>
        <v/>
      </c>
      <c r="F149" s="17">
        <f>E149*EXP(-0.5*C7^2*(C5/8)+C7*SQRT((C5/8))*NORMSINV(RAND()))</f>
        <v/>
      </c>
      <c r="G149" s="17">
        <f>F149*EXP(-0.5*C7^2*(C5/8)+C7*SQRT((C5/8))*NORMSINV(RAND()))</f>
        <v/>
      </c>
      <c r="H149" s="17">
        <f>G149*EXP(-0.5*C7^2*(C5/8)+C7*SQRT((C5/8))*NORMSINV(RAND()))</f>
        <v/>
      </c>
      <c r="I149" s="17">
        <f>H149*EXP(-0.5*C7^2*(C5/8)+C7*SQRT((C5/8))*NORMSINV(RAND()))</f>
        <v/>
      </c>
      <c r="J149" s="17">
        <f>I149*EXP(-0.5*C7^2*(C5/8)+C7*SQRT((C5/8))*NORMSINV(RAND()))</f>
        <v/>
      </c>
      <c r="K149" s="17">
        <f>J149*EXP(-0.5*C7^2*(C5/8)+C7*SQRT((C5/8))*NORMSINV(RAND()))</f>
        <v/>
      </c>
      <c r="L149" s="17">
        <f>K149*EXP(-0.5*C7^2*(C5/8)+C7*SQRT((C5/8))*NORMSINV(RAND()))</f>
        <v/>
      </c>
      <c r="M149" s="17">
        <f>AVERAGE(E149:L149)</f>
        <v/>
      </c>
      <c r="N149" s="17">
        <f>GEOMEAN(E149:L149)</f>
        <v/>
      </c>
      <c r="O149" s="17">
        <f>MAX(M149-L149,0)</f>
        <v/>
      </c>
      <c r="P149" s="17">
        <f>MAX(N149-L149,0)</f>
        <v/>
      </c>
    </row>
    <row r="150" ht="12" customHeight="1" s="51">
      <c r="D150" s="23" t="n">
        <v>137</v>
      </c>
      <c r="E150" s="17">
        <f>1*EXP(-0.5*C7^2*(C5/8)+C7*SQRT((C5/8))*NORMSINV(RAND()))</f>
        <v/>
      </c>
      <c r="F150" s="17">
        <f>E150*EXP(-0.5*C7^2*(C5/8)+C7*SQRT((C5/8))*NORMSINV(RAND()))</f>
        <v/>
      </c>
      <c r="G150" s="17">
        <f>F150*EXP(-0.5*C7^2*(C5/8)+C7*SQRT((C5/8))*NORMSINV(RAND()))</f>
        <v/>
      </c>
      <c r="H150" s="17">
        <f>G150*EXP(-0.5*C7^2*(C5/8)+C7*SQRT((C5/8))*NORMSINV(RAND()))</f>
        <v/>
      </c>
      <c r="I150" s="17">
        <f>H150*EXP(-0.5*C7^2*(C5/8)+C7*SQRT((C5/8))*NORMSINV(RAND()))</f>
        <v/>
      </c>
      <c r="J150" s="17">
        <f>I150*EXP(-0.5*C7^2*(C5/8)+C7*SQRT((C5/8))*NORMSINV(RAND()))</f>
        <v/>
      </c>
      <c r="K150" s="17">
        <f>J150*EXP(-0.5*C7^2*(C5/8)+C7*SQRT((C5/8))*NORMSINV(RAND()))</f>
        <v/>
      </c>
      <c r="L150" s="17">
        <f>K150*EXP(-0.5*C7^2*(C5/8)+C7*SQRT((C5/8))*NORMSINV(RAND()))</f>
        <v/>
      </c>
      <c r="M150" s="17">
        <f>AVERAGE(E150:L150)</f>
        <v/>
      </c>
      <c r="N150" s="17">
        <f>GEOMEAN(E150:L150)</f>
        <v/>
      </c>
      <c r="O150" s="17">
        <f>MAX(M150-L150,0)</f>
        <v/>
      </c>
      <c r="P150" s="17">
        <f>MAX(N150-L150,0)</f>
        <v/>
      </c>
    </row>
    <row r="151" ht="12" customHeight="1" s="51">
      <c r="D151" s="23" t="n">
        <v>138</v>
      </c>
      <c r="E151" s="17">
        <f>1*EXP(-0.5*C7^2*(C5/8)+C7*SQRT((C5/8))*NORMSINV(RAND()))</f>
        <v/>
      </c>
      <c r="F151" s="17">
        <f>E151*EXP(-0.5*C7^2*(C5/8)+C7*SQRT((C5/8))*NORMSINV(RAND()))</f>
        <v/>
      </c>
      <c r="G151" s="17">
        <f>F151*EXP(-0.5*C7^2*(C5/8)+C7*SQRT((C5/8))*NORMSINV(RAND()))</f>
        <v/>
      </c>
      <c r="H151" s="17">
        <f>G151*EXP(-0.5*C7^2*(C5/8)+C7*SQRT((C5/8))*NORMSINV(RAND()))</f>
        <v/>
      </c>
      <c r="I151" s="17">
        <f>H151*EXP(-0.5*C7^2*(C5/8)+C7*SQRT((C5/8))*NORMSINV(RAND()))</f>
        <v/>
      </c>
      <c r="J151" s="17">
        <f>I151*EXP(-0.5*C7^2*(C5/8)+C7*SQRT((C5/8))*NORMSINV(RAND()))</f>
        <v/>
      </c>
      <c r="K151" s="17">
        <f>J151*EXP(-0.5*C7^2*(C5/8)+C7*SQRT((C5/8))*NORMSINV(RAND()))</f>
        <v/>
      </c>
      <c r="L151" s="17">
        <f>K151*EXP(-0.5*C7^2*(C5/8)+C7*SQRT((C5/8))*NORMSINV(RAND()))</f>
        <v/>
      </c>
      <c r="M151" s="17">
        <f>AVERAGE(E151:L151)</f>
        <v/>
      </c>
      <c r="N151" s="17">
        <f>GEOMEAN(E151:L151)</f>
        <v/>
      </c>
      <c r="O151" s="17">
        <f>MAX(M151-L151,0)</f>
        <v/>
      </c>
      <c r="P151" s="17">
        <f>MAX(N151-L151,0)</f>
        <v/>
      </c>
    </row>
    <row r="152" ht="12" customHeight="1" s="51">
      <c r="D152" s="23" t="n">
        <v>139</v>
      </c>
      <c r="E152" s="17">
        <f>1*EXP(-0.5*C7^2*(C5/8)+C7*SQRT((C5/8))*NORMSINV(RAND()))</f>
        <v/>
      </c>
      <c r="F152" s="17">
        <f>E152*EXP(-0.5*C7^2*(C5/8)+C7*SQRT((C5/8))*NORMSINV(RAND()))</f>
        <v/>
      </c>
      <c r="G152" s="17">
        <f>F152*EXP(-0.5*C7^2*(C5/8)+C7*SQRT((C5/8))*NORMSINV(RAND()))</f>
        <v/>
      </c>
      <c r="H152" s="17">
        <f>G152*EXP(-0.5*C7^2*(C5/8)+C7*SQRT((C5/8))*NORMSINV(RAND()))</f>
        <v/>
      </c>
      <c r="I152" s="17">
        <f>H152*EXP(-0.5*C7^2*(C5/8)+C7*SQRT((C5/8))*NORMSINV(RAND()))</f>
        <v/>
      </c>
      <c r="J152" s="17">
        <f>I152*EXP(-0.5*C7^2*(C5/8)+C7*SQRT((C5/8))*NORMSINV(RAND()))</f>
        <v/>
      </c>
      <c r="K152" s="17">
        <f>J152*EXP(-0.5*C7^2*(C5/8)+C7*SQRT((C5/8))*NORMSINV(RAND()))</f>
        <v/>
      </c>
      <c r="L152" s="17">
        <f>K152*EXP(-0.5*C7^2*(C5/8)+C7*SQRT((C5/8))*NORMSINV(RAND()))</f>
        <v/>
      </c>
      <c r="M152" s="17">
        <f>AVERAGE(E152:L152)</f>
        <v/>
      </c>
      <c r="N152" s="17">
        <f>GEOMEAN(E152:L152)</f>
        <v/>
      </c>
      <c r="O152" s="17">
        <f>MAX(M152-L152,0)</f>
        <v/>
      </c>
      <c r="P152" s="17">
        <f>MAX(N152-L152,0)</f>
        <v/>
      </c>
    </row>
    <row r="153" ht="12" customHeight="1" s="51">
      <c r="D153" s="23" t="n">
        <v>140</v>
      </c>
      <c r="E153" s="17">
        <f>1*EXP(-0.5*C7^2*(C5/8)+C7*SQRT((C5/8))*NORMSINV(RAND()))</f>
        <v/>
      </c>
      <c r="F153" s="17">
        <f>E153*EXP(-0.5*C7^2*(C5/8)+C7*SQRT((C5/8))*NORMSINV(RAND()))</f>
        <v/>
      </c>
      <c r="G153" s="17">
        <f>F153*EXP(-0.5*C7^2*(C5/8)+C7*SQRT((C5/8))*NORMSINV(RAND()))</f>
        <v/>
      </c>
      <c r="H153" s="17">
        <f>G153*EXP(-0.5*C7^2*(C5/8)+C7*SQRT((C5/8))*NORMSINV(RAND()))</f>
        <v/>
      </c>
      <c r="I153" s="17">
        <f>H153*EXP(-0.5*C7^2*(C5/8)+C7*SQRT((C5/8))*NORMSINV(RAND()))</f>
        <v/>
      </c>
      <c r="J153" s="17">
        <f>I153*EXP(-0.5*C7^2*(C5/8)+C7*SQRT((C5/8))*NORMSINV(RAND()))</f>
        <v/>
      </c>
      <c r="K153" s="17">
        <f>J153*EXP(-0.5*C7^2*(C5/8)+C7*SQRT((C5/8))*NORMSINV(RAND()))</f>
        <v/>
      </c>
      <c r="L153" s="17">
        <f>K153*EXP(-0.5*C7^2*(C5/8)+C7*SQRT((C5/8))*NORMSINV(RAND()))</f>
        <v/>
      </c>
      <c r="M153" s="17">
        <f>AVERAGE(E153:L153)</f>
        <v/>
      </c>
      <c r="N153" s="17">
        <f>GEOMEAN(E153:L153)</f>
        <v/>
      </c>
      <c r="O153" s="17">
        <f>MAX(M153-L153,0)</f>
        <v/>
      </c>
      <c r="P153" s="17">
        <f>MAX(N153-L153,0)</f>
        <v/>
      </c>
    </row>
    <row r="154" ht="12" customHeight="1" s="51">
      <c r="D154" s="23" t="n">
        <v>141</v>
      </c>
      <c r="E154" s="17">
        <f>1*EXP(-0.5*C7^2*(C5/8)+C7*SQRT((C5/8))*NORMSINV(RAND()))</f>
        <v/>
      </c>
      <c r="F154" s="17">
        <f>E154*EXP(-0.5*C7^2*(C5/8)+C7*SQRT((C5/8))*NORMSINV(RAND()))</f>
        <v/>
      </c>
      <c r="G154" s="17">
        <f>F154*EXP(-0.5*C7^2*(C5/8)+C7*SQRT((C5/8))*NORMSINV(RAND()))</f>
        <v/>
      </c>
      <c r="H154" s="17">
        <f>G154*EXP(-0.5*C7^2*(C5/8)+C7*SQRT((C5/8))*NORMSINV(RAND()))</f>
        <v/>
      </c>
      <c r="I154" s="17">
        <f>H154*EXP(-0.5*C7^2*(C5/8)+C7*SQRT((C5/8))*NORMSINV(RAND()))</f>
        <v/>
      </c>
      <c r="J154" s="17">
        <f>I154*EXP(-0.5*C7^2*(C5/8)+C7*SQRT((C5/8))*NORMSINV(RAND()))</f>
        <v/>
      </c>
      <c r="K154" s="17">
        <f>J154*EXP(-0.5*C7^2*(C5/8)+C7*SQRT((C5/8))*NORMSINV(RAND()))</f>
        <v/>
      </c>
      <c r="L154" s="17">
        <f>K154*EXP(-0.5*C7^2*(C5/8)+C7*SQRT((C5/8))*NORMSINV(RAND()))</f>
        <v/>
      </c>
      <c r="M154" s="17">
        <f>AVERAGE(E154:L154)</f>
        <v/>
      </c>
      <c r="N154" s="17">
        <f>GEOMEAN(E154:L154)</f>
        <v/>
      </c>
      <c r="O154" s="17">
        <f>MAX(M154-L154,0)</f>
        <v/>
      </c>
      <c r="P154" s="17">
        <f>MAX(N154-L154,0)</f>
        <v/>
      </c>
    </row>
    <row r="155" ht="12" customHeight="1" s="51">
      <c r="D155" s="23" t="n">
        <v>142</v>
      </c>
      <c r="E155" s="17">
        <f>1*EXP(-0.5*C7^2*(C5/8)+C7*SQRT((C5/8))*NORMSINV(RAND()))</f>
        <v/>
      </c>
      <c r="F155" s="17">
        <f>E155*EXP(-0.5*C7^2*(C5/8)+C7*SQRT((C5/8))*NORMSINV(RAND()))</f>
        <v/>
      </c>
      <c r="G155" s="17">
        <f>F155*EXP(-0.5*C7^2*(C5/8)+C7*SQRT((C5/8))*NORMSINV(RAND()))</f>
        <v/>
      </c>
      <c r="H155" s="17">
        <f>G155*EXP(-0.5*C7^2*(C5/8)+C7*SQRT((C5/8))*NORMSINV(RAND()))</f>
        <v/>
      </c>
      <c r="I155" s="17">
        <f>H155*EXP(-0.5*C7^2*(C5/8)+C7*SQRT((C5/8))*NORMSINV(RAND()))</f>
        <v/>
      </c>
      <c r="J155" s="17">
        <f>I155*EXP(-0.5*C7^2*(C5/8)+C7*SQRT((C5/8))*NORMSINV(RAND()))</f>
        <v/>
      </c>
      <c r="K155" s="17">
        <f>J155*EXP(-0.5*C7^2*(C5/8)+C7*SQRT((C5/8))*NORMSINV(RAND()))</f>
        <v/>
      </c>
      <c r="L155" s="17">
        <f>K155*EXP(-0.5*C7^2*(C5/8)+C7*SQRT((C5/8))*NORMSINV(RAND()))</f>
        <v/>
      </c>
      <c r="M155" s="17">
        <f>AVERAGE(E155:L155)</f>
        <v/>
      </c>
      <c r="N155" s="17">
        <f>GEOMEAN(E155:L155)</f>
        <v/>
      </c>
      <c r="O155" s="17">
        <f>MAX(M155-L155,0)</f>
        <v/>
      </c>
      <c r="P155" s="17">
        <f>MAX(N155-L155,0)</f>
        <v/>
      </c>
    </row>
    <row r="156" ht="12" customHeight="1" s="51">
      <c r="D156" s="23" t="n">
        <v>143</v>
      </c>
      <c r="E156" s="17">
        <f>1*EXP(-0.5*C7^2*(C5/8)+C7*SQRT((C5/8))*NORMSINV(RAND()))</f>
        <v/>
      </c>
      <c r="F156" s="17">
        <f>E156*EXP(-0.5*C7^2*(C5/8)+C7*SQRT((C5/8))*NORMSINV(RAND()))</f>
        <v/>
      </c>
      <c r="G156" s="17">
        <f>F156*EXP(-0.5*C7^2*(C5/8)+C7*SQRT((C5/8))*NORMSINV(RAND()))</f>
        <v/>
      </c>
      <c r="H156" s="17">
        <f>G156*EXP(-0.5*C7^2*(C5/8)+C7*SQRT((C5/8))*NORMSINV(RAND()))</f>
        <v/>
      </c>
      <c r="I156" s="17">
        <f>H156*EXP(-0.5*C7^2*(C5/8)+C7*SQRT((C5/8))*NORMSINV(RAND()))</f>
        <v/>
      </c>
      <c r="J156" s="17">
        <f>I156*EXP(-0.5*C7^2*(C5/8)+C7*SQRT((C5/8))*NORMSINV(RAND()))</f>
        <v/>
      </c>
      <c r="K156" s="17">
        <f>J156*EXP(-0.5*C7^2*(C5/8)+C7*SQRT((C5/8))*NORMSINV(RAND()))</f>
        <v/>
      </c>
      <c r="L156" s="17">
        <f>K156*EXP(-0.5*C7^2*(C5/8)+C7*SQRT((C5/8))*NORMSINV(RAND()))</f>
        <v/>
      </c>
      <c r="M156" s="17">
        <f>AVERAGE(E156:L156)</f>
        <v/>
      </c>
      <c r="N156" s="17">
        <f>GEOMEAN(E156:L156)</f>
        <v/>
      </c>
      <c r="O156" s="17">
        <f>MAX(M156-L156,0)</f>
        <v/>
      </c>
      <c r="P156" s="17">
        <f>MAX(N156-L156,0)</f>
        <v/>
      </c>
    </row>
    <row r="157" ht="12" customHeight="1" s="51">
      <c r="D157" s="23" t="n">
        <v>144</v>
      </c>
      <c r="E157" s="17">
        <f>1*EXP(-0.5*C7^2*(C5/8)+C7*SQRT((C5/8))*NORMSINV(RAND()))</f>
        <v/>
      </c>
      <c r="F157" s="17">
        <f>E157*EXP(-0.5*C7^2*(C5/8)+C7*SQRT((C5/8))*NORMSINV(RAND()))</f>
        <v/>
      </c>
      <c r="G157" s="17">
        <f>F157*EXP(-0.5*C7^2*(C5/8)+C7*SQRT((C5/8))*NORMSINV(RAND()))</f>
        <v/>
      </c>
      <c r="H157" s="17">
        <f>G157*EXP(-0.5*C7^2*(C5/8)+C7*SQRT((C5/8))*NORMSINV(RAND()))</f>
        <v/>
      </c>
      <c r="I157" s="17">
        <f>H157*EXP(-0.5*C7^2*(C5/8)+C7*SQRT((C5/8))*NORMSINV(RAND()))</f>
        <v/>
      </c>
      <c r="J157" s="17">
        <f>I157*EXP(-0.5*C7^2*(C5/8)+C7*SQRT((C5/8))*NORMSINV(RAND()))</f>
        <v/>
      </c>
      <c r="K157" s="17">
        <f>J157*EXP(-0.5*C7^2*(C5/8)+C7*SQRT((C5/8))*NORMSINV(RAND()))</f>
        <v/>
      </c>
      <c r="L157" s="17">
        <f>K157*EXP(-0.5*C7^2*(C5/8)+C7*SQRT((C5/8))*NORMSINV(RAND()))</f>
        <v/>
      </c>
      <c r="M157" s="17">
        <f>AVERAGE(E157:L157)</f>
        <v/>
      </c>
      <c r="N157" s="17">
        <f>GEOMEAN(E157:L157)</f>
        <v/>
      </c>
      <c r="O157" s="17">
        <f>MAX(M157-L157,0)</f>
        <v/>
      </c>
      <c r="P157" s="17">
        <f>MAX(N157-L157,0)</f>
        <v/>
      </c>
    </row>
    <row r="158" ht="12" customHeight="1" s="51">
      <c r="D158" s="23" t="n">
        <v>145</v>
      </c>
      <c r="E158" s="17">
        <f>1*EXP(-0.5*C7^2*(C5/8)+C7*SQRT((C5/8))*NORMSINV(RAND()))</f>
        <v/>
      </c>
      <c r="F158" s="17">
        <f>E158*EXP(-0.5*C7^2*(C5/8)+C7*SQRT((C5/8))*NORMSINV(RAND()))</f>
        <v/>
      </c>
      <c r="G158" s="17">
        <f>F158*EXP(-0.5*C7^2*(C5/8)+C7*SQRT((C5/8))*NORMSINV(RAND()))</f>
        <v/>
      </c>
      <c r="H158" s="17">
        <f>G158*EXP(-0.5*C7^2*(C5/8)+C7*SQRT((C5/8))*NORMSINV(RAND()))</f>
        <v/>
      </c>
      <c r="I158" s="17">
        <f>H158*EXP(-0.5*C7^2*(C5/8)+C7*SQRT((C5/8))*NORMSINV(RAND()))</f>
        <v/>
      </c>
      <c r="J158" s="17">
        <f>I158*EXP(-0.5*C7^2*(C5/8)+C7*SQRT((C5/8))*NORMSINV(RAND()))</f>
        <v/>
      </c>
      <c r="K158" s="17">
        <f>J158*EXP(-0.5*C7^2*(C5/8)+C7*SQRT((C5/8))*NORMSINV(RAND()))</f>
        <v/>
      </c>
      <c r="L158" s="17">
        <f>K158*EXP(-0.5*C7^2*(C5/8)+C7*SQRT((C5/8))*NORMSINV(RAND()))</f>
        <v/>
      </c>
      <c r="M158" s="17">
        <f>AVERAGE(E158:L158)</f>
        <v/>
      </c>
      <c r="N158" s="17">
        <f>GEOMEAN(E158:L158)</f>
        <v/>
      </c>
      <c r="O158" s="17">
        <f>MAX(M158-L158,0)</f>
        <v/>
      </c>
      <c r="P158" s="17">
        <f>MAX(N158-L158,0)</f>
        <v/>
      </c>
    </row>
    <row r="159" ht="12" customHeight="1" s="51">
      <c r="D159" s="23" t="n">
        <v>146</v>
      </c>
      <c r="E159" s="17">
        <f>1*EXP(-0.5*C7^2*(C5/8)+C7*SQRT((C5/8))*NORMSINV(RAND()))</f>
        <v/>
      </c>
      <c r="F159" s="17">
        <f>E159*EXP(-0.5*C7^2*(C5/8)+C7*SQRT((C5/8))*NORMSINV(RAND()))</f>
        <v/>
      </c>
      <c r="G159" s="17">
        <f>F159*EXP(-0.5*C7^2*(C5/8)+C7*SQRT((C5/8))*NORMSINV(RAND()))</f>
        <v/>
      </c>
      <c r="H159" s="17">
        <f>G159*EXP(-0.5*C7^2*(C5/8)+C7*SQRT((C5/8))*NORMSINV(RAND()))</f>
        <v/>
      </c>
      <c r="I159" s="17">
        <f>H159*EXP(-0.5*C7^2*(C5/8)+C7*SQRT((C5/8))*NORMSINV(RAND()))</f>
        <v/>
      </c>
      <c r="J159" s="17">
        <f>I159*EXP(-0.5*C7^2*(C5/8)+C7*SQRT((C5/8))*NORMSINV(RAND()))</f>
        <v/>
      </c>
      <c r="K159" s="17">
        <f>J159*EXP(-0.5*C7^2*(C5/8)+C7*SQRT((C5/8))*NORMSINV(RAND()))</f>
        <v/>
      </c>
      <c r="L159" s="17">
        <f>K159*EXP(-0.5*C7^2*(C5/8)+C7*SQRT((C5/8))*NORMSINV(RAND()))</f>
        <v/>
      </c>
      <c r="M159" s="17">
        <f>AVERAGE(E159:L159)</f>
        <v/>
      </c>
      <c r="N159" s="17">
        <f>GEOMEAN(E159:L159)</f>
        <v/>
      </c>
      <c r="O159" s="17">
        <f>MAX(M159-L159,0)</f>
        <v/>
      </c>
      <c r="P159" s="17">
        <f>MAX(N159-L159,0)</f>
        <v/>
      </c>
    </row>
    <row r="160" ht="12" customHeight="1" s="51">
      <c r="D160" s="23" t="n">
        <v>147</v>
      </c>
      <c r="E160" s="17">
        <f>1*EXP(-0.5*C7^2*(C5/8)+C7*SQRT((C5/8))*NORMSINV(RAND()))</f>
        <v/>
      </c>
      <c r="F160" s="17">
        <f>E160*EXP(-0.5*C7^2*(C5/8)+C7*SQRT((C5/8))*NORMSINV(RAND()))</f>
        <v/>
      </c>
      <c r="G160" s="17">
        <f>F160*EXP(-0.5*C7^2*(C5/8)+C7*SQRT((C5/8))*NORMSINV(RAND()))</f>
        <v/>
      </c>
      <c r="H160" s="17">
        <f>G160*EXP(-0.5*C7^2*(C5/8)+C7*SQRT((C5/8))*NORMSINV(RAND()))</f>
        <v/>
      </c>
      <c r="I160" s="17">
        <f>H160*EXP(-0.5*C7^2*(C5/8)+C7*SQRT((C5/8))*NORMSINV(RAND()))</f>
        <v/>
      </c>
      <c r="J160" s="17">
        <f>I160*EXP(-0.5*C7^2*(C5/8)+C7*SQRT((C5/8))*NORMSINV(RAND()))</f>
        <v/>
      </c>
      <c r="K160" s="17">
        <f>J160*EXP(-0.5*C7^2*(C5/8)+C7*SQRT((C5/8))*NORMSINV(RAND()))</f>
        <v/>
      </c>
      <c r="L160" s="17">
        <f>K160*EXP(-0.5*C7^2*(C5/8)+C7*SQRT((C5/8))*NORMSINV(RAND()))</f>
        <v/>
      </c>
      <c r="M160" s="17">
        <f>AVERAGE(E160:L160)</f>
        <v/>
      </c>
      <c r="N160" s="17">
        <f>GEOMEAN(E160:L160)</f>
        <v/>
      </c>
      <c r="O160" s="17">
        <f>MAX(M160-L160,0)</f>
        <v/>
      </c>
      <c r="P160" s="17">
        <f>MAX(N160-L160,0)</f>
        <v/>
      </c>
    </row>
    <row r="161" ht="12" customHeight="1" s="51">
      <c r="D161" s="23" t="n">
        <v>148</v>
      </c>
      <c r="E161" s="17">
        <f>1*EXP(-0.5*C7^2*(C5/8)+C7*SQRT((C5/8))*NORMSINV(RAND()))</f>
        <v/>
      </c>
      <c r="F161" s="17">
        <f>E161*EXP(-0.5*C7^2*(C5/8)+C7*SQRT((C5/8))*NORMSINV(RAND()))</f>
        <v/>
      </c>
      <c r="G161" s="17">
        <f>F161*EXP(-0.5*C7^2*(C5/8)+C7*SQRT((C5/8))*NORMSINV(RAND()))</f>
        <v/>
      </c>
      <c r="H161" s="17">
        <f>G161*EXP(-0.5*C7^2*(C5/8)+C7*SQRT((C5/8))*NORMSINV(RAND()))</f>
        <v/>
      </c>
      <c r="I161" s="17">
        <f>H161*EXP(-0.5*C7^2*(C5/8)+C7*SQRT((C5/8))*NORMSINV(RAND()))</f>
        <v/>
      </c>
      <c r="J161" s="17">
        <f>I161*EXP(-0.5*C7^2*(C5/8)+C7*SQRT((C5/8))*NORMSINV(RAND()))</f>
        <v/>
      </c>
      <c r="K161" s="17">
        <f>J161*EXP(-0.5*C7^2*(C5/8)+C7*SQRT((C5/8))*NORMSINV(RAND()))</f>
        <v/>
      </c>
      <c r="L161" s="17">
        <f>K161*EXP(-0.5*C7^2*(C5/8)+C7*SQRT((C5/8))*NORMSINV(RAND()))</f>
        <v/>
      </c>
      <c r="M161" s="17">
        <f>AVERAGE(E161:L161)</f>
        <v/>
      </c>
      <c r="N161" s="17">
        <f>GEOMEAN(E161:L161)</f>
        <v/>
      </c>
      <c r="O161" s="17">
        <f>MAX(M161-L161,0)</f>
        <v/>
      </c>
      <c r="P161" s="17">
        <f>MAX(N161-L161,0)</f>
        <v/>
      </c>
    </row>
    <row r="162" ht="12" customHeight="1" s="51">
      <c r="D162" s="23" t="n">
        <v>149</v>
      </c>
      <c r="E162" s="17">
        <f>1*EXP(-0.5*C7^2*(C5/8)+C7*SQRT((C5/8))*NORMSINV(RAND()))</f>
        <v/>
      </c>
      <c r="F162" s="17">
        <f>E162*EXP(-0.5*C7^2*(C5/8)+C7*SQRT((C5/8))*NORMSINV(RAND()))</f>
        <v/>
      </c>
      <c r="G162" s="17">
        <f>F162*EXP(-0.5*C7^2*(C5/8)+C7*SQRT((C5/8))*NORMSINV(RAND()))</f>
        <v/>
      </c>
      <c r="H162" s="17">
        <f>G162*EXP(-0.5*C7^2*(C5/8)+C7*SQRT((C5/8))*NORMSINV(RAND()))</f>
        <v/>
      </c>
      <c r="I162" s="17">
        <f>H162*EXP(-0.5*C7^2*(C5/8)+C7*SQRT((C5/8))*NORMSINV(RAND()))</f>
        <v/>
      </c>
      <c r="J162" s="17">
        <f>I162*EXP(-0.5*C7^2*(C5/8)+C7*SQRT((C5/8))*NORMSINV(RAND()))</f>
        <v/>
      </c>
      <c r="K162" s="17">
        <f>J162*EXP(-0.5*C7^2*(C5/8)+C7*SQRT((C5/8))*NORMSINV(RAND()))</f>
        <v/>
      </c>
      <c r="L162" s="17">
        <f>K162*EXP(-0.5*C7^2*(C5/8)+C7*SQRT((C5/8))*NORMSINV(RAND()))</f>
        <v/>
      </c>
      <c r="M162" s="17">
        <f>AVERAGE(E162:L162)</f>
        <v/>
      </c>
      <c r="N162" s="17">
        <f>GEOMEAN(E162:L162)</f>
        <v/>
      </c>
      <c r="O162" s="17">
        <f>MAX(M162-L162,0)</f>
        <v/>
      </c>
      <c r="P162" s="17">
        <f>MAX(N162-L162,0)</f>
        <v/>
      </c>
    </row>
    <row r="163" ht="12" customHeight="1" s="51">
      <c r="D163" s="23" t="n">
        <v>150</v>
      </c>
      <c r="E163" s="17">
        <f>1*EXP(-0.5*C7^2*(C5/8)+C7*SQRT((C5/8))*NORMSINV(RAND()))</f>
        <v/>
      </c>
      <c r="F163" s="17">
        <f>E163*EXP(-0.5*C7^2*(C5/8)+C7*SQRT((C5/8))*NORMSINV(RAND()))</f>
        <v/>
      </c>
      <c r="G163" s="17">
        <f>F163*EXP(-0.5*C7^2*(C5/8)+C7*SQRT((C5/8))*NORMSINV(RAND()))</f>
        <v/>
      </c>
      <c r="H163" s="17">
        <f>G163*EXP(-0.5*C7^2*(C5/8)+C7*SQRT((C5/8))*NORMSINV(RAND()))</f>
        <v/>
      </c>
      <c r="I163" s="17">
        <f>H163*EXP(-0.5*C7^2*(C5/8)+C7*SQRT((C5/8))*NORMSINV(RAND()))</f>
        <v/>
      </c>
      <c r="J163" s="17">
        <f>I163*EXP(-0.5*C7^2*(C5/8)+C7*SQRT((C5/8))*NORMSINV(RAND()))</f>
        <v/>
      </c>
      <c r="K163" s="17">
        <f>J163*EXP(-0.5*C7^2*(C5/8)+C7*SQRT((C5/8))*NORMSINV(RAND()))</f>
        <v/>
      </c>
      <c r="L163" s="17">
        <f>K163*EXP(-0.5*C7^2*(C5/8)+C7*SQRT((C5/8))*NORMSINV(RAND()))</f>
        <v/>
      </c>
      <c r="M163" s="17">
        <f>AVERAGE(E163:L163)</f>
        <v/>
      </c>
      <c r="N163" s="17">
        <f>GEOMEAN(E163:L163)</f>
        <v/>
      </c>
      <c r="O163" s="17">
        <f>MAX(M163-L163,0)</f>
        <v/>
      </c>
      <c r="P163" s="17">
        <f>MAX(N163-L163,0)</f>
        <v/>
      </c>
    </row>
    <row r="164" ht="12" customHeight="1" s="51">
      <c r="D164" s="23" t="n">
        <v>151</v>
      </c>
      <c r="E164" s="17">
        <f>1*EXP(-0.5*C7^2*(C5/8)+C7*SQRT((C5/8))*NORMSINV(RAND()))</f>
        <v/>
      </c>
      <c r="F164" s="17">
        <f>E164*EXP(-0.5*C7^2*(C5/8)+C7*SQRT((C5/8))*NORMSINV(RAND()))</f>
        <v/>
      </c>
      <c r="G164" s="17">
        <f>F164*EXP(-0.5*C7^2*(C5/8)+C7*SQRT((C5/8))*NORMSINV(RAND()))</f>
        <v/>
      </c>
      <c r="H164" s="17">
        <f>G164*EXP(-0.5*C7^2*(C5/8)+C7*SQRT((C5/8))*NORMSINV(RAND()))</f>
        <v/>
      </c>
      <c r="I164" s="17">
        <f>H164*EXP(-0.5*C7^2*(C5/8)+C7*SQRT((C5/8))*NORMSINV(RAND()))</f>
        <v/>
      </c>
      <c r="J164" s="17">
        <f>I164*EXP(-0.5*C7^2*(C5/8)+C7*SQRT((C5/8))*NORMSINV(RAND()))</f>
        <v/>
      </c>
      <c r="K164" s="17">
        <f>J164*EXP(-0.5*C7^2*(C5/8)+C7*SQRT((C5/8))*NORMSINV(RAND()))</f>
        <v/>
      </c>
      <c r="L164" s="17">
        <f>K164*EXP(-0.5*C7^2*(C5/8)+C7*SQRT((C5/8))*NORMSINV(RAND()))</f>
        <v/>
      </c>
      <c r="M164" s="17">
        <f>AVERAGE(E164:L164)</f>
        <v/>
      </c>
      <c r="N164" s="17">
        <f>GEOMEAN(E164:L164)</f>
        <v/>
      </c>
      <c r="O164" s="17">
        <f>MAX(M164-L164,0)</f>
        <v/>
      </c>
      <c r="P164" s="17">
        <f>MAX(N164-L164,0)</f>
        <v/>
      </c>
    </row>
    <row r="165" ht="12" customHeight="1" s="51">
      <c r="D165" s="23" t="n">
        <v>152</v>
      </c>
      <c r="E165" s="17">
        <f>1*EXP(-0.5*C7^2*(C5/8)+C7*SQRT((C5/8))*NORMSINV(RAND()))</f>
        <v/>
      </c>
      <c r="F165" s="17">
        <f>E165*EXP(-0.5*C7^2*(C5/8)+C7*SQRT((C5/8))*NORMSINV(RAND()))</f>
        <v/>
      </c>
      <c r="G165" s="17">
        <f>F165*EXP(-0.5*C7^2*(C5/8)+C7*SQRT((C5/8))*NORMSINV(RAND()))</f>
        <v/>
      </c>
      <c r="H165" s="17">
        <f>G165*EXP(-0.5*C7^2*(C5/8)+C7*SQRT((C5/8))*NORMSINV(RAND()))</f>
        <v/>
      </c>
      <c r="I165" s="17">
        <f>H165*EXP(-0.5*C7^2*(C5/8)+C7*SQRT((C5/8))*NORMSINV(RAND()))</f>
        <v/>
      </c>
      <c r="J165" s="17">
        <f>I165*EXP(-0.5*C7^2*(C5/8)+C7*SQRT((C5/8))*NORMSINV(RAND()))</f>
        <v/>
      </c>
      <c r="K165" s="17">
        <f>J165*EXP(-0.5*C7^2*(C5/8)+C7*SQRT((C5/8))*NORMSINV(RAND()))</f>
        <v/>
      </c>
      <c r="L165" s="17">
        <f>K165*EXP(-0.5*C7^2*(C5/8)+C7*SQRT((C5/8))*NORMSINV(RAND()))</f>
        <v/>
      </c>
      <c r="M165" s="17">
        <f>AVERAGE(E165:L165)</f>
        <v/>
      </c>
      <c r="N165" s="17">
        <f>GEOMEAN(E165:L165)</f>
        <v/>
      </c>
      <c r="O165" s="17">
        <f>MAX(M165-L165,0)</f>
        <v/>
      </c>
      <c r="P165" s="17">
        <f>MAX(N165-L165,0)</f>
        <v/>
      </c>
    </row>
    <row r="166" ht="12" customHeight="1" s="51">
      <c r="D166" s="23" t="n">
        <v>153</v>
      </c>
      <c r="E166" s="17">
        <f>1*EXP(-0.5*C7^2*(C5/8)+C7*SQRT((C5/8))*NORMSINV(RAND()))</f>
        <v/>
      </c>
      <c r="F166" s="17">
        <f>E166*EXP(-0.5*C7^2*(C5/8)+C7*SQRT((C5/8))*NORMSINV(RAND()))</f>
        <v/>
      </c>
      <c r="G166" s="17">
        <f>F166*EXP(-0.5*C7^2*(C5/8)+C7*SQRT((C5/8))*NORMSINV(RAND()))</f>
        <v/>
      </c>
      <c r="H166" s="17">
        <f>G166*EXP(-0.5*C7^2*(C5/8)+C7*SQRT((C5/8))*NORMSINV(RAND()))</f>
        <v/>
      </c>
      <c r="I166" s="17">
        <f>H166*EXP(-0.5*C7^2*(C5/8)+C7*SQRT((C5/8))*NORMSINV(RAND()))</f>
        <v/>
      </c>
      <c r="J166" s="17">
        <f>I166*EXP(-0.5*C7^2*(C5/8)+C7*SQRT((C5/8))*NORMSINV(RAND()))</f>
        <v/>
      </c>
      <c r="K166" s="17">
        <f>J166*EXP(-0.5*C7^2*(C5/8)+C7*SQRT((C5/8))*NORMSINV(RAND()))</f>
        <v/>
      </c>
      <c r="L166" s="17">
        <f>K166*EXP(-0.5*C7^2*(C5/8)+C7*SQRT((C5/8))*NORMSINV(RAND()))</f>
        <v/>
      </c>
      <c r="M166" s="17">
        <f>AVERAGE(E166:L166)</f>
        <v/>
      </c>
      <c r="N166" s="17">
        <f>GEOMEAN(E166:L166)</f>
        <v/>
      </c>
      <c r="O166" s="17">
        <f>MAX(M166-L166,0)</f>
        <v/>
      </c>
      <c r="P166" s="17">
        <f>MAX(N166-L166,0)</f>
        <v/>
      </c>
    </row>
    <row r="167" ht="12" customHeight="1" s="51">
      <c r="D167" s="23" t="n">
        <v>154</v>
      </c>
      <c r="E167" s="17">
        <f>1*EXP(-0.5*C7^2*(C5/8)+C7*SQRT((C5/8))*NORMSINV(RAND()))</f>
        <v/>
      </c>
      <c r="F167" s="17">
        <f>E167*EXP(-0.5*C7^2*(C5/8)+C7*SQRT((C5/8))*NORMSINV(RAND()))</f>
        <v/>
      </c>
      <c r="G167" s="17">
        <f>F167*EXP(-0.5*C7^2*(C5/8)+C7*SQRT((C5/8))*NORMSINV(RAND()))</f>
        <v/>
      </c>
      <c r="H167" s="17">
        <f>G167*EXP(-0.5*C7^2*(C5/8)+C7*SQRT((C5/8))*NORMSINV(RAND()))</f>
        <v/>
      </c>
      <c r="I167" s="17">
        <f>H167*EXP(-0.5*C7^2*(C5/8)+C7*SQRT((C5/8))*NORMSINV(RAND()))</f>
        <v/>
      </c>
      <c r="J167" s="17">
        <f>I167*EXP(-0.5*C7^2*(C5/8)+C7*SQRT((C5/8))*NORMSINV(RAND()))</f>
        <v/>
      </c>
      <c r="K167" s="17">
        <f>J167*EXP(-0.5*C7^2*(C5/8)+C7*SQRT((C5/8))*NORMSINV(RAND()))</f>
        <v/>
      </c>
      <c r="L167" s="17">
        <f>K167*EXP(-0.5*C7^2*(C5/8)+C7*SQRT((C5/8))*NORMSINV(RAND()))</f>
        <v/>
      </c>
      <c r="M167" s="17">
        <f>AVERAGE(E167:L167)</f>
        <v/>
      </c>
      <c r="N167" s="17">
        <f>GEOMEAN(E167:L167)</f>
        <v/>
      </c>
      <c r="O167" s="17">
        <f>MAX(M167-L167,0)</f>
        <v/>
      </c>
      <c r="P167" s="17">
        <f>MAX(N167-L167,0)</f>
        <v/>
      </c>
    </row>
    <row r="168" ht="12" customHeight="1" s="51">
      <c r="D168" s="23" t="n">
        <v>155</v>
      </c>
      <c r="E168" s="17">
        <f>1*EXP(-0.5*C7^2*(C5/8)+C7*SQRT((C5/8))*NORMSINV(RAND()))</f>
        <v/>
      </c>
      <c r="F168" s="17">
        <f>E168*EXP(-0.5*C7^2*(C5/8)+C7*SQRT((C5/8))*NORMSINV(RAND()))</f>
        <v/>
      </c>
      <c r="G168" s="17">
        <f>F168*EXP(-0.5*C7^2*(C5/8)+C7*SQRT((C5/8))*NORMSINV(RAND()))</f>
        <v/>
      </c>
      <c r="H168" s="17">
        <f>G168*EXP(-0.5*C7^2*(C5/8)+C7*SQRT((C5/8))*NORMSINV(RAND()))</f>
        <v/>
      </c>
      <c r="I168" s="17">
        <f>H168*EXP(-0.5*C7^2*(C5/8)+C7*SQRT((C5/8))*NORMSINV(RAND()))</f>
        <v/>
      </c>
      <c r="J168" s="17">
        <f>I168*EXP(-0.5*C7^2*(C5/8)+C7*SQRT((C5/8))*NORMSINV(RAND()))</f>
        <v/>
      </c>
      <c r="K168" s="17">
        <f>J168*EXP(-0.5*C7^2*(C5/8)+C7*SQRT((C5/8))*NORMSINV(RAND()))</f>
        <v/>
      </c>
      <c r="L168" s="17">
        <f>K168*EXP(-0.5*C7^2*(C5/8)+C7*SQRT((C5/8))*NORMSINV(RAND()))</f>
        <v/>
      </c>
      <c r="M168" s="17">
        <f>AVERAGE(E168:L168)</f>
        <v/>
      </c>
      <c r="N168" s="17">
        <f>GEOMEAN(E168:L168)</f>
        <v/>
      </c>
      <c r="O168" s="17">
        <f>MAX(M168-L168,0)</f>
        <v/>
      </c>
      <c r="P168" s="17">
        <f>MAX(N168-L168,0)</f>
        <v/>
      </c>
    </row>
    <row r="169" ht="12" customHeight="1" s="51">
      <c r="D169" s="23" t="n">
        <v>156</v>
      </c>
      <c r="E169" s="17">
        <f>1*EXP(-0.5*C7^2*(C5/8)+C7*SQRT((C5/8))*NORMSINV(RAND()))</f>
        <v/>
      </c>
      <c r="F169" s="17">
        <f>E169*EXP(-0.5*C7^2*(C5/8)+C7*SQRT((C5/8))*NORMSINV(RAND()))</f>
        <v/>
      </c>
      <c r="G169" s="17">
        <f>F169*EXP(-0.5*C7^2*(C5/8)+C7*SQRT((C5/8))*NORMSINV(RAND()))</f>
        <v/>
      </c>
      <c r="H169" s="17">
        <f>G169*EXP(-0.5*C7^2*(C5/8)+C7*SQRT((C5/8))*NORMSINV(RAND()))</f>
        <v/>
      </c>
      <c r="I169" s="17">
        <f>H169*EXP(-0.5*C7^2*(C5/8)+C7*SQRT((C5/8))*NORMSINV(RAND()))</f>
        <v/>
      </c>
      <c r="J169" s="17">
        <f>I169*EXP(-0.5*C7^2*(C5/8)+C7*SQRT((C5/8))*NORMSINV(RAND()))</f>
        <v/>
      </c>
      <c r="K169" s="17">
        <f>J169*EXP(-0.5*C7^2*(C5/8)+C7*SQRT((C5/8))*NORMSINV(RAND()))</f>
        <v/>
      </c>
      <c r="L169" s="17">
        <f>K169*EXP(-0.5*C7^2*(C5/8)+C7*SQRT((C5/8))*NORMSINV(RAND()))</f>
        <v/>
      </c>
      <c r="M169" s="17">
        <f>AVERAGE(E169:L169)</f>
        <v/>
      </c>
      <c r="N169" s="17">
        <f>GEOMEAN(E169:L169)</f>
        <v/>
      </c>
      <c r="O169" s="17">
        <f>MAX(M169-L169,0)</f>
        <v/>
      </c>
      <c r="P169" s="17">
        <f>MAX(N169-L169,0)</f>
        <v/>
      </c>
    </row>
    <row r="170" ht="12" customHeight="1" s="51">
      <c r="D170" s="23" t="n">
        <v>157</v>
      </c>
      <c r="E170" s="17">
        <f>1*EXP(-0.5*C7^2*(C5/8)+C7*SQRT((C5/8))*NORMSINV(RAND()))</f>
        <v/>
      </c>
      <c r="F170" s="17">
        <f>E170*EXP(-0.5*C7^2*(C5/8)+C7*SQRT((C5/8))*NORMSINV(RAND()))</f>
        <v/>
      </c>
      <c r="G170" s="17">
        <f>F170*EXP(-0.5*C7^2*(C5/8)+C7*SQRT((C5/8))*NORMSINV(RAND()))</f>
        <v/>
      </c>
      <c r="H170" s="17">
        <f>G170*EXP(-0.5*C7^2*(C5/8)+C7*SQRT((C5/8))*NORMSINV(RAND()))</f>
        <v/>
      </c>
      <c r="I170" s="17">
        <f>H170*EXP(-0.5*C7^2*(C5/8)+C7*SQRT((C5/8))*NORMSINV(RAND()))</f>
        <v/>
      </c>
      <c r="J170" s="17">
        <f>I170*EXP(-0.5*C7^2*(C5/8)+C7*SQRT((C5/8))*NORMSINV(RAND()))</f>
        <v/>
      </c>
      <c r="K170" s="17">
        <f>J170*EXP(-0.5*C7^2*(C5/8)+C7*SQRT((C5/8))*NORMSINV(RAND()))</f>
        <v/>
      </c>
      <c r="L170" s="17">
        <f>K170*EXP(-0.5*C7^2*(C5/8)+C7*SQRT((C5/8))*NORMSINV(RAND()))</f>
        <v/>
      </c>
      <c r="M170" s="17">
        <f>AVERAGE(E170:L170)</f>
        <v/>
      </c>
      <c r="N170" s="17">
        <f>GEOMEAN(E170:L170)</f>
        <v/>
      </c>
      <c r="O170" s="17">
        <f>MAX(M170-L170,0)</f>
        <v/>
      </c>
      <c r="P170" s="17">
        <f>MAX(N170-L170,0)</f>
        <v/>
      </c>
    </row>
    <row r="171" ht="12" customHeight="1" s="51">
      <c r="D171" s="23" t="n">
        <v>158</v>
      </c>
      <c r="E171" s="17">
        <f>1*EXP(-0.5*C7^2*(C5/8)+C7*SQRT((C5/8))*NORMSINV(RAND()))</f>
        <v/>
      </c>
      <c r="F171" s="17">
        <f>E171*EXP(-0.5*C7^2*(C5/8)+C7*SQRT((C5/8))*NORMSINV(RAND()))</f>
        <v/>
      </c>
      <c r="G171" s="17">
        <f>F171*EXP(-0.5*C7^2*(C5/8)+C7*SQRT((C5/8))*NORMSINV(RAND()))</f>
        <v/>
      </c>
      <c r="H171" s="17">
        <f>G171*EXP(-0.5*C7^2*(C5/8)+C7*SQRT((C5/8))*NORMSINV(RAND()))</f>
        <v/>
      </c>
      <c r="I171" s="17">
        <f>H171*EXP(-0.5*C7^2*(C5/8)+C7*SQRT((C5/8))*NORMSINV(RAND()))</f>
        <v/>
      </c>
      <c r="J171" s="17">
        <f>I171*EXP(-0.5*C7^2*(C5/8)+C7*SQRT((C5/8))*NORMSINV(RAND()))</f>
        <v/>
      </c>
      <c r="K171" s="17">
        <f>J171*EXP(-0.5*C7^2*(C5/8)+C7*SQRT((C5/8))*NORMSINV(RAND()))</f>
        <v/>
      </c>
      <c r="L171" s="17">
        <f>K171*EXP(-0.5*C7^2*(C5/8)+C7*SQRT((C5/8))*NORMSINV(RAND()))</f>
        <v/>
      </c>
      <c r="M171" s="17">
        <f>AVERAGE(E171:L171)</f>
        <v/>
      </c>
      <c r="N171" s="17">
        <f>GEOMEAN(E171:L171)</f>
        <v/>
      </c>
      <c r="O171" s="17">
        <f>MAX(M171-L171,0)</f>
        <v/>
      </c>
      <c r="P171" s="17">
        <f>MAX(N171-L171,0)</f>
        <v/>
      </c>
    </row>
    <row r="172" ht="12" customHeight="1" s="51">
      <c r="D172" s="23" t="n">
        <v>159</v>
      </c>
      <c r="E172" s="17">
        <f>1*EXP(-0.5*C7^2*(C5/8)+C7*SQRT((C5/8))*NORMSINV(RAND()))</f>
        <v/>
      </c>
      <c r="F172" s="17">
        <f>E172*EXP(-0.5*C7^2*(C5/8)+C7*SQRT((C5/8))*NORMSINV(RAND()))</f>
        <v/>
      </c>
      <c r="G172" s="17">
        <f>F172*EXP(-0.5*C7^2*(C5/8)+C7*SQRT((C5/8))*NORMSINV(RAND()))</f>
        <v/>
      </c>
      <c r="H172" s="17">
        <f>G172*EXP(-0.5*C7^2*(C5/8)+C7*SQRT((C5/8))*NORMSINV(RAND()))</f>
        <v/>
      </c>
      <c r="I172" s="17">
        <f>H172*EXP(-0.5*C7^2*(C5/8)+C7*SQRT((C5/8))*NORMSINV(RAND()))</f>
        <v/>
      </c>
      <c r="J172" s="17">
        <f>I172*EXP(-0.5*C7^2*(C5/8)+C7*SQRT((C5/8))*NORMSINV(RAND()))</f>
        <v/>
      </c>
      <c r="K172" s="17">
        <f>J172*EXP(-0.5*C7^2*(C5/8)+C7*SQRT((C5/8))*NORMSINV(RAND()))</f>
        <v/>
      </c>
      <c r="L172" s="17">
        <f>K172*EXP(-0.5*C7^2*(C5/8)+C7*SQRT((C5/8))*NORMSINV(RAND()))</f>
        <v/>
      </c>
      <c r="M172" s="17">
        <f>AVERAGE(E172:L172)</f>
        <v/>
      </c>
      <c r="N172" s="17">
        <f>GEOMEAN(E172:L172)</f>
        <v/>
      </c>
      <c r="O172" s="17">
        <f>MAX(M172-L172,0)</f>
        <v/>
      </c>
      <c r="P172" s="17">
        <f>MAX(N172-L172,0)</f>
        <v/>
      </c>
    </row>
    <row r="173" ht="12" customHeight="1" s="51">
      <c r="D173" s="23" t="n">
        <v>160</v>
      </c>
      <c r="E173" s="17">
        <f>1*EXP(-0.5*C7^2*(C5/8)+C7*SQRT((C5/8))*NORMSINV(RAND()))</f>
        <v/>
      </c>
      <c r="F173" s="17">
        <f>E173*EXP(-0.5*C7^2*(C5/8)+C7*SQRT((C5/8))*NORMSINV(RAND()))</f>
        <v/>
      </c>
      <c r="G173" s="17">
        <f>F173*EXP(-0.5*C7^2*(C5/8)+C7*SQRT((C5/8))*NORMSINV(RAND()))</f>
        <v/>
      </c>
      <c r="H173" s="17">
        <f>G173*EXP(-0.5*C7^2*(C5/8)+C7*SQRT((C5/8))*NORMSINV(RAND()))</f>
        <v/>
      </c>
      <c r="I173" s="17">
        <f>H173*EXP(-0.5*C7^2*(C5/8)+C7*SQRT((C5/8))*NORMSINV(RAND()))</f>
        <v/>
      </c>
      <c r="J173" s="17">
        <f>I173*EXP(-0.5*C7^2*(C5/8)+C7*SQRT((C5/8))*NORMSINV(RAND()))</f>
        <v/>
      </c>
      <c r="K173" s="17">
        <f>J173*EXP(-0.5*C7^2*(C5/8)+C7*SQRT((C5/8))*NORMSINV(RAND()))</f>
        <v/>
      </c>
      <c r="L173" s="17">
        <f>K173*EXP(-0.5*C7^2*(C5/8)+C7*SQRT((C5/8))*NORMSINV(RAND()))</f>
        <v/>
      </c>
      <c r="M173" s="17">
        <f>AVERAGE(E173:L173)</f>
        <v/>
      </c>
      <c r="N173" s="17">
        <f>GEOMEAN(E173:L173)</f>
        <v/>
      </c>
      <c r="O173" s="17">
        <f>MAX(M173-L173,0)</f>
        <v/>
      </c>
      <c r="P173" s="17">
        <f>MAX(N173-L173,0)</f>
        <v/>
      </c>
    </row>
    <row r="174" ht="12" customHeight="1" s="51">
      <c r="D174" s="23" t="n">
        <v>161</v>
      </c>
      <c r="E174" s="17">
        <f>1*EXP(-0.5*C7^2*(C5/8)+C7*SQRT((C5/8))*NORMSINV(RAND()))</f>
        <v/>
      </c>
      <c r="F174" s="17">
        <f>E174*EXP(-0.5*C7^2*(C5/8)+C7*SQRT((C5/8))*NORMSINV(RAND()))</f>
        <v/>
      </c>
      <c r="G174" s="17">
        <f>F174*EXP(-0.5*C7^2*(C5/8)+C7*SQRT((C5/8))*NORMSINV(RAND()))</f>
        <v/>
      </c>
      <c r="H174" s="17">
        <f>G174*EXP(-0.5*C7^2*(C5/8)+C7*SQRT((C5/8))*NORMSINV(RAND()))</f>
        <v/>
      </c>
      <c r="I174" s="17">
        <f>H174*EXP(-0.5*C7^2*(C5/8)+C7*SQRT((C5/8))*NORMSINV(RAND()))</f>
        <v/>
      </c>
      <c r="J174" s="17">
        <f>I174*EXP(-0.5*C7^2*(C5/8)+C7*SQRT((C5/8))*NORMSINV(RAND()))</f>
        <v/>
      </c>
      <c r="K174" s="17">
        <f>J174*EXP(-0.5*C7^2*(C5/8)+C7*SQRT((C5/8))*NORMSINV(RAND()))</f>
        <v/>
      </c>
      <c r="L174" s="17">
        <f>K174*EXP(-0.5*C7^2*(C5/8)+C7*SQRT((C5/8))*NORMSINV(RAND()))</f>
        <v/>
      </c>
      <c r="M174" s="17">
        <f>AVERAGE(E174:L174)</f>
        <v/>
      </c>
      <c r="N174" s="17">
        <f>GEOMEAN(E174:L174)</f>
        <v/>
      </c>
      <c r="O174" s="17">
        <f>MAX(M174-L174,0)</f>
        <v/>
      </c>
      <c r="P174" s="17">
        <f>MAX(N174-L174,0)</f>
        <v/>
      </c>
    </row>
    <row r="175" ht="12" customHeight="1" s="51">
      <c r="D175" s="23" t="n">
        <v>162</v>
      </c>
      <c r="E175" s="17">
        <f>1*EXP(-0.5*C7^2*(C5/8)+C7*SQRT((C5/8))*NORMSINV(RAND()))</f>
        <v/>
      </c>
      <c r="F175" s="17">
        <f>E175*EXP(-0.5*C7^2*(C5/8)+C7*SQRT((C5/8))*NORMSINV(RAND()))</f>
        <v/>
      </c>
      <c r="G175" s="17">
        <f>F175*EXP(-0.5*C7^2*(C5/8)+C7*SQRT((C5/8))*NORMSINV(RAND()))</f>
        <v/>
      </c>
      <c r="H175" s="17">
        <f>G175*EXP(-0.5*C7^2*(C5/8)+C7*SQRT((C5/8))*NORMSINV(RAND()))</f>
        <v/>
      </c>
      <c r="I175" s="17">
        <f>H175*EXP(-0.5*C7^2*(C5/8)+C7*SQRT((C5/8))*NORMSINV(RAND()))</f>
        <v/>
      </c>
      <c r="J175" s="17">
        <f>I175*EXP(-0.5*C7^2*(C5/8)+C7*SQRT((C5/8))*NORMSINV(RAND()))</f>
        <v/>
      </c>
      <c r="K175" s="17">
        <f>J175*EXP(-0.5*C7^2*(C5/8)+C7*SQRT((C5/8))*NORMSINV(RAND()))</f>
        <v/>
      </c>
      <c r="L175" s="17">
        <f>K175*EXP(-0.5*C7^2*(C5/8)+C7*SQRT((C5/8))*NORMSINV(RAND()))</f>
        <v/>
      </c>
      <c r="M175" s="17">
        <f>AVERAGE(E175:L175)</f>
        <v/>
      </c>
      <c r="N175" s="17">
        <f>GEOMEAN(E175:L175)</f>
        <v/>
      </c>
      <c r="O175" s="17">
        <f>MAX(M175-L175,0)</f>
        <v/>
      </c>
      <c r="P175" s="17">
        <f>MAX(N175-L175,0)</f>
        <v/>
      </c>
    </row>
    <row r="176" ht="12" customHeight="1" s="51">
      <c r="D176" s="23" t="n">
        <v>163</v>
      </c>
      <c r="E176" s="17">
        <f>1*EXP(-0.5*C7^2*(C5/8)+C7*SQRT((C5/8))*NORMSINV(RAND()))</f>
        <v/>
      </c>
      <c r="F176" s="17">
        <f>E176*EXP(-0.5*C7^2*(C5/8)+C7*SQRT((C5/8))*NORMSINV(RAND()))</f>
        <v/>
      </c>
      <c r="G176" s="17">
        <f>F176*EXP(-0.5*C7^2*(C5/8)+C7*SQRT((C5/8))*NORMSINV(RAND()))</f>
        <v/>
      </c>
      <c r="H176" s="17">
        <f>G176*EXP(-0.5*C7^2*(C5/8)+C7*SQRT((C5/8))*NORMSINV(RAND()))</f>
        <v/>
      </c>
      <c r="I176" s="17">
        <f>H176*EXP(-0.5*C7^2*(C5/8)+C7*SQRT((C5/8))*NORMSINV(RAND()))</f>
        <v/>
      </c>
      <c r="J176" s="17">
        <f>I176*EXP(-0.5*C7^2*(C5/8)+C7*SQRT((C5/8))*NORMSINV(RAND()))</f>
        <v/>
      </c>
      <c r="K176" s="17">
        <f>J176*EXP(-0.5*C7^2*(C5/8)+C7*SQRT((C5/8))*NORMSINV(RAND()))</f>
        <v/>
      </c>
      <c r="L176" s="17">
        <f>K176*EXP(-0.5*C7^2*(C5/8)+C7*SQRT((C5/8))*NORMSINV(RAND()))</f>
        <v/>
      </c>
      <c r="M176" s="17">
        <f>AVERAGE(E176:L176)</f>
        <v/>
      </c>
      <c r="N176" s="17">
        <f>GEOMEAN(E176:L176)</f>
        <v/>
      </c>
      <c r="O176" s="17">
        <f>MAX(M176-L176,0)</f>
        <v/>
      </c>
      <c r="P176" s="17">
        <f>MAX(N176-L176,0)</f>
        <v/>
      </c>
    </row>
    <row r="177" ht="12" customHeight="1" s="51">
      <c r="D177" s="23" t="n">
        <v>164</v>
      </c>
      <c r="E177" s="17">
        <f>1*EXP(-0.5*C7^2*(C5/8)+C7*SQRT((C5/8))*NORMSINV(RAND()))</f>
        <v/>
      </c>
      <c r="F177" s="17">
        <f>E177*EXP(-0.5*C7^2*(C5/8)+C7*SQRT((C5/8))*NORMSINV(RAND()))</f>
        <v/>
      </c>
      <c r="G177" s="17">
        <f>F177*EXP(-0.5*C7^2*(C5/8)+C7*SQRT((C5/8))*NORMSINV(RAND()))</f>
        <v/>
      </c>
      <c r="H177" s="17">
        <f>G177*EXP(-0.5*C7^2*(C5/8)+C7*SQRT((C5/8))*NORMSINV(RAND()))</f>
        <v/>
      </c>
      <c r="I177" s="17">
        <f>H177*EXP(-0.5*C7^2*(C5/8)+C7*SQRT((C5/8))*NORMSINV(RAND()))</f>
        <v/>
      </c>
      <c r="J177" s="17">
        <f>I177*EXP(-0.5*C7^2*(C5/8)+C7*SQRT((C5/8))*NORMSINV(RAND()))</f>
        <v/>
      </c>
      <c r="K177" s="17">
        <f>J177*EXP(-0.5*C7^2*(C5/8)+C7*SQRT((C5/8))*NORMSINV(RAND()))</f>
        <v/>
      </c>
      <c r="L177" s="17">
        <f>K177*EXP(-0.5*C7^2*(C5/8)+C7*SQRT((C5/8))*NORMSINV(RAND()))</f>
        <v/>
      </c>
      <c r="M177" s="17">
        <f>AVERAGE(E177:L177)</f>
        <v/>
      </c>
      <c r="N177" s="17">
        <f>GEOMEAN(E177:L177)</f>
        <v/>
      </c>
      <c r="O177" s="17">
        <f>MAX(M177-L177,0)</f>
        <v/>
      </c>
      <c r="P177" s="17">
        <f>MAX(N177-L177,0)</f>
        <v/>
      </c>
    </row>
    <row r="178" ht="12" customHeight="1" s="51">
      <c r="D178" s="23" t="n">
        <v>165</v>
      </c>
      <c r="E178" s="17">
        <f>1*EXP(-0.5*C7^2*(C5/8)+C7*SQRT((C5/8))*NORMSINV(RAND()))</f>
        <v/>
      </c>
      <c r="F178" s="17">
        <f>E178*EXP(-0.5*C7^2*(C5/8)+C7*SQRT((C5/8))*NORMSINV(RAND()))</f>
        <v/>
      </c>
      <c r="G178" s="17">
        <f>F178*EXP(-0.5*C7^2*(C5/8)+C7*SQRT((C5/8))*NORMSINV(RAND()))</f>
        <v/>
      </c>
      <c r="H178" s="17">
        <f>G178*EXP(-0.5*C7^2*(C5/8)+C7*SQRT((C5/8))*NORMSINV(RAND()))</f>
        <v/>
      </c>
      <c r="I178" s="17">
        <f>H178*EXP(-0.5*C7^2*(C5/8)+C7*SQRT((C5/8))*NORMSINV(RAND()))</f>
        <v/>
      </c>
      <c r="J178" s="17">
        <f>I178*EXP(-0.5*C7^2*(C5/8)+C7*SQRT((C5/8))*NORMSINV(RAND()))</f>
        <v/>
      </c>
      <c r="K178" s="17">
        <f>J178*EXP(-0.5*C7^2*(C5/8)+C7*SQRT((C5/8))*NORMSINV(RAND()))</f>
        <v/>
      </c>
      <c r="L178" s="17">
        <f>K178*EXP(-0.5*C7^2*(C5/8)+C7*SQRT((C5/8))*NORMSINV(RAND()))</f>
        <v/>
      </c>
      <c r="M178" s="17">
        <f>AVERAGE(E178:L178)</f>
        <v/>
      </c>
      <c r="N178" s="17">
        <f>GEOMEAN(E178:L178)</f>
        <v/>
      </c>
      <c r="O178" s="17">
        <f>MAX(M178-L178,0)</f>
        <v/>
      </c>
      <c r="P178" s="17">
        <f>MAX(N178-L178,0)</f>
        <v/>
      </c>
    </row>
    <row r="179" ht="12" customHeight="1" s="51">
      <c r="D179" s="23" t="n">
        <v>166</v>
      </c>
      <c r="E179" s="17">
        <f>1*EXP(-0.5*C7^2*(C5/8)+C7*SQRT((C5/8))*NORMSINV(RAND()))</f>
        <v/>
      </c>
      <c r="F179" s="17">
        <f>E179*EXP(-0.5*C7^2*(C5/8)+C7*SQRT((C5/8))*NORMSINV(RAND()))</f>
        <v/>
      </c>
      <c r="G179" s="17">
        <f>F179*EXP(-0.5*C7^2*(C5/8)+C7*SQRT((C5/8))*NORMSINV(RAND()))</f>
        <v/>
      </c>
      <c r="H179" s="17">
        <f>G179*EXP(-0.5*C7^2*(C5/8)+C7*SQRT((C5/8))*NORMSINV(RAND()))</f>
        <v/>
      </c>
      <c r="I179" s="17">
        <f>H179*EXP(-0.5*C7^2*(C5/8)+C7*SQRT((C5/8))*NORMSINV(RAND()))</f>
        <v/>
      </c>
      <c r="J179" s="17">
        <f>I179*EXP(-0.5*C7^2*(C5/8)+C7*SQRT((C5/8))*NORMSINV(RAND()))</f>
        <v/>
      </c>
      <c r="K179" s="17">
        <f>J179*EXP(-0.5*C7^2*(C5/8)+C7*SQRT((C5/8))*NORMSINV(RAND()))</f>
        <v/>
      </c>
      <c r="L179" s="17">
        <f>K179*EXP(-0.5*C7^2*(C5/8)+C7*SQRT((C5/8))*NORMSINV(RAND()))</f>
        <v/>
      </c>
      <c r="M179" s="17">
        <f>AVERAGE(E179:L179)</f>
        <v/>
      </c>
      <c r="N179" s="17">
        <f>GEOMEAN(E179:L179)</f>
        <v/>
      </c>
      <c r="O179" s="17">
        <f>MAX(M179-L179,0)</f>
        <v/>
      </c>
      <c r="P179" s="17">
        <f>MAX(N179-L179,0)</f>
        <v/>
      </c>
    </row>
    <row r="180" ht="12" customHeight="1" s="51">
      <c r="D180" s="23" t="n">
        <v>167</v>
      </c>
      <c r="E180" s="17">
        <f>1*EXP(-0.5*C7^2*(C5/8)+C7*SQRT((C5/8))*NORMSINV(RAND()))</f>
        <v/>
      </c>
      <c r="F180" s="17">
        <f>E180*EXP(-0.5*C7^2*(C5/8)+C7*SQRT((C5/8))*NORMSINV(RAND()))</f>
        <v/>
      </c>
      <c r="G180" s="17">
        <f>F180*EXP(-0.5*C7^2*(C5/8)+C7*SQRT((C5/8))*NORMSINV(RAND()))</f>
        <v/>
      </c>
      <c r="H180" s="17">
        <f>G180*EXP(-0.5*C7^2*(C5/8)+C7*SQRT((C5/8))*NORMSINV(RAND()))</f>
        <v/>
      </c>
      <c r="I180" s="17">
        <f>H180*EXP(-0.5*C7^2*(C5/8)+C7*SQRT((C5/8))*NORMSINV(RAND()))</f>
        <v/>
      </c>
      <c r="J180" s="17">
        <f>I180*EXP(-0.5*C7^2*(C5/8)+C7*SQRT((C5/8))*NORMSINV(RAND()))</f>
        <v/>
      </c>
      <c r="K180" s="17">
        <f>J180*EXP(-0.5*C7^2*(C5/8)+C7*SQRT((C5/8))*NORMSINV(RAND()))</f>
        <v/>
      </c>
      <c r="L180" s="17">
        <f>K180*EXP(-0.5*C7^2*(C5/8)+C7*SQRT((C5/8))*NORMSINV(RAND()))</f>
        <v/>
      </c>
      <c r="M180" s="17">
        <f>AVERAGE(E180:L180)</f>
        <v/>
      </c>
      <c r="N180" s="17">
        <f>GEOMEAN(E180:L180)</f>
        <v/>
      </c>
      <c r="O180" s="17">
        <f>MAX(M180-L180,0)</f>
        <v/>
      </c>
      <c r="P180" s="17">
        <f>MAX(N180-L180,0)</f>
        <v/>
      </c>
    </row>
    <row r="181" ht="12" customHeight="1" s="51">
      <c r="D181" s="23" t="n">
        <v>168</v>
      </c>
      <c r="E181" s="17">
        <f>1*EXP(-0.5*C7^2*(C5/8)+C7*SQRT((C5/8))*NORMSINV(RAND()))</f>
        <v/>
      </c>
      <c r="F181" s="17">
        <f>E181*EXP(-0.5*C7^2*(C5/8)+C7*SQRT((C5/8))*NORMSINV(RAND()))</f>
        <v/>
      </c>
      <c r="G181" s="17">
        <f>F181*EXP(-0.5*C7^2*(C5/8)+C7*SQRT((C5/8))*NORMSINV(RAND()))</f>
        <v/>
      </c>
      <c r="H181" s="17">
        <f>G181*EXP(-0.5*C7^2*(C5/8)+C7*SQRT((C5/8))*NORMSINV(RAND()))</f>
        <v/>
      </c>
      <c r="I181" s="17">
        <f>H181*EXP(-0.5*C7^2*(C5/8)+C7*SQRT((C5/8))*NORMSINV(RAND()))</f>
        <v/>
      </c>
      <c r="J181" s="17">
        <f>I181*EXP(-0.5*C7^2*(C5/8)+C7*SQRT((C5/8))*NORMSINV(RAND()))</f>
        <v/>
      </c>
      <c r="K181" s="17">
        <f>J181*EXP(-0.5*C7^2*(C5/8)+C7*SQRT((C5/8))*NORMSINV(RAND()))</f>
        <v/>
      </c>
      <c r="L181" s="17">
        <f>K181*EXP(-0.5*C7^2*(C5/8)+C7*SQRT((C5/8))*NORMSINV(RAND()))</f>
        <v/>
      </c>
      <c r="M181" s="17">
        <f>AVERAGE(E181:L181)</f>
        <v/>
      </c>
      <c r="N181" s="17">
        <f>GEOMEAN(E181:L181)</f>
        <v/>
      </c>
      <c r="O181" s="17">
        <f>MAX(M181-L181,0)</f>
        <v/>
      </c>
      <c r="P181" s="17">
        <f>MAX(N181-L181,0)</f>
        <v/>
      </c>
    </row>
    <row r="182" ht="12" customHeight="1" s="51">
      <c r="D182" s="23" t="n">
        <v>169</v>
      </c>
      <c r="E182" s="17">
        <f>1*EXP(-0.5*C7^2*(C5/8)+C7*SQRT((C5/8))*NORMSINV(RAND()))</f>
        <v/>
      </c>
      <c r="F182" s="17">
        <f>E182*EXP(-0.5*C7^2*(C5/8)+C7*SQRT((C5/8))*NORMSINV(RAND()))</f>
        <v/>
      </c>
      <c r="G182" s="17">
        <f>F182*EXP(-0.5*C7^2*(C5/8)+C7*SQRT((C5/8))*NORMSINV(RAND()))</f>
        <v/>
      </c>
      <c r="H182" s="17">
        <f>G182*EXP(-0.5*C7^2*(C5/8)+C7*SQRT((C5/8))*NORMSINV(RAND()))</f>
        <v/>
      </c>
      <c r="I182" s="17">
        <f>H182*EXP(-0.5*C7^2*(C5/8)+C7*SQRT((C5/8))*NORMSINV(RAND()))</f>
        <v/>
      </c>
      <c r="J182" s="17">
        <f>I182*EXP(-0.5*C7^2*(C5/8)+C7*SQRT((C5/8))*NORMSINV(RAND()))</f>
        <v/>
      </c>
      <c r="K182" s="17">
        <f>J182*EXP(-0.5*C7^2*(C5/8)+C7*SQRT((C5/8))*NORMSINV(RAND()))</f>
        <v/>
      </c>
      <c r="L182" s="17">
        <f>K182*EXP(-0.5*C7^2*(C5/8)+C7*SQRT((C5/8))*NORMSINV(RAND()))</f>
        <v/>
      </c>
      <c r="M182" s="17">
        <f>AVERAGE(E182:L182)</f>
        <v/>
      </c>
      <c r="N182" s="17">
        <f>GEOMEAN(E182:L182)</f>
        <v/>
      </c>
      <c r="O182" s="17">
        <f>MAX(M182-L182,0)</f>
        <v/>
      </c>
      <c r="P182" s="17">
        <f>MAX(N182-L182,0)</f>
        <v/>
      </c>
    </row>
    <row r="183" ht="12" customHeight="1" s="51">
      <c r="D183" s="23" t="n">
        <v>170</v>
      </c>
      <c r="E183" s="17">
        <f>1*EXP(-0.5*C7^2*(C5/8)+C7*SQRT((C5/8))*NORMSINV(RAND()))</f>
        <v/>
      </c>
      <c r="F183" s="17">
        <f>E183*EXP(-0.5*C7^2*(C5/8)+C7*SQRT((C5/8))*NORMSINV(RAND()))</f>
        <v/>
      </c>
      <c r="G183" s="17">
        <f>F183*EXP(-0.5*C7^2*(C5/8)+C7*SQRT((C5/8))*NORMSINV(RAND()))</f>
        <v/>
      </c>
      <c r="H183" s="17">
        <f>G183*EXP(-0.5*C7^2*(C5/8)+C7*SQRT((C5/8))*NORMSINV(RAND()))</f>
        <v/>
      </c>
      <c r="I183" s="17">
        <f>H183*EXP(-0.5*C7^2*(C5/8)+C7*SQRT((C5/8))*NORMSINV(RAND()))</f>
        <v/>
      </c>
      <c r="J183" s="17">
        <f>I183*EXP(-0.5*C7^2*(C5/8)+C7*SQRT((C5/8))*NORMSINV(RAND()))</f>
        <v/>
      </c>
      <c r="K183" s="17">
        <f>J183*EXP(-0.5*C7^2*(C5/8)+C7*SQRT((C5/8))*NORMSINV(RAND()))</f>
        <v/>
      </c>
      <c r="L183" s="17">
        <f>K183*EXP(-0.5*C7^2*(C5/8)+C7*SQRT((C5/8))*NORMSINV(RAND()))</f>
        <v/>
      </c>
      <c r="M183" s="17">
        <f>AVERAGE(E183:L183)</f>
        <v/>
      </c>
      <c r="N183" s="17">
        <f>GEOMEAN(E183:L183)</f>
        <v/>
      </c>
      <c r="O183" s="17">
        <f>MAX(M183-L183,0)</f>
        <v/>
      </c>
      <c r="P183" s="17">
        <f>MAX(N183-L183,0)</f>
        <v/>
      </c>
    </row>
    <row r="184" ht="12" customHeight="1" s="51">
      <c r="D184" s="23" t="n">
        <v>171</v>
      </c>
      <c r="E184" s="17">
        <f>1*EXP(-0.5*C7^2*(C5/8)+C7*SQRT((C5/8))*NORMSINV(RAND()))</f>
        <v/>
      </c>
      <c r="F184" s="17">
        <f>E184*EXP(-0.5*C7^2*(C5/8)+C7*SQRT((C5/8))*NORMSINV(RAND()))</f>
        <v/>
      </c>
      <c r="G184" s="17">
        <f>F184*EXP(-0.5*C7^2*(C5/8)+C7*SQRT((C5/8))*NORMSINV(RAND()))</f>
        <v/>
      </c>
      <c r="H184" s="17">
        <f>G184*EXP(-0.5*C7^2*(C5/8)+C7*SQRT((C5/8))*NORMSINV(RAND()))</f>
        <v/>
      </c>
      <c r="I184" s="17">
        <f>H184*EXP(-0.5*C7^2*(C5/8)+C7*SQRT((C5/8))*NORMSINV(RAND()))</f>
        <v/>
      </c>
      <c r="J184" s="17">
        <f>I184*EXP(-0.5*C7^2*(C5/8)+C7*SQRT((C5/8))*NORMSINV(RAND()))</f>
        <v/>
      </c>
      <c r="K184" s="17">
        <f>J184*EXP(-0.5*C7^2*(C5/8)+C7*SQRT((C5/8))*NORMSINV(RAND()))</f>
        <v/>
      </c>
      <c r="L184" s="17">
        <f>K184*EXP(-0.5*C7^2*(C5/8)+C7*SQRT((C5/8))*NORMSINV(RAND()))</f>
        <v/>
      </c>
      <c r="M184" s="17">
        <f>AVERAGE(E184:L184)</f>
        <v/>
      </c>
      <c r="N184" s="17">
        <f>GEOMEAN(E184:L184)</f>
        <v/>
      </c>
      <c r="O184" s="17">
        <f>MAX(M184-L184,0)</f>
        <v/>
      </c>
      <c r="P184" s="17">
        <f>MAX(N184-L184,0)</f>
        <v/>
      </c>
    </row>
    <row r="185" ht="12" customHeight="1" s="51">
      <c r="D185" s="23" t="n">
        <v>172</v>
      </c>
      <c r="E185" s="17">
        <f>1*EXP(-0.5*C7^2*(C5/8)+C7*SQRT((C5/8))*NORMSINV(RAND()))</f>
        <v/>
      </c>
      <c r="F185" s="17">
        <f>E185*EXP(-0.5*C7^2*(C5/8)+C7*SQRT((C5/8))*NORMSINV(RAND()))</f>
        <v/>
      </c>
      <c r="G185" s="17">
        <f>F185*EXP(-0.5*C7^2*(C5/8)+C7*SQRT((C5/8))*NORMSINV(RAND()))</f>
        <v/>
      </c>
      <c r="H185" s="17">
        <f>G185*EXP(-0.5*C7^2*(C5/8)+C7*SQRT((C5/8))*NORMSINV(RAND()))</f>
        <v/>
      </c>
      <c r="I185" s="17">
        <f>H185*EXP(-0.5*C7^2*(C5/8)+C7*SQRT((C5/8))*NORMSINV(RAND()))</f>
        <v/>
      </c>
      <c r="J185" s="17">
        <f>I185*EXP(-0.5*C7^2*(C5/8)+C7*SQRT((C5/8))*NORMSINV(RAND()))</f>
        <v/>
      </c>
      <c r="K185" s="17">
        <f>J185*EXP(-0.5*C7^2*(C5/8)+C7*SQRT((C5/8))*NORMSINV(RAND()))</f>
        <v/>
      </c>
      <c r="L185" s="17">
        <f>K185*EXP(-0.5*C7^2*(C5/8)+C7*SQRT((C5/8))*NORMSINV(RAND()))</f>
        <v/>
      </c>
      <c r="M185" s="17">
        <f>AVERAGE(E185:L185)</f>
        <v/>
      </c>
      <c r="N185" s="17">
        <f>GEOMEAN(E185:L185)</f>
        <v/>
      </c>
      <c r="O185" s="17">
        <f>MAX(M185-L185,0)</f>
        <v/>
      </c>
      <c r="P185" s="17">
        <f>MAX(N185-L185,0)</f>
        <v/>
      </c>
    </row>
    <row r="186" ht="12" customHeight="1" s="51">
      <c r="D186" s="23" t="n">
        <v>173</v>
      </c>
      <c r="E186" s="17">
        <f>1*EXP(-0.5*C7^2*(C5/8)+C7*SQRT((C5/8))*NORMSINV(RAND()))</f>
        <v/>
      </c>
      <c r="F186" s="17">
        <f>E186*EXP(-0.5*C7^2*(C5/8)+C7*SQRT((C5/8))*NORMSINV(RAND()))</f>
        <v/>
      </c>
      <c r="G186" s="17">
        <f>F186*EXP(-0.5*C7^2*(C5/8)+C7*SQRT((C5/8))*NORMSINV(RAND()))</f>
        <v/>
      </c>
      <c r="H186" s="17">
        <f>G186*EXP(-0.5*C7^2*(C5/8)+C7*SQRT((C5/8))*NORMSINV(RAND()))</f>
        <v/>
      </c>
      <c r="I186" s="17">
        <f>H186*EXP(-0.5*C7^2*(C5/8)+C7*SQRT((C5/8))*NORMSINV(RAND()))</f>
        <v/>
      </c>
      <c r="J186" s="17">
        <f>I186*EXP(-0.5*C7^2*(C5/8)+C7*SQRT((C5/8))*NORMSINV(RAND()))</f>
        <v/>
      </c>
      <c r="K186" s="17">
        <f>J186*EXP(-0.5*C7^2*(C5/8)+C7*SQRT((C5/8))*NORMSINV(RAND()))</f>
        <v/>
      </c>
      <c r="L186" s="17">
        <f>K186*EXP(-0.5*C7^2*(C5/8)+C7*SQRT((C5/8))*NORMSINV(RAND()))</f>
        <v/>
      </c>
      <c r="M186" s="17">
        <f>AVERAGE(E186:L186)</f>
        <v/>
      </c>
      <c r="N186" s="17">
        <f>GEOMEAN(E186:L186)</f>
        <v/>
      </c>
      <c r="O186" s="17">
        <f>MAX(M186-L186,0)</f>
        <v/>
      </c>
      <c r="P186" s="17">
        <f>MAX(N186-L186,0)</f>
        <v/>
      </c>
    </row>
    <row r="187" ht="12" customHeight="1" s="51">
      <c r="D187" s="23" t="n">
        <v>174</v>
      </c>
      <c r="E187" s="17">
        <f>1*EXP(-0.5*C7^2*(C5/8)+C7*SQRT((C5/8))*NORMSINV(RAND()))</f>
        <v/>
      </c>
      <c r="F187" s="17">
        <f>E187*EXP(-0.5*C7^2*(C5/8)+C7*SQRT((C5/8))*NORMSINV(RAND()))</f>
        <v/>
      </c>
      <c r="G187" s="17">
        <f>F187*EXP(-0.5*C7^2*(C5/8)+C7*SQRT((C5/8))*NORMSINV(RAND()))</f>
        <v/>
      </c>
      <c r="H187" s="17">
        <f>G187*EXP(-0.5*C7^2*(C5/8)+C7*SQRT((C5/8))*NORMSINV(RAND()))</f>
        <v/>
      </c>
      <c r="I187" s="17">
        <f>H187*EXP(-0.5*C7^2*(C5/8)+C7*SQRT((C5/8))*NORMSINV(RAND()))</f>
        <v/>
      </c>
      <c r="J187" s="17">
        <f>I187*EXP(-0.5*C7^2*(C5/8)+C7*SQRT((C5/8))*NORMSINV(RAND()))</f>
        <v/>
      </c>
      <c r="K187" s="17">
        <f>J187*EXP(-0.5*C7^2*(C5/8)+C7*SQRT((C5/8))*NORMSINV(RAND()))</f>
        <v/>
      </c>
      <c r="L187" s="17">
        <f>K187*EXP(-0.5*C7^2*(C5/8)+C7*SQRT((C5/8))*NORMSINV(RAND()))</f>
        <v/>
      </c>
      <c r="M187" s="17">
        <f>AVERAGE(E187:L187)</f>
        <v/>
      </c>
      <c r="N187" s="17">
        <f>GEOMEAN(E187:L187)</f>
        <v/>
      </c>
      <c r="O187" s="17">
        <f>MAX(M187-L187,0)</f>
        <v/>
      </c>
      <c r="P187" s="17">
        <f>MAX(N187-L187,0)</f>
        <v/>
      </c>
    </row>
    <row r="188" ht="12" customHeight="1" s="51">
      <c r="D188" s="23" t="n">
        <v>175</v>
      </c>
      <c r="E188" s="17">
        <f>1*EXP(-0.5*C7^2*(C5/8)+C7*SQRT((C5/8))*NORMSINV(RAND()))</f>
        <v/>
      </c>
      <c r="F188" s="17">
        <f>E188*EXP(-0.5*C7^2*(C5/8)+C7*SQRT((C5/8))*NORMSINV(RAND()))</f>
        <v/>
      </c>
      <c r="G188" s="17">
        <f>F188*EXP(-0.5*C7^2*(C5/8)+C7*SQRT((C5/8))*NORMSINV(RAND()))</f>
        <v/>
      </c>
      <c r="H188" s="17">
        <f>G188*EXP(-0.5*C7^2*(C5/8)+C7*SQRT((C5/8))*NORMSINV(RAND()))</f>
        <v/>
      </c>
      <c r="I188" s="17">
        <f>H188*EXP(-0.5*C7^2*(C5/8)+C7*SQRT((C5/8))*NORMSINV(RAND()))</f>
        <v/>
      </c>
      <c r="J188" s="17">
        <f>I188*EXP(-0.5*C7^2*(C5/8)+C7*SQRT((C5/8))*NORMSINV(RAND()))</f>
        <v/>
      </c>
      <c r="K188" s="17">
        <f>J188*EXP(-0.5*C7^2*(C5/8)+C7*SQRT((C5/8))*NORMSINV(RAND()))</f>
        <v/>
      </c>
      <c r="L188" s="17">
        <f>K188*EXP(-0.5*C7^2*(C5/8)+C7*SQRT((C5/8))*NORMSINV(RAND()))</f>
        <v/>
      </c>
      <c r="M188" s="17">
        <f>AVERAGE(E188:L188)</f>
        <v/>
      </c>
      <c r="N188" s="17">
        <f>GEOMEAN(E188:L188)</f>
        <v/>
      </c>
      <c r="O188" s="17">
        <f>MAX(M188-L188,0)</f>
        <v/>
      </c>
      <c r="P188" s="17">
        <f>MAX(N188-L188,0)</f>
        <v/>
      </c>
    </row>
    <row r="189" ht="12" customHeight="1" s="51">
      <c r="D189" s="23" t="n">
        <v>176</v>
      </c>
      <c r="E189" s="17">
        <f>1*EXP(-0.5*C7^2*(C5/8)+C7*SQRT((C5/8))*NORMSINV(RAND()))</f>
        <v/>
      </c>
      <c r="F189" s="17">
        <f>E189*EXP(-0.5*C7^2*(C5/8)+C7*SQRT((C5/8))*NORMSINV(RAND()))</f>
        <v/>
      </c>
      <c r="G189" s="17">
        <f>F189*EXP(-0.5*C7^2*(C5/8)+C7*SQRT((C5/8))*NORMSINV(RAND()))</f>
        <v/>
      </c>
      <c r="H189" s="17">
        <f>G189*EXP(-0.5*C7^2*(C5/8)+C7*SQRT((C5/8))*NORMSINV(RAND()))</f>
        <v/>
      </c>
      <c r="I189" s="17">
        <f>H189*EXP(-0.5*C7^2*(C5/8)+C7*SQRT((C5/8))*NORMSINV(RAND()))</f>
        <v/>
      </c>
      <c r="J189" s="17">
        <f>I189*EXP(-0.5*C7^2*(C5/8)+C7*SQRT((C5/8))*NORMSINV(RAND()))</f>
        <v/>
      </c>
      <c r="K189" s="17">
        <f>J189*EXP(-0.5*C7^2*(C5/8)+C7*SQRT((C5/8))*NORMSINV(RAND()))</f>
        <v/>
      </c>
      <c r="L189" s="17">
        <f>K189*EXP(-0.5*C7^2*(C5/8)+C7*SQRT((C5/8))*NORMSINV(RAND()))</f>
        <v/>
      </c>
      <c r="M189" s="17">
        <f>AVERAGE(E189:L189)</f>
        <v/>
      </c>
      <c r="N189" s="17">
        <f>GEOMEAN(E189:L189)</f>
        <v/>
      </c>
      <c r="O189" s="17">
        <f>MAX(M189-L189,0)</f>
        <v/>
      </c>
      <c r="P189" s="17">
        <f>MAX(N189-L189,0)</f>
        <v/>
      </c>
    </row>
    <row r="190" ht="12" customHeight="1" s="51">
      <c r="D190" s="23" t="n">
        <v>177</v>
      </c>
      <c r="E190" s="17">
        <f>1*EXP(-0.5*C7^2*(C5/8)+C7*SQRT((C5/8))*NORMSINV(RAND()))</f>
        <v/>
      </c>
      <c r="F190" s="17">
        <f>E190*EXP(-0.5*C7^2*(C5/8)+C7*SQRT((C5/8))*NORMSINV(RAND()))</f>
        <v/>
      </c>
      <c r="G190" s="17">
        <f>F190*EXP(-0.5*C7^2*(C5/8)+C7*SQRT((C5/8))*NORMSINV(RAND()))</f>
        <v/>
      </c>
      <c r="H190" s="17">
        <f>G190*EXP(-0.5*C7^2*(C5/8)+C7*SQRT((C5/8))*NORMSINV(RAND()))</f>
        <v/>
      </c>
      <c r="I190" s="17">
        <f>H190*EXP(-0.5*C7^2*(C5/8)+C7*SQRT((C5/8))*NORMSINV(RAND()))</f>
        <v/>
      </c>
      <c r="J190" s="17">
        <f>I190*EXP(-0.5*C7^2*(C5/8)+C7*SQRT((C5/8))*NORMSINV(RAND()))</f>
        <v/>
      </c>
      <c r="K190" s="17">
        <f>J190*EXP(-0.5*C7^2*(C5/8)+C7*SQRT((C5/8))*NORMSINV(RAND()))</f>
        <v/>
      </c>
      <c r="L190" s="17">
        <f>K190*EXP(-0.5*C7^2*(C5/8)+C7*SQRT((C5/8))*NORMSINV(RAND()))</f>
        <v/>
      </c>
      <c r="M190" s="17">
        <f>AVERAGE(E190:L190)</f>
        <v/>
      </c>
      <c r="N190" s="17">
        <f>GEOMEAN(E190:L190)</f>
        <v/>
      </c>
      <c r="O190" s="17">
        <f>MAX(M190-L190,0)</f>
        <v/>
      </c>
      <c r="P190" s="17">
        <f>MAX(N190-L190,0)</f>
        <v/>
      </c>
    </row>
    <row r="191" ht="12" customHeight="1" s="51">
      <c r="D191" s="23" t="n">
        <v>178</v>
      </c>
      <c r="E191" s="17">
        <f>1*EXP(-0.5*C7^2*(C5/8)+C7*SQRT((C5/8))*NORMSINV(RAND()))</f>
        <v/>
      </c>
      <c r="F191" s="17">
        <f>E191*EXP(-0.5*C7^2*(C5/8)+C7*SQRT((C5/8))*NORMSINV(RAND()))</f>
        <v/>
      </c>
      <c r="G191" s="17">
        <f>F191*EXP(-0.5*C7^2*(C5/8)+C7*SQRT((C5/8))*NORMSINV(RAND()))</f>
        <v/>
      </c>
      <c r="H191" s="17">
        <f>G191*EXP(-0.5*C7^2*(C5/8)+C7*SQRT((C5/8))*NORMSINV(RAND()))</f>
        <v/>
      </c>
      <c r="I191" s="17">
        <f>H191*EXP(-0.5*C7^2*(C5/8)+C7*SQRT((C5/8))*NORMSINV(RAND()))</f>
        <v/>
      </c>
      <c r="J191" s="17">
        <f>I191*EXP(-0.5*C7^2*(C5/8)+C7*SQRT((C5/8))*NORMSINV(RAND()))</f>
        <v/>
      </c>
      <c r="K191" s="17">
        <f>J191*EXP(-0.5*C7^2*(C5/8)+C7*SQRT((C5/8))*NORMSINV(RAND()))</f>
        <v/>
      </c>
      <c r="L191" s="17">
        <f>K191*EXP(-0.5*C7^2*(C5/8)+C7*SQRT((C5/8))*NORMSINV(RAND()))</f>
        <v/>
      </c>
      <c r="M191" s="17">
        <f>AVERAGE(E191:L191)</f>
        <v/>
      </c>
      <c r="N191" s="17">
        <f>GEOMEAN(E191:L191)</f>
        <v/>
      </c>
      <c r="O191" s="17">
        <f>MAX(M191-L191,0)</f>
        <v/>
      </c>
      <c r="P191" s="17">
        <f>MAX(N191-L191,0)</f>
        <v/>
      </c>
    </row>
    <row r="192" ht="12" customHeight="1" s="51">
      <c r="D192" s="23" t="n">
        <v>179</v>
      </c>
      <c r="E192" s="17">
        <f>1*EXP(-0.5*C7^2*(C5/8)+C7*SQRT((C5/8))*NORMSINV(RAND()))</f>
        <v/>
      </c>
      <c r="F192" s="17">
        <f>E192*EXP(-0.5*C7^2*(C5/8)+C7*SQRT((C5/8))*NORMSINV(RAND()))</f>
        <v/>
      </c>
      <c r="G192" s="17">
        <f>F192*EXP(-0.5*C7^2*(C5/8)+C7*SQRT((C5/8))*NORMSINV(RAND()))</f>
        <v/>
      </c>
      <c r="H192" s="17">
        <f>G192*EXP(-0.5*C7^2*(C5/8)+C7*SQRT((C5/8))*NORMSINV(RAND()))</f>
        <v/>
      </c>
      <c r="I192" s="17">
        <f>H192*EXP(-0.5*C7^2*(C5/8)+C7*SQRT((C5/8))*NORMSINV(RAND()))</f>
        <v/>
      </c>
      <c r="J192" s="17">
        <f>I192*EXP(-0.5*C7^2*(C5/8)+C7*SQRT((C5/8))*NORMSINV(RAND()))</f>
        <v/>
      </c>
      <c r="K192" s="17">
        <f>J192*EXP(-0.5*C7^2*(C5/8)+C7*SQRT((C5/8))*NORMSINV(RAND()))</f>
        <v/>
      </c>
      <c r="L192" s="17">
        <f>K192*EXP(-0.5*C7^2*(C5/8)+C7*SQRT((C5/8))*NORMSINV(RAND()))</f>
        <v/>
      </c>
      <c r="M192" s="17">
        <f>AVERAGE(E192:L192)</f>
        <v/>
      </c>
      <c r="N192" s="17">
        <f>GEOMEAN(E192:L192)</f>
        <v/>
      </c>
      <c r="O192" s="17">
        <f>MAX(M192-L192,0)</f>
        <v/>
      </c>
      <c r="P192" s="17">
        <f>MAX(N192-L192,0)</f>
        <v/>
      </c>
    </row>
    <row r="193" ht="12" customHeight="1" s="51">
      <c r="D193" s="23" t="n">
        <v>180</v>
      </c>
      <c r="E193" s="17">
        <f>1*EXP(-0.5*C7^2*(C5/8)+C7*SQRT((C5/8))*NORMSINV(RAND()))</f>
        <v/>
      </c>
      <c r="F193" s="17">
        <f>E193*EXP(-0.5*C7^2*(C5/8)+C7*SQRT((C5/8))*NORMSINV(RAND()))</f>
        <v/>
      </c>
      <c r="G193" s="17">
        <f>F193*EXP(-0.5*C7^2*(C5/8)+C7*SQRT((C5/8))*NORMSINV(RAND()))</f>
        <v/>
      </c>
      <c r="H193" s="17">
        <f>G193*EXP(-0.5*C7^2*(C5/8)+C7*SQRT((C5/8))*NORMSINV(RAND()))</f>
        <v/>
      </c>
      <c r="I193" s="17">
        <f>H193*EXP(-0.5*C7^2*(C5/8)+C7*SQRT((C5/8))*NORMSINV(RAND()))</f>
        <v/>
      </c>
      <c r="J193" s="17">
        <f>I193*EXP(-0.5*C7^2*(C5/8)+C7*SQRT((C5/8))*NORMSINV(RAND()))</f>
        <v/>
      </c>
      <c r="K193" s="17">
        <f>J193*EXP(-0.5*C7^2*(C5/8)+C7*SQRT((C5/8))*NORMSINV(RAND()))</f>
        <v/>
      </c>
      <c r="L193" s="17">
        <f>K193*EXP(-0.5*C7^2*(C5/8)+C7*SQRT((C5/8))*NORMSINV(RAND()))</f>
        <v/>
      </c>
      <c r="M193" s="17">
        <f>AVERAGE(E193:L193)</f>
        <v/>
      </c>
      <c r="N193" s="17">
        <f>GEOMEAN(E193:L193)</f>
        <v/>
      </c>
      <c r="O193" s="17">
        <f>MAX(M193-L193,0)</f>
        <v/>
      </c>
      <c r="P193" s="17">
        <f>MAX(N193-L193,0)</f>
        <v/>
      </c>
    </row>
    <row r="194" ht="12" customHeight="1" s="51">
      <c r="D194" s="23" t="n">
        <v>181</v>
      </c>
      <c r="E194" s="17">
        <f>1*EXP(-0.5*C7^2*(C5/8)+C7*SQRT((C5/8))*NORMSINV(RAND()))</f>
        <v/>
      </c>
      <c r="F194" s="17">
        <f>E194*EXP(-0.5*C7^2*(C5/8)+C7*SQRT((C5/8))*NORMSINV(RAND()))</f>
        <v/>
      </c>
      <c r="G194" s="17">
        <f>F194*EXP(-0.5*C7^2*(C5/8)+C7*SQRT((C5/8))*NORMSINV(RAND()))</f>
        <v/>
      </c>
      <c r="H194" s="17">
        <f>G194*EXP(-0.5*C7^2*(C5/8)+C7*SQRT((C5/8))*NORMSINV(RAND()))</f>
        <v/>
      </c>
      <c r="I194" s="17">
        <f>H194*EXP(-0.5*C7^2*(C5/8)+C7*SQRT((C5/8))*NORMSINV(RAND()))</f>
        <v/>
      </c>
      <c r="J194" s="17">
        <f>I194*EXP(-0.5*C7^2*(C5/8)+C7*SQRT((C5/8))*NORMSINV(RAND()))</f>
        <v/>
      </c>
      <c r="K194" s="17">
        <f>J194*EXP(-0.5*C7^2*(C5/8)+C7*SQRT((C5/8))*NORMSINV(RAND()))</f>
        <v/>
      </c>
      <c r="L194" s="17">
        <f>K194*EXP(-0.5*C7^2*(C5/8)+C7*SQRT((C5/8))*NORMSINV(RAND()))</f>
        <v/>
      </c>
      <c r="M194" s="17">
        <f>AVERAGE(E194:L194)</f>
        <v/>
      </c>
      <c r="N194" s="17">
        <f>GEOMEAN(E194:L194)</f>
        <v/>
      </c>
      <c r="O194" s="17">
        <f>MAX(M194-L194,0)</f>
        <v/>
      </c>
      <c r="P194" s="17">
        <f>MAX(N194-L194,0)</f>
        <v/>
      </c>
    </row>
    <row r="195" ht="12" customHeight="1" s="51">
      <c r="D195" s="23" t="n">
        <v>182</v>
      </c>
      <c r="E195" s="17">
        <f>1*EXP(-0.5*C7^2*(C5/8)+C7*SQRT((C5/8))*NORMSINV(RAND()))</f>
        <v/>
      </c>
      <c r="F195" s="17">
        <f>E195*EXP(-0.5*C7^2*(C5/8)+C7*SQRT((C5/8))*NORMSINV(RAND()))</f>
        <v/>
      </c>
      <c r="G195" s="17">
        <f>F195*EXP(-0.5*C7^2*(C5/8)+C7*SQRT((C5/8))*NORMSINV(RAND()))</f>
        <v/>
      </c>
      <c r="H195" s="17">
        <f>G195*EXP(-0.5*C7^2*(C5/8)+C7*SQRT((C5/8))*NORMSINV(RAND()))</f>
        <v/>
      </c>
      <c r="I195" s="17">
        <f>H195*EXP(-0.5*C7^2*(C5/8)+C7*SQRT((C5/8))*NORMSINV(RAND()))</f>
        <v/>
      </c>
      <c r="J195" s="17">
        <f>I195*EXP(-0.5*C7^2*(C5/8)+C7*SQRT((C5/8))*NORMSINV(RAND()))</f>
        <v/>
      </c>
      <c r="K195" s="17">
        <f>J195*EXP(-0.5*C7^2*(C5/8)+C7*SQRT((C5/8))*NORMSINV(RAND()))</f>
        <v/>
      </c>
      <c r="L195" s="17">
        <f>K195*EXP(-0.5*C7^2*(C5/8)+C7*SQRT((C5/8))*NORMSINV(RAND()))</f>
        <v/>
      </c>
      <c r="M195" s="17">
        <f>AVERAGE(E195:L195)</f>
        <v/>
      </c>
      <c r="N195" s="17">
        <f>GEOMEAN(E195:L195)</f>
        <v/>
      </c>
      <c r="O195" s="17">
        <f>MAX(M195-L195,0)</f>
        <v/>
      </c>
      <c r="P195" s="17">
        <f>MAX(N195-L195,0)</f>
        <v/>
      </c>
    </row>
    <row r="196" ht="12" customHeight="1" s="51">
      <c r="D196" s="23" t="n">
        <v>183</v>
      </c>
      <c r="E196" s="17">
        <f>1*EXP(-0.5*C7^2*(C5/8)+C7*SQRT((C5/8))*NORMSINV(RAND()))</f>
        <v/>
      </c>
      <c r="F196" s="17">
        <f>E196*EXP(-0.5*C7^2*(C5/8)+C7*SQRT((C5/8))*NORMSINV(RAND()))</f>
        <v/>
      </c>
      <c r="G196" s="17">
        <f>F196*EXP(-0.5*C7^2*(C5/8)+C7*SQRT((C5/8))*NORMSINV(RAND()))</f>
        <v/>
      </c>
      <c r="H196" s="17">
        <f>G196*EXP(-0.5*C7^2*(C5/8)+C7*SQRT((C5/8))*NORMSINV(RAND()))</f>
        <v/>
      </c>
      <c r="I196" s="17">
        <f>H196*EXP(-0.5*C7^2*(C5/8)+C7*SQRT((C5/8))*NORMSINV(RAND()))</f>
        <v/>
      </c>
      <c r="J196" s="17">
        <f>I196*EXP(-0.5*C7^2*(C5/8)+C7*SQRT((C5/8))*NORMSINV(RAND()))</f>
        <v/>
      </c>
      <c r="K196" s="17">
        <f>J196*EXP(-0.5*C7^2*(C5/8)+C7*SQRT((C5/8))*NORMSINV(RAND()))</f>
        <v/>
      </c>
      <c r="L196" s="17">
        <f>K196*EXP(-0.5*C7^2*(C5/8)+C7*SQRT((C5/8))*NORMSINV(RAND()))</f>
        <v/>
      </c>
      <c r="M196" s="17">
        <f>AVERAGE(E196:L196)</f>
        <v/>
      </c>
      <c r="N196" s="17">
        <f>GEOMEAN(E196:L196)</f>
        <v/>
      </c>
      <c r="O196" s="17">
        <f>MAX(M196-L196,0)</f>
        <v/>
      </c>
      <c r="P196" s="17">
        <f>MAX(N196-L196,0)</f>
        <v/>
      </c>
    </row>
    <row r="197" ht="12" customHeight="1" s="51">
      <c r="D197" s="23" t="n">
        <v>184</v>
      </c>
      <c r="E197" s="17">
        <f>1*EXP(-0.5*C7^2*(C5/8)+C7*SQRT((C5/8))*NORMSINV(RAND()))</f>
        <v/>
      </c>
      <c r="F197" s="17">
        <f>E197*EXP(-0.5*C7^2*(C5/8)+C7*SQRT((C5/8))*NORMSINV(RAND()))</f>
        <v/>
      </c>
      <c r="G197" s="17">
        <f>F197*EXP(-0.5*C7^2*(C5/8)+C7*SQRT((C5/8))*NORMSINV(RAND()))</f>
        <v/>
      </c>
      <c r="H197" s="17">
        <f>G197*EXP(-0.5*C7^2*(C5/8)+C7*SQRT((C5/8))*NORMSINV(RAND()))</f>
        <v/>
      </c>
      <c r="I197" s="17">
        <f>H197*EXP(-0.5*C7^2*(C5/8)+C7*SQRT((C5/8))*NORMSINV(RAND()))</f>
        <v/>
      </c>
      <c r="J197" s="17">
        <f>I197*EXP(-0.5*C7^2*(C5/8)+C7*SQRT((C5/8))*NORMSINV(RAND()))</f>
        <v/>
      </c>
      <c r="K197" s="17">
        <f>J197*EXP(-0.5*C7^2*(C5/8)+C7*SQRT((C5/8))*NORMSINV(RAND()))</f>
        <v/>
      </c>
      <c r="L197" s="17">
        <f>K197*EXP(-0.5*C7^2*(C5/8)+C7*SQRT((C5/8))*NORMSINV(RAND()))</f>
        <v/>
      </c>
      <c r="M197" s="17">
        <f>AVERAGE(E197:L197)</f>
        <v/>
      </c>
      <c r="N197" s="17">
        <f>GEOMEAN(E197:L197)</f>
        <v/>
      </c>
      <c r="O197" s="17">
        <f>MAX(M197-L197,0)</f>
        <v/>
      </c>
      <c r="P197" s="17">
        <f>MAX(N197-L197,0)</f>
        <v/>
      </c>
    </row>
    <row r="198" ht="12" customHeight="1" s="51">
      <c r="D198" s="23" t="n">
        <v>185</v>
      </c>
      <c r="E198" s="17">
        <f>1*EXP(-0.5*C7^2*(C5/8)+C7*SQRT((C5/8))*NORMSINV(RAND()))</f>
        <v/>
      </c>
      <c r="F198" s="17">
        <f>E198*EXP(-0.5*C7^2*(C5/8)+C7*SQRT((C5/8))*NORMSINV(RAND()))</f>
        <v/>
      </c>
      <c r="G198" s="17">
        <f>F198*EXP(-0.5*C7^2*(C5/8)+C7*SQRT((C5/8))*NORMSINV(RAND()))</f>
        <v/>
      </c>
      <c r="H198" s="17">
        <f>G198*EXP(-0.5*C7^2*(C5/8)+C7*SQRT((C5/8))*NORMSINV(RAND()))</f>
        <v/>
      </c>
      <c r="I198" s="17">
        <f>H198*EXP(-0.5*C7^2*(C5/8)+C7*SQRT((C5/8))*NORMSINV(RAND()))</f>
        <v/>
      </c>
      <c r="J198" s="17">
        <f>I198*EXP(-0.5*C7^2*(C5/8)+C7*SQRT((C5/8))*NORMSINV(RAND()))</f>
        <v/>
      </c>
      <c r="K198" s="17">
        <f>J198*EXP(-0.5*C7^2*(C5/8)+C7*SQRT((C5/8))*NORMSINV(RAND()))</f>
        <v/>
      </c>
      <c r="L198" s="17">
        <f>K198*EXP(-0.5*C7^2*(C5/8)+C7*SQRT((C5/8))*NORMSINV(RAND()))</f>
        <v/>
      </c>
      <c r="M198" s="17">
        <f>AVERAGE(E198:L198)</f>
        <v/>
      </c>
      <c r="N198" s="17">
        <f>GEOMEAN(E198:L198)</f>
        <v/>
      </c>
      <c r="O198" s="17">
        <f>MAX(M198-L198,0)</f>
        <v/>
      </c>
      <c r="P198" s="17">
        <f>MAX(N198-L198,0)</f>
        <v/>
      </c>
    </row>
    <row r="199" ht="12" customHeight="1" s="51">
      <c r="D199" s="23" t="n">
        <v>186</v>
      </c>
      <c r="E199" s="17">
        <f>1*EXP(-0.5*C7^2*(C5/8)+C7*SQRT((C5/8))*NORMSINV(RAND()))</f>
        <v/>
      </c>
      <c r="F199" s="17">
        <f>E199*EXP(-0.5*C7^2*(C5/8)+C7*SQRT((C5/8))*NORMSINV(RAND()))</f>
        <v/>
      </c>
      <c r="G199" s="17">
        <f>F199*EXP(-0.5*C7^2*(C5/8)+C7*SQRT((C5/8))*NORMSINV(RAND()))</f>
        <v/>
      </c>
      <c r="H199" s="17">
        <f>G199*EXP(-0.5*C7^2*(C5/8)+C7*SQRT((C5/8))*NORMSINV(RAND()))</f>
        <v/>
      </c>
      <c r="I199" s="17">
        <f>H199*EXP(-0.5*C7^2*(C5/8)+C7*SQRT((C5/8))*NORMSINV(RAND()))</f>
        <v/>
      </c>
      <c r="J199" s="17">
        <f>I199*EXP(-0.5*C7^2*(C5/8)+C7*SQRT((C5/8))*NORMSINV(RAND()))</f>
        <v/>
      </c>
      <c r="K199" s="17">
        <f>J199*EXP(-0.5*C7^2*(C5/8)+C7*SQRT((C5/8))*NORMSINV(RAND()))</f>
        <v/>
      </c>
      <c r="L199" s="17">
        <f>K199*EXP(-0.5*C7^2*(C5/8)+C7*SQRT((C5/8))*NORMSINV(RAND()))</f>
        <v/>
      </c>
      <c r="M199" s="17">
        <f>AVERAGE(E199:L199)</f>
        <v/>
      </c>
      <c r="N199" s="17">
        <f>GEOMEAN(E199:L199)</f>
        <v/>
      </c>
      <c r="O199" s="17">
        <f>MAX(M199-L199,0)</f>
        <v/>
      </c>
      <c r="P199" s="17">
        <f>MAX(N199-L199,0)</f>
        <v/>
      </c>
    </row>
    <row r="200" ht="12" customHeight="1" s="51">
      <c r="D200" s="23" t="n">
        <v>187</v>
      </c>
      <c r="E200" s="17">
        <f>1*EXP(-0.5*C7^2*(C5/8)+C7*SQRT((C5/8))*NORMSINV(RAND()))</f>
        <v/>
      </c>
      <c r="F200" s="17">
        <f>E200*EXP(-0.5*C7^2*(C5/8)+C7*SQRT((C5/8))*NORMSINV(RAND()))</f>
        <v/>
      </c>
      <c r="G200" s="17">
        <f>F200*EXP(-0.5*C7^2*(C5/8)+C7*SQRT((C5/8))*NORMSINV(RAND()))</f>
        <v/>
      </c>
      <c r="H200" s="17">
        <f>G200*EXP(-0.5*C7^2*(C5/8)+C7*SQRT((C5/8))*NORMSINV(RAND()))</f>
        <v/>
      </c>
      <c r="I200" s="17">
        <f>H200*EXP(-0.5*C7^2*(C5/8)+C7*SQRT((C5/8))*NORMSINV(RAND()))</f>
        <v/>
      </c>
      <c r="J200" s="17">
        <f>I200*EXP(-0.5*C7^2*(C5/8)+C7*SQRT((C5/8))*NORMSINV(RAND()))</f>
        <v/>
      </c>
      <c r="K200" s="17">
        <f>J200*EXP(-0.5*C7^2*(C5/8)+C7*SQRT((C5/8))*NORMSINV(RAND()))</f>
        <v/>
      </c>
      <c r="L200" s="17">
        <f>K200*EXP(-0.5*C7^2*(C5/8)+C7*SQRT((C5/8))*NORMSINV(RAND()))</f>
        <v/>
      </c>
      <c r="M200" s="17">
        <f>AVERAGE(E200:L200)</f>
        <v/>
      </c>
      <c r="N200" s="17">
        <f>GEOMEAN(E200:L200)</f>
        <v/>
      </c>
      <c r="O200" s="17">
        <f>MAX(M200-L200,0)</f>
        <v/>
      </c>
      <c r="P200" s="17">
        <f>MAX(N200-L200,0)</f>
        <v/>
      </c>
    </row>
    <row r="201" ht="12" customHeight="1" s="51">
      <c r="D201" s="23" t="n">
        <v>188</v>
      </c>
      <c r="E201" s="17">
        <f>1*EXP(-0.5*C7^2*(C5/8)+C7*SQRT((C5/8))*NORMSINV(RAND()))</f>
        <v/>
      </c>
      <c r="F201" s="17">
        <f>E201*EXP(-0.5*C7^2*(C5/8)+C7*SQRT((C5/8))*NORMSINV(RAND()))</f>
        <v/>
      </c>
      <c r="G201" s="17">
        <f>F201*EXP(-0.5*C7^2*(C5/8)+C7*SQRT((C5/8))*NORMSINV(RAND()))</f>
        <v/>
      </c>
      <c r="H201" s="17">
        <f>G201*EXP(-0.5*C7^2*(C5/8)+C7*SQRT((C5/8))*NORMSINV(RAND()))</f>
        <v/>
      </c>
      <c r="I201" s="17">
        <f>H201*EXP(-0.5*C7^2*(C5/8)+C7*SQRT((C5/8))*NORMSINV(RAND()))</f>
        <v/>
      </c>
      <c r="J201" s="17">
        <f>I201*EXP(-0.5*C7^2*(C5/8)+C7*SQRT((C5/8))*NORMSINV(RAND()))</f>
        <v/>
      </c>
      <c r="K201" s="17">
        <f>J201*EXP(-0.5*C7^2*(C5/8)+C7*SQRT((C5/8))*NORMSINV(RAND()))</f>
        <v/>
      </c>
      <c r="L201" s="17">
        <f>K201*EXP(-0.5*C7^2*(C5/8)+C7*SQRT((C5/8))*NORMSINV(RAND()))</f>
        <v/>
      </c>
      <c r="M201" s="17">
        <f>AVERAGE(E201:L201)</f>
        <v/>
      </c>
      <c r="N201" s="17">
        <f>GEOMEAN(E201:L201)</f>
        <v/>
      </c>
      <c r="O201" s="17">
        <f>MAX(M201-L201,0)</f>
        <v/>
      </c>
      <c r="P201" s="17">
        <f>MAX(N201-L201,0)</f>
        <v/>
      </c>
    </row>
    <row r="202" ht="12" customHeight="1" s="51">
      <c r="D202" s="23" t="n">
        <v>189</v>
      </c>
      <c r="E202" s="17">
        <f>1*EXP(-0.5*C7^2*(C5/8)+C7*SQRT((C5/8))*NORMSINV(RAND()))</f>
        <v/>
      </c>
      <c r="F202" s="17">
        <f>E202*EXP(-0.5*C7^2*(C5/8)+C7*SQRT((C5/8))*NORMSINV(RAND()))</f>
        <v/>
      </c>
      <c r="G202" s="17">
        <f>F202*EXP(-0.5*C7^2*(C5/8)+C7*SQRT((C5/8))*NORMSINV(RAND()))</f>
        <v/>
      </c>
      <c r="H202" s="17">
        <f>G202*EXP(-0.5*C7^2*(C5/8)+C7*SQRT((C5/8))*NORMSINV(RAND()))</f>
        <v/>
      </c>
      <c r="I202" s="17">
        <f>H202*EXP(-0.5*C7^2*(C5/8)+C7*SQRT((C5/8))*NORMSINV(RAND()))</f>
        <v/>
      </c>
      <c r="J202" s="17">
        <f>I202*EXP(-0.5*C7^2*(C5/8)+C7*SQRT((C5/8))*NORMSINV(RAND()))</f>
        <v/>
      </c>
      <c r="K202" s="17">
        <f>J202*EXP(-0.5*C7^2*(C5/8)+C7*SQRT((C5/8))*NORMSINV(RAND()))</f>
        <v/>
      </c>
      <c r="L202" s="17">
        <f>K202*EXP(-0.5*C7^2*(C5/8)+C7*SQRT((C5/8))*NORMSINV(RAND()))</f>
        <v/>
      </c>
      <c r="M202" s="17">
        <f>AVERAGE(E202:L202)</f>
        <v/>
      </c>
      <c r="N202" s="17">
        <f>GEOMEAN(E202:L202)</f>
        <v/>
      </c>
      <c r="O202" s="17">
        <f>MAX(M202-L202,0)</f>
        <v/>
      </c>
      <c r="P202" s="17">
        <f>MAX(N202-L202,0)</f>
        <v/>
      </c>
    </row>
    <row r="203" ht="12" customHeight="1" s="51">
      <c r="D203" s="23" t="n">
        <v>190</v>
      </c>
      <c r="E203" s="17">
        <f>1*EXP(-0.5*C7^2*(C5/8)+C7*SQRT((C5/8))*NORMSINV(RAND()))</f>
        <v/>
      </c>
      <c r="F203" s="17">
        <f>E203*EXP(-0.5*C7^2*(C5/8)+C7*SQRT((C5/8))*NORMSINV(RAND()))</f>
        <v/>
      </c>
      <c r="G203" s="17">
        <f>F203*EXP(-0.5*C7^2*(C5/8)+C7*SQRT((C5/8))*NORMSINV(RAND()))</f>
        <v/>
      </c>
      <c r="H203" s="17">
        <f>G203*EXP(-0.5*C7^2*(C5/8)+C7*SQRT((C5/8))*NORMSINV(RAND()))</f>
        <v/>
      </c>
      <c r="I203" s="17">
        <f>H203*EXP(-0.5*C7^2*(C5/8)+C7*SQRT((C5/8))*NORMSINV(RAND()))</f>
        <v/>
      </c>
      <c r="J203" s="17">
        <f>I203*EXP(-0.5*C7^2*(C5/8)+C7*SQRT((C5/8))*NORMSINV(RAND()))</f>
        <v/>
      </c>
      <c r="K203" s="17">
        <f>J203*EXP(-0.5*C7^2*(C5/8)+C7*SQRT((C5/8))*NORMSINV(RAND()))</f>
        <v/>
      </c>
      <c r="L203" s="17">
        <f>K203*EXP(-0.5*C7^2*(C5/8)+C7*SQRT((C5/8))*NORMSINV(RAND()))</f>
        <v/>
      </c>
      <c r="M203" s="17">
        <f>AVERAGE(E203:L203)</f>
        <v/>
      </c>
      <c r="N203" s="17">
        <f>GEOMEAN(E203:L203)</f>
        <v/>
      </c>
      <c r="O203" s="17">
        <f>MAX(M203-L203,0)</f>
        <v/>
      </c>
      <c r="P203" s="17">
        <f>MAX(N203-L203,0)</f>
        <v/>
      </c>
    </row>
    <row r="204" ht="12" customHeight="1" s="51">
      <c r="D204" s="23" t="n">
        <v>191</v>
      </c>
      <c r="E204" s="17">
        <f>1*EXP(-0.5*C7^2*(C5/8)+C7*SQRT((C5/8))*NORMSINV(RAND()))</f>
        <v/>
      </c>
      <c r="F204" s="17">
        <f>E204*EXP(-0.5*C7^2*(C5/8)+C7*SQRT((C5/8))*NORMSINV(RAND()))</f>
        <v/>
      </c>
      <c r="G204" s="17">
        <f>F204*EXP(-0.5*C7^2*(C5/8)+C7*SQRT((C5/8))*NORMSINV(RAND()))</f>
        <v/>
      </c>
      <c r="H204" s="17">
        <f>G204*EXP(-0.5*C7^2*(C5/8)+C7*SQRT((C5/8))*NORMSINV(RAND()))</f>
        <v/>
      </c>
      <c r="I204" s="17">
        <f>H204*EXP(-0.5*C7^2*(C5/8)+C7*SQRT((C5/8))*NORMSINV(RAND()))</f>
        <v/>
      </c>
      <c r="J204" s="17">
        <f>I204*EXP(-0.5*C7^2*(C5/8)+C7*SQRT((C5/8))*NORMSINV(RAND()))</f>
        <v/>
      </c>
      <c r="K204" s="17">
        <f>J204*EXP(-0.5*C7^2*(C5/8)+C7*SQRT((C5/8))*NORMSINV(RAND()))</f>
        <v/>
      </c>
      <c r="L204" s="17">
        <f>K204*EXP(-0.5*C7^2*(C5/8)+C7*SQRT((C5/8))*NORMSINV(RAND()))</f>
        <v/>
      </c>
      <c r="M204" s="17">
        <f>AVERAGE(E204:L204)</f>
        <v/>
      </c>
      <c r="N204" s="17">
        <f>GEOMEAN(E204:L204)</f>
        <v/>
      </c>
      <c r="O204" s="17">
        <f>MAX(M204-L204,0)</f>
        <v/>
      </c>
      <c r="P204" s="17">
        <f>MAX(N204-L204,0)</f>
        <v/>
      </c>
    </row>
    <row r="205" ht="12" customHeight="1" s="51">
      <c r="D205" s="23" t="n">
        <v>192</v>
      </c>
      <c r="E205" s="17">
        <f>1*EXP(-0.5*C7^2*(C5/8)+C7*SQRT((C5/8))*NORMSINV(RAND()))</f>
        <v/>
      </c>
      <c r="F205" s="17">
        <f>E205*EXP(-0.5*C7^2*(C5/8)+C7*SQRT((C5/8))*NORMSINV(RAND()))</f>
        <v/>
      </c>
      <c r="G205" s="17">
        <f>F205*EXP(-0.5*C7^2*(C5/8)+C7*SQRT((C5/8))*NORMSINV(RAND()))</f>
        <v/>
      </c>
      <c r="H205" s="17">
        <f>G205*EXP(-0.5*C7^2*(C5/8)+C7*SQRT((C5/8))*NORMSINV(RAND()))</f>
        <v/>
      </c>
      <c r="I205" s="17">
        <f>H205*EXP(-0.5*C7^2*(C5/8)+C7*SQRT((C5/8))*NORMSINV(RAND()))</f>
        <v/>
      </c>
      <c r="J205" s="17">
        <f>I205*EXP(-0.5*C7^2*(C5/8)+C7*SQRT((C5/8))*NORMSINV(RAND()))</f>
        <v/>
      </c>
      <c r="K205" s="17">
        <f>J205*EXP(-0.5*C7^2*(C5/8)+C7*SQRT((C5/8))*NORMSINV(RAND()))</f>
        <v/>
      </c>
      <c r="L205" s="17">
        <f>K205*EXP(-0.5*C7^2*(C5/8)+C7*SQRT((C5/8))*NORMSINV(RAND()))</f>
        <v/>
      </c>
      <c r="M205" s="17">
        <f>AVERAGE(E205:L205)</f>
        <v/>
      </c>
      <c r="N205" s="17">
        <f>GEOMEAN(E205:L205)</f>
        <v/>
      </c>
      <c r="O205" s="17">
        <f>MAX(M205-L205,0)</f>
        <v/>
      </c>
      <c r="P205" s="17">
        <f>MAX(N205-L205,0)</f>
        <v/>
      </c>
    </row>
    <row r="206" ht="12" customHeight="1" s="51">
      <c r="D206" s="23" t="n">
        <v>193</v>
      </c>
      <c r="E206" s="17">
        <f>1*EXP(-0.5*C7^2*(C5/8)+C7*SQRT((C5/8))*NORMSINV(RAND()))</f>
        <v/>
      </c>
      <c r="F206" s="17">
        <f>E206*EXP(-0.5*C7^2*(C5/8)+C7*SQRT((C5/8))*NORMSINV(RAND()))</f>
        <v/>
      </c>
      <c r="G206" s="17">
        <f>F206*EXP(-0.5*C7^2*(C5/8)+C7*SQRT((C5/8))*NORMSINV(RAND()))</f>
        <v/>
      </c>
      <c r="H206" s="17">
        <f>G206*EXP(-0.5*C7^2*(C5/8)+C7*SQRT((C5/8))*NORMSINV(RAND()))</f>
        <v/>
      </c>
      <c r="I206" s="17">
        <f>H206*EXP(-0.5*C7^2*(C5/8)+C7*SQRT((C5/8))*NORMSINV(RAND()))</f>
        <v/>
      </c>
      <c r="J206" s="17">
        <f>I206*EXP(-0.5*C7^2*(C5/8)+C7*SQRT((C5/8))*NORMSINV(RAND()))</f>
        <v/>
      </c>
      <c r="K206" s="17">
        <f>J206*EXP(-0.5*C7^2*(C5/8)+C7*SQRT((C5/8))*NORMSINV(RAND()))</f>
        <v/>
      </c>
      <c r="L206" s="17">
        <f>K206*EXP(-0.5*C7^2*(C5/8)+C7*SQRT((C5/8))*NORMSINV(RAND()))</f>
        <v/>
      </c>
      <c r="M206" s="17">
        <f>AVERAGE(E206:L206)</f>
        <v/>
      </c>
      <c r="N206" s="17">
        <f>GEOMEAN(E206:L206)</f>
        <v/>
      </c>
      <c r="O206" s="17">
        <f>MAX(M206-L206,0)</f>
        <v/>
      </c>
      <c r="P206" s="17">
        <f>MAX(N206-L206,0)</f>
        <v/>
      </c>
    </row>
    <row r="207" ht="12" customHeight="1" s="51">
      <c r="D207" s="23" t="n">
        <v>194</v>
      </c>
      <c r="E207" s="17">
        <f>1*EXP(-0.5*C7^2*(C5/8)+C7*SQRT((C5/8))*NORMSINV(RAND()))</f>
        <v/>
      </c>
      <c r="F207" s="17">
        <f>E207*EXP(-0.5*C7^2*(C5/8)+C7*SQRT((C5/8))*NORMSINV(RAND()))</f>
        <v/>
      </c>
      <c r="G207" s="17">
        <f>F207*EXP(-0.5*C7^2*(C5/8)+C7*SQRT((C5/8))*NORMSINV(RAND()))</f>
        <v/>
      </c>
      <c r="H207" s="17">
        <f>G207*EXP(-0.5*C7^2*(C5/8)+C7*SQRT((C5/8))*NORMSINV(RAND()))</f>
        <v/>
      </c>
      <c r="I207" s="17">
        <f>H207*EXP(-0.5*C7^2*(C5/8)+C7*SQRT((C5/8))*NORMSINV(RAND()))</f>
        <v/>
      </c>
      <c r="J207" s="17">
        <f>I207*EXP(-0.5*C7^2*(C5/8)+C7*SQRT((C5/8))*NORMSINV(RAND()))</f>
        <v/>
      </c>
      <c r="K207" s="17">
        <f>J207*EXP(-0.5*C7^2*(C5/8)+C7*SQRT((C5/8))*NORMSINV(RAND()))</f>
        <v/>
      </c>
      <c r="L207" s="17">
        <f>K207*EXP(-0.5*C7^2*(C5/8)+C7*SQRT((C5/8))*NORMSINV(RAND()))</f>
        <v/>
      </c>
      <c r="M207" s="17">
        <f>AVERAGE(E207:L207)</f>
        <v/>
      </c>
      <c r="N207" s="17">
        <f>GEOMEAN(E207:L207)</f>
        <v/>
      </c>
      <c r="O207" s="17">
        <f>MAX(M207-L207,0)</f>
        <v/>
      </c>
      <c r="P207" s="17">
        <f>MAX(N207-L207,0)</f>
        <v/>
      </c>
    </row>
    <row r="208" ht="12" customHeight="1" s="51">
      <c r="D208" s="23" t="n">
        <v>195</v>
      </c>
      <c r="E208" s="17">
        <f>1*EXP(-0.5*C7^2*(C5/8)+C7*SQRT((C5/8))*NORMSINV(RAND()))</f>
        <v/>
      </c>
      <c r="F208" s="17">
        <f>E208*EXP(-0.5*C7^2*(C5/8)+C7*SQRT((C5/8))*NORMSINV(RAND()))</f>
        <v/>
      </c>
      <c r="G208" s="17">
        <f>F208*EXP(-0.5*C7^2*(C5/8)+C7*SQRT((C5/8))*NORMSINV(RAND()))</f>
        <v/>
      </c>
      <c r="H208" s="17">
        <f>G208*EXP(-0.5*C7^2*(C5/8)+C7*SQRT((C5/8))*NORMSINV(RAND()))</f>
        <v/>
      </c>
      <c r="I208" s="17">
        <f>H208*EXP(-0.5*C7^2*(C5/8)+C7*SQRT((C5/8))*NORMSINV(RAND()))</f>
        <v/>
      </c>
      <c r="J208" s="17">
        <f>I208*EXP(-0.5*C7^2*(C5/8)+C7*SQRT((C5/8))*NORMSINV(RAND()))</f>
        <v/>
      </c>
      <c r="K208" s="17">
        <f>J208*EXP(-0.5*C7^2*(C5/8)+C7*SQRT((C5/8))*NORMSINV(RAND()))</f>
        <v/>
      </c>
      <c r="L208" s="17">
        <f>K208*EXP(-0.5*C7^2*(C5/8)+C7*SQRT((C5/8))*NORMSINV(RAND()))</f>
        <v/>
      </c>
      <c r="M208" s="17">
        <f>AVERAGE(E208:L208)</f>
        <v/>
      </c>
      <c r="N208" s="17">
        <f>GEOMEAN(E208:L208)</f>
        <v/>
      </c>
      <c r="O208" s="17">
        <f>MAX(M208-L208,0)</f>
        <v/>
      </c>
      <c r="P208" s="17">
        <f>MAX(N208-L208,0)</f>
        <v/>
      </c>
    </row>
    <row r="209" ht="12" customHeight="1" s="51">
      <c r="D209" s="23" t="n">
        <v>196</v>
      </c>
      <c r="E209" s="17">
        <f>1*EXP(-0.5*C7^2*(C5/8)+C7*SQRT((C5/8))*NORMSINV(RAND()))</f>
        <v/>
      </c>
      <c r="F209" s="17">
        <f>E209*EXP(-0.5*C7^2*(C5/8)+C7*SQRT((C5/8))*NORMSINV(RAND()))</f>
        <v/>
      </c>
      <c r="G209" s="17">
        <f>F209*EXP(-0.5*C7^2*(C5/8)+C7*SQRT((C5/8))*NORMSINV(RAND()))</f>
        <v/>
      </c>
      <c r="H209" s="17">
        <f>G209*EXP(-0.5*C7^2*(C5/8)+C7*SQRT((C5/8))*NORMSINV(RAND()))</f>
        <v/>
      </c>
      <c r="I209" s="17">
        <f>H209*EXP(-0.5*C7^2*(C5/8)+C7*SQRT((C5/8))*NORMSINV(RAND()))</f>
        <v/>
      </c>
      <c r="J209" s="17">
        <f>I209*EXP(-0.5*C7^2*(C5/8)+C7*SQRT((C5/8))*NORMSINV(RAND()))</f>
        <v/>
      </c>
      <c r="K209" s="17">
        <f>J209*EXP(-0.5*C7^2*(C5/8)+C7*SQRT((C5/8))*NORMSINV(RAND()))</f>
        <v/>
      </c>
      <c r="L209" s="17">
        <f>K209*EXP(-0.5*C7^2*(C5/8)+C7*SQRT((C5/8))*NORMSINV(RAND()))</f>
        <v/>
      </c>
      <c r="M209" s="17">
        <f>AVERAGE(E209:L209)</f>
        <v/>
      </c>
      <c r="N209" s="17">
        <f>GEOMEAN(E209:L209)</f>
        <v/>
      </c>
      <c r="O209" s="17">
        <f>MAX(M209-L209,0)</f>
        <v/>
      </c>
      <c r="P209" s="17">
        <f>MAX(N209-L209,0)</f>
        <v/>
      </c>
    </row>
    <row r="210" ht="12" customHeight="1" s="51">
      <c r="D210" s="23" t="n">
        <v>197</v>
      </c>
      <c r="E210" s="17">
        <f>1*EXP(-0.5*C7^2*(C5/8)+C7*SQRT((C5/8))*NORMSINV(RAND()))</f>
        <v/>
      </c>
      <c r="F210" s="17">
        <f>E210*EXP(-0.5*C7^2*(C5/8)+C7*SQRT((C5/8))*NORMSINV(RAND()))</f>
        <v/>
      </c>
      <c r="G210" s="17">
        <f>F210*EXP(-0.5*C7^2*(C5/8)+C7*SQRT((C5/8))*NORMSINV(RAND()))</f>
        <v/>
      </c>
      <c r="H210" s="17">
        <f>G210*EXP(-0.5*C7^2*(C5/8)+C7*SQRT((C5/8))*NORMSINV(RAND()))</f>
        <v/>
      </c>
      <c r="I210" s="17">
        <f>H210*EXP(-0.5*C7^2*(C5/8)+C7*SQRT((C5/8))*NORMSINV(RAND()))</f>
        <v/>
      </c>
      <c r="J210" s="17">
        <f>I210*EXP(-0.5*C7^2*(C5/8)+C7*SQRT((C5/8))*NORMSINV(RAND()))</f>
        <v/>
      </c>
      <c r="K210" s="17">
        <f>J210*EXP(-0.5*C7^2*(C5/8)+C7*SQRT((C5/8))*NORMSINV(RAND()))</f>
        <v/>
      </c>
      <c r="L210" s="17">
        <f>K210*EXP(-0.5*C7^2*(C5/8)+C7*SQRT((C5/8))*NORMSINV(RAND()))</f>
        <v/>
      </c>
      <c r="M210" s="17">
        <f>AVERAGE(E210:L210)</f>
        <v/>
      </c>
      <c r="N210" s="17">
        <f>GEOMEAN(E210:L210)</f>
        <v/>
      </c>
      <c r="O210" s="17">
        <f>MAX(M210-L210,0)</f>
        <v/>
      </c>
      <c r="P210" s="17">
        <f>MAX(N210-L210,0)</f>
        <v/>
      </c>
    </row>
    <row r="211" ht="12" customHeight="1" s="51">
      <c r="D211" s="23" t="n">
        <v>198</v>
      </c>
      <c r="E211" s="17">
        <f>1*EXP(-0.5*C7^2*(C5/8)+C7*SQRT((C5/8))*NORMSINV(RAND()))</f>
        <v/>
      </c>
      <c r="F211" s="17">
        <f>E211*EXP(-0.5*C7^2*(C5/8)+C7*SQRT((C5/8))*NORMSINV(RAND()))</f>
        <v/>
      </c>
      <c r="G211" s="17">
        <f>F211*EXP(-0.5*C7^2*(C5/8)+C7*SQRT((C5/8))*NORMSINV(RAND()))</f>
        <v/>
      </c>
      <c r="H211" s="17">
        <f>G211*EXP(-0.5*C7^2*(C5/8)+C7*SQRT((C5/8))*NORMSINV(RAND()))</f>
        <v/>
      </c>
      <c r="I211" s="17">
        <f>H211*EXP(-0.5*C7^2*(C5/8)+C7*SQRT((C5/8))*NORMSINV(RAND()))</f>
        <v/>
      </c>
      <c r="J211" s="17">
        <f>I211*EXP(-0.5*C7^2*(C5/8)+C7*SQRT((C5/8))*NORMSINV(RAND()))</f>
        <v/>
      </c>
      <c r="K211" s="17">
        <f>J211*EXP(-0.5*C7^2*(C5/8)+C7*SQRT((C5/8))*NORMSINV(RAND()))</f>
        <v/>
      </c>
      <c r="L211" s="17">
        <f>K211*EXP(-0.5*C7^2*(C5/8)+C7*SQRT((C5/8))*NORMSINV(RAND()))</f>
        <v/>
      </c>
      <c r="M211" s="17">
        <f>AVERAGE(E211:L211)</f>
        <v/>
      </c>
      <c r="N211" s="17">
        <f>GEOMEAN(E211:L211)</f>
        <v/>
      </c>
      <c r="O211" s="17">
        <f>MAX(M211-L211,0)</f>
        <v/>
      </c>
      <c r="P211" s="17">
        <f>MAX(N211-L211,0)</f>
        <v/>
      </c>
    </row>
    <row r="212" ht="12" customHeight="1" s="51">
      <c r="D212" s="23" t="n">
        <v>199</v>
      </c>
      <c r="E212" s="17">
        <f>1*EXP(-0.5*C7^2*(C5/8)+C7*SQRT((C5/8))*NORMSINV(RAND()))</f>
        <v/>
      </c>
      <c r="F212" s="17">
        <f>E212*EXP(-0.5*C7^2*(C5/8)+C7*SQRT((C5/8))*NORMSINV(RAND()))</f>
        <v/>
      </c>
      <c r="G212" s="17">
        <f>F212*EXP(-0.5*C7^2*(C5/8)+C7*SQRT((C5/8))*NORMSINV(RAND()))</f>
        <v/>
      </c>
      <c r="H212" s="17">
        <f>G212*EXP(-0.5*C7^2*(C5/8)+C7*SQRT((C5/8))*NORMSINV(RAND()))</f>
        <v/>
      </c>
      <c r="I212" s="17">
        <f>H212*EXP(-0.5*C7^2*(C5/8)+C7*SQRT((C5/8))*NORMSINV(RAND()))</f>
        <v/>
      </c>
      <c r="J212" s="17">
        <f>I212*EXP(-0.5*C7^2*(C5/8)+C7*SQRT((C5/8))*NORMSINV(RAND()))</f>
        <v/>
      </c>
      <c r="K212" s="17">
        <f>J212*EXP(-0.5*C7^2*(C5/8)+C7*SQRT((C5/8))*NORMSINV(RAND()))</f>
        <v/>
      </c>
      <c r="L212" s="17">
        <f>K212*EXP(-0.5*C7^2*(C5/8)+C7*SQRT((C5/8))*NORMSINV(RAND()))</f>
        <v/>
      </c>
      <c r="M212" s="17">
        <f>AVERAGE(E212:L212)</f>
        <v/>
      </c>
      <c r="N212" s="17">
        <f>GEOMEAN(E212:L212)</f>
        <v/>
      </c>
      <c r="O212" s="17">
        <f>MAX(M212-L212,0)</f>
        <v/>
      </c>
      <c r="P212" s="17">
        <f>MAX(N212-L212,0)</f>
        <v/>
      </c>
    </row>
    <row r="213" ht="12" customHeight="1" s="51">
      <c r="D213" s="23" t="n">
        <v>200</v>
      </c>
      <c r="E213" s="17">
        <f>1*EXP(-0.5*C7^2*(C5/8)+C7*SQRT((C5/8))*NORMSINV(RAND()))</f>
        <v/>
      </c>
      <c r="F213" s="17">
        <f>E213*EXP(-0.5*C7^2*(C5/8)+C7*SQRT((C5/8))*NORMSINV(RAND()))</f>
        <v/>
      </c>
      <c r="G213" s="17">
        <f>F213*EXP(-0.5*C7^2*(C5/8)+C7*SQRT((C5/8))*NORMSINV(RAND()))</f>
        <v/>
      </c>
      <c r="H213" s="17">
        <f>G213*EXP(-0.5*C7^2*(C5/8)+C7*SQRT((C5/8))*NORMSINV(RAND()))</f>
        <v/>
      </c>
      <c r="I213" s="17">
        <f>H213*EXP(-0.5*C7^2*(C5/8)+C7*SQRT((C5/8))*NORMSINV(RAND()))</f>
        <v/>
      </c>
      <c r="J213" s="17">
        <f>I213*EXP(-0.5*C7^2*(C5/8)+C7*SQRT((C5/8))*NORMSINV(RAND()))</f>
        <v/>
      </c>
      <c r="K213" s="17">
        <f>J213*EXP(-0.5*C7^2*(C5/8)+C7*SQRT((C5/8))*NORMSINV(RAND()))</f>
        <v/>
      </c>
      <c r="L213" s="17">
        <f>K213*EXP(-0.5*C7^2*(C5/8)+C7*SQRT((C5/8))*NORMSINV(RAND()))</f>
        <v/>
      </c>
      <c r="M213" s="17">
        <f>AVERAGE(E213:L213)</f>
        <v/>
      </c>
      <c r="N213" s="17">
        <f>GEOMEAN(E213:L213)</f>
        <v/>
      </c>
      <c r="O213" s="17">
        <f>MAX(M213-L213,0)</f>
        <v/>
      </c>
      <c r="P213" s="17">
        <f>MAX(N213-L213,0)</f>
        <v/>
      </c>
    </row>
  </sheetData>
  <pageMargins left="0.75" right="0.75" top="1" bottom="1" header="0.5" footer="0.5"/>
</worksheet>
</file>

<file path=xl/worksheets/sheet13.xml><?xml version="1.0" encoding="utf-8"?>
<worksheet xmlns="http://schemas.openxmlformats.org/spreadsheetml/2006/main">
  <sheetPr>
    <tabColor rgb="FF182E4E"/>
    <outlinePr summaryBelow="1" summaryRight="1"/>
    <pageSetUpPr/>
  </sheetPr>
  <dimension ref="B2:H40"/>
  <sheetViews>
    <sheetView showGridLines="0" workbookViewId="0">
      <selection activeCell="A1" sqref="A1"/>
    </sheetView>
  </sheetViews>
  <sheetFormatPr baseColWidth="8" defaultRowHeight="14.4"/>
  <cols>
    <col width="2.6640625" customWidth="1" style="51" min="1" max="1"/>
    <col width="50.77734375" customWidth="1" style="51" min="2" max="2"/>
    <col width="40.77734375" customWidth="1" style="51" min="3" max="3"/>
  </cols>
  <sheetData>
    <row r="2" ht="24" customHeight="1" s="51">
      <c r="B2" s="12" t="inlineStr">
        <is>
          <t>Synthèse : du total des fonds propres à la valeur nette par action</t>
        </is>
      </c>
    </row>
    <row r="3" ht="28.05" customHeight="1" s="51">
      <c r="B3" s="19" t="inlineStr">
        <is>
          <t>Les cellules ci-dessous renvoient directement aux onglets calculateurs : modifiez les hypothèses dans ces onglets pour mettre à jour cette synthèse. Les lignes « référence article » rappellent, à titre de comparaison pédagogique non recalculée ici, les deux cas chiffrés publiés dans l'article Hectelion (Cas 1 et Cas 2 de la société fictive Société A).</t>
        </is>
      </c>
    </row>
    <row r="6" ht="19.95" customHeight="1" s="51">
      <c r="B6" s="25" t="inlineStr">
        <is>
          <t>Votre calcul (onglets calculateurs)</t>
        </is>
      </c>
      <c r="C6" s="26" t="n"/>
    </row>
    <row r="7" ht="15" customHeight="1" s="51">
      <c r="B7" s="13" t="inlineStr">
        <is>
          <t>DCF</t>
        </is>
      </c>
      <c r="C7" s="15">
        <f>'DCF FR'!C27</f>
        <v/>
      </c>
    </row>
    <row r="8" ht="15" customHeight="1" s="51">
      <c r="B8" s="13" t="inlineStr">
        <is>
          <t>Multiples (boursiers)</t>
        </is>
      </c>
      <c r="C8" s="15">
        <f>'Multiples FR'!C11</f>
        <v/>
      </c>
    </row>
    <row r="9" ht="15" customHeight="1" s="51">
      <c r="B9" s="13" t="inlineStr">
        <is>
          <t>Multiples (transactionnels)</t>
        </is>
      </c>
      <c r="C9" s="15">
        <f>'Multiples FR'!C20</f>
        <v/>
      </c>
    </row>
    <row r="10" ht="15" customHeight="1" s="51">
      <c r="B10" s="13" t="inlineStr">
        <is>
          <t>Valeur de rendement</t>
        </is>
      </c>
      <c r="C10" s="15">
        <f>'Rendement-ANC FR'!C10</f>
        <v/>
      </c>
    </row>
    <row r="11" ht="15" customHeight="1" s="51">
      <c r="B11" s="13" t="inlineStr">
        <is>
          <t>Valeur substantielle (ANC ajusté) (hors moyenne, référence plancher)</t>
        </is>
      </c>
      <c r="C11" s="15">
        <f>'Rendement-ANC FR'!C21</f>
        <v/>
      </c>
      <c r="H11" s="41" t="n"/>
    </row>
    <row r="12" ht="15" customHeight="1" s="51">
      <c r="B12" s="18" t="inlineStr">
        <is>
          <t>Valeur des capitaux propres retenue</t>
        </is>
      </c>
      <c r="C12" s="29">
        <f>AVERAGE('DCF FR'!C27,'Multiples FR'!C11,'Multiples FR'!C20,'Rendement-ANC FR'!C10)</f>
        <v/>
      </c>
    </row>
    <row r="13" ht="15" customHeight="1" s="51">
      <c r="B13" s="13" t="inlineStr">
        <is>
          <t>Valeur ADP A</t>
        </is>
      </c>
      <c r="C13" s="29">
        <f>'OPM BSM FR'!C31</f>
        <v/>
      </c>
    </row>
    <row r="14" ht="15" customHeight="1" s="51">
      <c r="B14" s="13" t="inlineStr">
        <is>
          <t>Valeur ordinaires</t>
        </is>
      </c>
      <c r="C14" s="29">
        <f>'OPM BSM FR'!C32</f>
        <v/>
      </c>
    </row>
    <row r="15" ht="15" customHeight="1" s="51">
      <c r="B15" s="13" t="inlineStr">
        <is>
          <t>Valeur BSPCE</t>
        </is>
      </c>
      <c r="C15" s="29">
        <f>'OPM BSM FR'!C33</f>
        <v/>
      </c>
    </row>
    <row r="16" ht="15" customHeight="1" s="51">
      <c r="B16" s="13" t="inlineStr">
        <is>
          <t>DLOM Chaffee</t>
        </is>
      </c>
      <c r="C16" s="21">
        <f>'DLOM Chaffee FR'!C13</f>
        <v/>
      </c>
    </row>
    <row r="17" ht="15" customHeight="1" s="51">
      <c r="B17" s="13" t="inlineStr">
        <is>
          <t>DLOM Longstaff</t>
        </is>
      </c>
      <c r="C17" s="21">
        <f>'DLOM Longstaff FR'!C8</f>
        <v/>
      </c>
    </row>
    <row r="18" ht="15" customHeight="1" s="51">
      <c r="B18" s="13" t="inlineStr">
        <is>
          <t>DLOM Finnerty (approx.)</t>
        </is>
      </c>
      <c r="C18" s="21">
        <f>'DLOM Finnerty-Ghaidarov FR'!C10</f>
        <v/>
      </c>
    </row>
    <row r="19" ht="15" customHeight="1" s="51">
      <c r="B19" s="18" t="inlineStr">
        <is>
          <t>DLOM Ghaidarov (approx.)</t>
        </is>
      </c>
      <c r="C19" s="24">
        <f>'DLOM Finnerty-Ghaidarov FR'!C11</f>
        <v/>
      </c>
    </row>
    <row r="20" ht="15" customHeight="1" s="51">
      <c r="B20" s="18" t="inlineStr">
        <is>
          <t>DLOM retenue (moyenne des 4 modèles)</t>
        </is>
      </c>
      <c r="C20" s="29">
        <f>AVERAGE(C16,C17,C18,C19)</f>
        <v/>
      </c>
    </row>
    <row r="21" ht="28.05" customHeight="1" s="51">
      <c r="B21" s="19" t="inlineStr">
        <is>
          <t>Valeur nette, action ordinaire</t>
        </is>
      </c>
      <c r="C21" s="36">
        <f>C14*(1-C20)</f>
        <v/>
      </c>
    </row>
    <row r="22">
      <c r="B22" s="39" t="inlineStr">
        <is>
          <t>Règle de synthèse : la valeur des capitaux propres retenue est la MOYENNE SIMPLE des 4 méthodes de marché ci-dessus (DCF, multiples boursiers, multiples transactionnels, valeur de rendement), jamais une pondération arbitraire. La valeur substantielle (ANC) est volontairement exclue de cette moyenne et conservée comme seule référence patrimoniale plancher, car elle reflète un patrimoine passé et non un potentiel futur (voir Erreur 5 de l'article). La décote d'illiquidité retenue est de même la moyenne simple des 4 modèles DLOM (Chaffee, Longstaff, Finnerty, Ghaidarov), cohérente avec l'article. Cette cellule S0 alimente directement le S0 de l'onglet OPM BSM par une formule de lien : modifier les 4 calculateurs ci-dessus recalcule automatiquement toute la chaîne, allocation OPM et décote d'illiquidité comprises. Les onglets Monte Carlo (OPM MC, DLOM Finnerty-Ghaidarov) recalculent à chaque F9 par construction (fonction RAND) : ils peuvent légèrement différer du chiffre cité dans l'article publié, qui utilise une graine aléatoire fixe pour rester reproductible à l'écrit. Ce n'est pas une erreur.</t>
        </is>
      </c>
    </row>
    <row r="23" ht="19.95" customHeight="1" s="51">
      <c r="B23" s="25" t="n"/>
      <c r="C23" s="26" t="n"/>
    </row>
    <row r="24" ht="15" customHeight="1" s="51">
      <c r="B24" s="13" t="inlineStr">
        <is>
          <t>Référence article, Cas 1 (S0=16 644 467 €, T=1,5 an, σ=38%) [recalibré : taux de croissance DCF 2 % au lieu de 20 %]</t>
        </is>
      </c>
      <c r="C24" s="13" t="n"/>
    </row>
    <row r="25" ht="15" customHeight="1" s="51">
      <c r="B25" s="13" t="inlineStr">
        <is>
          <t>Intervalle de valeur d'entreprise (marché)</t>
        </is>
      </c>
      <c r="C25" s="13" t="inlineStr">
        <is>
          <t>9 910 765 € – 19 798 684 €</t>
        </is>
      </c>
    </row>
    <row r="26" ht="15" customHeight="1" s="51">
      <c r="B26" s="13" t="inlineStr">
        <is>
          <t>Valeur des capitaux propres retenue</t>
        </is>
      </c>
      <c r="C26" s="13" t="inlineStr">
        <is>
          <t>16 644 467 €</t>
        </is>
      </c>
    </row>
    <row r="27" ht="15" customHeight="1" s="51">
      <c r="B27" s="13" t="inlineStr">
        <is>
          <t>Valeur ADP A</t>
        </is>
      </c>
      <c r="C27" s="13" t="inlineStr">
        <is>
          <t>5 793 748 €</t>
        </is>
      </c>
    </row>
    <row r="28" ht="15" customHeight="1" s="51">
      <c r="B28" s="13" t="inlineStr">
        <is>
          <t>Valeur ordinaires</t>
        </is>
      </c>
      <c r="C28" s="13" t="inlineStr">
        <is>
          <t>8 680 576 €</t>
        </is>
      </c>
    </row>
    <row r="29" ht="15" customHeight="1" s="51">
      <c r="B29" s="13" t="inlineStr">
        <is>
          <t>Valeur BSPCE</t>
        </is>
      </c>
      <c r="C29" s="13" t="inlineStr">
        <is>
          <t>2 170 144 €</t>
        </is>
      </c>
    </row>
    <row r="30" ht="15" customHeight="1" s="51">
      <c r="B30" s="13" t="inlineStr">
        <is>
          <t>DLOM retenue (moyenne des modèles)</t>
        </is>
      </c>
      <c r="C30" s="13" t="inlineStr">
        <is>
          <t>13,56 % (Chaffee 15,88 % / Longstaff 18,40 % / Finnerty 10,46 % / Ghaidarov 9,52 %)</t>
        </is>
      </c>
    </row>
    <row r="31" ht="15.6" customHeight="1" s="51">
      <c r="B31" s="37" t="inlineStr">
        <is>
          <t>Valeur nette, action ordinaire</t>
        </is>
      </c>
      <c r="C31" s="37" t="inlineStr">
        <is>
          <t>7 503 056 € (12,5051 €/action)</t>
        </is>
      </c>
    </row>
    <row r="32" ht="19.95" customHeight="1" s="51">
      <c r="B32" s="25" t="n"/>
      <c r="C32" s="26" t="n"/>
    </row>
    <row r="33" ht="15" customHeight="1" s="51">
      <c r="B33" s="13" t="inlineStr">
        <is>
          <t>Référence article, Cas 2 (S0=5 200 000 €, T=3 ans, σ=45%)</t>
        </is>
      </c>
      <c r="C33" s="13" t="n"/>
    </row>
    <row r="34" ht="15" customHeight="1" s="51">
      <c r="B34" s="13" t="inlineStr">
        <is>
          <t>Intervalle de valeur d'entreprise (marché)</t>
        </is>
      </c>
      <c r="C34" s="13" t="inlineStr">
        <is>
          <t>4 800 000 € – 5 400 000 €</t>
        </is>
      </c>
    </row>
    <row r="35" ht="15" customHeight="1" s="51">
      <c r="B35" s="13" t="inlineStr">
        <is>
          <t>Valeur des capitaux propres retenue</t>
        </is>
      </c>
      <c r="C35" s="13" t="inlineStr">
        <is>
          <t>5 200 000 €</t>
        </is>
      </c>
    </row>
    <row r="36" ht="15" customHeight="1" s="51">
      <c r="B36" s="13" t="inlineStr">
        <is>
          <t>Valeur ADP A</t>
        </is>
      </c>
      <c r="C36" s="13" t="inlineStr">
        <is>
          <t>2 274 760 €</t>
        </is>
      </c>
    </row>
    <row r="37" ht="15" customHeight="1" s="51">
      <c r="B37" s="13" t="inlineStr">
        <is>
          <t>Valeur ordinaires</t>
        </is>
      </c>
      <c r="C37" s="13" t="inlineStr">
        <is>
          <t>2 340 192 €</t>
        </is>
      </c>
    </row>
    <row r="38" ht="15" customHeight="1" s="51">
      <c r="B38" s="13" t="inlineStr">
        <is>
          <t>Valeur BSPCE</t>
        </is>
      </c>
      <c r="C38" s="13" t="inlineStr">
        <is>
          <t>585 048 €</t>
        </is>
      </c>
    </row>
    <row r="39" ht="15" customHeight="1" s="51">
      <c r="B39" s="13" t="inlineStr">
        <is>
          <t>DLOM retenue (moyenne des modèles)</t>
        </is>
      </c>
      <c r="C39" s="13" t="inlineStr">
        <is>
          <t>21,81 % (Chaffee 24,90 % / Longstaff 30,33 % / Finnerty 17,35 % / Ghaidarov 14,67 %)</t>
        </is>
      </c>
    </row>
    <row r="40" ht="15.6" customHeight="1" s="51">
      <c r="B40" s="37" t="inlineStr">
        <is>
          <t>Valeur nette, action ordinaire</t>
        </is>
      </c>
      <c r="C40" s="37" t="inlineStr">
        <is>
          <t>1 829 745 € (3,0496 €/action)</t>
        </is>
      </c>
    </row>
  </sheetData>
  <pageMargins left="0.75" right="0.75" top="1" bottom="1" header="0.5" footer="0.5"/>
</worksheet>
</file>

<file path=xl/worksheets/sheet14.xml><?xml version="1.0" encoding="utf-8"?>
<worksheet xmlns="http://schemas.openxmlformats.org/spreadsheetml/2006/main">
  <sheetPr>
    <tabColor rgb="FF182E4E"/>
    <outlinePr summaryBelow="1" summaryRight="1"/>
    <pageSetUpPr/>
  </sheetPr>
  <dimension ref="B2:F16"/>
  <sheetViews>
    <sheetView showGridLines="0" view="pageBreakPreview" workbookViewId="0">
      <selection activeCell="A1" sqref="A1"/>
    </sheetView>
  </sheetViews>
  <sheetFormatPr baseColWidth="8" defaultRowHeight="14.4"/>
  <cols>
    <col width="2.6640625" customWidth="1" style="51" min="1" max="1"/>
    <col width="50.77734375" customWidth="1" style="51" min="2" max="6"/>
  </cols>
  <sheetData>
    <row r="2" ht="24" customHeight="1" s="51">
      <c r="B2" s="8" t="inlineStr">
        <is>
          <t>Barèmes : formules OPM et DLOM</t>
        </is>
      </c>
    </row>
    <row r="4" ht="19.95" customHeight="1" s="51">
      <c r="B4" s="45" t="inlineStr">
        <is>
          <t>Quatre méthodes de calcul OPM</t>
        </is>
      </c>
      <c r="C4" s="46" t="n"/>
      <c r="D4" s="46" t="n"/>
      <c r="E4" s="46" t="n"/>
      <c r="F4" s="47" t="n"/>
    </row>
    <row r="5" ht="25.95" customHeight="1" s="51">
      <c r="B5" s="9" t="inlineStr">
        <is>
          <t>Méthode</t>
        </is>
      </c>
      <c r="C5" s="9" t="inlineStr">
        <is>
          <t>Principe</t>
        </is>
      </c>
      <c r="D5" s="9" t="inlineStr">
        <is>
          <t>Formule courte</t>
        </is>
      </c>
      <c r="E5" s="9" t="inlineStr">
        <is>
          <t>Avantage</t>
        </is>
      </c>
      <c r="F5" s="9" t="inlineStr">
        <is>
          <t>Limite</t>
        </is>
      </c>
    </row>
    <row r="6" ht="15" customHeight="1" s="51">
      <c r="B6" s="10" t="inlineStr">
        <is>
          <t>Black-Scholes (1973)</t>
        </is>
      </c>
      <c r="C6" s="11" t="inlineStr">
        <is>
          <t>Formule fermée, action sans dividende</t>
        </is>
      </c>
      <c r="D6" s="11" t="inlineStr">
        <is>
          <t>C = S·N(d1) − K·e^(-rT)·N(d2)</t>
        </is>
      </c>
      <c r="E6" s="11" t="inlineStr">
        <is>
          <t>Calcul instantané</t>
        </is>
      </c>
      <c r="F6" s="11" t="inlineStr">
        <is>
          <t>Volatilité et taux supposés constants</t>
        </is>
      </c>
    </row>
    <row r="7" ht="15" customHeight="1" s="51">
      <c r="B7" s="10" t="inlineStr">
        <is>
          <t>Black-Scholes-Merton</t>
        </is>
      </c>
      <c r="C7" s="11" t="inlineStr">
        <is>
          <t>Extension avec rendement continu q</t>
        </is>
      </c>
      <c r="D7" s="11" t="inlineStr">
        <is>
          <t>C = S·e^(-qT)·N(d1) − K·e^(-rT)·N(d2)</t>
        </is>
      </c>
      <c r="E7" s="11" t="inlineStr">
        <is>
          <t>Intègre un coût de portage synthétique</t>
        </is>
      </c>
      <c r="F7" s="11" t="inlineStr">
        <is>
          <t>Risque de double comptage avec la DLOM</t>
        </is>
      </c>
    </row>
    <row r="8" ht="15" customHeight="1" s="51">
      <c r="B8" s="10" t="inlineStr">
        <is>
          <t>CRR, arbre binomial (1979)</t>
        </is>
      </c>
      <c r="C8" s="11" t="inlineStr">
        <is>
          <t>Discrétisation en N pas</t>
        </is>
      </c>
      <c r="D8" s="11" t="inlineStr">
        <is>
          <t>u = e^(σ√Δt), p = (e^(rΔt)-d)/(u-d)</t>
        </is>
      </c>
      <c r="E8" s="11" t="inlineStr">
        <is>
          <t>Gère l'exercice anticipé</t>
        </is>
      </c>
      <c r="F8" s="11" t="inlineStr">
        <is>
          <t>Plus lourd à calculer</t>
        </is>
      </c>
    </row>
    <row r="9" ht="15" customHeight="1" s="51">
      <c r="B9" s="10" t="inlineStr">
        <is>
          <t>Monte Carlo</t>
        </is>
      </c>
      <c r="C9" s="11" t="inlineStr">
        <is>
          <t>Simulation de trajectoires aléatoires</t>
        </is>
      </c>
      <c r="D9" s="11" t="inlineStr">
        <is>
          <t>S_T = S0·exp[(r-σ²/2)T+σ√T·Z]</t>
        </is>
      </c>
      <c r="E9" s="11" t="inlineStr">
        <is>
          <t>Seule méthode pour waterfalls complexes</t>
        </is>
      </c>
      <c r="F9" s="11" t="inlineStr">
        <is>
          <t>Bruit d'échantillonnage</t>
        </is>
      </c>
    </row>
    <row r="11" ht="19.95" customHeight="1" s="51">
      <c r="B11" s="45" t="inlineStr">
        <is>
          <t>Quatre modèles de décote d'illiquidité (DLOM)</t>
        </is>
      </c>
      <c r="C11" s="46" t="n"/>
      <c r="D11" s="46" t="n"/>
      <c r="E11" s="46" t="n"/>
      <c r="F11" s="47" t="n"/>
    </row>
    <row r="12" ht="25.95" customHeight="1" s="51">
      <c r="B12" s="9" t="inlineStr">
        <is>
          <t>Modèle</t>
        </is>
      </c>
      <c r="C12" s="9" t="inlineStr">
        <is>
          <t>Auteur, année</t>
        </is>
      </c>
      <c r="D12" s="9" t="inlineStr">
        <is>
          <t>Logique</t>
        </is>
      </c>
      <c r="E12" s="9" t="inlineStr">
        <is>
          <t>Sensibilité à σ</t>
        </is>
      </c>
      <c r="F12" s="9" t="inlineStr">
        <is>
          <t>Résultat typique</t>
        </is>
      </c>
    </row>
    <row r="13" ht="15" customHeight="1" s="51">
      <c r="B13" s="10" t="inlineStr">
        <is>
          <t>Chaffee</t>
        </is>
      </c>
      <c r="C13" s="11" t="inlineStr">
        <is>
          <t>David Chaffe, 1993</t>
        </is>
      </c>
      <c r="D13" s="11" t="inlineStr">
        <is>
          <t>Put protecteur à parité (ATM)</t>
        </is>
      </c>
      <c r="E13" s="11" t="inlineStr">
        <is>
          <t>Élevée</t>
        </is>
      </c>
      <c r="F13" s="11" t="inlineStr">
        <is>
          <t>≈ 18,8 % (σ=40%, T=2 ans)</t>
        </is>
      </c>
    </row>
    <row r="14" ht="15" customHeight="1" s="51">
      <c r="B14" s="10" t="inlineStr">
        <is>
          <t>Longstaff</t>
        </is>
      </c>
      <c r="C14" s="11" t="inlineStr">
        <is>
          <t>Francis Longstaff, 1995</t>
        </is>
      </c>
      <c r="D14" s="11" t="inlineStr">
        <is>
          <t>Borne haute, option lookback</t>
        </is>
      </c>
      <c r="E14" s="11" t="inlineStr">
        <is>
          <t>Très élevée</t>
        </is>
      </c>
      <c r="F14" s="11" t="inlineStr">
        <is>
          <t>≈ 22,3 % (σ=40%, T=2 ans)</t>
        </is>
      </c>
    </row>
    <row r="15" ht="15" customHeight="1" s="51">
      <c r="B15" s="10" t="inlineStr">
        <is>
          <t>Finnerty</t>
        </is>
      </c>
      <c r="C15" s="11" t="inlineStr">
        <is>
          <t>John Finnerty, 2012</t>
        </is>
      </c>
      <c r="D15" s="11" t="inlineStr">
        <is>
          <t>Put asiatique à strike moyen</t>
        </is>
      </c>
      <c r="E15" s="11" t="inlineStr">
        <is>
          <t>Modérée</t>
        </is>
      </c>
      <c r="F15" s="11" t="inlineStr">
        <is>
          <t>≈ 12,68 % (σ=40%, T=2 ans, approximation Monte Carlo)</t>
        </is>
      </c>
    </row>
    <row r="16" ht="15" customHeight="1" s="51">
      <c r="B16" s="10" t="inlineStr">
        <is>
          <t>Ghaidarov</t>
        </is>
      </c>
      <c r="C16" s="11" t="inlineStr">
        <is>
          <t>Stillian Ghaidarov, 2009</t>
        </is>
      </c>
      <c r="D16" s="11" t="inlineStr">
        <is>
          <t>Correctif de Finnerty</t>
        </is>
      </c>
      <c r="E16" s="11" t="inlineStr">
        <is>
          <t>Modérée, la plus basse</t>
        </is>
      </c>
      <c r="F16" s="11" t="inlineStr">
        <is>
          <t>≈ 11,28 % (σ=40%, T=2 ans, approximation Monte Carlo)</t>
        </is>
      </c>
    </row>
  </sheetData>
  <mergeCells count="2">
    <mergeCell ref="B4:F4"/>
    <mergeCell ref="B11:F11"/>
  </mergeCells>
  <pageMargins left="0.75" right="0.75" top="1" bottom="1" header="0.5" footer="0.5"/>
  <pageSetup orientation="portrait" paperSize="9" scale="32" verticalDpi="0"/>
</worksheet>
</file>

<file path=xl/worksheets/sheet15.xml><?xml version="1.0" encoding="utf-8"?>
<worksheet xmlns="http://schemas.openxmlformats.org/spreadsheetml/2006/main">
  <sheetPr>
    <tabColor theme="1"/>
    <outlinePr summaryBelow="1" summaryRight="1"/>
    <pageSetUpPr/>
  </sheetPr>
  <dimension ref="B9:H12"/>
  <sheetViews>
    <sheetView showGridLines="0" workbookViewId="0">
      <selection activeCell="A1" sqref="A1"/>
    </sheetView>
  </sheetViews>
  <sheetFormatPr baseColWidth="8" defaultRowHeight="14.4"/>
  <cols>
    <col width="16" customWidth="1" style="51" min="1" max="8"/>
  </cols>
  <sheetData>
    <row r="9" ht="14.4" customHeight="1" s="51">
      <c r="B9" s="48" t="inlineStr">
        <is>
          <t>EN section: calculators and summary in English</t>
        </is>
      </c>
    </row>
    <row r="10" ht="14.4" customHeight="1" s="51">
      <c r="H10" s="48" t="n"/>
    </row>
    <row r="11" ht="30.6" customHeight="1" s="51">
      <c r="H11" s="42" t="n"/>
    </row>
    <row r="12" ht="30.6" customHeight="1" s="51">
      <c r="C12" s="48" t="n"/>
      <c r="D12" s="48" t="n"/>
      <c r="E12" s="48" t="n"/>
      <c r="F12" s="48" t="n"/>
      <c r="G12" s="48" t="n"/>
      <c r="H12" s="48" t="n"/>
    </row>
  </sheetData>
  <mergeCells count="1">
    <mergeCell ref="B9:G11"/>
  </mergeCells>
  <pageMargins left="0.75" right="0.75" top="1" bottom="1" header="0.5" footer="0.5"/>
</worksheet>
</file>

<file path=xl/worksheets/sheet16.xml><?xml version="1.0" encoding="utf-8"?>
<worksheet xmlns="http://schemas.openxmlformats.org/spreadsheetml/2006/main">
  <sheetPr>
    <tabColor theme="3" tint="0.7999816888943144"/>
    <outlinePr summaryBelow="1" summaryRight="1"/>
    <pageSetUpPr/>
  </sheetPr>
  <dimension ref="B2:J29"/>
  <sheetViews>
    <sheetView showGridLines="0" workbookViewId="0">
      <selection activeCell="A1" sqref="A1"/>
    </sheetView>
  </sheetViews>
  <sheetFormatPr baseColWidth="8" defaultRowHeight="14.4"/>
  <cols>
    <col width="2.6640625" customWidth="1" style="51" min="1" max="1"/>
    <col width="30" customWidth="1" style="51" min="2" max="2"/>
    <col width="20.77734375" customWidth="1" style="51" min="3" max="5"/>
  </cols>
  <sheetData>
    <row r="2" ht="24" customHeight="1" s="51">
      <c r="B2" s="12" t="inlineStr">
        <is>
          <t>DCF</t>
        </is>
      </c>
    </row>
    <row r="4" ht="19.95" customHeight="1" s="51">
      <c r="B4" s="25" t="inlineStr">
        <is>
          <t>DCF : assumptions</t>
        </is>
      </c>
      <c r="C4" s="26" t="n"/>
      <c r="D4" s="54" t="n"/>
      <c r="E4" s="54" t="n"/>
      <c r="F4" s="54" t="n"/>
    </row>
    <row r="5" ht="15" customHeight="1" s="51">
      <c r="B5" s="13" t="inlineStr">
        <is>
          <t>Revenue, year 0</t>
        </is>
      </c>
      <c r="C5" s="27" t="n">
        <v>4286663</v>
      </c>
    </row>
    <row r="6" ht="15" customHeight="1" s="51">
      <c r="B6" s="13" t="inlineStr">
        <is>
          <t>Normalised EBITDA, year 0</t>
        </is>
      </c>
      <c r="C6" s="27" t="n">
        <v>1400000</v>
      </c>
    </row>
    <row r="7" ht="15" customHeight="1" s="51">
      <c r="B7" s="13" t="inlineStr">
        <is>
          <t>Revenue growth rate</t>
        </is>
      </c>
      <c r="C7" s="28" t="n">
        <v>0.02</v>
      </c>
    </row>
    <row r="8" ht="15" customHeight="1" s="51">
      <c r="B8" s="13" t="inlineStr">
        <is>
          <t>Target EBITDA margin</t>
        </is>
      </c>
      <c r="C8" s="28" t="n">
        <v>0.32</v>
      </c>
    </row>
    <row r="9" ht="15" customHeight="1" s="51">
      <c r="B9" s="13" t="inlineStr">
        <is>
          <t>CAPEX (% of revenue)</t>
        </is>
      </c>
      <c r="C9" s="28" t="n">
        <v>0.04</v>
      </c>
    </row>
    <row r="10" ht="15" customHeight="1" s="51">
      <c r="B10" s="13" t="inlineStr">
        <is>
          <t>Change in working capital (% of revenue)</t>
        </is>
      </c>
      <c r="C10" s="28" t="n">
        <v>0.03</v>
      </c>
    </row>
    <row r="11" ht="15" customHeight="1" s="51">
      <c r="B11" s="13" t="inlineStr">
        <is>
          <t>Tax rate</t>
        </is>
      </c>
      <c r="C11" s="28" t="n">
        <v>0.25</v>
      </c>
      <c r="H11" s="41" t="n"/>
    </row>
    <row r="12" ht="15" customHeight="1" s="51">
      <c r="B12" s="13" t="inlineStr">
        <is>
          <t>Terminal growth rate (g)</t>
        </is>
      </c>
      <c r="C12" s="28" t="n">
        <v>0.02</v>
      </c>
    </row>
    <row r="13" ht="15" customHeight="1" s="51">
      <c r="B13" s="13" t="inlineStr">
        <is>
          <t>WACC</t>
        </is>
      </c>
      <c r="C13" s="28" t="n">
        <v>0.095</v>
      </c>
    </row>
    <row r="16" ht="19.95" customHeight="1" s="51">
      <c r="B16" s="25" t="inlineStr">
        <is>
          <t>DCF : 5-year projection</t>
        </is>
      </c>
      <c r="C16" s="26" t="n"/>
      <c r="D16" s="26" t="n"/>
      <c r="E16" s="26" t="n"/>
      <c r="F16" s="26" t="n"/>
      <c r="G16" s="26" t="n"/>
      <c r="H16" s="26" t="n"/>
      <c r="I16" s="26" t="n"/>
      <c r="J16" s="26" t="n"/>
    </row>
    <row r="17" ht="25.95" customHeight="1" s="51">
      <c r="B17" s="14" t="inlineStr">
        <is>
          <t>Year</t>
        </is>
      </c>
      <c r="C17" s="14" t="inlineStr">
        <is>
          <t>Revenue</t>
        </is>
      </c>
      <c r="D17" s="14" t="inlineStr">
        <is>
          <t>EBITDA</t>
        </is>
      </c>
      <c r="E17" s="14" t="inlineStr">
        <is>
          <t>EBITDA x (1-tax)</t>
        </is>
      </c>
      <c r="F17" s="14" t="inlineStr">
        <is>
          <t>CAPEX</t>
        </is>
      </c>
      <c r="G17" s="14" t="inlineStr">
        <is>
          <t>ΔWC</t>
        </is>
      </c>
      <c r="H17" s="14" t="inlineStr">
        <is>
          <t>FCF</t>
        </is>
      </c>
      <c r="I17" s="14" t="inlineStr">
        <is>
          <t>Discount factor</t>
        </is>
      </c>
      <c r="J17" s="14" t="inlineStr">
        <is>
          <t>PV(FCF)</t>
        </is>
      </c>
    </row>
    <row r="18" ht="15" customHeight="1" s="51">
      <c r="B18" s="13" t="n">
        <v>1</v>
      </c>
      <c r="C18" s="15">
        <f>C5*(1+C7)</f>
        <v/>
      </c>
      <c r="D18" s="15">
        <f>C18*C8</f>
        <v/>
      </c>
      <c r="E18" s="15">
        <f>D18*(1-C11)</f>
        <v/>
      </c>
      <c r="F18" s="15">
        <f>C18*C9</f>
        <v/>
      </c>
      <c r="G18" s="15">
        <f>C18*C10</f>
        <v/>
      </c>
      <c r="H18" s="16">
        <f>E18-F18-G18</f>
        <v/>
      </c>
      <c r="I18" s="17">
        <f>1/(1+C13)^1</f>
        <v/>
      </c>
      <c r="J18" s="15">
        <f>H18*I18</f>
        <v/>
      </c>
    </row>
    <row r="19" ht="15" customHeight="1" s="51">
      <c r="B19" s="13" t="n">
        <v>2</v>
      </c>
      <c r="C19" s="15">
        <f>C18*(1+C7)</f>
        <v/>
      </c>
      <c r="D19" s="15">
        <f>C19*C8</f>
        <v/>
      </c>
      <c r="E19" s="15">
        <f>D19*(1-C11)</f>
        <v/>
      </c>
      <c r="F19" s="15">
        <f>C19*C9</f>
        <v/>
      </c>
      <c r="G19" s="15">
        <f>C19*C10</f>
        <v/>
      </c>
      <c r="H19" s="16">
        <f>E19-F19-G19</f>
        <v/>
      </c>
      <c r="I19" s="17">
        <f>1/(1+C13)^2</f>
        <v/>
      </c>
      <c r="J19" s="15">
        <f>H19*I19</f>
        <v/>
      </c>
    </row>
    <row r="20" ht="15" customHeight="1" s="51">
      <c r="B20" s="13" t="n">
        <v>3</v>
      </c>
      <c r="C20" s="15">
        <f>C19*(1+C7)</f>
        <v/>
      </c>
      <c r="D20" s="15">
        <f>C20*C8</f>
        <v/>
      </c>
      <c r="E20" s="15">
        <f>D20*(1-C11)</f>
        <v/>
      </c>
      <c r="F20" s="15">
        <f>C20*C9</f>
        <v/>
      </c>
      <c r="G20" s="15">
        <f>C20*C10</f>
        <v/>
      </c>
      <c r="H20" s="16">
        <f>E20-F20-G20</f>
        <v/>
      </c>
      <c r="I20" s="17">
        <f>1/(1+C13)^3</f>
        <v/>
      </c>
      <c r="J20" s="15">
        <f>H20*I20</f>
        <v/>
      </c>
    </row>
    <row r="21" ht="15" customHeight="1" s="51">
      <c r="B21" s="13" t="n">
        <v>4</v>
      </c>
      <c r="C21" s="15">
        <f>C20*(1+C7)</f>
        <v/>
      </c>
      <c r="D21" s="15">
        <f>C21*C8</f>
        <v/>
      </c>
      <c r="E21" s="15">
        <f>D21*(1-C11)</f>
        <v/>
      </c>
      <c r="F21" s="15">
        <f>C21*C9</f>
        <v/>
      </c>
      <c r="G21" s="15">
        <f>C21*C10</f>
        <v/>
      </c>
      <c r="H21" s="16">
        <f>E21-F21-G21</f>
        <v/>
      </c>
      <c r="I21" s="17">
        <f>1/(1+C13)^4</f>
        <v/>
      </c>
      <c r="J21" s="15">
        <f>H21*I21</f>
        <v/>
      </c>
    </row>
    <row r="22" ht="15" customHeight="1" s="51">
      <c r="B22" s="13" t="n">
        <v>5</v>
      </c>
      <c r="C22" s="15">
        <f>C21*(1+C7)</f>
        <v/>
      </c>
      <c r="D22" s="15">
        <f>C22*C8</f>
        <v/>
      </c>
      <c r="E22" s="15">
        <f>D22*(1-C11)</f>
        <v/>
      </c>
      <c r="F22" s="15">
        <f>C22*C9</f>
        <v/>
      </c>
      <c r="G22" s="15">
        <f>C22*C10</f>
        <v/>
      </c>
      <c r="H22" s="16">
        <f>E22-F22-G22</f>
        <v/>
      </c>
      <c r="I22" s="17">
        <f>1/(1+C13)^5</f>
        <v/>
      </c>
      <c r="J22" s="15">
        <f>H22*I22</f>
        <v/>
      </c>
    </row>
    <row r="24" ht="19.95" customHeight="1" s="51">
      <c r="B24" s="25" t="inlineStr">
        <is>
          <t>Terminal value (Gordon-Shapiro)</t>
        </is>
      </c>
      <c r="C24" s="26" t="n"/>
      <c r="D24" s="54" t="n"/>
      <c r="E24" s="54" t="n"/>
      <c r="F24" s="54" t="n"/>
    </row>
    <row r="25" ht="15" customHeight="1" s="51">
      <c r="B25" s="13" t="inlineStr">
        <is>
          <t>Terminal value (Gordon-Shapiro)</t>
        </is>
      </c>
      <c r="C25" s="15">
        <f>H22*(1+C12)/(C13-C12)</f>
        <v/>
      </c>
    </row>
    <row r="26" ht="15" customHeight="1" s="51">
      <c r="B26" s="13" t="inlineStr">
        <is>
          <t>PV(terminal value)</t>
        </is>
      </c>
      <c r="C26" s="15">
        <f>C25*I22</f>
        <v/>
      </c>
    </row>
    <row r="27" ht="15" customHeight="1" s="51">
      <c r="B27" s="18" t="inlineStr">
        <is>
          <t>Enterprise value (DCF)</t>
        </is>
      </c>
      <c r="C27" s="29">
        <f>SUM(J18:J22)+C26</f>
        <v/>
      </c>
    </row>
    <row r="29" ht="28.05" customHeight="1" s="51">
      <c r="B29" s="19" t="inlineStr">
        <is>
          <t>Simplified, illustrative DCF model: FCF = EBITDA x (1-tax) - CAPEX - ΔWC, without an explicit EBIT/EBITDA split or depreciation detail. Default amounts are illustrative, independent from the values fixed in the article.</t>
        </is>
      </c>
    </row>
  </sheetData>
  <pageMargins left="0.75" right="0.75" top="1" bottom="1" header="0.5" footer="0.5"/>
</worksheet>
</file>

<file path=xl/worksheets/sheet17.xml><?xml version="1.0" encoding="utf-8"?>
<worksheet xmlns="http://schemas.openxmlformats.org/spreadsheetml/2006/main">
  <sheetPr>
    <tabColor theme="3" tint="0.7999816888943144"/>
    <outlinePr summaryBelow="1" summaryRight="1"/>
    <pageSetUpPr/>
  </sheetPr>
  <dimension ref="B2:H24"/>
  <sheetViews>
    <sheetView showGridLines="0" workbookViewId="0">
      <selection activeCell="A1" sqref="A1"/>
    </sheetView>
  </sheetViews>
  <sheetFormatPr baseColWidth="8" defaultRowHeight="14.4"/>
  <cols>
    <col width="2.6640625" customWidth="1" style="51" min="1" max="1"/>
    <col width="35.77734375" customWidth="1" style="51" min="2" max="2"/>
    <col width="40.77734375" customWidth="1" style="51" min="3" max="3"/>
  </cols>
  <sheetData>
    <row r="2" ht="24" customHeight="1" s="51">
      <c r="B2" s="12" t="inlineStr">
        <is>
          <t>Multiples</t>
        </is>
      </c>
    </row>
    <row r="4" ht="19.95" customHeight="1" s="51">
      <c r="B4" s="25" t="inlineStr">
        <is>
          <t>Trading multiples (listed comparables panel)</t>
        </is>
      </c>
      <c r="C4" s="26" t="n"/>
      <c r="D4" s="54" t="n"/>
      <c r="E4" s="54" t="n"/>
      <c r="F4" s="54" t="n"/>
    </row>
    <row r="5" ht="25.95" customHeight="1" s="51">
      <c r="B5" s="14" t="n"/>
      <c r="C5" s="14" t="inlineStr">
        <is>
          <t>Reference EBITDA / x</t>
        </is>
      </c>
      <c r="D5" s="44" t="n"/>
    </row>
    <row r="6" ht="15" customHeight="1" s="51">
      <c r="B6" s="13" t="inlineStr">
        <is>
          <t>Reference EBITDA</t>
        </is>
      </c>
      <c r="C6" s="27" t="n">
        <v>1650000</v>
      </c>
    </row>
    <row r="7" ht="15" customHeight="1" s="51">
      <c r="B7" s="13" t="inlineStr">
        <is>
          <t>Min multiple</t>
        </is>
      </c>
      <c r="C7" s="30" t="n">
        <v>10.5</v>
      </c>
    </row>
    <row r="8" ht="15" customHeight="1" s="51">
      <c r="B8" s="13" t="inlineStr">
        <is>
          <t>Average multiple</t>
        </is>
      </c>
      <c r="C8" s="30" t="n">
        <v>11.8</v>
      </c>
    </row>
    <row r="9" ht="15" customHeight="1" s="51">
      <c r="B9" s="13" t="inlineStr">
        <is>
          <t>Max multiple</t>
        </is>
      </c>
      <c r="C9" s="30" t="n">
        <v>13</v>
      </c>
    </row>
    <row r="10" ht="15" customHeight="1" s="51">
      <c r="B10" s="13" t="inlineStr">
        <is>
          <t>EV min</t>
        </is>
      </c>
      <c r="C10" s="15">
        <f>C6*C7</f>
        <v/>
      </c>
    </row>
    <row r="11" ht="15" customHeight="1" s="51">
      <c r="B11" s="13" t="inlineStr">
        <is>
          <t>EV avg</t>
        </is>
      </c>
      <c r="C11" s="29">
        <f>C6*C8</f>
        <v/>
      </c>
      <c r="H11" s="41" t="n"/>
    </row>
    <row r="12" ht="15" customHeight="1" s="51">
      <c r="B12" s="13" t="inlineStr">
        <is>
          <t>EV max</t>
        </is>
      </c>
      <c r="C12" s="15">
        <f>C6*C9</f>
        <v/>
      </c>
    </row>
    <row r="14" ht="19.95" customHeight="1" s="51">
      <c r="B14" s="25" t="inlineStr">
        <is>
          <t>Transaction multiples (comparable transactions panel)</t>
        </is>
      </c>
      <c r="C14" s="26" t="n"/>
      <c r="D14" s="54" t="n"/>
      <c r="E14" s="54" t="n"/>
      <c r="F14" s="54" t="n"/>
    </row>
    <row r="15" ht="15" customHeight="1" s="51">
      <c r="B15" s="13" t="inlineStr">
        <is>
          <t>Reference EBITDA</t>
        </is>
      </c>
      <c r="C15" s="27" t="n">
        <v>1650000</v>
      </c>
    </row>
    <row r="16" ht="15" customHeight="1" s="51">
      <c r="B16" s="13" t="inlineStr">
        <is>
          <t>Min multiple</t>
        </is>
      </c>
      <c r="C16" s="30" t="n">
        <v>10.8</v>
      </c>
    </row>
    <row r="17" ht="15" customHeight="1" s="51">
      <c r="B17" s="13" t="inlineStr">
        <is>
          <t>Average multiple</t>
        </is>
      </c>
      <c r="C17" s="30" t="n">
        <v>12</v>
      </c>
    </row>
    <row r="18" ht="15" customHeight="1" s="51">
      <c r="B18" s="13" t="inlineStr">
        <is>
          <t>Max multiple</t>
        </is>
      </c>
      <c r="C18" s="30" t="n">
        <v>13.2</v>
      </c>
    </row>
    <row r="19" ht="15" customHeight="1" s="51">
      <c r="B19" s="13" t="inlineStr">
        <is>
          <t>EV min</t>
        </is>
      </c>
      <c r="C19" s="15">
        <f>C15*C16</f>
        <v/>
      </c>
    </row>
    <row r="20" ht="15" customHeight="1" s="51">
      <c r="B20" s="13" t="inlineStr">
        <is>
          <t>EV avg</t>
        </is>
      </c>
      <c r="C20" s="29">
        <f>C15*C17</f>
        <v/>
      </c>
    </row>
    <row r="21" ht="15" customHeight="1" s="51">
      <c r="B21" s="13" t="inlineStr">
        <is>
          <t>EV max</t>
        </is>
      </c>
      <c r="C21" s="15">
        <f>C15*C18</f>
        <v/>
      </c>
    </row>
    <row r="23" ht="19.95" customHeight="1" s="51">
      <c r="B23" s="50" t="inlineStr">
        <is>
          <t>Summary: average of the two approaches</t>
        </is>
      </c>
      <c r="C23" s="54" t="n"/>
      <c r="D23" s="54" t="n"/>
      <c r="E23" s="54" t="n"/>
      <c r="F23" s="54" t="n"/>
    </row>
    <row r="24" ht="15" customHeight="1" s="51">
      <c r="B24" s="18" t="inlineStr">
        <is>
          <t>Summary: average of the two approaches</t>
        </is>
      </c>
      <c r="C24" s="29">
        <f>AVERAGE(C11,C20)</f>
        <v/>
      </c>
    </row>
  </sheetData>
  <pageMargins left="0.75" right="0.75" top="1" bottom="1" header="0.5" footer="0.5"/>
</worksheet>
</file>

<file path=xl/worksheets/sheet18.xml><?xml version="1.0" encoding="utf-8"?>
<worksheet xmlns="http://schemas.openxmlformats.org/spreadsheetml/2006/main">
  <sheetPr>
    <tabColor theme="3" tint="0.7999816888943144"/>
    <outlinePr summaryBelow="1" summaryRight="1"/>
    <pageSetUpPr/>
  </sheetPr>
  <dimension ref="B2:H26"/>
  <sheetViews>
    <sheetView showGridLines="0" workbookViewId="0">
      <selection activeCell="A1" sqref="A1"/>
    </sheetView>
  </sheetViews>
  <sheetFormatPr baseColWidth="8" defaultRowHeight="14.4"/>
  <cols>
    <col width="2.6640625" customWidth="1" style="51" min="1" max="1"/>
    <col width="35.77734375" customWidth="1" style="51" min="2" max="3"/>
    <col width="30.77734375" customWidth="1" style="51" min="3" max="3"/>
  </cols>
  <sheetData>
    <row r="2" ht="24" customHeight="1" s="51">
      <c r="B2" s="12" t="inlineStr">
        <is>
          <t>Capitalised earnings and NAV</t>
        </is>
      </c>
    </row>
    <row r="4" ht="19.95" customHeight="1" s="51">
      <c r="B4" s="25" t="inlineStr">
        <is>
          <t>Capitalised earnings value (average adjusted EBITDA)</t>
        </is>
      </c>
      <c r="C4" s="26" t="n"/>
      <c r="D4" s="54" t="n"/>
      <c r="E4" s="54" t="n"/>
      <c r="F4" s="54" t="n"/>
    </row>
    <row r="5" ht="15" customHeight="1" s="51">
      <c r="B5" s="13" t="inlineStr">
        <is>
          <t>Adjusted EBITDA, year -2</t>
        </is>
      </c>
      <c r="C5" s="27" t="n">
        <v>1150000</v>
      </c>
    </row>
    <row r="6" ht="15" customHeight="1" s="51">
      <c r="B6" s="13" t="inlineStr">
        <is>
          <t>Adjusted EBITDA, year -1</t>
        </is>
      </c>
      <c r="C6" s="27" t="n">
        <v>1650000</v>
      </c>
    </row>
    <row r="7" ht="15" customHeight="1" s="51">
      <c r="B7" s="13" t="inlineStr">
        <is>
          <t>Adjusted EBITDA, year 0</t>
        </is>
      </c>
      <c r="C7" s="27" t="n">
        <v>2150000</v>
      </c>
    </row>
    <row r="8" ht="15" customHeight="1" s="51">
      <c r="B8" s="13" t="inlineStr">
        <is>
          <t>Average adjusted EBITDA</t>
        </is>
      </c>
      <c r="C8" s="16">
        <f>AVERAGE(C5,C6,C7)</f>
        <v/>
      </c>
    </row>
    <row r="9" ht="15" customHeight="1" s="51">
      <c r="B9" s="13" t="inlineStr">
        <is>
          <t>WACC (link to DCF tab or direct input)</t>
        </is>
      </c>
      <c r="C9" s="28" t="n">
        <v>0.095</v>
      </c>
    </row>
    <row r="10" ht="15" customHeight="1" s="51">
      <c r="B10" s="18" t="inlineStr">
        <is>
          <t>Capitalised earnings value</t>
        </is>
      </c>
      <c r="C10" s="29">
        <f>C8/C9</f>
        <v/>
      </c>
    </row>
    <row r="11">
      <c r="H11" s="41" t="n"/>
    </row>
    <row r="12" ht="19.95" customHeight="1" s="51">
      <c r="B12" s="25" t="inlineStr">
        <is>
          <t>Substantial value (adjusted NAV)</t>
        </is>
      </c>
      <c r="C12" s="26" t="n"/>
      <c r="D12" s="54" t="n"/>
      <c r="E12" s="54" t="n"/>
      <c r="F12" s="54" t="n"/>
    </row>
    <row r="13" ht="15" customHeight="1" s="51">
      <c r="B13" s="13" t="inlineStr">
        <is>
          <t>Share capital</t>
        </is>
      </c>
      <c r="C13" s="27" t="n">
        <v>500000</v>
      </c>
    </row>
    <row r="14" ht="15" customHeight="1" s="51">
      <c r="B14" s="13" t="inlineStr">
        <is>
          <t>Reserves</t>
        </is>
      </c>
      <c r="C14" s="27" t="n">
        <v>1800000</v>
      </c>
    </row>
    <row r="15" ht="15" customHeight="1" s="51">
      <c r="B15" s="13" t="inlineStr">
        <is>
          <t>Retained earnings</t>
        </is>
      </c>
      <c r="C15" s="27" t="n">
        <v>600000</v>
      </c>
    </row>
    <row r="16" ht="15" customHeight="1" s="51">
      <c r="B16" s="13" t="inlineStr">
        <is>
          <t>Net income for the year</t>
        </is>
      </c>
      <c r="C16" s="27" t="n">
        <v>300000</v>
      </c>
    </row>
    <row r="17" ht="15" customHeight="1" s="51">
      <c r="B17" s="13" t="inlineStr">
        <is>
          <t>Book equity (sum)</t>
        </is>
      </c>
      <c r="C17" s="16">
        <f>SUM(C13,C14,C15,C16)</f>
        <v/>
      </c>
    </row>
    <row r="18" ht="15" customHeight="1" s="51">
      <c r="B18" s="13" t="inlineStr">
        <is>
          <t>Untaxed hidden reserves</t>
        </is>
      </c>
      <c r="C18" s="27" t="n">
        <v>1200000</v>
      </c>
    </row>
    <row r="19" ht="15" customHeight="1" s="51">
      <c r="B19" s="13" t="inlineStr">
        <is>
          <t>Tax rate (link or direct input)</t>
        </is>
      </c>
      <c r="C19" s="28" t="n">
        <v>0.25</v>
      </c>
    </row>
    <row r="20" ht="15" customHeight="1" s="51">
      <c r="B20" s="13" t="inlineStr">
        <is>
          <t>Deferred tax (hidden reserves x tax rate)</t>
        </is>
      </c>
      <c r="C20" s="15">
        <f>C18*C19</f>
        <v/>
      </c>
    </row>
    <row r="21" ht="15" customHeight="1" s="51">
      <c r="B21" s="18" t="inlineStr">
        <is>
          <t>Substantial value (adjusted NAV)</t>
        </is>
      </c>
      <c r="C21" s="29">
        <f>C17+C18-C20</f>
        <v/>
      </c>
    </row>
    <row r="23" ht="19.95" customHeight="1" s="51">
      <c r="B23" s="25" t="inlineStr">
        <is>
          <t>Practitioners' method (editable weighting)</t>
        </is>
      </c>
      <c r="C23" s="26" t="n"/>
      <c r="D23" s="54" t="n"/>
      <c r="E23" s="54" t="n"/>
      <c r="F23" s="54" t="n"/>
    </row>
    <row r="24" ht="15" customHeight="1" s="51">
      <c r="B24" s="13" t="inlineStr">
        <is>
          <t>Weight, capitalised earnings value</t>
        </is>
      </c>
      <c r="C24" s="31" t="n">
        <v>2</v>
      </c>
    </row>
    <row r="25" ht="15" customHeight="1" s="51">
      <c r="B25" s="13" t="inlineStr">
        <is>
          <t>Weight, substantial value</t>
        </is>
      </c>
      <c r="C25" s="31" t="n">
        <v>1</v>
      </c>
    </row>
    <row r="26" ht="15" customHeight="1" s="51">
      <c r="B26" s="18" t="inlineStr">
        <is>
          <t>Value, practitioners' method</t>
        </is>
      </c>
      <c r="C26" s="29">
        <f>(C10*C24+C21*C25)/(C24+C25)</f>
        <v/>
      </c>
    </row>
  </sheetData>
  <pageMargins left="0.75" right="0.75" top="1" bottom="1" header="0.5" footer="0.5"/>
</worksheet>
</file>

<file path=xl/worksheets/sheet19.xml><?xml version="1.0" encoding="utf-8"?>
<worksheet xmlns="http://schemas.openxmlformats.org/spreadsheetml/2006/main">
  <sheetPr>
    <tabColor rgb="FF182E4E"/>
    <outlinePr summaryBelow="1" summaryRight="1"/>
    <pageSetUpPr/>
  </sheetPr>
  <dimension ref="B2:H34"/>
  <sheetViews>
    <sheetView showGridLines="0" workbookViewId="0">
      <selection activeCell="A1" sqref="A1"/>
    </sheetView>
  </sheetViews>
  <sheetFormatPr baseColWidth="8" defaultRowHeight="14.4"/>
  <cols>
    <col width="2.6640625" customWidth="1" style="51" min="1" max="1"/>
    <col width="50.77734375" customWidth="1" style="51" min="2" max="2"/>
    <col width="30.77734375" customWidth="1" style="51" min="3" max="4"/>
  </cols>
  <sheetData>
    <row r="2" ht="24" customHeight="1" s="51">
      <c r="B2" s="12" t="inlineStr">
        <is>
          <t>OPM Black-Scholes-Merton</t>
        </is>
      </c>
    </row>
    <row r="4" ht="19.95" customHeight="1" s="51">
      <c r="B4" s="25" t="inlineStr">
        <is>
          <t>Capital structure (liquidation waterfall)</t>
        </is>
      </c>
      <c r="C4" s="26" t="n"/>
      <c r="D4" s="26" t="n"/>
      <c r="E4" s="54" t="n"/>
      <c r="F4" s="54" t="n"/>
    </row>
    <row r="5" ht="15" customHeight="1" s="51">
      <c r="B5" s="13" t="inlineStr">
        <is>
          <t>Common shares (number)</t>
        </is>
      </c>
      <c r="C5" s="32" t="n">
        <v>600000</v>
      </c>
    </row>
    <row r="6" ht="15" customHeight="1" s="51">
      <c r="B6" s="13" t="inlineStr">
        <is>
          <t>ADP A preferred shares (number)</t>
        </is>
      </c>
      <c r="C6" s="32" t="n">
        <v>400000</v>
      </c>
    </row>
    <row r="7" ht="15" customHeight="1" s="51">
      <c r="B7" s="13" t="inlineStr">
        <is>
          <t>BSPCE (number, treated fully diluted)</t>
        </is>
      </c>
      <c r="C7" s="32" t="n">
        <v>150000</v>
      </c>
    </row>
    <row r="8" ht="15" customHeight="1" s="51">
      <c r="B8" s="13" t="inlineStr">
        <is>
          <t>Price paid per ADP A share at the Series A</t>
        </is>
      </c>
      <c r="C8" s="33" t="n">
        <v>5</v>
      </c>
    </row>
    <row r="9" ht="15" customHeight="1" s="51">
      <c r="B9" s="13" t="inlineStr">
        <is>
          <t>Fully diluted total</t>
        </is>
      </c>
      <c r="C9" s="20">
        <f>SUM(C5,C6,C7)</f>
        <v/>
      </c>
    </row>
    <row r="10" ht="15" customHeight="1" s="51">
      <c r="B10" s="13" t="inlineStr">
        <is>
          <t>ADP A liquidation preference, L = ADP x Series A price (breakpoint 1)</t>
        </is>
      </c>
      <c r="C10" s="16">
        <f>C6*C8</f>
        <v/>
      </c>
    </row>
    <row r="11" ht="15" customHeight="1" s="51">
      <c r="B11" s="13" t="inlineStr">
        <is>
          <t>% ADP A fully diluted</t>
        </is>
      </c>
      <c r="C11" s="21">
        <f>C6/C9</f>
        <v/>
      </c>
      <c r="H11" s="41" t="n"/>
    </row>
    <row r="12" ht="15" customHeight="1" s="51">
      <c r="B12" s="13" t="inlineStr">
        <is>
          <t>Breakpoint 2 (conversion threshold), L / %ADP A</t>
        </is>
      </c>
      <c r="C12" s="16">
        <f>C10/C11</f>
        <v/>
      </c>
    </row>
    <row r="14" ht="19.95" customHeight="1" s="51">
      <c r="B14" s="25" t="inlineStr">
        <is>
          <t>Option assumptions</t>
        </is>
      </c>
      <c r="C14" s="26" t="n"/>
      <c r="D14" s="26" t="n"/>
      <c r="E14" s="54" t="n"/>
      <c r="F14" s="54" t="n"/>
    </row>
    <row r="15" ht="15" customHeight="1" s="51">
      <c r="B15" s="13" t="inlineStr">
        <is>
          <t>S0, equity value to allocate</t>
        </is>
      </c>
      <c r="C15" s="16">
        <f>'Summary EN'!C12</f>
        <v/>
      </c>
    </row>
    <row r="16" ht="15" customHeight="1" s="51">
      <c r="B16" s="13" t="inlineStr">
        <is>
          <t>T, time to liquidity (years)</t>
        </is>
      </c>
      <c r="C16" s="34" t="n">
        <v>1.5</v>
      </c>
    </row>
    <row r="17" ht="15" customHeight="1" s="51">
      <c r="B17" s="13" t="inlineStr">
        <is>
          <t>r, risk-free rate</t>
        </is>
      </c>
      <c r="C17" s="28" t="n">
        <v>0.03</v>
      </c>
    </row>
    <row r="18" ht="15" customHeight="1" s="51">
      <c r="B18" s="13" t="inlineStr">
        <is>
          <t>σ, annualised volatility</t>
        </is>
      </c>
      <c r="C18" s="28" t="n">
        <v>0.38</v>
      </c>
    </row>
    <row r="19" ht="15" customHeight="1" s="51">
      <c r="B19" s="13" t="inlineStr">
        <is>
          <t>q, continuous yield / carry cost (0 by default)</t>
        </is>
      </c>
      <c r="C19" s="28" t="n">
        <v>0</v>
      </c>
    </row>
    <row r="21" ht="19.95" customHeight="1" s="51">
      <c r="B21" s="25" t="inlineStr">
        <is>
          <t>Intermediate option values (calls at strike K)</t>
        </is>
      </c>
      <c r="C21" s="26" t="n"/>
      <c r="D21" s="26" t="n"/>
      <c r="E21" s="54" t="n"/>
      <c r="F21" s="54" t="n"/>
    </row>
    <row r="22" ht="15" customHeight="1" s="51">
      <c r="B22" s="13" t="inlineStr">
        <is>
          <t>Call(K=0) = S0</t>
        </is>
      </c>
      <c r="C22" s="15">
        <f>IF(0&lt;=0,C15*EXP(-C19*C16),C15*EXP(-C19*C16)*NORMSDIST((LN(C15/0)+(C17-C19+0.5*C18^2)*C16)/(C18*SQRT(C16)))-0*EXP(-C17*C16)*NORMSDIST((LN(C15/0)+(C17-C19+0.5*C18^2)*C16)/(C18*SQRT(C16))-C18*SQRT(C16)))</f>
        <v/>
      </c>
    </row>
    <row r="23" ht="15" customHeight="1" s="51">
      <c r="B23" s="13" t="inlineStr">
        <is>
          <t>Call(K=L, breakpoint 1)</t>
        </is>
      </c>
      <c r="C23" s="15">
        <f>IF(C10&lt;=0,C15*EXP(-C19*C16),C15*EXP(-C19*C16)*NORMSDIST((LN(C15/C10)+(C17-C19+0.5*C18^2)*C16)/(C18*SQRT(C16)))-C10*EXP(-C17*C16)*NORMSDIST((LN(C15/C10)+(C17-C19+0.5*C18^2)*C16)/(C18*SQRT(C16))-C18*SQRT(C16)))</f>
        <v/>
      </c>
    </row>
    <row r="24" ht="15" customHeight="1" s="51">
      <c r="B24" s="13" t="inlineStr">
        <is>
          <t>Call(K=BP2, breakpoint 2)</t>
        </is>
      </c>
      <c r="C24" s="15">
        <f>IF(C12&lt;=0,C15*EXP(-C19*C16),C15*EXP(-C19*C16)*NORMSDIST((LN(C15/C12)+(C17-C19+0.5*C18^2)*C16)/(C18*SQRT(C16)))-C12*EXP(-C17*C16)*NORMSDIST((LN(C15/C12)+(C17-C19+0.5*C18^2)*C16)/(C18*SQRT(C16))-C18*SQRT(C16)))</f>
        <v/>
      </c>
    </row>
    <row r="25" ht="15" customHeight="1" s="51">
      <c r="B25" s="13" t="inlineStr">
        <is>
          <t>Tranche 1 [0 ; L] (ADP A gets 100%)</t>
        </is>
      </c>
      <c r="C25" s="15">
        <f>C22-C23</f>
        <v/>
      </c>
    </row>
    <row r="26" ht="15" customHeight="1" s="51">
      <c r="B26" s="13" t="inlineStr">
        <is>
          <t>Tranche 2 [L ; BP2] (common/BSPCE pro rata)</t>
        </is>
      </c>
      <c r="C26" s="15">
        <f>C23-C24</f>
        <v/>
      </c>
    </row>
    <row r="27" ht="15" customHeight="1" s="51">
      <c r="B27" s="13" t="inlineStr">
        <is>
          <t>Tranche 3 [BP2 ; ∞] (all securities, fully diluted pro rata)</t>
        </is>
      </c>
      <c r="C27" s="15">
        <f>C24</f>
        <v/>
      </c>
    </row>
    <row r="29" ht="19.95" customHeight="1" s="51">
      <c r="B29" s="25" t="inlineStr">
        <is>
          <t>Final allocation by class</t>
        </is>
      </c>
      <c r="C29" s="26" t="n"/>
      <c r="D29" s="26" t="n"/>
      <c r="E29" s="54" t="n"/>
      <c r="F29" s="54" t="n"/>
    </row>
    <row r="30" ht="25.95" customHeight="1" s="51">
      <c r="B30" s="14" t="n"/>
      <c r="C30" s="14" t="inlineStr">
        <is>
          <t>Value per share (EUR)</t>
        </is>
      </c>
      <c r="D30" s="14" t="inlineStr">
        <is>
          <t>Final allocation by class</t>
        </is>
      </c>
    </row>
    <row r="31" ht="15" customHeight="1" s="51">
      <c r="B31" s="13" t="inlineStr">
        <is>
          <t>ADP A value</t>
        </is>
      </c>
      <c r="C31" s="29">
        <f>C25+C11*C27</f>
        <v/>
      </c>
      <c r="D31" s="17">
        <f>C31/C6</f>
        <v/>
      </c>
    </row>
    <row r="32" ht="15" customHeight="1" s="51">
      <c r="B32" s="13" t="inlineStr">
        <is>
          <t>Common value</t>
        </is>
      </c>
      <c r="C32" s="29">
        <f>(C5/(C5+C7))*C26+(C5/C9)*C27</f>
        <v/>
      </c>
      <c r="D32" s="17">
        <f>C32/C5</f>
        <v/>
      </c>
    </row>
    <row r="33" ht="15" customHeight="1" s="51">
      <c r="B33" s="13" t="inlineStr">
        <is>
          <t>BSPCE value</t>
        </is>
      </c>
      <c r="C33" s="29">
        <f>(C7/(C5+C7))*C26+(C7/C9)*C27</f>
        <v/>
      </c>
      <c r="D33" s="17">
        <f>C33/C7</f>
        <v/>
      </c>
    </row>
    <row r="34" ht="15" customHeight="1" s="51">
      <c r="B34" s="18" t="inlineStr">
        <is>
          <t>Sum (control, should equal S0 if q=0)</t>
        </is>
      </c>
      <c r="C34" s="16">
        <f>SUM(C31:C33)</f>
        <v/>
      </c>
    </row>
  </sheetData>
  <pageMargins left="0.75" right="0.75" top="1" bottom="1" header="0.5" footer="0.5"/>
</worksheet>
</file>

<file path=xl/worksheets/sheet20.xml><?xml version="1.0" encoding="utf-8"?>
<worksheet xmlns="http://schemas.openxmlformats.org/spreadsheetml/2006/main">
  <sheetPr>
    <tabColor rgb="FF182E4E"/>
    <outlinePr summaryBelow="1" summaryRight="1"/>
    <pageSetUpPr/>
  </sheetPr>
  <dimension ref="B2:H40"/>
  <sheetViews>
    <sheetView showGridLines="0" workbookViewId="0">
      <selection activeCell="A1" sqref="A1"/>
    </sheetView>
  </sheetViews>
  <sheetFormatPr baseColWidth="8" defaultRowHeight="14.4"/>
  <cols>
    <col width="2.6640625" customWidth="1" style="51" min="1" max="1"/>
    <col width="60.77734375" customWidth="1" style="51" min="2" max="2"/>
    <col width="14" customWidth="1" style="51" min="3" max="8"/>
  </cols>
  <sheetData>
    <row r="2" ht="24" customHeight="1" s="51">
      <c r="B2" s="12" t="inlineStr">
        <is>
          <t>OPM Binomial CRR</t>
        </is>
      </c>
    </row>
    <row r="4" ht="19.95" customHeight="1" s="51">
      <c r="B4" s="25" t="inlineStr">
        <is>
          <t>Parameters (same assumptions as the OPM Black-Scholes-Merton tab)</t>
        </is>
      </c>
      <c r="C4" s="26" t="n"/>
      <c r="D4" s="26" t="n"/>
      <c r="E4" s="26" t="n"/>
      <c r="F4" s="26" t="n"/>
    </row>
    <row r="5" ht="15" customHeight="1" s="51">
      <c r="B5" s="13" t="inlineStr">
        <is>
          <t>S0</t>
        </is>
      </c>
      <c r="C5" s="15">
        <f>'OPM BSM EN'!C15</f>
        <v/>
      </c>
    </row>
    <row r="6" ht="15" customHeight="1" s="51">
      <c r="B6" s="13" t="inlineStr">
        <is>
          <t>T</t>
        </is>
      </c>
      <c r="C6" s="22">
        <f>'OPM BSM EN'!C16</f>
        <v/>
      </c>
    </row>
    <row r="7" ht="15" customHeight="1" s="51">
      <c r="B7" s="13" t="inlineStr">
        <is>
          <t>r</t>
        </is>
      </c>
      <c r="C7" s="21">
        <f>'OPM BSM EN'!C17</f>
        <v/>
      </c>
    </row>
    <row r="8" ht="15" customHeight="1" s="51">
      <c r="B8" s="13" t="inlineStr">
        <is>
          <t>sigma</t>
        </is>
      </c>
      <c r="C8" s="21">
        <f>'OPM BSM EN'!C18</f>
        <v/>
      </c>
    </row>
    <row r="9" ht="15" customHeight="1" s="51">
      <c r="B9" s="13" t="inlineStr">
        <is>
          <t>K used for this demonstration (= breakpoint 1, L)</t>
        </is>
      </c>
      <c r="C9" s="15">
        <f>'OPM BSM EN'!C10</f>
        <v/>
      </c>
    </row>
    <row r="10" ht="15" customHeight="1" s="51">
      <c r="B10" s="13" t="inlineStr">
        <is>
          <t>N, number of steps (grid built for N=5)</t>
        </is>
      </c>
      <c r="C10" s="31" t="n">
        <v>5</v>
      </c>
    </row>
    <row r="11" ht="15" customHeight="1" s="51">
      <c r="B11" s="13" t="inlineStr">
        <is>
          <t>Δt = T/N</t>
        </is>
      </c>
      <c r="C11" s="17">
        <f>C6/C10</f>
        <v/>
      </c>
      <c r="H11" s="41" t="n"/>
    </row>
    <row r="12" ht="15" customHeight="1" s="51">
      <c r="B12" s="13" t="inlineStr">
        <is>
          <t>u = e^(σ√Δt)</t>
        </is>
      </c>
      <c r="C12" s="17">
        <f>EXP(C8*SQRT(C11))</f>
        <v/>
      </c>
    </row>
    <row r="13" ht="15" customHeight="1" s="51">
      <c r="B13" s="13" t="inlineStr">
        <is>
          <t>d = 1/u</t>
        </is>
      </c>
      <c r="C13" s="17">
        <f>1/C12</f>
        <v/>
      </c>
    </row>
    <row r="14" ht="15" customHeight="1" s="51">
      <c r="B14" s="13" t="inlineStr">
        <is>
          <t>p (risk-neutral probability)</t>
        </is>
      </c>
      <c r="C14" s="17">
        <f>(EXP(C7*C11)-C13)/(C12-C13)</f>
        <v/>
      </c>
    </row>
    <row r="15" ht="15" customHeight="1" s="51">
      <c r="B15" s="13" t="inlineStr">
        <is>
          <t>Per-step discount factor, e^(-rΔt)</t>
        </is>
      </c>
      <c r="C15" s="17">
        <f>EXP(-C7*C11)</f>
        <v/>
      </c>
    </row>
    <row r="18" ht="19.95" customHeight="1" s="51">
      <c r="B18" s="25" t="inlineStr">
        <is>
          <t>Binomial tree, underlying price</t>
        </is>
      </c>
      <c r="C18" s="26" t="n"/>
      <c r="D18" s="26" t="n"/>
      <c r="E18" s="26" t="n"/>
      <c r="F18" s="26" t="n"/>
      <c r="G18" s="26" t="n"/>
      <c r="H18" s="26" t="n"/>
    </row>
    <row r="19" ht="25.95" customHeight="1" s="51">
      <c r="B19" s="14" t="inlineStr">
        <is>
          <t>Node j</t>
        </is>
      </c>
      <c r="C19" s="14" t="inlineStr">
        <is>
          <t>t=0</t>
        </is>
      </c>
      <c r="D19" s="14" t="inlineStr">
        <is>
          <t>t=1</t>
        </is>
      </c>
      <c r="E19" s="14" t="inlineStr">
        <is>
          <t>t=2</t>
        </is>
      </c>
      <c r="F19" s="14" t="inlineStr">
        <is>
          <t>t=3</t>
        </is>
      </c>
      <c r="G19" s="14" t="inlineStr">
        <is>
          <t>t=4</t>
        </is>
      </c>
      <c r="H19" s="14" t="inlineStr">
        <is>
          <t>t=5</t>
        </is>
      </c>
    </row>
    <row r="20" ht="15" customHeight="1" s="51">
      <c r="B20" s="13" t="n">
        <v>0</v>
      </c>
      <c r="C20" s="15">
        <f>C5*C12^0*C13^(0-0)</f>
        <v/>
      </c>
      <c r="D20" s="15">
        <f>C5*C12^0*C13^(1-0)</f>
        <v/>
      </c>
      <c r="E20" s="15">
        <f>C5*C12^0*C13^(2-0)</f>
        <v/>
      </c>
      <c r="F20" s="15">
        <f>C5*C12^0*C13^(3-0)</f>
        <v/>
      </c>
      <c r="G20" s="15">
        <f>C5*C12^0*C13^(4-0)</f>
        <v/>
      </c>
      <c r="H20" s="15">
        <f>C5*C12^0*C13^(5-0)</f>
        <v/>
      </c>
    </row>
    <row r="21" ht="15" customHeight="1" s="51">
      <c r="B21" s="13" t="n">
        <v>1</v>
      </c>
      <c r="D21" s="15">
        <f>C5*C12^1*C13^(1-1)</f>
        <v/>
      </c>
      <c r="E21" s="15">
        <f>C5*C12^1*C13^(2-1)</f>
        <v/>
      </c>
      <c r="F21" s="15">
        <f>C5*C12^1*C13^(3-1)</f>
        <v/>
      </c>
      <c r="G21" s="15">
        <f>C5*C12^1*C13^(4-1)</f>
        <v/>
      </c>
      <c r="H21" s="15">
        <f>C5*C12^1*C13^(5-1)</f>
        <v/>
      </c>
    </row>
    <row r="22" ht="15" customHeight="1" s="51">
      <c r="B22" s="13" t="n">
        <v>2</v>
      </c>
      <c r="E22" s="15">
        <f>C5*C12^2*C13^(2-2)</f>
        <v/>
      </c>
      <c r="F22" s="15">
        <f>C5*C12^2*C13^(3-2)</f>
        <v/>
      </c>
      <c r="G22" s="15">
        <f>C5*C12^2*C13^(4-2)</f>
        <v/>
      </c>
      <c r="H22" s="15">
        <f>C5*C12^2*C13^(5-2)</f>
        <v/>
      </c>
    </row>
    <row r="23" ht="15" customHeight="1" s="51">
      <c r="B23" s="13" t="n">
        <v>3</v>
      </c>
      <c r="F23" s="15">
        <f>C5*C12^3*C13^(3-3)</f>
        <v/>
      </c>
      <c r="G23" s="15">
        <f>C5*C12^3*C13^(4-3)</f>
        <v/>
      </c>
      <c r="H23" s="15">
        <f>C5*C12^3*C13^(5-3)</f>
        <v/>
      </c>
    </row>
    <row r="24" ht="15" customHeight="1" s="51">
      <c r="B24" s="13" t="n">
        <v>4</v>
      </c>
      <c r="G24" s="15">
        <f>C5*C12^4*C13^(4-4)</f>
        <v/>
      </c>
      <c r="H24" s="15">
        <f>C5*C12^4*C13^(5-4)</f>
        <v/>
      </c>
    </row>
    <row r="25" ht="15" customHeight="1" s="51">
      <c r="B25" s="13" t="n">
        <v>5</v>
      </c>
      <c r="H25" s="15">
        <f>C5*C12^5*C13^(5-5)</f>
        <v/>
      </c>
    </row>
    <row r="27" ht="19.95" customHeight="1" s="51">
      <c r="B27" s="25" t="inlineStr">
        <is>
          <t>Backward induction, discounted option value</t>
        </is>
      </c>
      <c r="C27" s="26" t="n"/>
      <c r="D27" s="26" t="n"/>
      <c r="E27" s="26" t="n"/>
      <c r="F27" s="26" t="n"/>
      <c r="G27" s="26" t="n"/>
      <c r="H27" s="26" t="n"/>
    </row>
    <row r="28" ht="25.95" customHeight="1" s="51">
      <c r="B28" s="14" t="inlineStr">
        <is>
          <t>Node j</t>
        </is>
      </c>
      <c r="C28" s="14" t="inlineStr">
        <is>
          <t>t=0</t>
        </is>
      </c>
      <c r="D28" s="14" t="inlineStr">
        <is>
          <t>t=1</t>
        </is>
      </c>
      <c r="E28" s="14" t="inlineStr">
        <is>
          <t>t=2</t>
        </is>
      </c>
      <c r="F28" s="14" t="inlineStr">
        <is>
          <t>t=3</t>
        </is>
      </c>
      <c r="G28" s="14" t="inlineStr">
        <is>
          <t>t=4</t>
        </is>
      </c>
      <c r="H28" s="14" t="inlineStr">
        <is>
          <t>t=5</t>
        </is>
      </c>
    </row>
    <row r="29" ht="15" customHeight="1" s="51">
      <c r="B29" s="13" t="n">
        <v>0</v>
      </c>
      <c r="C29" s="15">
        <f>C15*(C14*D30+(1-C14)*D29)</f>
        <v/>
      </c>
      <c r="D29" s="15">
        <f>C15*(C14*E30+(1-C14)*E29)</f>
        <v/>
      </c>
      <c r="E29" s="15">
        <f>C15*(C14*F30+(1-C14)*F29)</f>
        <v/>
      </c>
      <c r="F29" s="15">
        <f>C15*(C14*G30+(1-C14)*G29)</f>
        <v/>
      </c>
      <c r="G29" s="15">
        <f>C15*(C14*H30+(1-C14)*H29)</f>
        <v/>
      </c>
      <c r="H29" s="15">
        <f>MAX(H20-C9,0)</f>
        <v/>
      </c>
    </row>
    <row r="30" ht="15" customHeight="1" s="51">
      <c r="B30" s="13" t="n">
        <v>1</v>
      </c>
      <c r="D30" s="15">
        <f>C15*(C14*E31+(1-C14)*E30)</f>
        <v/>
      </c>
      <c r="E30" s="15">
        <f>C15*(C14*F31+(1-C14)*F30)</f>
        <v/>
      </c>
      <c r="F30" s="15">
        <f>C15*(C14*G31+(1-C14)*G30)</f>
        <v/>
      </c>
      <c r="G30" s="15">
        <f>C15*(C14*H31+(1-C14)*H30)</f>
        <v/>
      </c>
      <c r="H30" s="15">
        <f>MAX(H21-C9,0)</f>
        <v/>
      </c>
    </row>
    <row r="31" ht="15" customHeight="1" s="51">
      <c r="B31" s="13" t="n">
        <v>2</v>
      </c>
      <c r="E31" s="15">
        <f>C15*(C14*F32+(1-C14)*F31)</f>
        <v/>
      </c>
      <c r="F31" s="15">
        <f>C15*(C14*G32+(1-C14)*G31)</f>
        <v/>
      </c>
      <c r="G31" s="15">
        <f>C15*(C14*H32+(1-C14)*H31)</f>
        <v/>
      </c>
      <c r="H31" s="15">
        <f>MAX(H22-C9,0)</f>
        <v/>
      </c>
    </row>
    <row r="32" ht="15" customHeight="1" s="51">
      <c r="B32" s="13" t="n">
        <v>3</v>
      </c>
      <c r="F32" s="15">
        <f>C15*(C14*G33+(1-C14)*G32)</f>
        <v/>
      </c>
      <c r="G32" s="15">
        <f>C15*(C14*H33+(1-C14)*H32)</f>
        <v/>
      </c>
      <c r="H32" s="15">
        <f>MAX(H23-C9,0)</f>
        <v/>
      </c>
    </row>
    <row r="33" ht="15" customHeight="1" s="51">
      <c r="B33" s="13" t="n">
        <v>4</v>
      </c>
      <c r="G33" s="15">
        <f>C15*(C14*H34+(1-C14)*H33)</f>
        <v/>
      </c>
      <c r="H33" s="15">
        <f>MAX(H24-C9,0)</f>
        <v/>
      </c>
    </row>
    <row r="34" ht="15" customHeight="1" s="51">
      <c r="B34" s="13" t="n">
        <v>5</v>
      </c>
      <c r="H34" s="15">
        <f>MAX(H25-C9,0)</f>
        <v/>
      </c>
    </row>
    <row r="36" ht="15" customHeight="1" s="51">
      <c r="B36" s="18" t="inlineStr">
        <is>
          <t>Option value (CRR, t=0)</t>
        </is>
      </c>
      <c r="C36" s="29">
        <f>C29</f>
        <v/>
      </c>
    </row>
    <row r="37" ht="15" customHeight="1" s="51">
      <c r="B37" s="13" t="inlineStr">
        <is>
          <t>Equivalent Black-Scholes-Merton value (Call K=L, OPM BSM tab)</t>
        </is>
      </c>
      <c r="C37" s="15">
        <f>'OPM BSM EN'!C23</f>
        <v/>
      </c>
    </row>
    <row r="38" ht="15" customHeight="1" s="51">
      <c r="B38" s="13" t="inlineStr">
        <is>
          <t>CRR vs BSM gap</t>
        </is>
      </c>
      <c r="C38" s="21">
        <f>ABS(C36-C37)/C37</f>
        <v/>
      </c>
    </row>
    <row r="40">
      <c r="B40" s="37" t="inlineStr">
        <is>
          <t>Note: this grid is deliberately simplified to N=5 steps to stay readable on screen, while the published article uses N=300 steps for its own CRR calculation. Under the default configuration (deeply in-the-money option), the gap between N=5 and N=300 stays negligible; with an option closer to the money, it could become significant. Increase N above if you test assumptions near the breakpoint.</t>
        </is>
      </c>
    </row>
  </sheetData>
  <pageMargins left="0.75" right="0.75" top="1" bottom="1" header="0.5" footer="0.5"/>
</worksheet>
</file>

<file path=xl/worksheets/sheet21.xml><?xml version="1.0" encoding="utf-8"?>
<worksheet xmlns="http://schemas.openxmlformats.org/spreadsheetml/2006/main">
  <sheetPr>
    <tabColor rgb="FF182E4E"/>
    <outlinePr summaryBelow="1" summaryRight="1"/>
    <pageSetUpPr/>
  </sheetPr>
  <dimension ref="B2:H515"/>
  <sheetViews>
    <sheetView showGridLines="0" workbookViewId="0">
      <selection activeCell="A1" sqref="A1"/>
    </sheetView>
  </sheetViews>
  <sheetFormatPr baseColWidth="8" defaultRowHeight="14.4"/>
  <cols>
    <col width="2.6640625" customWidth="1" style="51" min="1" max="1"/>
    <col width="50.77734375" customWidth="1" style="51" min="2" max="2"/>
    <col width="16" customWidth="1" style="51" min="3" max="3"/>
    <col width="2" customWidth="1" style="51" min="4" max="4"/>
    <col width="10" customWidth="1" style="51" min="5" max="8"/>
    <col width="12" customWidth="1" style="51" min="6" max="6"/>
    <col width="16" customWidth="1" style="51" min="7" max="7"/>
  </cols>
  <sheetData>
    <row r="2" ht="24" customHeight="1" s="51">
      <c r="B2" s="12" t="inlineStr">
        <is>
          <t>OPM Monte Carlo</t>
        </is>
      </c>
    </row>
    <row r="4" ht="19.95" customHeight="1" s="51">
      <c r="B4" s="25" t="inlineStr">
        <is>
          <t>Simulation parameters</t>
        </is>
      </c>
      <c r="C4" s="26" t="n"/>
      <c r="D4" s="26" t="n"/>
      <c r="E4" s="26" t="n"/>
      <c r="F4" s="26" t="n"/>
    </row>
    <row r="5" ht="15" customHeight="1" s="51">
      <c r="B5" s="13" t="inlineStr">
        <is>
          <t>S0</t>
        </is>
      </c>
      <c r="C5" s="15">
        <f>'OPM BSM EN'!C15</f>
        <v/>
      </c>
    </row>
    <row r="6" ht="15" customHeight="1" s="51">
      <c r="B6" s="13" t="inlineStr">
        <is>
          <t>T</t>
        </is>
      </c>
      <c r="C6" s="22">
        <f>'OPM BSM EN'!C16</f>
        <v/>
      </c>
    </row>
    <row r="7" ht="15" customHeight="1" s="51">
      <c r="B7" s="13" t="inlineStr">
        <is>
          <t>r</t>
        </is>
      </c>
      <c r="C7" s="21">
        <f>'OPM BSM EN'!C17</f>
        <v/>
      </c>
    </row>
    <row r="8" ht="15" customHeight="1" s="51">
      <c r="B8" s="13" t="inlineStr">
        <is>
          <t>sigma</t>
        </is>
      </c>
      <c r="C8" s="21">
        <f>'OPM BSM EN'!C18</f>
        <v/>
      </c>
    </row>
    <row r="9" ht="15" customHeight="1" s="51">
      <c r="B9" s="13" t="inlineStr">
        <is>
          <t>K used for this demonstration (= breakpoint 1, L)</t>
        </is>
      </c>
      <c r="C9" s="15">
        <f>'OPM BSM EN'!C10</f>
        <v/>
      </c>
    </row>
    <row r="10" ht="15" customHeight="1" s="51">
      <c r="B10" s="13" t="inlineStr">
        <is>
          <t>Number of simulations</t>
        </is>
      </c>
      <c r="C10" s="32" t="n">
        <v>500</v>
      </c>
    </row>
    <row r="11">
      <c r="H11" s="41" t="n"/>
    </row>
    <row r="12" ht="15" customHeight="1" s="51">
      <c r="B12" s="18" t="inlineStr">
        <is>
          <t>Option value (discounted average of simulations)</t>
        </is>
      </c>
      <c r="C12" s="29">
        <f>EXP(-C7*C6)*AVERAGE(H16:H515)</f>
        <v/>
      </c>
    </row>
    <row r="13" ht="28.05" customHeight="1" s="51">
      <c r="B13" s="19" t="inlineStr">
        <is>
          <t>This result shifts slightly on every recalculation (F9 key): that is the very nature of a Monte Carlo simulation, which depends on a fresh random draw each time it runs.</t>
        </is>
      </c>
    </row>
    <row r="14">
      <c r="B14" s="37" t="inlineStr">
        <is>
          <t>Note: this calculator simulates 500 draws to stay fast on open, while the published article uses 300,000 draws (far lower sampling noise). This is the main reason, more than the F9 recalculation itself, why this result can deviate noticeably from the figure quoted in the article. Increase the number of simulations above to get closer to the article's precision (at the cost of a slower recalculation).</t>
        </is>
      </c>
    </row>
    <row r="15" ht="25.95" customHeight="1" s="51">
      <c r="E15" s="14" t="inlineStr">
        <is>
          <t>Simulation #</t>
        </is>
      </c>
      <c r="F15" s="14" t="inlineStr">
        <is>
          <t>ε (N(0,1) draw)</t>
        </is>
      </c>
      <c r="G15" s="14" t="inlineStr">
        <is>
          <t>Simulated S_T</t>
        </is>
      </c>
      <c r="H15" s="14" t="inlineStr">
        <is>
          <t>Payoff = MAX(S_T - K ; 0)</t>
        </is>
      </c>
    </row>
    <row r="16" ht="12" customHeight="1" s="51">
      <c r="E16" s="23" t="n">
        <v>1</v>
      </c>
      <c r="F16" s="17">
        <f>NORMSINV(RAND())</f>
        <v/>
      </c>
      <c r="G16" s="15">
        <f>C5*EXP((C7-0.5*C8^2)*C6+C8*SQRT(C6)*F16)</f>
        <v/>
      </c>
      <c r="H16" s="15">
        <f>MAX(G16-C9,0)</f>
        <v/>
      </c>
    </row>
    <row r="17" ht="12" customHeight="1" s="51">
      <c r="E17" s="23" t="n">
        <v>2</v>
      </c>
      <c r="F17" s="17">
        <f>NORMSINV(RAND())</f>
        <v/>
      </c>
      <c r="G17" s="15">
        <f>C5*EXP((C7-0.5*C8^2)*C6+C8*SQRT(C6)*F17)</f>
        <v/>
      </c>
      <c r="H17" s="15">
        <f>MAX(G17-C9,0)</f>
        <v/>
      </c>
    </row>
    <row r="18" ht="12" customHeight="1" s="51">
      <c r="E18" s="23" t="n">
        <v>3</v>
      </c>
      <c r="F18" s="17">
        <f>NORMSINV(RAND())</f>
        <v/>
      </c>
      <c r="G18" s="15">
        <f>C5*EXP((C7-0.5*C8^2)*C6+C8*SQRT(C6)*F18)</f>
        <v/>
      </c>
      <c r="H18" s="15">
        <f>MAX(G18-C9,0)</f>
        <v/>
      </c>
    </row>
    <row r="19" ht="12" customHeight="1" s="51">
      <c r="E19" s="23" t="n">
        <v>4</v>
      </c>
      <c r="F19" s="17">
        <f>NORMSINV(RAND())</f>
        <v/>
      </c>
      <c r="G19" s="15">
        <f>C5*EXP((C7-0.5*C8^2)*C6+C8*SQRT(C6)*F19)</f>
        <v/>
      </c>
      <c r="H19" s="15">
        <f>MAX(G19-C9,0)</f>
        <v/>
      </c>
    </row>
    <row r="20" ht="12" customHeight="1" s="51">
      <c r="E20" s="23" t="n">
        <v>5</v>
      </c>
      <c r="F20" s="17">
        <f>NORMSINV(RAND())</f>
        <v/>
      </c>
      <c r="G20" s="15">
        <f>C5*EXP((C7-0.5*C8^2)*C6+C8*SQRT(C6)*F20)</f>
        <v/>
      </c>
      <c r="H20" s="15">
        <f>MAX(G20-C9,0)</f>
        <v/>
      </c>
    </row>
    <row r="21" ht="12" customHeight="1" s="51">
      <c r="E21" s="23" t="n">
        <v>6</v>
      </c>
      <c r="F21" s="17">
        <f>NORMSINV(RAND())</f>
        <v/>
      </c>
      <c r="G21" s="15">
        <f>C5*EXP((C7-0.5*C8^2)*C6+C8*SQRT(C6)*F21)</f>
        <v/>
      </c>
      <c r="H21" s="15">
        <f>MAX(G21-C9,0)</f>
        <v/>
      </c>
    </row>
    <row r="22" ht="12" customHeight="1" s="51">
      <c r="E22" s="23" t="n">
        <v>7</v>
      </c>
      <c r="F22" s="17">
        <f>NORMSINV(RAND())</f>
        <v/>
      </c>
      <c r="G22" s="15">
        <f>C5*EXP((C7-0.5*C8^2)*C6+C8*SQRT(C6)*F22)</f>
        <v/>
      </c>
      <c r="H22" s="15">
        <f>MAX(G22-C9,0)</f>
        <v/>
      </c>
    </row>
    <row r="23" ht="12" customHeight="1" s="51">
      <c r="E23" s="23" t="n">
        <v>8</v>
      </c>
      <c r="F23" s="17">
        <f>NORMSINV(RAND())</f>
        <v/>
      </c>
      <c r="G23" s="15">
        <f>C5*EXP((C7-0.5*C8^2)*C6+C8*SQRT(C6)*F23)</f>
        <v/>
      </c>
      <c r="H23" s="15">
        <f>MAX(G23-C9,0)</f>
        <v/>
      </c>
    </row>
    <row r="24" ht="12" customHeight="1" s="51">
      <c r="E24" s="23" t="n">
        <v>9</v>
      </c>
      <c r="F24" s="17">
        <f>NORMSINV(RAND())</f>
        <v/>
      </c>
      <c r="G24" s="15">
        <f>C5*EXP((C7-0.5*C8^2)*C6+C8*SQRT(C6)*F24)</f>
        <v/>
      </c>
      <c r="H24" s="15">
        <f>MAX(G24-C9,0)</f>
        <v/>
      </c>
    </row>
    <row r="25" ht="12" customHeight="1" s="51">
      <c r="E25" s="23" t="n">
        <v>10</v>
      </c>
      <c r="F25" s="17">
        <f>NORMSINV(RAND())</f>
        <v/>
      </c>
      <c r="G25" s="15">
        <f>C5*EXP((C7-0.5*C8^2)*C6+C8*SQRT(C6)*F25)</f>
        <v/>
      </c>
      <c r="H25" s="15">
        <f>MAX(G25-C9,0)</f>
        <v/>
      </c>
    </row>
    <row r="26" ht="12" customHeight="1" s="51">
      <c r="E26" s="23" t="n">
        <v>11</v>
      </c>
      <c r="F26" s="17">
        <f>NORMSINV(RAND())</f>
        <v/>
      </c>
      <c r="G26" s="15">
        <f>C5*EXP((C7-0.5*C8^2)*C6+C8*SQRT(C6)*F26)</f>
        <v/>
      </c>
      <c r="H26" s="15">
        <f>MAX(G26-C9,0)</f>
        <v/>
      </c>
    </row>
    <row r="27" ht="12" customHeight="1" s="51">
      <c r="E27" s="23" t="n">
        <v>12</v>
      </c>
      <c r="F27" s="17">
        <f>NORMSINV(RAND())</f>
        <v/>
      </c>
      <c r="G27" s="15">
        <f>C5*EXP((C7-0.5*C8^2)*C6+C8*SQRT(C6)*F27)</f>
        <v/>
      </c>
      <c r="H27" s="15">
        <f>MAX(G27-C9,0)</f>
        <v/>
      </c>
    </row>
    <row r="28" ht="12" customHeight="1" s="51">
      <c r="E28" s="23" t="n">
        <v>13</v>
      </c>
      <c r="F28" s="17">
        <f>NORMSINV(RAND())</f>
        <v/>
      </c>
      <c r="G28" s="15">
        <f>C5*EXP((C7-0.5*C8^2)*C6+C8*SQRT(C6)*F28)</f>
        <v/>
      </c>
      <c r="H28" s="15">
        <f>MAX(G28-C9,0)</f>
        <v/>
      </c>
    </row>
    <row r="29" ht="12" customHeight="1" s="51">
      <c r="E29" s="23" t="n">
        <v>14</v>
      </c>
      <c r="F29" s="17">
        <f>NORMSINV(RAND())</f>
        <v/>
      </c>
      <c r="G29" s="15">
        <f>C5*EXP((C7-0.5*C8^2)*C6+C8*SQRT(C6)*F29)</f>
        <v/>
      </c>
      <c r="H29" s="15">
        <f>MAX(G29-C9,0)</f>
        <v/>
      </c>
    </row>
    <row r="30" ht="12" customHeight="1" s="51">
      <c r="E30" s="23" t="n">
        <v>15</v>
      </c>
      <c r="F30" s="17">
        <f>NORMSINV(RAND())</f>
        <v/>
      </c>
      <c r="G30" s="15">
        <f>C5*EXP((C7-0.5*C8^2)*C6+C8*SQRT(C6)*F30)</f>
        <v/>
      </c>
      <c r="H30" s="15">
        <f>MAX(G30-C9,0)</f>
        <v/>
      </c>
    </row>
    <row r="31" ht="12" customHeight="1" s="51">
      <c r="E31" s="23" t="n">
        <v>16</v>
      </c>
      <c r="F31" s="17">
        <f>NORMSINV(RAND())</f>
        <v/>
      </c>
      <c r="G31" s="15">
        <f>C5*EXP((C7-0.5*C8^2)*C6+C8*SQRT(C6)*F31)</f>
        <v/>
      </c>
      <c r="H31" s="15">
        <f>MAX(G31-C9,0)</f>
        <v/>
      </c>
    </row>
    <row r="32" ht="12" customHeight="1" s="51">
      <c r="E32" s="23" t="n">
        <v>17</v>
      </c>
      <c r="F32" s="17">
        <f>NORMSINV(RAND())</f>
        <v/>
      </c>
      <c r="G32" s="15">
        <f>C5*EXP((C7-0.5*C8^2)*C6+C8*SQRT(C6)*F32)</f>
        <v/>
      </c>
      <c r="H32" s="15">
        <f>MAX(G32-C9,0)</f>
        <v/>
      </c>
    </row>
    <row r="33" ht="12" customHeight="1" s="51">
      <c r="E33" s="23" t="n">
        <v>18</v>
      </c>
      <c r="F33" s="17">
        <f>NORMSINV(RAND())</f>
        <v/>
      </c>
      <c r="G33" s="15">
        <f>C5*EXP((C7-0.5*C8^2)*C6+C8*SQRT(C6)*F33)</f>
        <v/>
      </c>
      <c r="H33" s="15">
        <f>MAX(G33-C9,0)</f>
        <v/>
      </c>
    </row>
    <row r="34" ht="12" customHeight="1" s="51">
      <c r="E34" s="23" t="n">
        <v>19</v>
      </c>
      <c r="F34" s="17">
        <f>NORMSINV(RAND())</f>
        <v/>
      </c>
      <c r="G34" s="15">
        <f>C5*EXP((C7-0.5*C8^2)*C6+C8*SQRT(C6)*F34)</f>
        <v/>
      </c>
      <c r="H34" s="15">
        <f>MAX(G34-C9,0)</f>
        <v/>
      </c>
    </row>
    <row r="35" ht="12" customHeight="1" s="51">
      <c r="E35" s="23" t="n">
        <v>20</v>
      </c>
      <c r="F35" s="17">
        <f>NORMSINV(RAND())</f>
        <v/>
      </c>
      <c r="G35" s="15">
        <f>C5*EXP((C7-0.5*C8^2)*C6+C8*SQRT(C6)*F35)</f>
        <v/>
      </c>
      <c r="H35" s="15">
        <f>MAX(G35-C9,0)</f>
        <v/>
      </c>
    </row>
    <row r="36" ht="12" customHeight="1" s="51">
      <c r="E36" s="23" t="n">
        <v>21</v>
      </c>
      <c r="F36" s="17">
        <f>NORMSINV(RAND())</f>
        <v/>
      </c>
      <c r="G36" s="15">
        <f>C5*EXP((C7-0.5*C8^2)*C6+C8*SQRT(C6)*F36)</f>
        <v/>
      </c>
      <c r="H36" s="15">
        <f>MAX(G36-C9,0)</f>
        <v/>
      </c>
    </row>
    <row r="37" ht="12" customHeight="1" s="51">
      <c r="E37" s="23" t="n">
        <v>22</v>
      </c>
      <c r="F37" s="17">
        <f>NORMSINV(RAND())</f>
        <v/>
      </c>
      <c r="G37" s="15">
        <f>C5*EXP((C7-0.5*C8^2)*C6+C8*SQRT(C6)*F37)</f>
        <v/>
      </c>
      <c r="H37" s="15">
        <f>MAX(G37-C9,0)</f>
        <v/>
      </c>
    </row>
    <row r="38" ht="12" customHeight="1" s="51">
      <c r="E38" s="23" t="n">
        <v>23</v>
      </c>
      <c r="F38" s="17">
        <f>NORMSINV(RAND())</f>
        <v/>
      </c>
      <c r="G38" s="15">
        <f>C5*EXP((C7-0.5*C8^2)*C6+C8*SQRT(C6)*F38)</f>
        <v/>
      </c>
      <c r="H38" s="15">
        <f>MAX(G38-C9,0)</f>
        <v/>
      </c>
    </row>
    <row r="39" ht="12" customHeight="1" s="51">
      <c r="E39" s="23" t="n">
        <v>24</v>
      </c>
      <c r="F39" s="17">
        <f>NORMSINV(RAND())</f>
        <v/>
      </c>
      <c r="G39" s="15">
        <f>C5*EXP((C7-0.5*C8^2)*C6+C8*SQRT(C6)*F39)</f>
        <v/>
      </c>
      <c r="H39" s="15">
        <f>MAX(G39-C9,0)</f>
        <v/>
      </c>
    </row>
    <row r="40" ht="12" customHeight="1" s="51">
      <c r="E40" s="23" t="n">
        <v>25</v>
      </c>
      <c r="F40" s="17">
        <f>NORMSINV(RAND())</f>
        <v/>
      </c>
      <c r="G40" s="15">
        <f>C5*EXP((C7-0.5*C8^2)*C6+C8*SQRT(C6)*F40)</f>
        <v/>
      </c>
      <c r="H40" s="15">
        <f>MAX(G40-C9,0)</f>
        <v/>
      </c>
    </row>
    <row r="41" ht="12" customHeight="1" s="51">
      <c r="E41" s="23" t="n">
        <v>26</v>
      </c>
      <c r="F41" s="17">
        <f>NORMSINV(RAND())</f>
        <v/>
      </c>
      <c r="G41" s="15">
        <f>C5*EXP((C7-0.5*C8^2)*C6+C8*SQRT(C6)*F41)</f>
        <v/>
      </c>
      <c r="H41" s="15">
        <f>MAX(G41-C9,0)</f>
        <v/>
      </c>
    </row>
    <row r="42" ht="12" customHeight="1" s="51">
      <c r="E42" s="23" t="n">
        <v>27</v>
      </c>
      <c r="F42" s="17">
        <f>NORMSINV(RAND())</f>
        <v/>
      </c>
      <c r="G42" s="15">
        <f>C5*EXP((C7-0.5*C8^2)*C6+C8*SQRT(C6)*F42)</f>
        <v/>
      </c>
      <c r="H42" s="15">
        <f>MAX(G42-C9,0)</f>
        <v/>
      </c>
    </row>
    <row r="43" ht="12" customHeight="1" s="51">
      <c r="E43" s="23" t="n">
        <v>28</v>
      </c>
      <c r="F43" s="17">
        <f>NORMSINV(RAND())</f>
        <v/>
      </c>
      <c r="G43" s="15">
        <f>C5*EXP((C7-0.5*C8^2)*C6+C8*SQRT(C6)*F43)</f>
        <v/>
      </c>
      <c r="H43" s="15">
        <f>MAX(G43-C9,0)</f>
        <v/>
      </c>
    </row>
    <row r="44" ht="12" customHeight="1" s="51">
      <c r="E44" s="23" t="n">
        <v>29</v>
      </c>
      <c r="F44" s="17">
        <f>NORMSINV(RAND())</f>
        <v/>
      </c>
      <c r="G44" s="15">
        <f>C5*EXP((C7-0.5*C8^2)*C6+C8*SQRT(C6)*F44)</f>
        <v/>
      </c>
      <c r="H44" s="15">
        <f>MAX(G44-C9,0)</f>
        <v/>
      </c>
    </row>
    <row r="45" ht="12" customHeight="1" s="51">
      <c r="E45" s="23" t="n">
        <v>30</v>
      </c>
      <c r="F45" s="17">
        <f>NORMSINV(RAND())</f>
        <v/>
      </c>
      <c r="G45" s="15">
        <f>C5*EXP((C7-0.5*C8^2)*C6+C8*SQRT(C6)*F45)</f>
        <v/>
      </c>
      <c r="H45" s="15">
        <f>MAX(G45-C9,0)</f>
        <v/>
      </c>
    </row>
    <row r="46" ht="12" customHeight="1" s="51">
      <c r="E46" s="23" t="n">
        <v>31</v>
      </c>
      <c r="F46" s="17">
        <f>NORMSINV(RAND())</f>
        <v/>
      </c>
      <c r="G46" s="15">
        <f>C5*EXP((C7-0.5*C8^2)*C6+C8*SQRT(C6)*F46)</f>
        <v/>
      </c>
      <c r="H46" s="15">
        <f>MAX(G46-C9,0)</f>
        <v/>
      </c>
    </row>
    <row r="47" ht="12" customHeight="1" s="51">
      <c r="E47" s="23" t="n">
        <v>32</v>
      </c>
      <c r="F47" s="17">
        <f>NORMSINV(RAND())</f>
        <v/>
      </c>
      <c r="G47" s="15">
        <f>C5*EXP((C7-0.5*C8^2)*C6+C8*SQRT(C6)*F47)</f>
        <v/>
      </c>
      <c r="H47" s="15">
        <f>MAX(G47-C9,0)</f>
        <v/>
      </c>
    </row>
    <row r="48" ht="12" customHeight="1" s="51">
      <c r="E48" s="23" t="n">
        <v>33</v>
      </c>
      <c r="F48" s="17">
        <f>NORMSINV(RAND())</f>
        <v/>
      </c>
      <c r="G48" s="15">
        <f>C5*EXP((C7-0.5*C8^2)*C6+C8*SQRT(C6)*F48)</f>
        <v/>
      </c>
      <c r="H48" s="15">
        <f>MAX(G48-C9,0)</f>
        <v/>
      </c>
    </row>
    <row r="49" ht="12" customHeight="1" s="51">
      <c r="E49" s="23" t="n">
        <v>34</v>
      </c>
      <c r="F49" s="17">
        <f>NORMSINV(RAND())</f>
        <v/>
      </c>
      <c r="G49" s="15">
        <f>C5*EXP((C7-0.5*C8^2)*C6+C8*SQRT(C6)*F49)</f>
        <v/>
      </c>
      <c r="H49" s="15">
        <f>MAX(G49-C9,0)</f>
        <v/>
      </c>
    </row>
    <row r="50" ht="12" customHeight="1" s="51">
      <c r="E50" s="23" t="n">
        <v>35</v>
      </c>
      <c r="F50" s="17">
        <f>NORMSINV(RAND())</f>
        <v/>
      </c>
      <c r="G50" s="15">
        <f>C5*EXP((C7-0.5*C8^2)*C6+C8*SQRT(C6)*F50)</f>
        <v/>
      </c>
      <c r="H50" s="15">
        <f>MAX(G50-C9,0)</f>
        <v/>
      </c>
    </row>
    <row r="51" ht="12" customHeight="1" s="51">
      <c r="E51" s="23" t="n">
        <v>36</v>
      </c>
      <c r="F51" s="17">
        <f>NORMSINV(RAND())</f>
        <v/>
      </c>
      <c r="G51" s="15">
        <f>C5*EXP((C7-0.5*C8^2)*C6+C8*SQRT(C6)*F51)</f>
        <v/>
      </c>
      <c r="H51" s="15">
        <f>MAX(G51-C9,0)</f>
        <v/>
      </c>
    </row>
    <row r="52" ht="12" customHeight="1" s="51">
      <c r="E52" s="23" t="n">
        <v>37</v>
      </c>
      <c r="F52" s="17">
        <f>NORMSINV(RAND())</f>
        <v/>
      </c>
      <c r="G52" s="15">
        <f>C5*EXP((C7-0.5*C8^2)*C6+C8*SQRT(C6)*F52)</f>
        <v/>
      </c>
      <c r="H52" s="15">
        <f>MAX(G52-C9,0)</f>
        <v/>
      </c>
    </row>
    <row r="53" ht="12" customHeight="1" s="51">
      <c r="E53" s="23" t="n">
        <v>38</v>
      </c>
      <c r="F53" s="17">
        <f>NORMSINV(RAND())</f>
        <v/>
      </c>
      <c r="G53" s="15">
        <f>C5*EXP((C7-0.5*C8^2)*C6+C8*SQRT(C6)*F53)</f>
        <v/>
      </c>
      <c r="H53" s="15">
        <f>MAX(G53-C9,0)</f>
        <v/>
      </c>
    </row>
    <row r="54" ht="12" customHeight="1" s="51">
      <c r="E54" s="23" t="n">
        <v>39</v>
      </c>
      <c r="F54" s="17">
        <f>NORMSINV(RAND())</f>
        <v/>
      </c>
      <c r="G54" s="15">
        <f>C5*EXP((C7-0.5*C8^2)*C6+C8*SQRT(C6)*F54)</f>
        <v/>
      </c>
      <c r="H54" s="15">
        <f>MAX(G54-C9,0)</f>
        <v/>
      </c>
    </row>
    <row r="55" ht="12" customHeight="1" s="51">
      <c r="E55" s="23" t="n">
        <v>40</v>
      </c>
      <c r="F55" s="17">
        <f>NORMSINV(RAND())</f>
        <v/>
      </c>
      <c r="G55" s="15">
        <f>C5*EXP((C7-0.5*C8^2)*C6+C8*SQRT(C6)*F55)</f>
        <v/>
      </c>
      <c r="H55" s="15">
        <f>MAX(G55-C9,0)</f>
        <v/>
      </c>
    </row>
    <row r="56" ht="12" customHeight="1" s="51">
      <c r="E56" s="23" t="n">
        <v>41</v>
      </c>
      <c r="F56" s="17">
        <f>NORMSINV(RAND())</f>
        <v/>
      </c>
      <c r="G56" s="15">
        <f>C5*EXP((C7-0.5*C8^2)*C6+C8*SQRT(C6)*F56)</f>
        <v/>
      </c>
      <c r="H56" s="15">
        <f>MAX(G56-C9,0)</f>
        <v/>
      </c>
    </row>
    <row r="57" ht="12" customHeight="1" s="51">
      <c r="E57" s="23" t="n">
        <v>42</v>
      </c>
      <c r="F57" s="17">
        <f>NORMSINV(RAND())</f>
        <v/>
      </c>
      <c r="G57" s="15">
        <f>C5*EXP((C7-0.5*C8^2)*C6+C8*SQRT(C6)*F57)</f>
        <v/>
      </c>
      <c r="H57" s="15">
        <f>MAX(G57-C9,0)</f>
        <v/>
      </c>
    </row>
    <row r="58" ht="12" customHeight="1" s="51">
      <c r="E58" s="23" t="n">
        <v>43</v>
      </c>
      <c r="F58" s="17">
        <f>NORMSINV(RAND())</f>
        <v/>
      </c>
      <c r="G58" s="15">
        <f>C5*EXP((C7-0.5*C8^2)*C6+C8*SQRT(C6)*F58)</f>
        <v/>
      </c>
      <c r="H58" s="15">
        <f>MAX(G58-C9,0)</f>
        <v/>
      </c>
    </row>
    <row r="59" ht="12" customHeight="1" s="51">
      <c r="E59" s="23" t="n">
        <v>44</v>
      </c>
      <c r="F59" s="17">
        <f>NORMSINV(RAND())</f>
        <v/>
      </c>
      <c r="G59" s="15">
        <f>C5*EXP((C7-0.5*C8^2)*C6+C8*SQRT(C6)*F59)</f>
        <v/>
      </c>
      <c r="H59" s="15">
        <f>MAX(G59-C9,0)</f>
        <v/>
      </c>
    </row>
    <row r="60" ht="12" customHeight="1" s="51">
      <c r="E60" s="23" t="n">
        <v>45</v>
      </c>
      <c r="F60" s="17">
        <f>NORMSINV(RAND())</f>
        <v/>
      </c>
      <c r="G60" s="15">
        <f>C5*EXP((C7-0.5*C8^2)*C6+C8*SQRT(C6)*F60)</f>
        <v/>
      </c>
      <c r="H60" s="15">
        <f>MAX(G60-C9,0)</f>
        <v/>
      </c>
    </row>
    <row r="61" ht="12" customHeight="1" s="51">
      <c r="E61" s="23" t="n">
        <v>46</v>
      </c>
      <c r="F61" s="17">
        <f>NORMSINV(RAND())</f>
        <v/>
      </c>
      <c r="G61" s="15">
        <f>C5*EXP((C7-0.5*C8^2)*C6+C8*SQRT(C6)*F61)</f>
        <v/>
      </c>
      <c r="H61" s="15">
        <f>MAX(G61-C9,0)</f>
        <v/>
      </c>
    </row>
    <row r="62" ht="12" customHeight="1" s="51">
      <c r="E62" s="23" t="n">
        <v>47</v>
      </c>
      <c r="F62" s="17">
        <f>NORMSINV(RAND())</f>
        <v/>
      </c>
      <c r="G62" s="15">
        <f>C5*EXP((C7-0.5*C8^2)*C6+C8*SQRT(C6)*F62)</f>
        <v/>
      </c>
      <c r="H62" s="15">
        <f>MAX(G62-C9,0)</f>
        <v/>
      </c>
    </row>
    <row r="63" ht="12" customHeight="1" s="51">
      <c r="E63" s="23" t="n">
        <v>48</v>
      </c>
      <c r="F63" s="17">
        <f>NORMSINV(RAND())</f>
        <v/>
      </c>
      <c r="G63" s="15">
        <f>C5*EXP((C7-0.5*C8^2)*C6+C8*SQRT(C6)*F63)</f>
        <v/>
      </c>
      <c r="H63" s="15">
        <f>MAX(G63-C9,0)</f>
        <v/>
      </c>
    </row>
    <row r="64" ht="12" customHeight="1" s="51">
      <c r="E64" s="23" t="n">
        <v>49</v>
      </c>
      <c r="F64" s="17">
        <f>NORMSINV(RAND())</f>
        <v/>
      </c>
      <c r="G64" s="15">
        <f>C5*EXP((C7-0.5*C8^2)*C6+C8*SQRT(C6)*F64)</f>
        <v/>
      </c>
      <c r="H64" s="15">
        <f>MAX(G64-C9,0)</f>
        <v/>
      </c>
    </row>
    <row r="65" ht="12" customHeight="1" s="51">
      <c r="E65" s="23" t="n">
        <v>50</v>
      </c>
      <c r="F65" s="17">
        <f>NORMSINV(RAND())</f>
        <v/>
      </c>
      <c r="G65" s="15">
        <f>C5*EXP((C7-0.5*C8^2)*C6+C8*SQRT(C6)*F65)</f>
        <v/>
      </c>
      <c r="H65" s="15">
        <f>MAX(G65-C9,0)</f>
        <v/>
      </c>
    </row>
    <row r="66" ht="12" customHeight="1" s="51">
      <c r="E66" s="23" t="n">
        <v>51</v>
      </c>
      <c r="F66" s="17">
        <f>NORMSINV(RAND())</f>
        <v/>
      </c>
      <c r="G66" s="15">
        <f>C5*EXP((C7-0.5*C8^2)*C6+C8*SQRT(C6)*F66)</f>
        <v/>
      </c>
      <c r="H66" s="15">
        <f>MAX(G66-C9,0)</f>
        <v/>
      </c>
    </row>
    <row r="67" ht="12" customHeight="1" s="51">
      <c r="E67" s="23" t="n">
        <v>52</v>
      </c>
      <c r="F67" s="17">
        <f>NORMSINV(RAND())</f>
        <v/>
      </c>
      <c r="G67" s="15">
        <f>C5*EXP((C7-0.5*C8^2)*C6+C8*SQRT(C6)*F67)</f>
        <v/>
      </c>
      <c r="H67" s="15">
        <f>MAX(G67-C9,0)</f>
        <v/>
      </c>
    </row>
    <row r="68" ht="12" customHeight="1" s="51">
      <c r="E68" s="23" t="n">
        <v>53</v>
      </c>
      <c r="F68" s="17">
        <f>NORMSINV(RAND())</f>
        <v/>
      </c>
      <c r="G68" s="15">
        <f>C5*EXP((C7-0.5*C8^2)*C6+C8*SQRT(C6)*F68)</f>
        <v/>
      </c>
      <c r="H68" s="15">
        <f>MAX(G68-C9,0)</f>
        <v/>
      </c>
    </row>
    <row r="69" ht="12" customHeight="1" s="51">
      <c r="E69" s="23" t="n">
        <v>54</v>
      </c>
      <c r="F69" s="17">
        <f>NORMSINV(RAND())</f>
        <v/>
      </c>
      <c r="G69" s="15">
        <f>C5*EXP((C7-0.5*C8^2)*C6+C8*SQRT(C6)*F69)</f>
        <v/>
      </c>
      <c r="H69" s="15">
        <f>MAX(G69-C9,0)</f>
        <v/>
      </c>
    </row>
    <row r="70" ht="12" customHeight="1" s="51">
      <c r="E70" s="23" t="n">
        <v>55</v>
      </c>
      <c r="F70" s="17">
        <f>NORMSINV(RAND())</f>
        <v/>
      </c>
      <c r="G70" s="15">
        <f>C5*EXP((C7-0.5*C8^2)*C6+C8*SQRT(C6)*F70)</f>
        <v/>
      </c>
      <c r="H70" s="15">
        <f>MAX(G70-C9,0)</f>
        <v/>
      </c>
    </row>
    <row r="71" ht="12" customHeight="1" s="51">
      <c r="E71" s="23" t="n">
        <v>56</v>
      </c>
      <c r="F71" s="17">
        <f>NORMSINV(RAND())</f>
        <v/>
      </c>
      <c r="G71" s="15">
        <f>C5*EXP((C7-0.5*C8^2)*C6+C8*SQRT(C6)*F71)</f>
        <v/>
      </c>
      <c r="H71" s="15">
        <f>MAX(G71-C9,0)</f>
        <v/>
      </c>
    </row>
    <row r="72" ht="12" customHeight="1" s="51">
      <c r="E72" s="23" t="n">
        <v>57</v>
      </c>
      <c r="F72" s="17">
        <f>NORMSINV(RAND())</f>
        <v/>
      </c>
      <c r="G72" s="15">
        <f>C5*EXP((C7-0.5*C8^2)*C6+C8*SQRT(C6)*F72)</f>
        <v/>
      </c>
      <c r="H72" s="15">
        <f>MAX(G72-C9,0)</f>
        <v/>
      </c>
    </row>
    <row r="73" ht="12" customHeight="1" s="51">
      <c r="E73" s="23" t="n">
        <v>58</v>
      </c>
      <c r="F73" s="17">
        <f>NORMSINV(RAND())</f>
        <v/>
      </c>
      <c r="G73" s="15">
        <f>C5*EXP((C7-0.5*C8^2)*C6+C8*SQRT(C6)*F73)</f>
        <v/>
      </c>
      <c r="H73" s="15">
        <f>MAX(G73-C9,0)</f>
        <v/>
      </c>
    </row>
    <row r="74" ht="12" customHeight="1" s="51">
      <c r="E74" s="23" t="n">
        <v>59</v>
      </c>
      <c r="F74" s="17">
        <f>NORMSINV(RAND())</f>
        <v/>
      </c>
      <c r="G74" s="15">
        <f>C5*EXP((C7-0.5*C8^2)*C6+C8*SQRT(C6)*F74)</f>
        <v/>
      </c>
      <c r="H74" s="15">
        <f>MAX(G74-C9,0)</f>
        <v/>
      </c>
    </row>
    <row r="75" ht="12" customHeight="1" s="51">
      <c r="E75" s="23" t="n">
        <v>60</v>
      </c>
      <c r="F75" s="17">
        <f>NORMSINV(RAND())</f>
        <v/>
      </c>
      <c r="G75" s="15">
        <f>C5*EXP((C7-0.5*C8^2)*C6+C8*SQRT(C6)*F75)</f>
        <v/>
      </c>
      <c r="H75" s="15">
        <f>MAX(G75-C9,0)</f>
        <v/>
      </c>
    </row>
    <row r="76" ht="12" customHeight="1" s="51">
      <c r="E76" s="23" t="n">
        <v>61</v>
      </c>
      <c r="F76" s="17">
        <f>NORMSINV(RAND())</f>
        <v/>
      </c>
      <c r="G76" s="15">
        <f>C5*EXP((C7-0.5*C8^2)*C6+C8*SQRT(C6)*F76)</f>
        <v/>
      </c>
      <c r="H76" s="15">
        <f>MAX(G76-C9,0)</f>
        <v/>
      </c>
    </row>
    <row r="77" ht="12" customHeight="1" s="51">
      <c r="E77" s="23" t="n">
        <v>62</v>
      </c>
      <c r="F77" s="17">
        <f>NORMSINV(RAND())</f>
        <v/>
      </c>
      <c r="G77" s="15">
        <f>C5*EXP((C7-0.5*C8^2)*C6+C8*SQRT(C6)*F77)</f>
        <v/>
      </c>
      <c r="H77" s="15">
        <f>MAX(G77-C9,0)</f>
        <v/>
      </c>
    </row>
    <row r="78" ht="12" customHeight="1" s="51">
      <c r="E78" s="23" t="n">
        <v>63</v>
      </c>
      <c r="F78" s="17">
        <f>NORMSINV(RAND())</f>
        <v/>
      </c>
      <c r="G78" s="15">
        <f>C5*EXP((C7-0.5*C8^2)*C6+C8*SQRT(C6)*F78)</f>
        <v/>
      </c>
      <c r="H78" s="15">
        <f>MAX(G78-C9,0)</f>
        <v/>
      </c>
    </row>
    <row r="79" ht="12" customHeight="1" s="51">
      <c r="E79" s="23" t="n">
        <v>64</v>
      </c>
      <c r="F79" s="17">
        <f>NORMSINV(RAND())</f>
        <v/>
      </c>
      <c r="G79" s="15">
        <f>C5*EXP((C7-0.5*C8^2)*C6+C8*SQRT(C6)*F79)</f>
        <v/>
      </c>
      <c r="H79" s="15">
        <f>MAX(G79-C9,0)</f>
        <v/>
      </c>
    </row>
    <row r="80" ht="12" customHeight="1" s="51">
      <c r="E80" s="23" t="n">
        <v>65</v>
      </c>
      <c r="F80" s="17">
        <f>NORMSINV(RAND())</f>
        <v/>
      </c>
      <c r="G80" s="15">
        <f>C5*EXP((C7-0.5*C8^2)*C6+C8*SQRT(C6)*F80)</f>
        <v/>
      </c>
      <c r="H80" s="15">
        <f>MAX(G80-C9,0)</f>
        <v/>
      </c>
    </row>
    <row r="81" ht="12" customHeight="1" s="51">
      <c r="E81" s="23" t="n">
        <v>66</v>
      </c>
      <c r="F81" s="17">
        <f>NORMSINV(RAND())</f>
        <v/>
      </c>
      <c r="G81" s="15">
        <f>C5*EXP((C7-0.5*C8^2)*C6+C8*SQRT(C6)*F81)</f>
        <v/>
      </c>
      <c r="H81" s="15">
        <f>MAX(G81-C9,0)</f>
        <v/>
      </c>
    </row>
    <row r="82" ht="12" customHeight="1" s="51">
      <c r="E82" s="23" t="n">
        <v>67</v>
      </c>
      <c r="F82" s="17">
        <f>NORMSINV(RAND())</f>
        <v/>
      </c>
      <c r="G82" s="15">
        <f>C5*EXP((C7-0.5*C8^2)*C6+C8*SQRT(C6)*F82)</f>
        <v/>
      </c>
      <c r="H82" s="15">
        <f>MAX(G82-C9,0)</f>
        <v/>
      </c>
    </row>
    <row r="83" ht="12" customHeight="1" s="51">
      <c r="E83" s="23" t="n">
        <v>68</v>
      </c>
      <c r="F83" s="17">
        <f>NORMSINV(RAND())</f>
        <v/>
      </c>
      <c r="G83" s="15">
        <f>C5*EXP((C7-0.5*C8^2)*C6+C8*SQRT(C6)*F83)</f>
        <v/>
      </c>
      <c r="H83" s="15">
        <f>MAX(G83-C9,0)</f>
        <v/>
      </c>
    </row>
    <row r="84" ht="12" customHeight="1" s="51">
      <c r="E84" s="23" t="n">
        <v>69</v>
      </c>
      <c r="F84" s="17">
        <f>NORMSINV(RAND())</f>
        <v/>
      </c>
      <c r="G84" s="15">
        <f>C5*EXP((C7-0.5*C8^2)*C6+C8*SQRT(C6)*F84)</f>
        <v/>
      </c>
      <c r="H84" s="15">
        <f>MAX(G84-C9,0)</f>
        <v/>
      </c>
    </row>
    <row r="85" ht="12" customHeight="1" s="51">
      <c r="E85" s="23" t="n">
        <v>70</v>
      </c>
      <c r="F85" s="17">
        <f>NORMSINV(RAND())</f>
        <v/>
      </c>
      <c r="G85" s="15">
        <f>C5*EXP((C7-0.5*C8^2)*C6+C8*SQRT(C6)*F85)</f>
        <v/>
      </c>
      <c r="H85" s="15">
        <f>MAX(G85-C9,0)</f>
        <v/>
      </c>
    </row>
    <row r="86" ht="12" customHeight="1" s="51">
      <c r="E86" s="23" t="n">
        <v>71</v>
      </c>
      <c r="F86" s="17">
        <f>NORMSINV(RAND())</f>
        <v/>
      </c>
      <c r="G86" s="15">
        <f>C5*EXP((C7-0.5*C8^2)*C6+C8*SQRT(C6)*F86)</f>
        <v/>
      </c>
      <c r="H86" s="15">
        <f>MAX(G86-C9,0)</f>
        <v/>
      </c>
    </row>
    <row r="87" ht="12" customHeight="1" s="51">
      <c r="E87" s="23" t="n">
        <v>72</v>
      </c>
      <c r="F87" s="17">
        <f>NORMSINV(RAND())</f>
        <v/>
      </c>
      <c r="G87" s="15">
        <f>C5*EXP((C7-0.5*C8^2)*C6+C8*SQRT(C6)*F87)</f>
        <v/>
      </c>
      <c r="H87" s="15">
        <f>MAX(G87-C9,0)</f>
        <v/>
      </c>
    </row>
    <row r="88" ht="12" customHeight="1" s="51">
      <c r="E88" s="23" t="n">
        <v>73</v>
      </c>
      <c r="F88" s="17">
        <f>NORMSINV(RAND())</f>
        <v/>
      </c>
      <c r="G88" s="15">
        <f>C5*EXP((C7-0.5*C8^2)*C6+C8*SQRT(C6)*F88)</f>
        <v/>
      </c>
      <c r="H88" s="15">
        <f>MAX(G88-C9,0)</f>
        <v/>
      </c>
    </row>
    <row r="89" ht="12" customHeight="1" s="51">
      <c r="E89" s="23" t="n">
        <v>74</v>
      </c>
      <c r="F89" s="17">
        <f>NORMSINV(RAND())</f>
        <v/>
      </c>
      <c r="G89" s="15">
        <f>C5*EXP((C7-0.5*C8^2)*C6+C8*SQRT(C6)*F89)</f>
        <v/>
      </c>
      <c r="H89" s="15">
        <f>MAX(G89-C9,0)</f>
        <v/>
      </c>
    </row>
    <row r="90" ht="12" customHeight="1" s="51">
      <c r="E90" s="23" t="n">
        <v>75</v>
      </c>
      <c r="F90" s="17">
        <f>NORMSINV(RAND())</f>
        <v/>
      </c>
      <c r="G90" s="15">
        <f>C5*EXP((C7-0.5*C8^2)*C6+C8*SQRT(C6)*F90)</f>
        <v/>
      </c>
      <c r="H90" s="15">
        <f>MAX(G90-C9,0)</f>
        <v/>
      </c>
    </row>
    <row r="91" ht="12" customHeight="1" s="51">
      <c r="E91" s="23" t="n">
        <v>76</v>
      </c>
      <c r="F91" s="17">
        <f>NORMSINV(RAND())</f>
        <v/>
      </c>
      <c r="G91" s="15">
        <f>C5*EXP((C7-0.5*C8^2)*C6+C8*SQRT(C6)*F91)</f>
        <v/>
      </c>
      <c r="H91" s="15">
        <f>MAX(G91-C9,0)</f>
        <v/>
      </c>
    </row>
    <row r="92" ht="12" customHeight="1" s="51">
      <c r="E92" s="23" t="n">
        <v>77</v>
      </c>
      <c r="F92" s="17">
        <f>NORMSINV(RAND())</f>
        <v/>
      </c>
      <c r="G92" s="15">
        <f>C5*EXP((C7-0.5*C8^2)*C6+C8*SQRT(C6)*F92)</f>
        <v/>
      </c>
      <c r="H92" s="15">
        <f>MAX(G92-C9,0)</f>
        <v/>
      </c>
    </row>
    <row r="93" ht="12" customHeight="1" s="51">
      <c r="E93" s="23" t="n">
        <v>78</v>
      </c>
      <c r="F93" s="17">
        <f>NORMSINV(RAND())</f>
        <v/>
      </c>
      <c r="G93" s="15">
        <f>C5*EXP((C7-0.5*C8^2)*C6+C8*SQRT(C6)*F93)</f>
        <v/>
      </c>
      <c r="H93" s="15">
        <f>MAX(G93-C9,0)</f>
        <v/>
      </c>
    </row>
    <row r="94" ht="12" customHeight="1" s="51">
      <c r="E94" s="23" t="n">
        <v>79</v>
      </c>
      <c r="F94" s="17">
        <f>NORMSINV(RAND())</f>
        <v/>
      </c>
      <c r="G94" s="15">
        <f>C5*EXP((C7-0.5*C8^2)*C6+C8*SQRT(C6)*F94)</f>
        <v/>
      </c>
      <c r="H94" s="15">
        <f>MAX(G94-C9,0)</f>
        <v/>
      </c>
    </row>
    <row r="95" ht="12" customHeight="1" s="51">
      <c r="E95" s="23" t="n">
        <v>80</v>
      </c>
      <c r="F95" s="17">
        <f>NORMSINV(RAND())</f>
        <v/>
      </c>
      <c r="G95" s="15">
        <f>C5*EXP((C7-0.5*C8^2)*C6+C8*SQRT(C6)*F95)</f>
        <v/>
      </c>
      <c r="H95" s="15">
        <f>MAX(G95-C9,0)</f>
        <v/>
      </c>
    </row>
    <row r="96" ht="12" customHeight="1" s="51">
      <c r="E96" s="23" t="n">
        <v>81</v>
      </c>
      <c r="F96" s="17">
        <f>NORMSINV(RAND())</f>
        <v/>
      </c>
      <c r="G96" s="15">
        <f>C5*EXP((C7-0.5*C8^2)*C6+C8*SQRT(C6)*F96)</f>
        <v/>
      </c>
      <c r="H96" s="15">
        <f>MAX(G96-C9,0)</f>
        <v/>
      </c>
    </row>
    <row r="97" ht="12" customHeight="1" s="51">
      <c r="E97" s="23" t="n">
        <v>82</v>
      </c>
      <c r="F97" s="17">
        <f>NORMSINV(RAND())</f>
        <v/>
      </c>
      <c r="G97" s="15">
        <f>C5*EXP((C7-0.5*C8^2)*C6+C8*SQRT(C6)*F97)</f>
        <v/>
      </c>
      <c r="H97" s="15">
        <f>MAX(G97-C9,0)</f>
        <v/>
      </c>
    </row>
    <row r="98" ht="12" customHeight="1" s="51">
      <c r="E98" s="23" t="n">
        <v>83</v>
      </c>
      <c r="F98" s="17">
        <f>NORMSINV(RAND())</f>
        <v/>
      </c>
      <c r="G98" s="15">
        <f>C5*EXP((C7-0.5*C8^2)*C6+C8*SQRT(C6)*F98)</f>
        <v/>
      </c>
      <c r="H98" s="15">
        <f>MAX(G98-C9,0)</f>
        <v/>
      </c>
    </row>
    <row r="99" ht="12" customHeight="1" s="51">
      <c r="E99" s="23" t="n">
        <v>84</v>
      </c>
      <c r="F99" s="17">
        <f>NORMSINV(RAND())</f>
        <v/>
      </c>
      <c r="G99" s="15">
        <f>C5*EXP((C7-0.5*C8^2)*C6+C8*SQRT(C6)*F99)</f>
        <v/>
      </c>
      <c r="H99" s="15">
        <f>MAX(G99-C9,0)</f>
        <v/>
      </c>
    </row>
    <row r="100" ht="12" customHeight="1" s="51">
      <c r="E100" s="23" t="n">
        <v>85</v>
      </c>
      <c r="F100" s="17">
        <f>NORMSINV(RAND())</f>
        <v/>
      </c>
      <c r="G100" s="15">
        <f>C5*EXP((C7-0.5*C8^2)*C6+C8*SQRT(C6)*F100)</f>
        <v/>
      </c>
      <c r="H100" s="15">
        <f>MAX(G100-C9,0)</f>
        <v/>
      </c>
    </row>
    <row r="101" ht="12" customHeight="1" s="51">
      <c r="E101" s="23" t="n">
        <v>86</v>
      </c>
      <c r="F101" s="17">
        <f>NORMSINV(RAND())</f>
        <v/>
      </c>
      <c r="G101" s="15">
        <f>C5*EXP((C7-0.5*C8^2)*C6+C8*SQRT(C6)*F101)</f>
        <v/>
      </c>
      <c r="H101" s="15">
        <f>MAX(G101-C9,0)</f>
        <v/>
      </c>
    </row>
    <row r="102" ht="12" customHeight="1" s="51">
      <c r="E102" s="23" t="n">
        <v>87</v>
      </c>
      <c r="F102" s="17">
        <f>NORMSINV(RAND())</f>
        <v/>
      </c>
      <c r="G102" s="15">
        <f>C5*EXP((C7-0.5*C8^2)*C6+C8*SQRT(C6)*F102)</f>
        <v/>
      </c>
      <c r="H102" s="15">
        <f>MAX(G102-C9,0)</f>
        <v/>
      </c>
    </row>
    <row r="103" ht="12" customHeight="1" s="51">
      <c r="E103" s="23" t="n">
        <v>88</v>
      </c>
      <c r="F103" s="17">
        <f>NORMSINV(RAND())</f>
        <v/>
      </c>
      <c r="G103" s="15">
        <f>C5*EXP((C7-0.5*C8^2)*C6+C8*SQRT(C6)*F103)</f>
        <v/>
      </c>
      <c r="H103" s="15">
        <f>MAX(G103-C9,0)</f>
        <v/>
      </c>
    </row>
    <row r="104" ht="12" customHeight="1" s="51">
      <c r="E104" s="23" t="n">
        <v>89</v>
      </c>
      <c r="F104" s="17">
        <f>NORMSINV(RAND())</f>
        <v/>
      </c>
      <c r="G104" s="15">
        <f>C5*EXP((C7-0.5*C8^2)*C6+C8*SQRT(C6)*F104)</f>
        <v/>
      </c>
      <c r="H104" s="15">
        <f>MAX(G104-C9,0)</f>
        <v/>
      </c>
    </row>
    <row r="105" ht="12" customHeight="1" s="51">
      <c r="E105" s="23" t="n">
        <v>90</v>
      </c>
      <c r="F105" s="17">
        <f>NORMSINV(RAND())</f>
        <v/>
      </c>
      <c r="G105" s="15">
        <f>C5*EXP((C7-0.5*C8^2)*C6+C8*SQRT(C6)*F105)</f>
        <v/>
      </c>
      <c r="H105" s="15">
        <f>MAX(G105-C9,0)</f>
        <v/>
      </c>
    </row>
    <row r="106" ht="12" customHeight="1" s="51">
      <c r="E106" s="23" t="n">
        <v>91</v>
      </c>
      <c r="F106" s="17">
        <f>NORMSINV(RAND())</f>
        <v/>
      </c>
      <c r="G106" s="15">
        <f>C5*EXP((C7-0.5*C8^2)*C6+C8*SQRT(C6)*F106)</f>
        <v/>
      </c>
      <c r="H106" s="15">
        <f>MAX(G106-C9,0)</f>
        <v/>
      </c>
    </row>
    <row r="107" ht="12" customHeight="1" s="51">
      <c r="E107" s="23" t="n">
        <v>92</v>
      </c>
      <c r="F107" s="17">
        <f>NORMSINV(RAND())</f>
        <v/>
      </c>
      <c r="G107" s="15">
        <f>C5*EXP((C7-0.5*C8^2)*C6+C8*SQRT(C6)*F107)</f>
        <v/>
      </c>
      <c r="H107" s="15">
        <f>MAX(G107-C9,0)</f>
        <v/>
      </c>
    </row>
    <row r="108" ht="12" customHeight="1" s="51">
      <c r="E108" s="23" t="n">
        <v>93</v>
      </c>
      <c r="F108" s="17">
        <f>NORMSINV(RAND())</f>
        <v/>
      </c>
      <c r="G108" s="15">
        <f>C5*EXP((C7-0.5*C8^2)*C6+C8*SQRT(C6)*F108)</f>
        <v/>
      </c>
      <c r="H108" s="15">
        <f>MAX(G108-C9,0)</f>
        <v/>
      </c>
    </row>
    <row r="109" ht="12" customHeight="1" s="51">
      <c r="E109" s="23" t="n">
        <v>94</v>
      </c>
      <c r="F109" s="17">
        <f>NORMSINV(RAND())</f>
        <v/>
      </c>
      <c r="G109" s="15">
        <f>C5*EXP((C7-0.5*C8^2)*C6+C8*SQRT(C6)*F109)</f>
        <v/>
      </c>
      <c r="H109" s="15">
        <f>MAX(G109-C9,0)</f>
        <v/>
      </c>
    </row>
    <row r="110" ht="12" customHeight="1" s="51">
      <c r="E110" s="23" t="n">
        <v>95</v>
      </c>
      <c r="F110" s="17">
        <f>NORMSINV(RAND())</f>
        <v/>
      </c>
      <c r="G110" s="15">
        <f>C5*EXP((C7-0.5*C8^2)*C6+C8*SQRT(C6)*F110)</f>
        <v/>
      </c>
      <c r="H110" s="15">
        <f>MAX(G110-C9,0)</f>
        <v/>
      </c>
    </row>
    <row r="111" ht="12" customHeight="1" s="51">
      <c r="E111" s="23" t="n">
        <v>96</v>
      </c>
      <c r="F111" s="17">
        <f>NORMSINV(RAND())</f>
        <v/>
      </c>
      <c r="G111" s="15">
        <f>C5*EXP((C7-0.5*C8^2)*C6+C8*SQRT(C6)*F111)</f>
        <v/>
      </c>
      <c r="H111" s="15">
        <f>MAX(G111-C9,0)</f>
        <v/>
      </c>
    </row>
    <row r="112" ht="12" customHeight="1" s="51">
      <c r="E112" s="23" t="n">
        <v>97</v>
      </c>
      <c r="F112" s="17">
        <f>NORMSINV(RAND())</f>
        <v/>
      </c>
      <c r="G112" s="15">
        <f>C5*EXP((C7-0.5*C8^2)*C6+C8*SQRT(C6)*F112)</f>
        <v/>
      </c>
      <c r="H112" s="15">
        <f>MAX(G112-C9,0)</f>
        <v/>
      </c>
    </row>
    <row r="113" ht="12" customHeight="1" s="51">
      <c r="E113" s="23" t="n">
        <v>98</v>
      </c>
      <c r="F113" s="17">
        <f>NORMSINV(RAND())</f>
        <v/>
      </c>
      <c r="G113" s="15">
        <f>C5*EXP((C7-0.5*C8^2)*C6+C8*SQRT(C6)*F113)</f>
        <v/>
      </c>
      <c r="H113" s="15">
        <f>MAX(G113-C9,0)</f>
        <v/>
      </c>
    </row>
    <row r="114" ht="12" customHeight="1" s="51">
      <c r="E114" s="23" t="n">
        <v>99</v>
      </c>
      <c r="F114" s="17">
        <f>NORMSINV(RAND())</f>
        <v/>
      </c>
      <c r="G114" s="15">
        <f>C5*EXP((C7-0.5*C8^2)*C6+C8*SQRT(C6)*F114)</f>
        <v/>
      </c>
      <c r="H114" s="15">
        <f>MAX(G114-C9,0)</f>
        <v/>
      </c>
    </row>
    <row r="115" ht="12" customHeight="1" s="51">
      <c r="E115" s="23" t="n">
        <v>100</v>
      </c>
      <c r="F115" s="17">
        <f>NORMSINV(RAND())</f>
        <v/>
      </c>
      <c r="G115" s="15">
        <f>C5*EXP((C7-0.5*C8^2)*C6+C8*SQRT(C6)*F115)</f>
        <v/>
      </c>
      <c r="H115" s="15">
        <f>MAX(G115-C9,0)</f>
        <v/>
      </c>
    </row>
    <row r="116" ht="12" customHeight="1" s="51">
      <c r="E116" s="23" t="n">
        <v>101</v>
      </c>
      <c r="F116" s="17">
        <f>NORMSINV(RAND())</f>
        <v/>
      </c>
      <c r="G116" s="15">
        <f>C5*EXP((C7-0.5*C8^2)*C6+C8*SQRT(C6)*F116)</f>
        <v/>
      </c>
      <c r="H116" s="15">
        <f>MAX(G116-C9,0)</f>
        <v/>
      </c>
    </row>
    <row r="117" ht="12" customHeight="1" s="51">
      <c r="E117" s="23" t="n">
        <v>102</v>
      </c>
      <c r="F117" s="17">
        <f>NORMSINV(RAND())</f>
        <v/>
      </c>
      <c r="G117" s="15">
        <f>C5*EXP((C7-0.5*C8^2)*C6+C8*SQRT(C6)*F117)</f>
        <v/>
      </c>
      <c r="H117" s="15">
        <f>MAX(G117-C9,0)</f>
        <v/>
      </c>
    </row>
    <row r="118" ht="12" customHeight="1" s="51">
      <c r="E118" s="23" t="n">
        <v>103</v>
      </c>
      <c r="F118" s="17">
        <f>NORMSINV(RAND())</f>
        <v/>
      </c>
      <c r="G118" s="15">
        <f>C5*EXP((C7-0.5*C8^2)*C6+C8*SQRT(C6)*F118)</f>
        <v/>
      </c>
      <c r="H118" s="15">
        <f>MAX(G118-C9,0)</f>
        <v/>
      </c>
    </row>
    <row r="119" ht="12" customHeight="1" s="51">
      <c r="E119" s="23" t="n">
        <v>104</v>
      </c>
      <c r="F119" s="17">
        <f>NORMSINV(RAND())</f>
        <v/>
      </c>
      <c r="G119" s="15">
        <f>C5*EXP((C7-0.5*C8^2)*C6+C8*SQRT(C6)*F119)</f>
        <v/>
      </c>
      <c r="H119" s="15">
        <f>MAX(G119-C9,0)</f>
        <v/>
      </c>
    </row>
    <row r="120" ht="12" customHeight="1" s="51">
      <c r="E120" s="23" t="n">
        <v>105</v>
      </c>
      <c r="F120" s="17">
        <f>NORMSINV(RAND())</f>
        <v/>
      </c>
      <c r="G120" s="15">
        <f>C5*EXP((C7-0.5*C8^2)*C6+C8*SQRT(C6)*F120)</f>
        <v/>
      </c>
      <c r="H120" s="15">
        <f>MAX(G120-C9,0)</f>
        <v/>
      </c>
    </row>
    <row r="121" ht="12" customHeight="1" s="51">
      <c r="E121" s="23" t="n">
        <v>106</v>
      </c>
      <c r="F121" s="17">
        <f>NORMSINV(RAND())</f>
        <v/>
      </c>
      <c r="G121" s="15">
        <f>C5*EXP((C7-0.5*C8^2)*C6+C8*SQRT(C6)*F121)</f>
        <v/>
      </c>
      <c r="H121" s="15">
        <f>MAX(G121-C9,0)</f>
        <v/>
      </c>
    </row>
    <row r="122" ht="12" customHeight="1" s="51">
      <c r="E122" s="23" t="n">
        <v>107</v>
      </c>
      <c r="F122" s="17">
        <f>NORMSINV(RAND())</f>
        <v/>
      </c>
      <c r="G122" s="15">
        <f>C5*EXP((C7-0.5*C8^2)*C6+C8*SQRT(C6)*F122)</f>
        <v/>
      </c>
      <c r="H122" s="15">
        <f>MAX(G122-C9,0)</f>
        <v/>
      </c>
    </row>
    <row r="123" ht="12" customHeight="1" s="51">
      <c r="E123" s="23" t="n">
        <v>108</v>
      </c>
      <c r="F123" s="17">
        <f>NORMSINV(RAND())</f>
        <v/>
      </c>
      <c r="G123" s="15">
        <f>C5*EXP((C7-0.5*C8^2)*C6+C8*SQRT(C6)*F123)</f>
        <v/>
      </c>
      <c r="H123" s="15">
        <f>MAX(G123-C9,0)</f>
        <v/>
      </c>
    </row>
    <row r="124" ht="12" customHeight="1" s="51">
      <c r="E124" s="23" t="n">
        <v>109</v>
      </c>
      <c r="F124" s="17">
        <f>NORMSINV(RAND())</f>
        <v/>
      </c>
      <c r="G124" s="15">
        <f>C5*EXP((C7-0.5*C8^2)*C6+C8*SQRT(C6)*F124)</f>
        <v/>
      </c>
      <c r="H124" s="15">
        <f>MAX(G124-C9,0)</f>
        <v/>
      </c>
    </row>
    <row r="125" ht="12" customHeight="1" s="51">
      <c r="E125" s="23" t="n">
        <v>110</v>
      </c>
      <c r="F125" s="17">
        <f>NORMSINV(RAND())</f>
        <v/>
      </c>
      <c r="G125" s="15">
        <f>C5*EXP((C7-0.5*C8^2)*C6+C8*SQRT(C6)*F125)</f>
        <v/>
      </c>
      <c r="H125" s="15">
        <f>MAX(G125-C9,0)</f>
        <v/>
      </c>
    </row>
    <row r="126" ht="12" customHeight="1" s="51">
      <c r="E126" s="23" t="n">
        <v>111</v>
      </c>
      <c r="F126" s="17">
        <f>NORMSINV(RAND())</f>
        <v/>
      </c>
      <c r="G126" s="15">
        <f>C5*EXP((C7-0.5*C8^2)*C6+C8*SQRT(C6)*F126)</f>
        <v/>
      </c>
      <c r="H126" s="15">
        <f>MAX(G126-C9,0)</f>
        <v/>
      </c>
    </row>
    <row r="127" ht="12" customHeight="1" s="51">
      <c r="E127" s="23" t="n">
        <v>112</v>
      </c>
      <c r="F127" s="17">
        <f>NORMSINV(RAND())</f>
        <v/>
      </c>
      <c r="G127" s="15">
        <f>C5*EXP((C7-0.5*C8^2)*C6+C8*SQRT(C6)*F127)</f>
        <v/>
      </c>
      <c r="H127" s="15">
        <f>MAX(G127-C9,0)</f>
        <v/>
      </c>
    </row>
    <row r="128" ht="12" customHeight="1" s="51">
      <c r="E128" s="23" t="n">
        <v>113</v>
      </c>
      <c r="F128" s="17">
        <f>NORMSINV(RAND())</f>
        <v/>
      </c>
      <c r="G128" s="15">
        <f>C5*EXP((C7-0.5*C8^2)*C6+C8*SQRT(C6)*F128)</f>
        <v/>
      </c>
      <c r="H128" s="15">
        <f>MAX(G128-C9,0)</f>
        <v/>
      </c>
    </row>
    <row r="129" ht="12" customHeight="1" s="51">
      <c r="E129" s="23" t="n">
        <v>114</v>
      </c>
      <c r="F129" s="17">
        <f>NORMSINV(RAND())</f>
        <v/>
      </c>
      <c r="G129" s="15">
        <f>C5*EXP((C7-0.5*C8^2)*C6+C8*SQRT(C6)*F129)</f>
        <v/>
      </c>
      <c r="H129" s="15">
        <f>MAX(G129-C9,0)</f>
        <v/>
      </c>
    </row>
    <row r="130" ht="12" customHeight="1" s="51">
      <c r="E130" s="23" t="n">
        <v>115</v>
      </c>
      <c r="F130" s="17">
        <f>NORMSINV(RAND())</f>
        <v/>
      </c>
      <c r="G130" s="15">
        <f>C5*EXP((C7-0.5*C8^2)*C6+C8*SQRT(C6)*F130)</f>
        <v/>
      </c>
      <c r="H130" s="15">
        <f>MAX(G130-C9,0)</f>
        <v/>
      </c>
    </row>
    <row r="131" ht="12" customHeight="1" s="51">
      <c r="E131" s="23" t="n">
        <v>116</v>
      </c>
      <c r="F131" s="17">
        <f>NORMSINV(RAND())</f>
        <v/>
      </c>
      <c r="G131" s="15">
        <f>C5*EXP((C7-0.5*C8^2)*C6+C8*SQRT(C6)*F131)</f>
        <v/>
      </c>
      <c r="H131" s="15">
        <f>MAX(G131-C9,0)</f>
        <v/>
      </c>
    </row>
    <row r="132" ht="12" customHeight="1" s="51">
      <c r="E132" s="23" t="n">
        <v>117</v>
      </c>
      <c r="F132" s="17">
        <f>NORMSINV(RAND())</f>
        <v/>
      </c>
      <c r="G132" s="15">
        <f>C5*EXP((C7-0.5*C8^2)*C6+C8*SQRT(C6)*F132)</f>
        <v/>
      </c>
      <c r="H132" s="15">
        <f>MAX(G132-C9,0)</f>
        <v/>
      </c>
    </row>
    <row r="133" ht="12" customHeight="1" s="51">
      <c r="E133" s="23" t="n">
        <v>118</v>
      </c>
      <c r="F133" s="17">
        <f>NORMSINV(RAND())</f>
        <v/>
      </c>
      <c r="G133" s="15">
        <f>C5*EXP((C7-0.5*C8^2)*C6+C8*SQRT(C6)*F133)</f>
        <v/>
      </c>
      <c r="H133" s="15">
        <f>MAX(G133-C9,0)</f>
        <v/>
      </c>
    </row>
    <row r="134" ht="12" customHeight="1" s="51">
      <c r="E134" s="23" t="n">
        <v>119</v>
      </c>
      <c r="F134" s="17">
        <f>NORMSINV(RAND())</f>
        <v/>
      </c>
      <c r="G134" s="15">
        <f>C5*EXP((C7-0.5*C8^2)*C6+C8*SQRT(C6)*F134)</f>
        <v/>
      </c>
      <c r="H134" s="15">
        <f>MAX(G134-C9,0)</f>
        <v/>
      </c>
    </row>
    <row r="135" ht="12" customHeight="1" s="51">
      <c r="E135" s="23" t="n">
        <v>120</v>
      </c>
      <c r="F135" s="17">
        <f>NORMSINV(RAND())</f>
        <v/>
      </c>
      <c r="G135" s="15">
        <f>C5*EXP((C7-0.5*C8^2)*C6+C8*SQRT(C6)*F135)</f>
        <v/>
      </c>
      <c r="H135" s="15">
        <f>MAX(G135-C9,0)</f>
        <v/>
      </c>
    </row>
    <row r="136" ht="12" customHeight="1" s="51">
      <c r="E136" s="23" t="n">
        <v>121</v>
      </c>
      <c r="F136" s="17">
        <f>NORMSINV(RAND())</f>
        <v/>
      </c>
      <c r="G136" s="15">
        <f>C5*EXP((C7-0.5*C8^2)*C6+C8*SQRT(C6)*F136)</f>
        <v/>
      </c>
      <c r="H136" s="15">
        <f>MAX(G136-C9,0)</f>
        <v/>
      </c>
    </row>
    <row r="137" ht="12" customHeight="1" s="51">
      <c r="E137" s="23" t="n">
        <v>122</v>
      </c>
      <c r="F137" s="17">
        <f>NORMSINV(RAND())</f>
        <v/>
      </c>
      <c r="G137" s="15">
        <f>C5*EXP((C7-0.5*C8^2)*C6+C8*SQRT(C6)*F137)</f>
        <v/>
      </c>
      <c r="H137" s="15">
        <f>MAX(G137-C9,0)</f>
        <v/>
      </c>
    </row>
    <row r="138" ht="12" customHeight="1" s="51">
      <c r="E138" s="23" t="n">
        <v>123</v>
      </c>
      <c r="F138" s="17">
        <f>NORMSINV(RAND())</f>
        <v/>
      </c>
      <c r="G138" s="15">
        <f>C5*EXP((C7-0.5*C8^2)*C6+C8*SQRT(C6)*F138)</f>
        <v/>
      </c>
      <c r="H138" s="15">
        <f>MAX(G138-C9,0)</f>
        <v/>
      </c>
    </row>
    <row r="139" ht="12" customHeight="1" s="51">
      <c r="E139" s="23" t="n">
        <v>124</v>
      </c>
      <c r="F139" s="17">
        <f>NORMSINV(RAND())</f>
        <v/>
      </c>
      <c r="G139" s="15">
        <f>C5*EXP((C7-0.5*C8^2)*C6+C8*SQRT(C6)*F139)</f>
        <v/>
      </c>
      <c r="H139" s="15">
        <f>MAX(G139-C9,0)</f>
        <v/>
      </c>
    </row>
    <row r="140" ht="12" customHeight="1" s="51">
      <c r="E140" s="23" t="n">
        <v>125</v>
      </c>
      <c r="F140" s="17">
        <f>NORMSINV(RAND())</f>
        <v/>
      </c>
      <c r="G140" s="15">
        <f>C5*EXP((C7-0.5*C8^2)*C6+C8*SQRT(C6)*F140)</f>
        <v/>
      </c>
      <c r="H140" s="15">
        <f>MAX(G140-C9,0)</f>
        <v/>
      </c>
    </row>
    <row r="141" ht="12" customHeight="1" s="51">
      <c r="E141" s="23" t="n">
        <v>126</v>
      </c>
      <c r="F141" s="17">
        <f>NORMSINV(RAND())</f>
        <v/>
      </c>
      <c r="G141" s="15">
        <f>C5*EXP((C7-0.5*C8^2)*C6+C8*SQRT(C6)*F141)</f>
        <v/>
      </c>
      <c r="H141" s="15">
        <f>MAX(G141-C9,0)</f>
        <v/>
      </c>
    </row>
    <row r="142" ht="12" customHeight="1" s="51">
      <c r="E142" s="23" t="n">
        <v>127</v>
      </c>
      <c r="F142" s="17">
        <f>NORMSINV(RAND())</f>
        <v/>
      </c>
      <c r="G142" s="15">
        <f>C5*EXP((C7-0.5*C8^2)*C6+C8*SQRT(C6)*F142)</f>
        <v/>
      </c>
      <c r="H142" s="15">
        <f>MAX(G142-C9,0)</f>
        <v/>
      </c>
    </row>
    <row r="143" ht="12" customHeight="1" s="51">
      <c r="E143" s="23" t="n">
        <v>128</v>
      </c>
      <c r="F143" s="17">
        <f>NORMSINV(RAND())</f>
        <v/>
      </c>
      <c r="G143" s="15">
        <f>C5*EXP((C7-0.5*C8^2)*C6+C8*SQRT(C6)*F143)</f>
        <v/>
      </c>
      <c r="H143" s="15">
        <f>MAX(G143-C9,0)</f>
        <v/>
      </c>
    </row>
    <row r="144" ht="12" customHeight="1" s="51">
      <c r="E144" s="23" t="n">
        <v>129</v>
      </c>
      <c r="F144" s="17">
        <f>NORMSINV(RAND())</f>
        <v/>
      </c>
      <c r="G144" s="15">
        <f>C5*EXP((C7-0.5*C8^2)*C6+C8*SQRT(C6)*F144)</f>
        <v/>
      </c>
      <c r="H144" s="15">
        <f>MAX(G144-C9,0)</f>
        <v/>
      </c>
    </row>
    <row r="145" ht="12" customHeight="1" s="51">
      <c r="E145" s="23" t="n">
        <v>130</v>
      </c>
      <c r="F145" s="17">
        <f>NORMSINV(RAND())</f>
        <v/>
      </c>
      <c r="G145" s="15">
        <f>C5*EXP((C7-0.5*C8^2)*C6+C8*SQRT(C6)*F145)</f>
        <v/>
      </c>
      <c r="H145" s="15">
        <f>MAX(G145-C9,0)</f>
        <v/>
      </c>
    </row>
    <row r="146" ht="12" customHeight="1" s="51">
      <c r="E146" s="23" t="n">
        <v>131</v>
      </c>
      <c r="F146" s="17">
        <f>NORMSINV(RAND())</f>
        <v/>
      </c>
      <c r="G146" s="15">
        <f>C5*EXP((C7-0.5*C8^2)*C6+C8*SQRT(C6)*F146)</f>
        <v/>
      </c>
      <c r="H146" s="15">
        <f>MAX(G146-C9,0)</f>
        <v/>
      </c>
    </row>
    <row r="147" ht="12" customHeight="1" s="51">
      <c r="E147" s="23" t="n">
        <v>132</v>
      </c>
      <c r="F147" s="17">
        <f>NORMSINV(RAND())</f>
        <v/>
      </c>
      <c r="G147" s="15">
        <f>C5*EXP((C7-0.5*C8^2)*C6+C8*SQRT(C6)*F147)</f>
        <v/>
      </c>
      <c r="H147" s="15">
        <f>MAX(G147-C9,0)</f>
        <v/>
      </c>
    </row>
    <row r="148" ht="12" customHeight="1" s="51">
      <c r="E148" s="23" t="n">
        <v>133</v>
      </c>
      <c r="F148" s="17">
        <f>NORMSINV(RAND())</f>
        <v/>
      </c>
      <c r="G148" s="15">
        <f>C5*EXP((C7-0.5*C8^2)*C6+C8*SQRT(C6)*F148)</f>
        <v/>
      </c>
      <c r="H148" s="15">
        <f>MAX(G148-C9,0)</f>
        <v/>
      </c>
    </row>
    <row r="149" ht="12" customHeight="1" s="51">
      <c r="E149" s="23" t="n">
        <v>134</v>
      </c>
      <c r="F149" s="17">
        <f>NORMSINV(RAND())</f>
        <v/>
      </c>
      <c r="G149" s="15">
        <f>C5*EXP((C7-0.5*C8^2)*C6+C8*SQRT(C6)*F149)</f>
        <v/>
      </c>
      <c r="H149" s="15">
        <f>MAX(G149-C9,0)</f>
        <v/>
      </c>
    </row>
    <row r="150" ht="12" customHeight="1" s="51">
      <c r="E150" s="23" t="n">
        <v>135</v>
      </c>
      <c r="F150" s="17">
        <f>NORMSINV(RAND())</f>
        <v/>
      </c>
      <c r="G150" s="15">
        <f>C5*EXP((C7-0.5*C8^2)*C6+C8*SQRT(C6)*F150)</f>
        <v/>
      </c>
      <c r="H150" s="15">
        <f>MAX(G150-C9,0)</f>
        <v/>
      </c>
    </row>
    <row r="151" ht="12" customHeight="1" s="51">
      <c r="E151" s="23" t="n">
        <v>136</v>
      </c>
      <c r="F151" s="17">
        <f>NORMSINV(RAND())</f>
        <v/>
      </c>
      <c r="G151" s="15">
        <f>C5*EXP((C7-0.5*C8^2)*C6+C8*SQRT(C6)*F151)</f>
        <v/>
      </c>
      <c r="H151" s="15">
        <f>MAX(G151-C9,0)</f>
        <v/>
      </c>
    </row>
    <row r="152" ht="12" customHeight="1" s="51">
      <c r="E152" s="23" t="n">
        <v>137</v>
      </c>
      <c r="F152" s="17">
        <f>NORMSINV(RAND())</f>
        <v/>
      </c>
      <c r="G152" s="15">
        <f>C5*EXP((C7-0.5*C8^2)*C6+C8*SQRT(C6)*F152)</f>
        <v/>
      </c>
      <c r="H152" s="15">
        <f>MAX(G152-C9,0)</f>
        <v/>
      </c>
    </row>
    <row r="153" ht="12" customHeight="1" s="51">
      <c r="E153" s="23" t="n">
        <v>138</v>
      </c>
      <c r="F153" s="17">
        <f>NORMSINV(RAND())</f>
        <v/>
      </c>
      <c r="G153" s="15">
        <f>C5*EXP((C7-0.5*C8^2)*C6+C8*SQRT(C6)*F153)</f>
        <v/>
      </c>
      <c r="H153" s="15">
        <f>MAX(G153-C9,0)</f>
        <v/>
      </c>
    </row>
    <row r="154" ht="12" customHeight="1" s="51">
      <c r="E154" s="23" t="n">
        <v>139</v>
      </c>
      <c r="F154" s="17">
        <f>NORMSINV(RAND())</f>
        <v/>
      </c>
      <c r="G154" s="15">
        <f>C5*EXP((C7-0.5*C8^2)*C6+C8*SQRT(C6)*F154)</f>
        <v/>
      </c>
      <c r="H154" s="15">
        <f>MAX(G154-C9,0)</f>
        <v/>
      </c>
    </row>
    <row r="155" ht="12" customHeight="1" s="51">
      <c r="E155" s="23" t="n">
        <v>140</v>
      </c>
      <c r="F155" s="17">
        <f>NORMSINV(RAND())</f>
        <v/>
      </c>
      <c r="G155" s="15">
        <f>C5*EXP((C7-0.5*C8^2)*C6+C8*SQRT(C6)*F155)</f>
        <v/>
      </c>
      <c r="H155" s="15">
        <f>MAX(G155-C9,0)</f>
        <v/>
      </c>
    </row>
    <row r="156" ht="12" customHeight="1" s="51">
      <c r="E156" s="23" t="n">
        <v>141</v>
      </c>
      <c r="F156" s="17">
        <f>NORMSINV(RAND())</f>
        <v/>
      </c>
      <c r="G156" s="15">
        <f>C5*EXP((C7-0.5*C8^2)*C6+C8*SQRT(C6)*F156)</f>
        <v/>
      </c>
      <c r="H156" s="15">
        <f>MAX(G156-C9,0)</f>
        <v/>
      </c>
    </row>
    <row r="157" ht="12" customHeight="1" s="51">
      <c r="E157" s="23" t="n">
        <v>142</v>
      </c>
      <c r="F157" s="17">
        <f>NORMSINV(RAND())</f>
        <v/>
      </c>
      <c r="G157" s="15">
        <f>C5*EXP((C7-0.5*C8^2)*C6+C8*SQRT(C6)*F157)</f>
        <v/>
      </c>
      <c r="H157" s="15">
        <f>MAX(G157-C9,0)</f>
        <v/>
      </c>
    </row>
    <row r="158" ht="12" customHeight="1" s="51">
      <c r="E158" s="23" t="n">
        <v>143</v>
      </c>
      <c r="F158" s="17">
        <f>NORMSINV(RAND())</f>
        <v/>
      </c>
      <c r="G158" s="15">
        <f>C5*EXP((C7-0.5*C8^2)*C6+C8*SQRT(C6)*F158)</f>
        <v/>
      </c>
      <c r="H158" s="15">
        <f>MAX(G158-C9,0)</f>
        <v/>
      </c>
    </row>
    <row r="159" ht="12" customHeight="1" s="51">
      <c r="E159" s="23" t="n">
        <v>144</v>
      </c>
      <c r="F159" s="17">
        <f>NORMSINV(RAND())</f>
        <v/>
      </c>
      <c r="G159" s="15">
        <f>C5*EXP((C7-0.5*C8^2)*C6+C8*SQRT(C6)*F159)</f>
        <v/>
      </c>
      <c r="H159" s="15">
        <f>MAX(G159-C9,0)</f>
        <v/>
      </c>
    </row>
    <row r="160" ht="12" customHeight="1" s="51">
      <c r="E160" s="23" t="n">
        <v>145</v>
      </c>
      <c r="F160" s="17">
        <f>NORMSINV(RAND())</f>
        <v/>
      </c>
      <c r="G160" s="15">
        <f>C5*EXP((C7-0.5*C8^2)*C6+C8*SQRT(C6)*F160)</f>
        <v/>
      </c>
      <c r="H160" s="15">
        <f>MAX(G160-C9,0)</f>
        <v/>
      </c>
    </row>
    <row r="161" ht="12" customHeight="1" s="51">
      <c r="E161" s="23" t="n">
        <v>146</v>
      </c>
      <c r="F161" s="17">
        <f>NORMSINV(RAND())</f>
        <v/>
      </c>
      <c r="G161" s="15">
        <f>C5*EXP((C7-0.5*C8^2)*C6+C8*SQRT(C6)*F161)</f>
        <v/>
      </c>
      <c r="H161" s="15">
        <f>MAX(G161-C9,0)</f>
        <v/>
      </c>
    </row>
    <row r="162" ht="12" customHeight="1" s="51">
      <c r="E162" s="23" t="n">
        <v>147</v>
      </c>
      <c r="F162" s="17">
        <f>NORMSINV(RAND())</f>
        <v/>
      </c>
      <c r="G162" s="15">
        <f>C5*EXP((C7-0.5*C8^2)*C6+C8*SQRT(C6)*F162)</f>
        <v/>
      </c>
      <c r="H162" s="15">
        <f>MAX(G162-C9,0)</f>
        <v/>
      </c>
    </row>
    <row r="163" ht="12" customHeight="1" s="51">
      <c r="E163" s="23" t="n">
        <v>148</v>
      </c>
      <c r="F163" s="17">
        <f>NORMSINV(RAND())</f>
        <v/>
      </c>
      <c r="G163" s="15">
        <f>C5*EXP((C7-0.5*C8^2)*C6+C8*SQRT(C6)*F163)</f>
        <v/>
      </c>
      <c r="H163" s="15">
        <f>MAX(G163-C9,0)</f>
        <v/>
      </c>
    </row>
    <row r="164" ht="12" customHeight="1" s="51">
      <c r="E164" s="23" t="n">
        <v>149</v>
      </c>
      <c r="F164" s="17">
        <f>NORMSINV(RAND())</f>
        <v/>
      </c>
      <c r="G164" s="15">
        <f>C5*EXP((C7-0.5*C8^2)*C6+C8*SQRT(C6)*F164)</f>
        <v/>
      </c>
      <c r="H164" s="15">
        <f>MAX(G164-C9,0)</f>
        <v/>
      </c>
    </row>
    <row r="165" ht="12" customHeight="1" s="51">
      <c r="E165" s="23" t="n">
        <v>150</v>
      </c>
      <c r="F165" s="17">
        <f>NORMSINV(RAND())</f>
        <v/>
      </c>
      <c r="G165" s="15">
        <f>C5*EXP((C7-0.5*C8^2)*C6+C8*SQRT(C6)*F165)</f>
        <v/>
      </c>
      <c r="H165" s="15">
        <f>MAX(G165-C9,0)</f>
        <v/>
      </c>
    </row>
    <row r="166" ht="12" customHeight="1" s="51">
      <c r="E166" s="23" t="n">
        <v>151</v>
      </c>
      <c r="F166" s="17">
        <f>NORMSINV(RAND())</f>
        <v/>
      </c>
      <c r="G166" s="15">
        <f>C5*EXP((C7-0.5*C8^2)*C6+C8*SQRT(C6)*F166)</f>
        <v/>
      </c>
      <c r="H166" s="15">
        <f>MAX(G166-C9,0)</f>
        <v/>
      </c>
    </row>
    <row r="167" ht="12" customHeight="1" s="51">
      <c r="E167" s="23" t="n">
        <v>152</v>
      </c>
      <c r="F167" s="17">
        <f>NORMSINV(RAND())</f>
        <v/>
      </c>
      <c r="G167" s="15">
        <f>C5*EXP((C7-0.5*C8^2)*C6+C8*SQRT(C6)*F167)</f>
        <v/>
      </c>
      <c r="H167" s="15">
        <f>MAX(G167-C9,0)</f>
        <v/>
      </c>
    </row>
    <row r="168" ht="12" customHeight="1" s="51">
      <c r="E168" s="23" t="n">
        <v>153</v>
      </c>
      <c r="F168" s="17">
        <f>NORMSINV(RAND())</f>
        <v/>
      </c>
      <c r="G168" s="15">
        <f>C5*EXP((C7-0.5*C8^2)*C6+C8*SQRT(C6)*F168)</f>
        <v/>
      </c>
      <c r="H168" s="15">
        <f>MAX(G168-C9,0)</f>
        <v/>
      </c>
    </row>
    <row r="169" ht="12" customHeight="1" s="51">
      <c r="E169" s="23" t="n">
        <v>154</v>
      </c>
      <c r="F169" s="17">
        <f>NORMSINV(RAND())</f>
        <v/>
      </c>
      <c r="G169" s="15">
        <f>C5*EXP((C7-0.5*C8^2)*C6+C8*SQRT(C6)*F169)</f>
        <v/>
      </c>
      <c r="H169" s="15">
        <f>MAX(G169-C9,0)</f>
        <v/>
      </c>
    </row>
    <row r="170" ht="12" customHeight="1" s="51">
      <c r="E170" s="23" t="n">
        <v>155</v>
      </c>
      <c r="F170" s="17">
        <f>NORMSINV(RAND())</f>
        <v/>
      </c>
      <c r="G170" s="15">
        <f>C5*EXP((C7-0.5*C8^2)*C6+C8*SQRT(C6)*F170)</f>
        <v/>
      </c>
      <c r="H170" s="15">
        <f>MAX(G170-C9,0)</f>
        <v/>
      </c>
    </row>
    <row r="171" ht="12" customHeight="1" s="51">
      <c r="E171" s="23" t="n">
        <v>156</v>
      </c>
      <c r="F171" s="17">
        <f>NORMSINV(RAND())</f>
        <v/>
      </c>
      <c r="G171" s="15">
        <f>C5*EXP((C7-0.5*C8^2)*C6+C8*SQRT(C6)*F171)</f>
        <v/>
      </c>
      <c r="H171" s="15">
        <f>MAX(G171-C9,0)</f>
        <v/>
      </c>
    </row>
    <row r="172" ht="12" customHeight="1" s="51">
      <c r="E172" s="23" t="n">
        <v>157</v>
      </c>
      <c r="F172" s="17">
        <f>NORMSINV(RAND())</f>
        <v/>
      </c>
      <c r="G172" s="15">
        <f>C5*EXP((C7-0.5*C8^2)*C6+C8*SQRT(C6)*F172)</f>
        <v/>
      </c>
      <c r="H172" s="15">
        <f>MAX(G172-C9,0)</f>
        <v/>
      </c>
    </row>
    <row r="173" ht="12" customHeight="1" s="51">
      <c r="E173" s="23" t="n">
        <v>158</v>
      </c>
      <c r="F173" s="17">
        <f>NORMSINV(RAND())</f>
        <v/>
      </c>
      <c r="G173" s="15">
        <f>C5*EXP((C7-0.5*C8^2)*C6+C8*SQRT(C6)*F173)</f>
        <v/>
      </c>
      <c r="H173" s="15">
        <f>MAX(G173-C9,0)</f>
        <v/>
      </c>
    </row>
    <row r="174" ht="12" customHeight="1" s="51">
      <c r="E174" s="23" t="n">
        <v>159</v>
      </c>
      <c r="F174" s="17">
        <f>NORMSINV(RAND())</f>
        <v/>
      </c>
      <c r="G174" s="15">
        <f>C5*EXP((C7-0.5*C8^2)*C6+C8*SQRT(C6)*F174)</f>
        <v/>
      </c>
      <c r="H174" s="15">
        <f>MAX(G174-C9,0)</f>
        <v/>
      </c>
    </row>
    <row r="175" ht="12" customHeight="1" s="51">
      <c r="E175" s="23" t="n">
        <v>160</v>
      </c>
      <c r="F175" s="17">
        <f>NORMSINV(RAND())</f>
        <v/>
      </c>
      <c r="G175" s="15">
        <f>C5*EXP((C7-0.5*C8^2)*C6+C8*SQRT(C6)*F175)</f>
        <v/>
      </c>
      <c r="H175" s="15">
        <f>MAX(G175-C9,0)</f>
        <v/>
      </c>
    </row>
    <row r="176" ht="12" customHeight="1" s="51">
      <c r="E176" s="23" t="n">
        <v>161</v>
      </c>
      <c r="F176" s="17">
        <f>NORMSINV(RAND())</f>
        <v/>
      </c>
      <c r="G176" s="15">
        <f>C5*EXP((C7-0.5*C8^2)*C6+C8*SQRT(C6)*F176)</f>
        <v/>
      </c>
      <c r="H176" s="15">
        <f>MAX(G176-C9,0)</f>
        <v/>
      </c>
    </row>
    <row r="177" ht="12" customHeight="1" s="51">
      <c r="E177" s="23" t="n">
        <v>162</v>
      </c>
      <c r="F177" s="17">
        <f>NORMSINV(RAND())</f>
        <v/>
      </c>
      <c r="G177" s="15">
        <f>C5*EXP((C7-0.5*C8^2)*C6+C8*SQRT(C6)*F177)</f>
        <v/>
      </c>
      <c r="H177" s="15">
        <f>MAX(G177-C9,0)</f>
        <v/>
      </c>
    </row>
    <row r="178" ht="12" customHeight="1" s="51">
      <c r="E178" s="23" t="n">
        <v>163</v>
      </c>
      <c r="F178" s="17">
        <f>NORMSINV(RAND())</f>
        <v/>
      </c>
      <c r="G178" s="15">
        <f>C5*EXP((C7-0.5*C8^2)*C6+C8*SQRT(C6)*F178)</f>
        <v/>
      </c>
      <c r="H178" s="15">
        <f>MAX(G178-C9,0)</f>
        <v/>
      </c>
    </row>
    <row r="179" ht="12" customHeight="1" s="51">
      <c r="E179" s="23" t="n">
        <v>164</v>
      </c>
      <c r="F179" s="17">
        <f>NORMSINV(RAND())</f>
        <v/>
      </c>
      <c r="G179" s="15">
        <f>C5*EXP((C7-0.5*C8^2)*C6+C8*SQRT(C6)*F179)</f>
        <v/>
      </c>
      <c r="H179" s="15">
        <f>MAX(G179-C9,0)</f>
        <v/>
      </c>
    </row>
    <row r="180" ht="12" customHeight="1" s="51">
      <c r="E180" s="23" t="n">
        <v>165</v>
      </c>
      <c r="F180" s="17">
        <f>NORMSINV(RAND())</f>
        <v/>
      </c>
      <c r="G180" s="15">
        <f>C5*EXP((C7-0.5*C8^2)*C6+C8*SQRT(C6)*F180)</f>
        <v/>
      </c>
      <c r="H180" s="15">
        <f>MAX(G180-C9,0)</f>
        <v/>
      </c>
    </row>
    <row r="181" ht="12" customHeight="1" s="51">
      <c r="E181" s="23" t="n">
        <v>166</v>
      </c>
      <c r="F181" s="17">
        <f>NORMSINV(RAND())</f>
        <v/>
      </c>
      <c r="G181" s="15">
        <f>C5*EXP((C7-0.5*C8^2)*C6+C8*SQRT(C6)*F181)</f>
        <v/>
      </c>
      <c r="H181" s="15">
        <f>MAX(G181-C9,0)</f>
        <v/>
      </c>
    </row>
    <row r="182" ht="12" customHeight="1" s="51">
      <c r="E182" s="23" t="n">
        <v>167</v>
      </c>
      <c r="F182" s="17">
        <f>NORMSINV(RAND())</f>
        <v/>
      </c>
      <c r="G182" s="15">
        <f>C5*EXP((C7-0.5*C8^2)*C6+C8*SQRT(C6)*F182)</f>
        <v/>
      </c>
      <c r="H182" s="15">
        <f>MAX(G182-C9,0)</f>
        <v/>
      </c>
    </row>
    <row r="183" ht="12" customHeight="1" s="51">
      <c r="E183" s="23" t="n">
        <v>168</v>
      </c>
      <c r="F183" s="17">
        <f>NORMSINV(RAND())</f>
        <v/>
      </c>
      <c r="G183" s="15">
        <f>C5*EXP((C7-0.5*C8^2)*C6+C8*SQRT(C6)*F183)</f>
        <v/>
      </c>
      <c r="H183" s="15">
        <f>MAX(G183-C9,0)</f>
        <v/>
      </c>
    </row>
    <row r="184" ht="12" customHeight="1" s="51">
      <c r="E184" s="23" t="n">
        <v>169</v>
      </c>
      <c r="F184" s="17">
        <f>NORMSINV(RAND())</f>
        <v/>
      </c>
      <c r="G184" s="15">
        <f>C5*EXP((C7-0.5*C8^2)*C6+C8*SQRT(C6)*F184)</f>
        <v/>
      </c>
      <c r="H184" s="15">
        <f>MAX(G184-C9,0)</f>
        <v/>
      </c>
    </row>
    <row r="185" ht="12" customHeight="1" s="51">
      <c r="E185" s="23" t="n">
        <v>170</v>
      </c>
      <c r="F185" s="17">
        <f>NORMSINV(RAND())</f>
        <v/>
      </c>
      <c r="G185" s="15">
        <f>C5*EXP((C7-0.5*C8^2)*C6+C8*SQRT(C6)*F185)</f>
        <v/>
      </c>
      <c r="H185" s="15">
        <f>MAX(G185-C9,0)</f>
        <v/>
      </c>
    </row>
    <row r="186" ht="12" customHeight="1" s="51">
      <c r="E186" s="23" t="n">
        <v>171</v>
      </c>
      <c r="F186" s="17">
        <f>NORMSINV(RAND())</f>
        <v/>
      </c>
      <c r="G186" s="15">
        <f>C5*EXP((C7-0.5*C8^2)*C6+C8*SQRT(C6)*F186)</f>
        <v/>
      </c>
      <c r="H186" s="15">
        <f>MAX(G186-C9,0)</f>
        <v/>
      </c>
    </row>
    <row r="187" ht="12" customHeight="1" s="51">
      <c r="E187" s="23" t="n">
        <v>172</v>
      </c>
      <c r="F187" s="17">
        <f>NORMSINV(RAND())</f>
        <v/>
      </c>
      <c r="G187" s="15">
        <f>C5*EXP((C7-0.5*C8^2)*C6+C8*SQRT(C6)*F187)</f>
        <v/>
      </c>
      <c r="H187" s="15">
        <f>MAX(G187-C9,0)</f>
        <v/>
      </c>
    </row>
    <row r="188" ht="12" customHeight="1" s="51">
      <c r="E188" s="23" t="n">
        <v>173</v>
      </c>
      <c r="F188" s="17">
        <f>NORMSINV(RAND())</f>
        <v/>
      </c>
      <c r="G188" s="15">
        <f>C5*EXP((C7-0.5*C8^2)*C6+C8*SQRT(C6)*F188)</f>
        <v/>
      </c>
      <c r="H188" s="15">
        <f>MAX(G188-C9,0)</f>
        <v/>
      </c>
    </row>
    <row r="189" ht="12" customHeight="1" s="51">
      <c r="E189" s="23" t="n">
        <v>174</v>
      </c>
      <c r="F189" s="17">
        <f>NORMSINV(RAND())</f>
        <v/>
      </c>
      <c r="G189" s="15">
        <f>C5*EXP((C7-0.5*C8^2)*C6+C8*SQRT(C6)*F189)</f>
        <v/>
      </c>
      <c r="H189" s="15">
        <f>MAX(G189-C9,0)</f>
        <v/>
      </c>
    </row>
    <row r="190" ht="12" customHeight="1" s="51">
      <c r="E190" s="23" t="n">
        <v>175</v>
      </c>
      <c r="F190" s="17">
        <f>NORMSINV(RAND())</f>
        <v/>
      </c>
      <c r="G190" s="15">
        <f>C5*EXP((C7-0.5*C8^2)*C6+C8*SQRT(C6)*F190)</f>
        <v/>
      </c>
      <c r="H190" s="15">
        <f>MAX(G190-C9,0)</f>
        <v/>
      </c>
    </row>
    <row r="191" ht="12" customHeight="1" s="51">
      <c r="E191" s="23" t="n">
        <v>176</v>
      </c>
      <c r="F191" s="17">
        <f>NORMSINV(RAND())</f>
        <v/>
      </c>
      <c r="G191" s="15">
        <f>C5*EXP((C7-0.5*C8^2)*C6+C8*SQRT(C6)*F191)</f>
        <v/>
      </c>
      <c r="H191" s="15">
        <f>MAX(G191-C9,0)</f>
        <v/>
      </c>
    </row>
    <row r="192" ht="12" customHeight="1" s="51">
      <c r="E192" s="23" t="n">
        <v>177</v>
      </c>
      <c r="F192" s="17">
        <f>NORMSINV(RAND())</f>
        <v/>
      </c>
      <c r="G192" s="15">
        <f>C5*EXP((C7-0.5*C8^2)*C6+C8*SQRT(C6)*F192)</f>
        <v/>
      </c>
      <c r="H192" s="15">
        <f>MAX(G192-C9,0)</f>
        <v/>
      </c>
    </row>
    <row r="193" ht="12" customHeight="1" s="51">
      <c r="E193" s="23" t="n">
        <v>178</v>
      </c>
      <c r="F193" s="17">
        <f>NORMSINV(RAND())</f>
        <v/>
      </c>
      <c r="G193" s="15">
        <f>C5*EXP((C7-0.5*C8^2)*C6+C8*SQRT(C6)*F193)</f>
        <v/>
      </c>
      <c r="H193" s="15">
        <f>MAX(G193-C9,0)</f>
        <v/>
      </c>
    </row>
    <row r="194" ht="12" customHeight="1" s="51">
      <c r="E194" s="23" t="n">
        <v>179</v>
      </c>
      <c r="F194" s="17">
        <f>NORMSINV(RAND())</f>
        <v/>
      </c>
      <c r="G194" s="15">
        <f>C5*EXP((C7-0.5*C8^2)*C6+C8*SQRT(C6)*F194)</f>
        <v/>
      </c>
      <c r="H194" s="15">
        <f>MAX(G194-C9,0)</f>
        <v/>
      </c>
    </row>
    <row r="195" ht="12" customHeight="1" s="51">
      <c r="E195" s="23" t="n">
        <v>180</v>
      </c>
      <c r="F195" s="17">
        <f>NORMSINV(RAND())</f>
        <v/>
      </c>
      <c r="G195" s="15">
        <f>C5*EXP((C7-0.5*C8^2)*C6+C8*SQRT(C6)*F195)</f>
        <v/>
      </c>
      <c r="H195" s="15">
        <f>MAX(G195-C9,0)</f>
        <v/>
      </c>
    </row>
    <row r="196" ht="12" customHeight="1" s="51">
      <c r="E196" s="23" t="n">
        <v>181</v>
      </c>
      <c r="F196" s="17">
        <f>NORMSINV(RAND())</f>
        <v/>
      </c>
      <c r="G196" s="15">
        <f>C5*EXP((C7-0.5*C8^2)*C6+C8*SQRT(C6)*F196)</f>
        <v/>
      </c>
      <c r="H196" s="15">
        <f>MAX(G196-C9,0)</f>
        <v/>
      </c>
    </row>
    <row r="197" ht="12" customHeight="1" s="51">
      <c r="E197" s="23" t="n">
        <v>182</v>
      </c>
      <c r="F197" s="17">
        <f>NORMSINV(RAND())</f>
        <v/>
      </c>
      <c r="G197" s="15">
        <f>C5*EXP((C7-0.5*C8^2)*C6+C8*SQRT(C6)*F197)</f>
        <v/>
      </c>
      <c r="H197" s="15">
        <f>MAX(G197-C9,0)</f>
        <v/>
      </c>
    </row>
    <row r="198" ht="12" customHeight="1" s="51">
      <c r="E198" s="23" t="n">
        <v>183</v>
      </c>
      <c r="F198" s="17">
        <f>NORMSINV(RAND())</f>
        <v/>
      </c>
      <c r="G198" s="15">
        <f>C5*EXP((C7-0.5*C8^2)*C6+C8*SQRT(C6)*F198)</f>
        <v/>
      </c>
      <c r="H198" s="15">
        <f>MAX(G198-C9,0)</f>
        <v/>
      </c>
    </row>
    <row r="199" ht="12" customHeight="1" s="51">
      <c r="E199" s="23" t="n">
        <v>184</v>
      </c>
      <c r="F199" s="17">
        <f>NORMSINV(RAND())</f>
        <v/>
      </c>
      <c r="G199" s="15">
        <f>C5*EXP((C7-0.5*C8^2)*C6+C8*SQRT(C6)*F199)</f>
        <v/>
      </c>
      <c r="H199" s="15">
        <f>MAX(G199-C9,0)</f>
        <v/>
      </c>
    </row>
    <row r="200" ht="12" customHeight="1" s="51">
      <c r="E200" s="23" t="n">
        <v>185</v>
      </c>
      <c r="F200" s="17">
        <f>NORMSINV(RAND())</f>
        <v/>
      </c>
      <c r="G200" s="15">
        <f>C5*EXP((C7-0.5*C8^2)*C6+C8*SQRT(C6)*F200)</f>
        <v/>
      </c>
      <c r="H200" s="15">
        <f>MAX(G200-C9,0)</f>
        <v/>
      </c>
    </row>
    <row r="201" ht="12" customHeight="1" s="51">
      <c r="E201" s="23" t="n">
        <v>186</v>
      </c>
      <c r="F201" s="17">
        <f>NORMSINV(RAND())</f>
        <v/>
      </c>
      <c r="G201" s="15">
        <f>C5*EXP((C7-0.5*C8^2)*C6+C8*SQRT(C6)*F201)</f>
        <v/>
      </c>
      <c r="H201" s="15">
        <f>MAX(G201-C9,0)</f>
        <v/>
      </c>
    </row>
    <row r="202" ht="12" customHeight="1" s="51">
      <c r="E202" s="23" t="n">
        <v>187</v>
      </c>
      <c r="F202" s="17">
        <f>NORMSINV(RAND())</f>
        <v/>
      </c>
      <c r="G202" s="15">
        <f>C5*EXP((C7-0.5*C8^2)*C6+C8*SQRT(C6)*F202)</f>
        <v/>
      </c>
      <c r="H202" s="15">
        <f>MAX(G202-C9,0)</f>
        <v/>
      </c>
    </row>
    <row r="203" ht="12" customHeight="1" s="51">
      <c r="E203" s="23" t="n">
        <v>188</v>
      </c>
      <c r="F203" s="17">
        <f>NORMSINV(RAND())</f>
        <v/>
      </c>
      <c r="G203" s="15">
        <f>C5*EXP((C7-0.5*C8^2)*C6+C8*SQRT(C6)*F203)</f>
        <v/>
      </c>
      <c r="H203" s="15">
        <f>MAX(G203-C9,0)</f>
        <v/>
      </c>
    </row>
    <row r="204" ht="12" customHeight="1" s="51">
      <c r="E204" s="23" t="n">
        <v>189</v>
      </c>
      <c r="F204" s="17">
        <f>NORMSINV(RAND())</f>
        <v/>
      </c>
      <c r="G204" s="15">
        <f>C5*EXP((C7-0.5*C8^2)*C6+C8*SQRT(C6)*F204)</f>
        <v/>
      </c>
      <c r="H204" s="15">
        <f>MAX(G204-C9,0)</f>
        <v/>
      </c>
    </row>
    <row r="205" ht="12" customHeight="1" s="51">
      <c r="E205" s="23" t="n">
        <v>190</v>
      </c>
      <c r="F205" s="17">
        <f>NORMSINV(RAND())</f>
        <v/>
      </c>
      <c r="G205" s="15">
        <f>C5*EXP((C7-0.5*C8^2)*C6+C8*SQRT(C6)*F205)</f>
        <v/>
      </c>
      <c r="H205" s="15">
        <f>MAX(G205-C9,0)</f>
        <v/>
      </c>
    </row>
    <row r="206" ht="12" customHeight="1" s="51">
      <c r="E206" s="23" t="n">
        <v>191</v>
      </c>
      <c r="F206" s="17">
        <f>NORMSINV(RAND())</f>
        <v/>
      </c>
      <c r="G206" s="15">
        <f>C5*EXP((C7-0.5*C8^2)*C6+C8*SQRT(C6)*F206)</f>
        <v/>
      </c>
      <c r="H206" s="15">
        <f>MAX(G206-C9,0)</f>
        <v/>
      </c>
    </row>
    <row r="207" ht="12" customHeight="1" s="51">
      <c r="E207" s="23" t="n">
        <v>192</v>
      </c>
      <c r="F207" s="17">
        <f>NORMSINV(RAND())</f>
        <v/>
      </c>
      <c r="G207" s="15">
        <f>C5*EXP((C7-0.5*C8^2)*C6+C8*SQRT(C6)*F207)</f>
        <v/>
      </c>
      <c r="H207" s="15">
        <f>MAX(G207-C9,0)</f>
        <v/>
      </c>
    </row>
    <row r="208" ht="12" customHeight="1" s="51">
      <c r="E208" s="23" t="n">
        <v>193</v>
      </c>
      <c r="F208" s="17">
        <f>NORMSINV(RAND())</f>
        <v/>
      </c>
      <c r="G208" s="15">
        <f>C5*EXP((C7-0.5*C8^2)*C6+C8*SQRT(C6)*F208)</f>
        <v/>
      </c>
      <c r="H208" s="15">
        <f>MAX(G208-C9,0)</f>
        <v/>
      </c>
    </row>
    <row r="209" ht="12" customHeight="1" s="51">
      <c r="E209" s="23" t="n">
        <v>194</v>
      </c>
      <c r="F209" s="17">
        <f>NORMSINV(RAND())</f>
        <v/>
      </c>
      <c r="G209" s="15">
        <f>C5*EXP((C7-0.5*C8^2)*C6+C8*SQRT(C6)*F209)</f>
        <v/>
      </c>
      <c r="H209" s="15">
        <f>MAX(G209-C9,0)</f>
        <v/>
      </c>
    </row>
    <row r="210" ht="12" customHeight="1" s="51">
      <c r="E210" s="23" t="n">
        <v>195</v>
      </c>
      <c r="F210" s="17">
        <f>NORMSINV(RAND())</f>
        <v/>
      </c>
      <c r="G210" s="15">
        <f>C5*EXP((C7-0.5*C8^2)*C6+C8*SQRT(C6)*F210)</f>
        <v/>
      </c>
      <c r="H210" s="15">
        <f>MAX(G210-C9,0)</f>
        <v/>
      </c>
    </row>
    <row r="211" ht="12" customHeight="1" s="51">
      <c r="E211" s="23" t="n">
        <v>196</v>
      </c>
      <c r="F211" s="17">
        <f>NORMSINV(RAND())</f>
        <v/>
      </c>
      <c r="G211" s="15">
        <f>C5*EXP((C7-0.5*C8^2)*C6+C8*SQRT(C6)*F211)</f>
        <v/>
      </c>
      <c r="H211" s="15">
        <f>MAX(G211-C9,0)</f>
        <v/>
      </c>
    </row>
    <row r="212" ht="12" customHeight="1" s="51">
      <c r="E212" s="23" t="n">
        <v>197</v>
      </c>
      <c r="F212" s="17">
        <f>NORMSINV(RAND())</f>
        <v/>
      </c>
      <c r="G212" s="15">
        <f>C5*EXP((C7-0.5*C8^2)*C6+C8*SQRT(C6)*F212)</f>
        <v/>
      </c>
      <c r="H212" s="15">
        <f>MAX(G212-C9,0)</f>
        <v/>
      </c>
    </row>
    <row r="213" ht="12" customHeight="1" s="51">
      <c r="E213" s="23" t="n">
        <v>198</v>
      </c>
      <c r="F213" s="17">
        <f>NORMSINV(RAND())</f>
        <v/>
      </c>
      <c r="G213" s="15">
        <f>C5*EXP((C7-0.5*C8^2)*C6+C8*SQRT(C6)*F213)</f>
        <v/>
      </c>
      <c r="H213" s="15">
        <f>MAX(G213-C9,0)</f>
        <v/>
      </c>
    </row>
    <row r="214" ht="12" customHeight="1" s="51">
      <c r="E214" s="23" t="n">
        <v>199</v>
      </c>
      <c r="F214" s="17">
        <f>NORMSINV(RAND())</f>
        <v/>
      </c>
      <c r="G214" s="15">
        <f>C5*EXP((C7-0.5*C8^2)*C6+C8*SQRT(C6)*F214)</f>
        <v/>
      </c>
      <c r="H214" s="15">
        <f>MAX(G214-C9,0)</f>
        <v/>
      </c>
    </row>
    <row r="215" ht="12" customHeight="1" s="51">
      <c r="E215" s="23" t="n">
        <v>200</v>
      </c>
      <c r="F215" s="17">
        <f>NORMSINV(RAND())</f>
        <v/>
      </c>
      <c r="G215" s="15">
        <f>C5*EXP((C7-0.5*C8^2)*C6+C8*SQRT(C6)*F215)</f>
        <v/>
      </c>
      <c r="H215" s="15">
        <f>MAX(G215-C9,0)</f>
        <v/>
      </c>
    </row>
    <row r="216" ht="12" customHeight="1" s="51">
      <c r="E216" s="23" t="n">
        <v>201</v>
      </c>
      <c r="F216" s="17">
        <f>NORMSINV(RAND())</f>
        <v/>
      </c>
      <c r="G216" s="15">
        <f>C5*EXP((C7-0.5*C8^2)*C6+C8*SQRT(C6)*F216)</f>
        <v/>
      </c>
      <c r="H216" s="15">
        <f>MAX(G216-C9,0)</f>
        <v/>
      </c>
    </row>
    <row r="217" ht="12" customHeight="1" s="51">
      <c r="E217" s="23" t="n">
        <v>202</v>
      </c>
      <c r="F217" s="17">
        <f>NORMSINV(RAND())</f>
        <v/>
      </c>
      <c r="G217" s="15">
        <f>C5*EXP((C7-0.5*C8^2)*C6+C8*SQRT(C6)*F217)</f>
        <v/>
      </c>
      <c r="H217" s="15">
        <f>MAX(G217-C9,0)</f>
        <v/>
      </c>
    </row>
    <row r="218" ht="12" customHeight="1" s="51">
      <c r="E218" s="23" t="n">
        <v>203</v>
      </c>
      <c r="F218" s="17">
        <f>NORMSINV(RAND())</f>
        <v/>
      </c>
      <c r="G218" s="15">
        <f>C5*EXP((C7-0.5*C8^2)*C6+C8*SQRT(C6)*F218)</f>
        <v/>
      </c>
      <c r="H218" s="15">
        <f>MAX(G218-C9,0)</f>
        <v/>
      </c>
    </row>
    <row r="219" ht="12" customHeight="1" s="51">
      <c r="E219" s="23" t="n">
        <v>204</v>
      </c>
      <c r="F219" s="17">
        <f>NORMSINV(RAND())</f>
        <v/>
      </c>
      <c r="G219" s="15">
        <f>C5*EXP((C7-0.5*C8^2)*C6+C8*SQRT(C6)*F219)</f>
        <v/>
      </c>
      <c r="H219" s="15">
        <f>MAX(G219-C9,0)</f>
        <v/>
      </c>
    </row>
    <row r="220" ht="12" customHeight="1" s="51">
      <c r="E220" s="23" t="n">
        <v>205</v>
      </c>
      <c r="F220" s="17">
        <f>NORMSINV(RAND())</f>
        <v/>
      </c>
      <c r="G220" s="15">
        <f>C5*EXP((C7-0.5*C8^2)*C6+C8*SQRT(C6)*F220)</f>
        <v/>
      </c>
      <c r="H220" s="15">
        <f>MAX(G220-C9,0)</f>
        <v/>
      </c>
    </row>
    <row r="221" ht="12" customHeight="1" s="51">
      <c r="E221" s="23" t="n">
        <v>206</v>
      </c>
      <c r="F221" s="17">
        <f>NORMSINV(RAND())</f>
        <v/>
      </c>
      <c r="G221" s="15">
        <f>C5*EXP((C7-0.5*C8^2)*C6+C8*SQRT(C6)*F221)</f>
        <v/>
      </c>
      <c r="H221" s="15">
        <f>MAX(G221-C9,0)</f>
        <v/>
      </c>
    </row>
    <row r="222" ht="12" customHeight="1" s="51">
      <c r="E222" s="23" t="n">
        <v>207</v>
      </c>
      <c r="F222" s="17">
        <f>NORMSINV(RAND())</f>
        <v/>
      </c>
      <c r="G222" s="15">
        <f>C5*EXP((C7-0.5*C8^2)*C6+C8*SQRT(C6)*F222)</f>
        <v/>
      </c>
      <c r="H222" s="15">
        <f>MAX(G222-C9,0)</f>
        <v/>
      </c>
    </row>
    <row r="223" ht="12" customHeight="1" s="51">
      <c r="E223" s="23" t="n">
        <v>208</v>
      </c>
      <c r="F223" s="17">
        <f>NORMSINV(RAND())</f>
        <v/>
      </c>
      <c r="G223" s="15">
        <f>C5*EXP((C7-0.5*C8^2)*C6+C8*SQRT(C6)*F223)</f>
        <v/>
      </c>
      <c r="H223" s="15">
        <f>MAX(G223-C9,0)</f>
        <v/>
      </c>
    </row>
    <row r="224" ht="12" customHeight="1" s="51">
      <c r="E224" s="23" t="n">
        <v>209</v>
      </c>
      <c r="F224" s="17">
        <f>NORMSINV(RAND())</f>
        <v/>
      </c>
      <c r="G224" s="15">
        <f>C5*EXP((C7-0.5*C8^2)*C6+C8*SQRT(C6)*F224)</f>
        <v/>
      </c>
      <c r="H224" s="15">
        <f>MAX(G224-C9,0)</f>
        <v/>
      </c>
    </row>
    <row r="225" ht="12" customHeight="1" s="51">
      <c r="E225" s="23" t="n">
        <v>210</v>
      </c>
      <c r="F225" s="17">
        <f>NORMSINV(RAND())</f>
        <v/>
      </c>
      <c r="G225" s="15">
        <f>C5*EXP((C7-0.5*C8^2)*C6+C8*SQRT(C6)*F225)</f>
        <v/>
      </c>
      <c r="H225" s="15">
        <f>MAX(G225-C9,0)</f>
        <v/>
      </c>
    </row>
    <row r="226" ht="12" customHeight="1" s="51">
      <c r="E226" s="23" t="n">
        <v>211</v>
      </c>
      <c r="F226" s="17">
        <f>NORMSINV(RAND())</f>
        <v/>
      </c>
      <c r="G226" s="15">
        <f>C5*EXP((C7-0.5*C8^2)*C6+C8*SQRT(C6)*F226)</f>
        <v/>
      </c>
      <c r="H226" s="15">
        <f>MAX(G226-C9,0)</f>
        <v/>
      </c>
    </row>
    <row r="227" ht="12" customHeight="1" s="51">
      <c r="E227" s="23" t="n">
        <v>212</v>
      </c>
      <c r="F227" s="17">
        <f>NORMSINV(RAND())</f>
        <v/>
      </c>
      <c r="G227" s="15">
        <f>C5*EXP((C7-0.5*C8^2)*C6+C8*SQRT(C6)*F227)</f>
        <v/>
      </c>
      <c r="H227" s="15">
        <f>MAX(G227-C9,0)</f>
        <v/>
      </c>
    </row>
    <row r="228" ht="12" customHeight="1" s="51">
      <c r="E228" s="23" t="n">
        <v>213</v>
      </c>
      <c r="F228" s="17">
        <f>NORMSINV(RAND())</f>
        <v/>
      </c>
      <c r="G228" s="15">
        <f>C5*EXP((C7-0.5*C8^2)*C6+C8*SQRT(C6)*F228)</f>
        <v/>
      </c>
      <c r="H228" s="15">
        <f>MAX(G228-C9,0)</f>
        <v/>
      </c>
    </row>
    <row r="229" ht="12" customHeight="1" s="51">
      <c r="E229" s="23" t="n">
        <v>214</v>
      </c>
      <c r="F229" s="17">
        <f>NORMSINV(RAND())</f>
        <v/>
      </c>
      <c r="G229" s="15">
        <f>C5*EXP((C7-0.5*C8^2)*C6+C8*SQRT(C6)*F229)</f>
        <v/>
      </c>
      <c r="H229" s="15">
        <f>MAX(G229-C9,0)</f>
        <v/>
      </c>
    </row>
    <row r="230" ht="12" customHeight="1" s="51">
      <c r="E230" s="23" t="n">
        <v>215</v>
      </c>
      <c r="F230" s="17">
        <f>NORMSINV(RAND())</f>
        <v/>
      </c>
      <c r="G230" s="15">
        <f>C5*EXP((C7-0.5*C8^2)*C6+C8*SQRT(C6)*F230)</f>
        <v/>
      </c>
      <c r="H230" s="15">
        <f>MAX(G230-C9,0)</f>
        <v/>
      </c>
    </row>
    <row r="231" ht="12" customHeight="1" s="51">
      <c r="E231" s="23" t="n">
        <v>216</v>
      </c>
      <c r="F231" s="17">
        <f>NORMSINV(RAND())</f>
        <v/>
      </c>
      <c r="G231" s="15">
        <f>C5*EXP((C7-0.5*C8^2)*C6+C8*SQRT(C6)*F231)</f>
        <v/>
      </c>
      <c r="H231" s="15">
        <f>MAX(G231-C9,0)</f>
        <v/>
      </c>
    </row>
    <row r="232" ht="12" customHeight="1" s="51">
      <c r="E232" s="23" t="n">
        <v>217</v>
      </c>
      <c r="F232" s="17">
        <f>NORMSINV(RAND())</f>
        <v/>
      </c>
      <c r="G232" s="15">
        <f>C5*EXP((C7-0.5*C8^2)*C6+C8*SQRT(C6)*F232)</f>
        <v/>
      </c>
      <c r="H232" s="15">
        <f>MAX(G232-C9,0)</f>
        <v/>
      </c>
    </row>
    <row r="233" ht="12" customHeight="1" s="51">
      <c r="E233" s="23" t="n">
        <v>218</v>
      </c>
      <c r="F233" s="17">
        <f>NORMSINV(RAND())</f>
        <v/>
      </c>
      <c r="G233" s="15">
        <f>C5*EXP((C7-0.5*C8^2)*C6+C8*SQRT(C6)*F233)</f>
        <v/>
      </c>
      <c r="H233" s="15">
        <f>MAX(G233-C9,0)</f>
        <v/>
      </c>
    </row>
    <row r="234" ht="12" customHeight="1" s="51">
      <c r="E234" s="23" t="n">
        <v>219</v>
      </c>
      <c r="F234" s="17">
        <f>NORMSINV(RAND())</f>
        <v/>
      </c>
      <c r="G234" s="15">
        <f>C5*EXP((C7-0.5*C8^2)*C6+C8*SQRT(C6)*F234)</f>
        <v/>
      </c>
      <c r="H234" s="15">
        <f>MAX(G234-C9,0)</f>
        <v/>
      </c>
    </row>
    <row r="235" ht="12" customHeight="1" s="51">
      <c r="E235" s="23" t="n">
        <v>220</v>
      </c>
      <c r="F235" s="17">
        <f>NORMSINV(RAND())</f>
        <v/>
      </c>
      <c r="G235" s="15">
        <f>C5*EXP((C7-0.5*C8^2)*C6+C8*SQRT(C6)*F235)</f>
        <v/>
      </c>
      <c r="H235" s="15">
        <f>MAX(G235-C9,0)</f>
        <v/>
      </c>
    </row>
    <row r="236" ht="12" customHeight="1" s="51">
      <c r="E236" s="23" t="n">
        <v>221</v>
      </c>
      <c r="F236" s="17">
        <f>NORMSINV(RAND())</f>
        <v/>
      </c>
      <c r="G236" s="15">
        <f>C5*EXP((C7-0.5*C8^2)*C6+C8*SQRT(C6)*F236)</f>
        <v/>
      </c>
      <c r="H236" s="15">
        <f>MAX(G236-C9,0)</f>
        <v/>
      </c>
    </row>
    <row r="237" ht="12" customHeight="1" s="51">
      <c r="E237" s="23" t="n">
        <v>222</v>
      </c>
      <c r="F237" s="17">
        <f>NORMSINV(RAND())</f>
        <v/>
      </c>
      <c r="G237" s="15">
        <f>C5*EXP((C7-0.5*C8^2)*C6+C8*SQRT(C6)*F237)</f>
        <v/>
      </c>
      <c r="H237" s="15">
        <f>MAX(G237-C9,0)</f>
        <v/>
      </c>
    </row>
    <row r="238" ht="12" customHeight="1" s="51">
      <c r="E238" s="23" t="n">
        <v>223</v>
      </c>
      <c r="F238" s="17">
        <f>NORMSINV(RAND())</f>
        <v/>
      </c>
      <c r="G238" s="15">
        <f>C5*EXP((C7-0.5*C8^2)*C6+C8*SQRT(C6)*F238)</f>
        <v/>
      </c>
      <c r="H238" s="15">
        <f>MAX(G238-C9,0)</f>
        <v/>
      </c>
    </row>
    <row r="239" ht="12" customHeight="1" s="51">
      <c r="E239" s="23" t="n">
        <v>224</v>
      </c>
      <c r="F239" s="17">
        <f>NORMSINV(RAND())</f>
        <v/>
      </c>
      <c r="G239" s="15">
        <f>C5*EXP((C7-0.5*C8^2)*C6+C8*SQRT(C6)*F239)</f>
        <v/>
      </c>
      <c r="H239" s="15">
        <f>MAX(G239-C9,0)</f>
        <v/>
      </c>
    </row>
    <row r="240" ht="12" customHeight="1" s="51">
      <c r="E240" s="23" t="n">
        <v>225</v>
      </c>
      <c r="F240" s="17">
        <f>NORMSINV(RAND())</f>
        <v/>
      </c>
      <c r="G240" s="15">
        <f>C5*EXP((C7-0.5*C8^2)*C6+C8*SQRT(C6)*F240)</f>
        <v/>
      </c>
      <c r="H240" s="15">
        <f>MAX(G240-C9,0)</f>
        <v/>
      </c>
    </row>
    <row r="241" ht="12" customHeight="1" s="51">
      <c r="E241" s="23" t="n">
        <v>226</v>
      </c>
      <c r="F241" s="17">
        <f>NORMSINV(RAND())</f>
        <v/>
      </c>
      <c r="G241" s="15">
        <f>C5*EXP((C7-0.5*C8^2)*C6+C8*SQRT(C6)*F241)</f>
        <v/>
      </c>
      <c r="H241" s="15">
        <f>MAX(G241-C9,0)</f>
        <v/>
      </c>
    </row>
    <row r="242" ht="12" customHeight="1" s="51">
      <c r="E242" s="23" t="n">
        <v>227</v>
      </c>
      <c r="F242" s="17">
        <f>NORMSINV(RAND())</f>
        <v/>
      </c>
      <c r="G242" s="15">
        <f>C5*EXP((C7-0.5*C8^2)*C6+C8*SQRT(C6)*F242)</f>
        <v/>
      </c>
      <c r="H242" s="15">
        <f>MAX(G242-C9,0)</f>
        <v/>
      </c>
    </row>
    <row r="243" ht="12" customHeight="1" s="51">
      <c r="E243" s="23" t="n">
        <v>228</v>
      </c>
      <c r="F243" s="17">
        <f>NORMSINV(RAND())</f>
        <v/>
      </c>
      <c r="G243" s="15">
        <f>C5*EXP((C7-0.5*C8^2)*C6+C8*SQRT(C6)*F243)</f>
        <v/>
      </c>
      <c r="H243" s="15">
        <f>MAX(G243-C9,0)</f>
        <v/>
      </c>
    </row>
    <row r="244" ht="12" customHeight="1" s="51">
      <c r="E244" s="23" t="n">
        <v>229</v>
      </c>
      <c r="F244" s="17">
        <f>NORMSINV(RAND())</f>
        <v/>
      </c>
      <c r="G244" s="15">
        <f>C5*EXP((C7-0.5*C8^2)*C6+C8*SQRT(C6)*F244)</f>
        <v/>
      </c>
      <c r="H244" s="15">
        <f>MAX(G244-C9,0)</f>
        <v/>
      </c>
    </row>
    <row r="245" ht="12" customHeight="1" s="51">
      <c r="E245" s="23" t="n">
        <v>230</v>
      </c>
      <c r="F245" s="17">
        <f>NORMSINV(RAND())</f>
        <v/>
      </c>
      <c r="G245" s="15">
        <f>C5*EXP((C7-0.5*C8^2)*C6+C8*SQRT(C6)*F245)</f>
        <v/>
      </c>
      <c r="H245" s="15">
        <f>MAX(G245-C9,0)</f>
        <v/>
      </c>
    </row>
    <row r="246" ht="12" customHeight="1" s="51">
      <c r="E246" s="23" t="n">
        <v>231</v>
      </c>
      <c r="F246" s="17">
        <f>NORMSINV(RAND())</f>
        <v/>
      </c>
      <c r="G246" s="15">
        <f>C5*EXP((C7-0.5*C8^2)*C6+C8*SQRT(C6)*F246)</f>
        <v/>
      </c>
      <c r="H246" s="15">
        <f>MAX(G246-C9,0)</f>
        <v/>
      </c>
    </row>
    <row r="247" ht="12" customHeight="1" s="51">
      <c r="E247" s="23" t="n">
        <v>232</v>
      </c>
      <c r="F247" s="17">
        <f>NORMSINV(RAND())</f>
        <v/>
      </c>
      <c r="G247" s="15">
        <f>C5*EXP((C7-0.5*C8^2)*C6+C8*SQRT(C6)*F247)</f>
        <v/>
      </c>
      <c r="H247" s="15">
        <f>MAX(G247-C9,0)</f>
        <v/>
      </c>
    </row>
    <row r="248" ht="12" customHeight="1" s="51">
      <c r="E248" s="23" t="n">
        <v>233</v>
      </c>
      <c r="F248" s="17">
        <f>NORMSINV(RAND())</f>
        <v/>
      </c>
      <c r="G248" s="15">
        <f>C5*EXP((C7-0.5*C8^2)*C6+C8*SQRT(C6)*F248)</f>
        <v/>
      </c>
      <c r="H248" s="15">
        <f>MAX(G248-C9,0)</f>
        <v/>
      </c>
    </row>
    <row r="249" ht="12" customHeight="1" s="51">
      <c r="E249" s="23" t="n">
        <v>234</v>
      </c>
      <c r="F249" s="17">
        <f>NORMSINV(RAND())</f>
        <v/>
      </c>
      <c r="G249" s="15">
        <f>C5*EXP((C7-0.5*C8^2)*C6+C8*SQRT(C6)*F249)</f>
        <v/>
      </c>
      <c r="H249" s="15">
        <f>MAX(G249-C9,0)</f>
        <v/>
      </c>
    </row>
    <row r="250" ht="12" customHeight="1" s="51">
      <c r="E250" s="23" t="n">
        <v>235</v>
      </c>
      <c r="F250" s="17">
        <f>NORMSINV(RAND())</f>
        <v/>
      </c>
      <c r="G250" s="15">
        <f>C5*EXP((C7-0.5*C8^2)*C6+C8*SQRT(C6)*F250)</f>
        <v/>
      </c>
      <c r="H250" s="15">
        <f>MAX(G250-C9,0)</f>
        <v/>
      </c>
    </row>
    <row r="251" ht="12" customHeight="1" s="51">
      <c r="E251" s="23" t="n">
        <v>236</v>
      </c>
      <c r="F251" s="17">
        <f>NORMSINV(RAND())</f>
        <v/>
      </c>
      <c r="G251" s="15">
        <f>C5*EXP((C7-0.5*C8^2)*C6+C8*SQRT(C6)*F251)</f>
        <v/>
      </c>
      <c r="H251" s="15">
        <f>MAX(G251-C9,0)</f>
        <v/>
      </c>
    </row>
    <row r="252" ht="12" customHeight="1" s="51">
      <c r="E252" s="23" t="n">
        <v>237</v>
      </c>
      <c r="F252" s="17">
        <f>NORMSINV(RAND())</f>
        <v/>
      </c>
      <c r="G252" s="15">
        <f>C5*EXP((C7-0.5*C8^2)*C6+C8*SQRT(C6)*F252)</f>
        <v/>
      </c>
      <c r="H252" s="15">
        <f>MAX(G252-C9,0)</f>
        <v/>
      </c>
    </row>
    <row r="253" ht="12" customHeight="1" s="51">
      <c r="E253" s="23" t="n">
        <v>238</v>
      </c>
      <c r="F253" s="17">
        <f>NORMSINV(RAND())</f>
        <v/>
      </c>
      <c r="G253" s="15">
        <f>C5*EXP((C7-0.5*C8^2)*C6+C8*SQRT(C6)*F253)</f>
        <v/>
      </c>
      <c r="H253" s="15">
        <f>MAX(G253-C9,0)</f>
        <v/>
      </c>
    </row>
    <row r="254" ht="12" customHeight="1" s="51">
      <c r="E254" s="23" t="n">
        <v>239</v>
      </c>
      <c r="F254" s="17">
        <f>NORMSINV(RAND())</f>
        <v/>
      </c>
      <c r="G254" s="15">
        <f>C5*EXP((C7-0.5*C8^2)*C6+C8*SQRT(C6)*F254)</f>
        <v/>
      </c>
      <c r="H254" s="15">
        <f>MAX(G254-C9,0)</f>
        <v/>
      </c>
    </row>
    <row r="255" ht="12" customHeight="1" s="51">
      <c r="E255" s="23" t="n">
        <v>240</v>
      </c>
      <c r="F255" s="17">
        <f>NORMSINV(RAND())</f>
        <v/>
      </c>
      <c r="G255" s="15">
        <f>C5*EXP((C7-0.5*C8^2)*C6+C8*SQRT(C6)*F255)</f>
        <v/>
      </c>
      <c r="H255" s="15">
        <f>MAX(G255-C9,0)</f>
        <v/>
      </c>
    </row>
    <row r="256" ht="12" customHeight="1" s="51">
      <c r="E256" s="23" t="n">
        <v>241</v>
      </c>
      <c r="F256" s="17">
        <f>NORMSINV(RAND())</f>
        <v/>
      </c>
      <c r="G256" s="15">
        <f>C5*EXP((C7-0.5*C8^2)*C6+C8*SQRT(C6)*F256)</f>
        <v/>
      </c>
      <c r="H256" s="15">
        <f>MAX(G256-C9,0)</f>
        <v/>
      </c>
    </row>
    <row r="257" ht="12" customHeight="1" s="51">
      <c r="E257" s="23" t="n">
        <v>242</v>
      </c>
      <c r="F257" s="17">
        <f>NORMSINV(RAND())</f>
        <v/>
      </c>
      <c r="G257" s="15">
        <f>C5*EXP((C7-0.5*C8^2)*C6+C8*SQRT(C6)*F257)</f>
        <v/>
      </c>
      <c r="H257" s="15">
        <f>MAX(G257-C9,0)</f>
        <v/>
      </c>
    </row>
    <row r="258" ht="12" customHeight="1" s="51">
      <c r="E258" s="23" t="n">
        <v>243</v>
      </c>
      <c r="F258" s="17">
        <f>NORMSINV(RAND())</f>
        <v/>
      </c>
      <c r="G258" s="15">
        <f>C5*EXP((C7-0.5*C8^2)*C6+C8*SQRT(C6)*F258)</f>
        <v/>
      </c>
      <c r="H258" s="15">
        <f>MAX(G258-C9,0)</f>
        <v/>
      </c>
    </row>
    <row r="259" ht="12" customHeight="1" s="51">
      <c r="E259" s="23" t="n">
        <v>244</v>
      </c>
      <c r="F259" s="17">
        <f>NORMSINV(RAND())</f>
        <v/>
      </c>
      <c r="G259" s="15">
        <f>C5*EXP((C7-0.5*C8^2)*C6+C8*SQRT(C6)*F259)</f>
        <v/>
      </c>
      <c r="H259" s="15">
        <f>MAX(G259-C9,0)</f>
        <v/>
      </c>
    </row>
    <row r="260" ht="12" customHeight="1" s="51">
      <c r="E260" s="23" t="n">
        <v>245</v>
      </c>
      <c r="F260" s="17">
        <f>NORMSINV(RAND())</f>
        <v/>
      </c>
      <c r="G260" s="15">
        <f>C5*EXP((C7-0.5*C8^2)*C6+C8*SQRT(C6)*F260)</f>
        <v/>
      </c>
      <c r="H260" s="15">
        <f>MAX(G260-C9,0)</f>
        <v/>
      </c>
    </row>
    <row r="261" ht="12" customHeight="1" s="51">
      <c r="E261" s="23" t="n">
        <v>246</v>
      </c>
      <c r="F261" s="17">
        <f>NORMSINV(RAND())</f>
        <v/>
      </c>
      <c r="G261" s="15">
        <f>C5*EXP((C7-0.5*C8^2)*C6+C8*SQRT(C6)*F261)</f>
        <v/>
      </c>
      <c r="H261" s="15">
        <f>MAX(G261-C9,0)</f>
        <v/>
      </c>
    </row>
    <row r="262" ht="12" customHeight="1" s="51">
      <c r="E262" s="23" t="n">
        <v>247</v>
      </c>
      <c r="F262" s="17">
        <f>NORMSINV(RAND())</f>
        <v/>
      </c>
      <c r="G262" s="15">
        <f>C5*EXP((C7-0.5*C8^2)*C6+C8*SQRT(C6)*F262)</f>
        <v/>
      </c>
      <c r="H262" s="15">
        <f>MAX(G262-C9,0)</f>
        <v/>
      </c>
    </row>
    <row r="263" ht="12" customHeight="1" s="51">
      <c r="E263" s="23" t="n">
        <v>248</v>
      </c>
      <c r="F263" s="17">
        <f>NORMSINV(RAND())</f>
        <v/>
      </c>
      <c r="G263" s="15">
        <f>C5*EXP((C7-0.5*C8^2)*C6+C8*SQRT(C6)*F263)</f>
        <v/>
      </c>
      <c r="H263" s="15">
        <f>MAX(G263-C9,0)</f>
        <v/>
      </c>
    </row>
    <row r="264" ht="12" customHeight="1" s="51">
      <c r="E264" s="23" t="n">
        <v>249</v>
      </c>
      <c r="F264" s="17">
        <f>NORMSINV(RAND())</f>
        <v/>
      </c>
      <c r="G264" s="15">
        <f>C5*EXP((C7-0.5*C8^2)*C6+C8*SQRT(C6)*F264)</f>
        <v/>
      </c>
      <c r="H264" s="15">
        <f>MAX(G264-C9,0)</f>
        <v/>
      </c>
    </row>
    <row r="265" ht="12" customHeight="1" s="51">
      <c r="E265" s="23" t="n">
        <v>250</v>
      </c>
      <c r="F265" s="17">
        <f>NORMSINV(RAND())</f>
        <v/>
      </c>
      <c r="G265" s="15">
        <f>C5*EXP((C7-0.5*C8^2)*C6+C8*SQRT(C6)*F265)</f>
        <v/>
      </c>
      <c r="H265" s="15">
        <f>MAX(G265-C9,0)</f>
        <v/>
      </c>
    </row>
    <row r="266" ht="12" customHeight="1" s="51">
      <c r="E266" s="23" t="n">
        <v>251</v>
      </c>
      <c r="F266" s="17">
        <f>NORMSINV(RAND())</f>
        <v/>
      </c>
      <c r="G266" s="15">
        <f>C5*EXP((C7-0.5*C8^2)*C6+C8*SQRT(C6)*F266)</f>
        <v/>
      </c>
      <c r="H266" s="15">
        <f>MAX(G266-C9,0)</f>
        <v/>
      </c>
    </row>
    <row r="267" ht="12" customHeight="1" s="51">
      <c r="E267" s="23" t="n">
        <v>252</v>
      </c>
      <c r="F267" s="17">
        <f>NORMSINV(RAND())</f>
        <v/>
      </c>
      <c r="G267" s="15">
        <f>C5*EXP((C7-0.5*C8^2)*C6+C8*SQRT(C6)*F267)</f>
        <v/>
      </c>
      <c r="H267" s="15">
        <f>MAX(G267-C9,0)</f>
        <v/>
      </c>
    </row>
    <row r="268" ht="12" customHeight="1" s="51">
      <c r="E268" s="23" t="n">
        <v>253</v>
      </c>
      <c r="F268" s="17">
        <f>NORMSINV(RAND())</f>
        <v/>
      </c>
      <c r="G268" s="15">
        <f>C5*EXP((C7-0.5*C8^2)*C6+C8*SQRT(C6)*F268)</f>
        <v/>
      </c>
      <c r="H268" s="15">
        <f>MAX(G268-C9,0)</f>
        <v/>
      </c>
    </row>
    <row r="269" ht="12" customHeight="1" s="51">
      <c r="E269" s="23" t="n">
        <v>254</v>
      </c>
      <c r="F269" s="17">
        <f>NORMSINV(RAND())</f>
        <v/>
      </c>
      <c r="G269" s="15">
        <f>C5*EXP((C7-0.5*C8^2)*C6+C8*SQRT(C6)*F269)</f>
        <v/>
      </c>
      <c r="H269" s="15">
        <f>MAX(G269-C9,0)</f>
        <v/>
      </c>
    </row>
    <row r="270" ht="12" customHeight="1" s="51">
      <c r="E270" s="23" t="n">
        <v>255</v>
      </c>
      <c r="F270" s="17">
        <f>NORMSINV(RAND())</f>
        <v/>
      </c>
      <c r="G270" s="15">
        <f>C5*EXP((C7-0.5*C8^2)*C6+C8*SQRT(C6)*F270)</f>
        <v/>
      </c>
      <c r="H270" s="15">
        <f>MAX(G270-C9,0)</f>
        <v/>
      </c>
    </row>
    <row r="271" ht="12" customHeight="1" s="51">
      <c r="E271" s="23" t="n">
        <v>256</v>
      </c>
      <c r="F271" s="17">
        <f>NORMSINV(RAND())</f>
        <v/>
      </c>
      <c r="G271" s="15">
        <f>C5*EXP((C7-0.5*C8^2)*C6+C8*SQRT(C6)*F271)</f>
        <v/>
      </c>
      <c r="H271" s="15">
        <f>MAX(G271-C9,0)</f>
        <v/>
      </c>
    </row>
    <row r="272" ht="12" customHeight="1" s="51">
      <c r="E272" s="23" t="n">
        <v>257</v>
      </c>
      <c r="F272" s="17">
        <f>NORMSINV(RAND())</f>
        <v/>
      </c>
      <c r="G272" s="15">
        <f>C5*EXP((C7-0.5*C8^2)*C6+C8*SQRT(C6)*F272)</f>
        <v/>
      </c>
      <c r="H272" s="15">
        <f>MAX(G272-C9,0)</f>
        <v/>
      </c>
    </row>
    <row r="273" ht="12" customHeight="1" s="51">
      <c r="E273" s="23" t="n">
        <v>258</v>
      </c>
      <c r="F273" s="17">
        <f>NORMSINV(RAND())</f>
        <v/>
      </c>
      <c r="G273" s="15">
        <f>C5*EXP((C7-0.5*C8^2)*C6+C8*SQRT(C6)*F273)</f>
        <v/>
      </c>
      <c r="H273" s="15">
        <f>MAX(G273-C9,0)</f>
        <v/>
      </c>
    </row>
    <row r="274" ht="12" customHeight="1" s="51">
      <c r="E274" s="23" t="n">
        <v>259</v>
      </c>
      <c r="F274" s="17">
        <f>NORMSINV(RAND())</f>
        <v/>
      </c>
      <c r="G274" s="15">
        <f>C5*EXP((C7-0.5*C8^2)*C6+C8*SQRT(C6)*F274)</f>
        <v/>
      </c>
      <c r="H274" s="15">
        <f>MAX(G274-C9,0)</f>
        <v/>
      </c>
    </row>
    <row r="275" ht="12" customHeight="1" s="51">
      <c r="E275" s="23" t="n">
        <v>260</v>
      </c>
      <c r="F275" s="17">
        <f>NORMSINV(RAND())</f>
        <v/>
      </c>
      <c r="G275" s="15">
        <f>C5*EXP((C7-0.5*C8^2)*C6+C8*SQRT(C6)*F275)</f>
        <v/>
      </c>
      <c r="H275" s="15">
        <f>MAX(G275-C9,0)</f>
        <v/>
      </c>
    </row>
    <row r="276" ht="12" customHeight="1" s="51">
      <c r="E276" s="23" t="n">
        <v>261</v>
      </c>
      <c r="F276" s="17">
        <f>NORMSINV(RAND())</f>
        <v/>
      </c>
      <c r="G276" s="15">
        <f>C5*EXP((C7-0.5*C8^2)*C6+C8*SQRT(C6)*F276)</f>
        <v/>
      </c>
      <c r="H276" s="15">
        <f>MAX(G276-C9,0)</f>
        <v/>
      </c>
    </row>
    <row r="277" ht="12" customHeight="1" s="51">
      <c r="E277" s="23" t="n">
        <v>262</v>
      </c>
      <c r="F277" s="17">
        <f>NORMSINV(RAND())</f>
        <v/>
      </c>
      <c r="G277" s="15">
        <f>C5*EXP((C7-0.5*C8^2)*C6+C8*SQRT(C6)*F277)</f>
        <v/>
      </c>
      <c r="H277" s="15">
        <f>MAX(G277-C9,0)</f>
        <v/>
      </c>
    </row>
    <row r="278" ht="12" customHeight="1" s="51">
      <c r="E278" s="23" t="n">
        <v>263</v>
      </c>
      <c r="F278" s="17">
        <f>NORMSINV(RAND())</f>
        <v/>
      </c>
      <c r="G278" s="15">
        <f>C5*EXP((C7-0.5*C8^2)*C6+C8*SQRT(C6)*F278)</f>
        <v/>
      </c>
      <c r="H278" s="15">
        <f>MAX(G278-C9,0)</f>
        <v/>
      </c>
    </row>
    <row r="279" ht="12" customHeight="1" s="51">
      <c r="E279" s="23" t="n">
        <v>264</v>
      </c>
      <c r="F279" s="17">
        <f>NORMSINV(RAND())</f>
        <v/>
      </c>
      <c r="G279" s="15">
        <f>C5*EXP((C7-0.5*C8^2)*C6+C8*SQRT(C6)*F279)</f>
        <v/>
      </c>
      <c r="H279" s="15">
        <f>MAX(G279-C9,0)</f>
        <v/>
      </c>
    </row>
    <row r="280" ht="12" customHeight="1" s="51">
      <c r="E280" s="23" t="n">
        <v>265</v>
      </c>
      <c r="F280" s="17">
        <f>NORMSINV(RAND())</f>
        <v/>
      </c>
      <c r="G280" s="15">
        <f>C5*EXP((C7-0.5*C8^2)*C6+C8*SQRT(C6)*F280)</f>
        <v/>
      </c>
      <c r="H280" s="15">
        <f>MAX(G280-C9,0)</f>
        <v/>
      </c>
    </row>
    <row r="281" ht="12" customHeight="1" s="51">
      <c r="E281" s="23" t="n">
        <v>266</v>
      </c>
      <c r="F281" s="17">
        <f>NORMSINV(RAND())</f>
        <v/>
      </c>
      <c r="G281" s="15">
        <f>C5*EXP((C7-0.5*C8^2)*C6+C8*SQRT(C6)*F281)</f>
        <v/>
      </c>
      <c r="H281" s="15">
        <f>MAX(G281-C9,0)</f>
        <v/>
      </c>
    </row>
    <row r="282" ht="12" customHeight="1" s="51">
      <c r="E282" s="23" t="n">
        <v>267</v>
      </c>
      <c r="F282" s="17">
        <f>NORMSINV(RAND())</f>
        <v/>
      </c>
      <c r="G282" s="15">
        <f>C5*EXP((C7-0.5*C8^2)*C6+C8*SQRT(C6)*F282)</f>
        <v/>
      </c>
      <c r="H282" s="15">
        <f>MAX(G282-C9,0)</f>
        <v/>
      </c>
    </row>
    <row r="283" ht="12" customHeight="1" s="51">
      <c r="E283" s="23" t="n">
        <v>268</v>
      </c>
      <c r="F283" s="17">
        <f>NORMSINV(RAND())</f>
        <v/>
      </c>
      <c r="G283" s="15">
        <f>C5*EXP((C7-0.5*C8^2)*C6+C8*SQRT(C6)*F283)</f>
        <v/>
      </c>
      <c r="H283" s="15">
        <f>MAX(G283-C9,0)</f>
        <v/>
      </c>
    </row>
    <row r="284" ht="12" customHeight="1" s="51">
      <c r="E284" s="23" t="n">
        <v>269</v>
      </c>
      <c r="F284" s="17">
        <f>NORMSINV(RAND())</f>
        <v/>
      </c>
      <c r="G284" s="15">
        <f>C5*EXP((C7-0.5*C8^2)*C6+C8*SQRT(C6)*F284)</f>
        <v/>
      </c>
      <c r="H284" s="15">
        <f>MAX(G284-C9,0)</f>
        <v/>
      </c>
    </row>
    <row r="285" ht="12" customHeight="1" s="51">
      <c r="E285" s="23" t="n">
        <v>270</v>
      </c>
      <c r="F285" s="17">
        <f>NORMSINV(RAND())</f>
        <v/>
      </c>
      <c r="G285" s="15">
        <f>C5*EXP((C7-0.5*C8^2)*C6+C8*SQRT(C6)*F285)</f>
        <v/>
      </c>
      <c r="H285" s="15">
        <f>MAX(G285-C9,0)</f>
        <v/>
      </c>
    </row>
    <row r="286" ht="12" customHeight="1" s="51">
      <c r="E286" s="23" t="n">
        <v>271</v>
      </c>
      <c r="F286" s="17">
        <f>NORMSINV(RAND())</f>
        <v/>
      </c>
      <c r="G286" s="15">
        <f>C5*EXP((C7-0.5*C8^2)*C6+C8*SQRT(C6)*F286)</f>
        <v/>
      </c>
      <c r="H286" s="15">
        <f>MAX(G286-C9,0)</f>
        <v/>
      </c>
    </row>
    <row r="287" ht="12" customHeight="1" s="51">
      <c r="E287" s="23" t="n">
        <v>272</v>
      </c>
      <c r="F287" s="17">
        <f>NORMSINV(RAND())</f>
        <v/>
      </c>
      <c r="G287" s="15">
        <f>C5*EXP((C7-0.5*C8^2)*C6+C8*SQRT(C6)*F287)</f>
        <v/>
      </c>
      <c r="H287" s="15">
        <f>MAX(G287-C9,0)</f>
        <v/>
      </c>
    </row>
    <row r="288" ht="12" customHeight="1" s="51">
      <c r="E288" s="23" t="n">
        <v>273</v>
      </c>
      <c r="F288" s="17">
        <f>NORMSINV(RAND())</f>
        <v/>
      </c>
      <c r="G288" s="15">
        <f>C5*EXP((C7-0.5*C8^2)*C6+C8*SQRT(C6)*F288)</f>
        <v/>
      </c>
      <c r="H288" s="15">
        <f>MAX(G288-C9,0)</f>
        <v/>
      </c>
    </row>
    <row r="289" ht="12" customHeight="1" s="51">
      <c r="E289" s="23" t="n">
        <v>274</v>
      </c>
      <c r="F289" s="17">
        <f>NORMSINV(RAND())</f>
        <v/>
      </c>
      <c r="G289" s="15">
        <f>C5*EXP((C7-0.5*C8^2)*C6+C8*SQRT(C6)*F289)</f>
        <v/>
      </c>
      <c r="H289" s="15">
        <f>MAX(G289-C9,0)</f>
        <v/>
      </c>
    </row>
    <row r="290" ht="12" customHeight="1" s="51">
      <c r="E290" s="23" t="n">
        <v>275</v>
      </c>
      <c r="F290" s="17">
        <f>NORMSINV(RAND())</f>
        <v/>
      </c>
      <c r="G290" s="15">
        <f>C5*EXP((C7-0.5*C8^2)*C6+C8*SQRT(C6)*F290)</f>
        <v/>
      </c>
      <c r="H290" s="15">
        <f>MAX(G290-C9,0)</f>
        <v/>
      </c>
    </row>
    <row r="291" ht="12" customHeight="1" s="51">
      <c r="E291" s="23" t="n">
        <v>276</v>
      </c>
      <c r="F291" s="17">
        <f>NORMSINV(RAND())</f>
        <v/>
      </c>
      <c r="G291" s="15">
        <f>C5*EXP((C7-0.5*C8^2)*C6+C8*SQRT(C6)*F291)</f>
        <v/>
      </c>
      <c r="H291" s="15">
        <f>MAX(G291-C9,0)</f>
        <v/>
      </c>
    </row>
    <row r="292" ht="12" customHeight="1" s="51">
      <c r="E292" s="23" t="n">
        <v>277</v>
      </c>
      <c r="F292" s="17">
        <f>NORMSINV(RAND())</f>
        <v/>
      </c>
      <c r="G292" s="15">
        <f>C5*EXP((C7-0.5*C8^2)*C6+C8*SQRT(C6)*F292)</f>
        <v/>
      </c>
      <c r="H292" s="15">
        <f>MAX(G292-C9,0)</f>
        <v/>
      </c>
    </row>
    <row r="293" ht="12" customHeight="1" s="51">
      <c r="E293" s="23" t="n">
        <v>278</v>
      </c>
      <c r="F293" s="17">
        <f>NORMSINV(RAND())</f>
        <v/>
      </c>
      <c r="G293" s="15">
        <f>C5*EXP((C7-0.5*C8^2)*C6+C8*SQRT(C6)*F293)</f>
        <v/>
      </c>
      <c r="H293" s="15">
        <f>MAX(G293-C9,0)</f>
        <v/>
      </c>
    </row>
    <row r="294" ht="12" customHeight="1" s="51">
      <c r="E294" s="23" t="n">
        <v>279</v>
      </c>
      <c r="F294" s="17">
        <f>NORMSINV(RAND())</f>
        <v/>
      </c>
      <c r="G294" s="15">
        <f>C5*EXP((C7-0.5*C8^2)*C6+C8*SQRT(C6)*F294)</f>
        <v/>
      </c>
      <c r="H294" s="15">
        <f>MAX(G294-C9,0)</f>
        <v/>
      </c>
    </row>
    <row r="295" ht="12" customHeight="1" s="51">
      <c r="E295" s="23" t="n">
        <v>280</v>
      </c>
      <c r="F295" s="17">
        <f>NORMSINV(RAND())</f>
        <v/>
      </c>
      <c r="G295" s="15">
        <f>C5*EXP((C7-0.5*C8^2)*C6+C8*SQRT(C6)*F295)</f>
        <v/>
      </c>
      <c r="H295" s="15">
        <f>MAX(G295-C9,0)</f>
        <v/>
      </c>
    </row>
    <row r="296" ht="12" customHeight="1" s="51">
      <c r="E296" s="23" t="n">
        <v>281</v>
      </c>
      <c r="F296" s="17">
        <f>NORMSINV(RAND())</f>
        <v/>
      </c>
      <c r="G296" s="15">
        <f>C5*EXP((C7-0.5*C8^2)*C6+C8*SQRT(C6)*F296)</f>
        <v/>
      </c>
      <c r="H296" s="15">
        <f>MAX(G296-C9,0)</f>
        <v/>
      </c>
    </row>
    <row r="297" ht="12" customHeight="1" s="51">
      <c r="E297" s="23" t="n">
        <v>282</v>
      </c>
      <c r="F297" s="17">
        <f>NORMSINV(RAND())</f>
        <v/>
      </c>
      <c r="G297" s="15">
        <f>C5*EXP((C7-0.5*C8^2)*C6+C8*SQRT(C6)*F297)</f>
        <v/>
      </c>
      <c r="H297" s="15">
        <f>MAX(G297-C9,0)</f>
        <v/>
      </c>
    </row>
    <row r="298" ht="12" customHeight="1" s="51">
      <c r="E298" s="23" t="n">
        <v>283</v>
      </c>
      <c r="F298" s="17">
        <f>NORMSINV(RAND())</f>
        <v/>
      </c>
      <c r="G298" s="15">
        <f>C5*EXP((C7-0.5*C8^2)*C6+C8*SQRT(C6)*F298)</f>
        <v/>
      </c>
      <c r="H298" s="15">
        <f>MAX(G298-C9,0)</f>
        <v/>
      </c>
    </row>
    <row r="299" ht="12" customHeight="1" s="51">
      <c r="E299" s="23" t="n">
        <v>284</v>
      </c>
      <c r="F299" s="17">
        <f>NORMSINV(RAND())</f>
        <v/>
      </c>
      <c r="G299" s="15">
        <f>C5*EXP((C7-0.5*C8^2)*C6+C8*SQRT(C6)*F299)</f>
        <v/>
      </c>
      <c r="H299" s="15">
        <f>MAX(G299-C9,0)</f>
        <v/>
      </c>
    </row>
    <row r="300" ht="12" customHeight="1" s="51">
      <c r="E300" s="23" t="n">
        <v>285</v>
      </c>
      <c r="F300" s="17">
        <f>NORMSINV(RAND())</f>
        <v/>
      </c>
      <c r="G300" s="15">
        <f>C5*EXP((C7-0.5*C8^2)*C6+C8*SQRT(C6)*F300)</f>
        <v/>
      </c>
      <c r="H300" s="15">
        <f>MAX(G300-C9,0)</f>
        <v/>
      </c>
    </row>
    <row r="301" ht="12" customHeight="1" s="51">
      <c r="E301" s="23" t="n">
        <v>286</v>
      </c>
      <c r="F301" s="17">
        <f>NORMSINV(RAND())</f>
        <v/>
      </c>
      <c r="G301" s="15">
        <f>C5*EXP((C7-0.5*C8^2)*C6+C8*SQRT(C6)*F301)</f>
        <v/>
      </c>
      <c r="H301" s="15">
        <f>MAX(G301-C9,0)</f>
        <v/>
      </c>
    </row>
    <row r="302" ht="12" customHeight="1" s="51">
      <c r="E302" s="23" t="n">
        <v>287</v>
      </c>
      <c r="F302" s="17">
        <f>NORMSINV(RAND())</f>
        <v/>
      </c>
      <c r="G302" s="15">
        <f>C5*EXP((C7-0.5*C8^2)*C6+C8*SQRT(C6)*F302)</f>
        <v/>
      </c>
      <c r="H302" s="15">
        <f>MAX(G302-C9,0)</f>
        <v/>
      </c>
    </row>
    <row r="303" ht="12" customHeight="1" s="51">
      <c r="E303" s="23" t="n">
        <v>288</v>
      </c>
      <c r="F303" s="17">
        <f>NORMSINV(RAND())</f>
        <v/>
      </c>
      <c r="G303" s="15">
        <f>C5*EXP((C7-0.5*C8^2)*C6+C8*SQRT(C6)*F303)</f>
        <v/>
      </c>
      <c r="H303" s="15">
        <f>MAX(G303-C9,0)</f>
        <v/>
      </c>
    </row>
    <row r="304" ht="12" customHeight="1" s="51">
      <c r="E304" s="23" t="n">
        <v>289</v>
      </c>
      <c r="F304" s="17">
        <f>NORMSINV(RAND())</f>
        <v/>
      </c>
      <c r="G304" s="15">
        <f>C5*EXP((C7-0.5*C8^2)*C6+C8*SQRT(C6)*F304)</f>
        <v/>
      </c>
      <c r="H304" s="15">
        <f>MAX(G304-C9,0)</f>
        <v/>
      </c>
    </row>
    <row r="305" ht="12" customHeight="1" s="51">
      <c r="E305" s="23" t="n">
        <v>290</v>
      </c>
      <c r="F305" s="17">
        <f>NORMSINV(RAND())</f>
        <v/>
      </c>
      <c r="G305" s="15">
        <f>C5*EXP((C7-0.5*C8^2)*C6+C8*SQRT(C6)*F305)</f>
        <v/>
      </c>
      <c r="H305" s="15">
        <f>MAX(G305-C9,0)</f>
        <v/>
      </c>
    </row>
    <row r="306" ht="12" customHeight="1" s="51">
      <c r="E306" s="23" t="n">
        <v>291</v>
      </c>
      <c r="F306" s="17">
        <f>NORMSINV(RAND())</f>
        <v/>
      </c>
      <c r="G306" s="15">
        <f>C5*EXP((C7-0.5*C8^2)*C6+C8*SQRT(C6)*F306)</f>
        <v/>
      </c>
      <c r="H306" s="15">
        <f>MAX(G306-C9,0)</f>
        <v/>
      </c>
    </row>
    <row r="307" ht="12" customHeight="1" s="51">
      <c r="E307" s="23" t="n">
        <v>292</v>
      </c>
      <c r="F307" s="17">
        <f>NORMSINV(RAND())</f>
        <v/>
      </c>
      <c r="G307" s="15">
        <f>C5*EXP((C7-0.5*C8^2)*C6+C8*SQRT(C6)*F307)</f>
        <v/>
      </c>
      <c r="H307" s="15">
        <f>MAX(G307-C9,0)</f>
        <v/>
      </c>
    </row>
    <row r="308" ht="12" customHeight="1" s="51">
      <c r="E308" s="23" t="n">
        <v>293</v>
      </c>
      <c r="F308" s="17">
        <f>NORMSINV(RAND())</f>
        <v/>
      </c>
      <c r="G308" s="15">
        <f>C5*EXP((C7-0.5*C8^2)*C6+C8*SQRT(C6)*F308)</f>
        <v/>
      </c>
      <c r="H308" s="15">
        <f>MAX(G308-C9,0)</f>
        <v/>
      </c>
    </row>
    <row r="309" ht="12" customHeight="1" s="51">
      <c r="E309" s="23" t="n">
        <v>294</v>
      </c>
      <c r="F309" s="17">
        <f>NORMSINV(RAND())</f>
        <v/>
      </c>
      <c r="G309" s="15">
        <f>C5*EXP((C7-0.5*C8^2)*C6+C8*SQRT(C6)*F309)</f>
        <v/>
      </c>
      <c r="H309" s="15">
        <f>MAX(G309-C9,0)</f>
        <v/>
      </c>
    </row>
    <row r="310" ht="12" customHeight="1" s="51">
      <c r="E310" s="23" t="n">
        <v>295</v>
      </c>
      <c r="F310" s="17">
        <f>NORMSINV(RAND())</f>
        <v/>
      </c>
      <c r="G310" s="15">
        <f>C5*EXP((C7-0.5*C8^2)*C6+C8*SQRT(C6)*F310)</f>
        <v/>
      </c>
      <c r="H310" s="15">
        <f>MAX(G310-C9,0)</f>
        <v/>
      </c>
    </row>
    <row r="311" ht="12" customHeight="1" s="51">
      <c r="E311" s="23" t="n">
        <v>296</v>
      </c>
      <c r="F311" s="17">
        <f>NORMSINV(RAND())</f>
        <v/>
      </c>
      <c r="G311" s="15">
        <f>C5*EXP((C7-0.5*C8^2)*C6+C8*SQRT(C6)*F311)</f>
        <v/>
      </c>
      <c r="H311" s="15">
        <f>MAX(G311-C9,0)</f>
        <v/>
      </c>
    </row>
    <row r="312" ht="12" customHeight="1" s="51">
      <c r="E312" s="23" t="n">
        <v>297</v>
      </c>
      <c r="F312" s="17">
        <f>NORMSINV(RAND())</f>
        <v/>
      </c>
      <c r="G312" s="15">
        <f>C5*EXP((C7-0.5*C8^2)*C6+C8*SQRT(C6)*F312)</f>
        <v/>
      </c>
      <c r="H312" s="15">
        <f>MAX(G312-C9,0)</f>
        <v/>
      </c>
    </row>
    <row r="313" ht="12" customHeight="1" s="51">
      <c r="E313" s="23" t="n">
        <v>298</v>
      </c>
      <c r="F313" s="17">
        <f>NORMSINV(RAND())</f>
        <v/>
      </c>
      <c r="G313" s="15">
        <f>C5*EXP((C7-0.5*C8^2)*C6+C8*SQRT(C6)*F313)</f>
        <v/>
      </c>
      <c r="H313" s="15">
        <f>MAX(G313-C9,0)</f>
        <v/>
      </c>
    </row>
    <row r="314" ht="12" customHeight="1" s="51">
      <c r="E314" s="23" t="n">
        <v>299</v>
      </c>
      <c r="F314" s="17">
        <f>NORMSINV(RAND())</f>
        <v/>
      </c>
      <c r="G314" s="15">
        <f>C5*EXP((C7-0.5*C8^2)*C6+C8*SQRT(C6)*F314)</f>
        <v/>
      </c>
      <c r="H314" s="15">
        <f>MAX(G314-C9,0)</f>
        <v/>
      </c>
    </row>
    <row r="315" ht="12" customHeight="1" s="51">
      <c r="E315" s="23" t="n">
        <v>300</v>
      </c>
      <c r="F315" s="17">
        <f>NORMSINV(RAND())</f>
        <v/>
      </c>
      <c r="G315" s="15">
        <f>C5*EXP((C7-0.5*C8^2)*C6+C8*SQRT(C6)*F315)</f>
        <v/>
      </c>
      <c r="H315" s="15">
        <f>MAX(G315-C9,0)</f>
        <v/>
      </c>
    </row>
    <row r="316" ht="12" customHeight="1" s="51">
      <c r="E316" s="23" t="n">
        <v>301</v>
      </c>
      <c r="F316" s="17">
        <f>NORMSINV(RAND())</f>
        <v/>
      </c>
      <c r="G316" s="15">
        <f>C5*EXP((C7-0.5*C8^2)*C6+C8*SQRT(C6)*F316)</f>
        <v/>
      </c>
      <c r="H316" s="15">
        <f>MAX(G316-C9,0)</f>
        <v/>
      </c>
    </row>
    <row r="317" ht="12" customHeight="1" s="51">
      <c r="E317" s="23" t="n">
        <v>302</v>
      </c>
      <c r="F317" s="17">
        <f>NORMSINV(RAND())</f>
        <v/>
      </c>
      <c r="G317" s="15">
        <f>C5*EXP((C7-0.5*C8^2)*C6+C8*SQRT(C6)*F317)</f>
        <v/>
      </c>
      <c r="H317" s="15">
        <f>MAX(G317-C9,0)</f>
        <v/>
      </c>
    </row>
    <row r="318" ht="12" customHeight="1" s="51">
      <c r="E318" s="23" t="n">
        <v>303</v>
      </c>
      <c r="F318" s="17">
        <f>NORMSINV(RAND())</f>
        <v/>
      </c>
      <c r="G318" s="15">
        <f>C5*EXP((C7-0.5*C8^2)*C6+C8*SQRT(C6)*F318)</f>
        <v/>
      </c>
      <c r="H318" s="15">
        <f>MAX(G318-C9,0)</f>
        <v/>
      </c>
    </row>
    <row r="319" ht="12" customHeight="1" s="51">
      <c r="E319" s="23" t="n">
        <v>304</v>
      </c>
      <c r="F319" s="17">
        <f>NORMSINV(RAND())</f>
        <v/>
      </c>
      <c r="G319" s="15">
        <f>C5*EXP((C7-0.5*C8^2)*C6+C8*SQRT(C6)*F319)</f>
        <v/>
      </c>
      <c r="H319" s="15">
        <f>MAX(G319-C9,0)</f>
        <v/>
      </c>
    </row>
    <row r="320" ht="12" customHeight="1" s="51">
      <c r="E320" s="23" t="n">
        <v>305</v>
      </c>
      <c r="F320" s="17">
        <f>NORMSINV(RAND())</f>
        <v/>
      </c>
      <c r="G320" s="15">
        <f>C5*EXP((C7-0.5*C8^2)*C6+C8*SQRT(C6)*F320)</f>
        <v/>
      </c>
      <c r="H320" s="15">
        <f>MAX(G320-C9,0)</f>
        <v/>
      </c>
    </row>
    <row r="321" ht="12" customHeight="1" s="51">
      <c r="E321" s="23" t="n">
        <v>306</v>
      </c>
      <c r="F321" s="17">
        <f>NORMSINV(RAND())</f>
        <v/>
      </c>
      <c r="G321" s="15">
        <f>C5*EXP((C7-0.5*C8^2)*C6+C8*SQRT(C6)*F321)</f>
        <v/>
      </c>
      <c r="H321" s="15">
        <f>MAX(G321-C9,0)</f>
        <v/>
      </c>
    </row>
    <row r="322" ht="12" customHeight="1" s="51">
      <c r="E322" s="23" t="n">
        <v>307</v>
      </c>
      <c r="F322" s="17">
        <f>NORMSINV(RAND())</f>
        <v/>
      </c>
      <c r="G322" s="15">
        <f>C5*EXP((C7-0.5*C8^2)*C6+C8*SQRT(C6)*F322)</f>
        <v/>
      </c>
      <c r="H322" s="15">
        <f>MAX(G322-C9,0)</f>
        <v/>
      </c>
    </row>
    <row r="323" ht="12" customHeight="1" s="51">
      <c r="E323" s="23" t="n">
        <v>308</v>
      </c>
      <c r="F323" s="17">
        <f>NORMSINV(RAND())</f>
        <v/>
      </c>
      <c r="G323" s="15">
        <f>C5*EXP((C7-0.5*C8^2)*C6+C8*SQRT(C6)*F323)</f>
        <v/>
      </c>
      <c r="H323" s="15">
        <f>MAX(G323-C9,0)</f>
        <v/>
      </c>
    </row>
    <row r="324" ht="12" customHeight="1" s="51">
      <c r="E324" s="23" t="n">
        <v>309</v>
      </c>
      <c r="F324" s="17">
        <f>NORMSINV(RAND())</f>
        <v/>
      </c>
      <c r="G324" s="15">
        <f>C5*EXP((C7-0.5*C8^2)*C6+C8*SQRT(C6)*F324)</f>
        <v/>
      </c>
      <c r="H324" s="15">
        <f>MAX(G324-C9,0)</f>
        <v/>
      </c>
    </row>
    <row r="325" ht="12" customHeight="1" s="51">
      <c r="E325" s="23" t="n">
        <v>310</v>
      </c>
      <c r="F325" s="17">
        <f>NORMSINV(RAND())</f>
        <v/>
      </c>
      <c r="G325" s="15">
        <f>C5*EXP((C7-0.5*C8^2)*C6+C8*SQRT(C6)*F325)</f>
        <v/>
      </c>
      <c r="H325" s="15">
        <f>MAX(G325-C9,0)</f>
        <v/>
      </c>
    </row>
    <row r="326" ht="12" customHeight="1" s="51">
      <c r="E326" s="23" t="n">
        <v>311</v>
      </c>
      <c r="F326" s="17">
        <f>NORMSINV(RAND())</f>
        <v/>
      </c>
      <c r="G326" s="15">
        <f>C5*EXP((C7-0.5*C8^2)*C6+C8*SQRT(C6)*F326)</f>
        <v/>
      </c>
      <c r="H326" s="15">
        <f>MAX(G326-C9,0)</f>
        <v/>
      </c>
    </row>
    <row r="327" ht="12" customHeight="1" s="51">
      <c r="E327" s="23" t="n">
        <v>312</v>
      </c>
      <c r="F327" s="17">
        <f>NORMSINV(RAND())</f>
        <v/>
      </c>
      <c r="G327" s="15">
        <f>C5*EXP((C7-0.5*C8^2)*C6+C8*SQRT(C6)*F327)</f>
        <v/>
      </c>
      <c r="H327" s="15">
        <f>MAX(G327-C9,0)</f>
        <v/>
      </c>
    </row>
    <row r="328" ht="12" customHeight="1" s="51">
      <c r="E328" s="23" t="n">
        <v>313</v>
      </c>
      <c r="F328" s="17">
        <f>NORMSINV(RAND())</f>
        <v/>
      </c>
      <c r="G328" s="15">
        <f>C5*EXP((C7-0.5*C8^2)*C6+C8*SQRT(C6)*F328)</f>
        <v/>
      </c>
      <c r="H328" s="15">
        <f>MAX(G328-C9,0)</f>
        <v/>
      </c>
    </row>
    <row r="329" ht="12" customHeight="1" s="51">
      <c r="E329" s="23" t="n">
        <v>314</v>
      </c>
      <c r="F329" s="17">
        <f>NORMSINV(RAND())</f>
        <v/>
      </c>
      <c r="G329" s="15">
        <f>C5*EXP((C7-0.5*C8^2)*C6+C8*SQRT(C6)*F329)</f>
        <v/>
      </c>
      <c r="H329" s="15">
        <f>MAX(G329-C9,0)</f>
        <v/>
      </c>
    </row>
    <row r="330" ht="12" customHeight="1" s="51">
      <c r="E330" s="23" t="n">
        <v>315</v>
      </c>
      <c r="F330" s="17">
        <f>NORMSINV(RAND())</f>
        <v/>
      </c>
      <c r="G330" s="15">
        <f>C5*EXP((C7-0.5*C8^2)*C6+C8*SQRT(C6)*F330)</f>
        <v/>
      </c>
      <c r="H330" s="15">
        <f>MAX(G330-C9,0)</f>
        <v/>
      </c>
    </row>
    <row r="331" ht="12" customHeight="1" s="51">
      <c r="E331" s="23" t="n">
        <v>316</v>
      </c>
      <c r="F331" s="17">
        <f>NORMSINV(RAND())</f>
        <v/>
      </c>
      <c r="G331" s="15">
        <f>C5*EXP((C7-0.5*C8^2)*C6+C8*SQRT(C6)*F331)</f>
        <v/>
      </c>
      <c r="H331" s="15">
        <f>MAX(G331-C9,0)</f>
        <v/>
      </c>
    </row>
    <row r="332" ht="12" customHeight="1" s="51">
      <c r="E332" s="23" t="n">
        <v>317</v>
      </c>
      <c r="F332" s="17">
        <f>NORMSINV(RAND())</f>
        <v/>
      </c>
      <c r="G332" s="15">
        <f>C5*EXP((C7-0.5*C8^2)*C6+C8*SQRT(C6)*F332)</f>
        <v/>
      </c>
      <c r="H332" s="15">
        <f>MAX(G332-C9,0)</f>
        <v/>
      </c>
    </row>
    <row r="333" ht="12" customHeight="1" s="51">
      <c r="E333" s="23" t="n">
        <v>318</v>
      </c>
      <c r="F333" s="17">
        <f>NORMSINV(RAND())</f>
        <v/>
      </c>
      <c r="G333" s="15">
        <f>C5*EXP((C7-0.5*C8^2)*C6+C8*SQRT(C6)*F333)</f>
        <v/>
      </c>
      <c r="H333" s="15">
        <f>MAX(G333-C9,0)</f>
        <v/>
      </c>
    </row>
    <row r="334" ht="12" customHeight="1" s="51">
      <c r="E334" s="23" t="n">
        <v>319</v>
      </c>
      <c r="F334" s="17">
        <f>NORMSINV(RAND())</f>
        <v/>
      </c>
      <c r="G334" s="15">
        <f>C5*EXP((C7-0.5*C8^2)*C6+C8*SQRT(C6)*F334)</f>
        <v/>
      </c>
      <c r="H334" s="15">
        <f>MAX(G334-C9,0)</f>
        <v/>
      </c>
    </row>
    <row r="335" ht="12" customHeight="1" s="51">
      <c r="E335" s="23" t="n">
        <v>320</v>
      </c>
      <c r="F335" s="17">
        <f>NORMSINV(RAND())</f>
        <v/>
      </c>
      <c r="G335" s="15">
        <f>C5*EXP((C7-0.5*C8^2)*C6+C8*SQRT(C6)*F335)</f>
        <v/>
      </c>
      <c r="H335" s="15">
        <f>MAX(G335-C9,0)</f>
        <v/>
      </c>
    </row>
    <row r="336" ht="12" customHeight="1" s="51">
      <c r="E336" s="23" t="n">
        <v>321</v>
      </c>
      <c r="F336" s="17">
        <f>NORMSINV(RAND())</f>
        <v/>
      </c>
      <c r="G336" s="15">
        <f>C5*EXP((C7-0.5*C8^2)*C6+C8*SQRT(C6)*F336)</f>
        <v/>
      </c>
      <c r="H336" s="15">
        <f>MAX(G336-C9,0)</f>
        <v/>
      </c>
    </row>
    <row r="337" ht="12" customHeight="1" s="51">
      <c r="E337" s="23" t="n">
        <v>322</v>
      </c>
      <c r="F337" s="17">
        <f>NORMSINV(RAND())</f>
        <v/>
      </c>
      <c r="G337" s="15">
        <f>C5*EXP((C7-0.5*C8^2)*C6+C8*SQRT(C6)*F337)</f>
        <v/>
      </c>
      <c r="H337" s="15">
        <f>MAX(G337-C9,0)</f>
        <v/>
      </c>
    </row>
    <row r="338" ht="12" customHeight="1" s="51">
      <c r="E338" s="23" t="n">
        <v>323</v>
      </c>
      <c r="F338" s="17">
        <f>NORMSINV(RAND())</f>
        <v/>
      </c>
      <c r="G338" s="15">
        <f>C5*EXP((C7-0.5*C8^2)*C6+C8*SQRT(C6)*F338)</f>
        <v/>
      </c>
      <c r="H338" s="15">
        <f>MAX(G338-C9,0)</f>
        <v/>
      </c>
    </row>
    <row r="339" ht="12" customHeight="1" s="51">
      <c r="E339" s="23" t="n">
        <v>324</v>
      </c>
      <c r="F339" s="17">
        <f>NORMSINV(RAND())</f>
        <v/>
      </c>
      <c r="G339" s="15">
        <f>C5*EXP((C7-0.5*C8^2)*C6+C8*SQRT(C6)*F339)</f>
        <v/>
      </c>
      <c r="H339" s="15">
        <f>MAX(G339-C9,0)</f>
        <v/>
      </c>
    </row>
    <row r="340" ht="12" customHeight="1" s="51">
      <c r="E340" s="23" t="n">
        <v>325</v>
      </c>
      <c r="F340" s="17">
        <f>NORMSINV(RAND())</f>
        <v/>
      </c>
      <c r="G340" s="15">
        <f>C5*EXP((C7-0.5*C8^2)*C6+C8*SQRT(C6)*F340)</f>
        <v/>
      </c>
      <c r="H340" s="15">
        <f>MAX(G340-C9,0)</f>
        <v/>
      </c>
    </row>
    <row r="341" ht="12" customHeight="1" s="51">
      <c r="E341" s="23" t="n">
        <v>326</v>
      </c>
      <c r="F341" s="17">
        <f>NORMSINV(RAND())</f>
        <v/>
      </c>
      <c r="G341" s="15">
        <f>C5*EXP((C7-0.5*C8^2)*C6+C8*SQRT(C6)*F341)</f>
        <v/>
      </c>
      <c r="H341" s="15">
        <f>MAX(G341-C9,0)</f>
        <v/>
      </c>
    </row>
    <row r="342" ht="12" customHeight="1" s="51">
      <c r="E342" s="23" t="n">
        <v>327</v>
      </c>
      <c r="F342" s="17">
        <f>NORMSINV(RAND())</f>
        <v/>
      </c>
      <c r="G342" s="15">
        <f>C5*EXP((C7-0.5*C8^2)*C6+C8*SQRT(C6)*F342)</f>
        <v/>
      </c>
      <c r="H342" s="15">
        <f>MAX(G342-C9,0)</f>
        <v/>
      </c>
    </row>
    <row r="343" ht="12" customHeight="1" s="51">
      <c r="E343" s="23" t="n">
        <v>328</v>
      </c>
      <c r="F343" s="17">
        <f>NORMSINV(RAND())</f>
        <v/>
      </c>
      <c r="G343" s="15">
        <f>C5*EXP((C7-0.5*C8^2)*C6+C8*SQRT(C6)*F343)</f>
        <v/>
      </c>
      <c r="H343" s="15">
        <f>MAX(G343-C9,0)</f>
        <v/>
      </c>
    </row>
    <row r="344" ht="12" customHeight="1" s="51">
      <c r="E344" s="23" t="n">
        <v>329</v>
      </c>
      <c r="F344" s="17">
        <f>NORMSINV(RAND())</f>
        <v/>
      </c>
      <c r="G344" s="15">
        <f>C5*EXP((C7-0.5*C8^2)*C6+C8*SQRT(C6)*F344)</f>
        <v/>
      </c>
      <c r="H344" s="15">
        <f>MAX(G344-C9,0)</f>
        <v/>
      </c>
    </row>
    <row r="345" ht="12" customHeight="1" s="51">
      <c r="E345" s="23" t="n">
        <v>330</v>
      </c>
      <c r="F345" s="17">
        <f>NORMSINV(RAND())</f>
        <v/>
      </c>
      <c r="G345" s="15">
        <f>C5*EXP((C7-0.5*C8^2)*C6+C8*SQRT(C6)*F345)</f>
        <v/>
      </c>
      <c r="H345" s="15">
        <f>MAX(G345-C9,0)</f>
        <v/>
      </c>
    </row>
    <row r="346" ht="12" customHeight="1" s="51">
      <c r="E346" s="23" t="n">
        <v>331</v>
      </c>
      <c r="F346" s="17">
        <f>NORMSINV(RAND())</f>
        <v/>
      </c>
      <c r="G346" s="15">
        <f>C5*EXP((C7-0.5*C8^2)*C6+C8*SQRT(C6)*F346)</f>
        <v/>
      </c>
      <c r="H346" s="15">
        <f>MAX(G346-C9,0)</f>
        <v/>
      </c>
    </row>
    <row r="347" ht="12" customHeight="1" s="51">
      <c r="E347" s="23" t="n">
        <v>332</v>
      </c>
      <c r="F347" s="17">
        <f>NORMSINV(RAND())</f>
        <v/>
      </c>
      <c r="G347" s="15">
        <f>C5*EXP((C7-0.5*C8^2)*C6+C8*SQRT(C6)*F347)</f>
        <v/>
      </c>
      <c r="H347" s="15">
        <f>MAX(G347-C9,0)</f>
        <v/>
      </c>
    </row>
    <row r="348" ht="12" customHeight="1" s="51">
      <c r="E348" s="23" t="n">
        <v>333</v>
      </c>
      <c r="F348" s="17">
        <f>NORMSINV(RAND())</f>
        <v/>
      </c>
      <c r="G348" s="15">
        <f>C5*EXP((C7-0.5*C8^2)*C6+C8*SQRT(C6)*F348)</f>
        <v/>
      </c>
      <c r="H348" s="15">
        <f>MAX(G348-C9,0)</f>
        <v/>
      </c>
    </row>
    <row r="349" ht="12" customHeight="1" s="51">
      <c r="E349" s="23" t="n">
        <v>334</v>
      </c>
      <c r="F349" s="17">
        <f>NORMSINV(RAND())</f>
        <v/>
      </c>
      <c r="G349" s="15">
        <f>C5*EXP((C7-0.5*C8^2)*C6+C8*SQRT(C6)*F349)</f>
        <v/>
      </c>
      <c r="H349" s="15">
        <f>MAX(G349-C9,0)</f>
        <v/>
      </c>
    </row>
    <row r="350" ht="12" customHeight="1" s="51">
      <c r="E350" s="23" t="n">
        <v>335</v>
      </c>
      <c r="F350" s="17">
        <f>NORMSINV(RAND())</f>
        <v/>
      </c>
      <c r="G350" s="15">
        <f>C5*EXP((C7-0.5*C8^2)*C6+C8*SQRT(C6)*F350)</f>
        <v/>
      </c>
      <c r="H350" s="15">
        <f>MAX(G350-C9,0)</f>
        <v/>
      </c>
    </row>
    <row r="351" ht="12" customHeight="1" s="51">
      <c r="E351" s="23" t="n">
        <v>336</v>
      </c>
      <c r="F351" s="17">
        <f>NORMSINV(RAND())</f>
        <v/>
      </c>
      <c r="G351" s="15">
        <f>C5*EXP((C7-0.5*C8^2)*C6+C8*SQRT(C6)*F351)</f>
        <v/>
      </c>
      <c r="H351" s="15">
        <f>MAX(G351-C9,0)</f>
        <v/>
      </c>
    </row>
    <row r="352" ht="12" customHeight="1" s="51">
      <c r="E352" s="23" t="n">
        <v>337</v>
      </c>
      <c r="F352" s="17">
        <f>NORMSINV(RAND())</f>
        <v/>
      </c>
      <c r="G352" s="15">
        <f>C5*EXP((C7-0.5*C8^2)*C6+C8*SQRT(C6)*F352)</f>
        <v/>
      </c>
      <c r="H352" s="15">
        <f>MAX(G352-C9,0)</f>
        <v/>
      </c>
    </row>
    <row r="353" ht="12" customHeight="1" s="51">
      <c r="E353" s="23" t="n">
        <v>338</v>
      </c>
      <c r="F353" s="17">
        <f>NORMSINV(RAND())</f>
        <v/>
      </c>
      <c r="G353" s="15">
        <f>C5*EXP((C7-0.5*C8^2)*C6+C8*SQRT(C6)*F353)</f>
        <v/>
      </c>
      <c r="H353" s="15">
        <f>MAX(G353-C9,0)</f>
        <v/>
      </c>
    </row>
    <row r="354" ht="12" customHeight="1" s="51">
      <c r="E354" s="23" t="n">
        <v>339</v>
      </c>
      <c r="F354" s="17">
        <f>NORMSINV(RAND())</f>
        <v/>
      </c>
      <c r="G354" s="15">
        <f>C5*EXP((C7-0.5*C8^2)*C6+C8*SQRT(C6)*F354)</f>
        <v/>
      </c>
      <c r="H354" s="15">
        <f>MAX(G354-C9,0)</f>
        <v/>
      </c>
    </row>
    <row r="355" ht="12" customHeight="1" s="51">
      <c r="E355" s="23" t="n">
        <v>340</v>
      </c>
      <c r="F355" s="17">
        <f>NORMSINV(RAND())</f>
        <v/>
      </c>
      <c r="G355" s="15">
        <f>C5*EXP((C7-0.5*C8^2)*C6+C8*SQRT(C6)*F355)</f>
        <v/>
      </c>
      <c r="H355" s="15">
        <f>MAX(G355-C9,0)</f>
        <v/>
      </c>
    </row>
    <row r="356" ht="12" customHeight="1" s="51">
      <c r="E356" s="23" t="n">
        <v>341</v>
      </c>
      <c r="F356" s="17">
        <f>NORMSINV(RAND())</f>
        <v/>
      </c>
      <c r="G356" s="15">
        <f>C5*EXP((C7-0.5*C8^2)*C6+C8*SQRT(C6)*F356)</f>
        <v/>
      </c>
      <c r="H356" s="15">
        <f>MAX(G356-C9,0)</f>
        <v/>
      </c>
    </row>
    <row r="357" ht="12" customHeight="1" s="51">
      <c r="E357" s="23" t="n">
        <v>342</v>
      </c>
      <c r="F357" s="17">
        <f>NORMSINV(RAND())</f>
        <v/>
      </c>
      <c r="G357" s="15">
        <f>C5*EXP((C7-0.5*C8^2)*C6+C8*SQRT(C6)*F357)</f>
        <v/>
      </c>
      <c r="H357" s="15">
        <f>MAX(G357-C9,0)</f>
        <v/>
      </c>
    </row>
    <row r="358" ht="12" customHeight="1" s="51">
      <c r="E358" s="23" t="n">
        <v>343</v>
      </c>
      <c r="F358" s="17">
        <f>NORMSINV(RAND())</f>
        <v/>
      </c>
      <c r="G358" s="15">
        <f>C5*EXP((C7-0.5*C8^2)*C6+C8*SQRT(C6)*F358)</f>
        <v/>
      </c>
      <c r="H358" s="15">
        <f>MAX(G358-C9,0)</f>
        <v/>
      </c>
    </row>
    <row r="359" ht="12" customHeight="1" s="51">
      <c r="E359" s="23" t="n">
        <v>344</v>
      </c>
      <c r="F359" s="17">
        <f>NORMSINV(RAND())</f>
        <v/>
      </c>
      <c r="G359" s="15">
        <f>C5*EXP((C7-0.5*C8^2)*C6+C8*SQRT(C6)*F359)</f>
        <v/>
      </c>
      <c r="H359" s="15">
        <f>MAX(G359-C9,0)</f>
        <v/>
      </c>
    </row>
    <row r="360" ht="12" customHeight="1" s="51">
      <c r="E360" s="23" t="n">
        <v>345</v>
      </c>
      <c r="F360" s="17">
        <f>NORMSINV(RAND())</f>
        <v/>
      </c>
      <c r="G360" s="15">
        <f>C5*EXP((C7-0.5*C8^2)*C6+C8*SQRT(C6)*F360)</f>
        <v/>
      </c>
      <c r="H360" s="15">
        <f>MAX(G360-C9,0)</f>
        <v/>
      </c>
    </row>
    <row r="361" ht="12" customHeight="1" s="51">
      <c r="E361" s="23" t="n">
        <v>346</v>
      </c>
      <c r="F361" s="17">
        <f>NORMSINV(RAND())</f>
        <v/>
      </c>
      <c r="G361" s="15">
        <f>C5*EXP((C7-0.5*C8^2)*C6+C8*SQRT(C6)*F361)</f>
        <v/>
      </c>
      <c r="H361" s="15">
        <f>MAX(G361-C9,0)</f>
        <v/>
      </c>
    </row>
    <row r="362" ht="12" customHeight="1" s="51">
      <c r="E362" s="23" t="n">
        <v>347</v>
      </c>
      <c r="F362" s="17">
        <f>NORMSINV(RAND())</f>
        <v/>
      </c>
      <c r="G362" s="15">
        <f>C5*EXP((C7-0.5*C8^2)*C6+C8*SQRT(C6)*F362)</f>
        <v/>
      </c>
      <c r="H362" s="15">
        <f>MAX(G362-C9,0)</f>
        <v/>
      </c>
    </row>
    <row r="363" ht="12" customHeight="1" s="51">
      <c r="E363" s="23" t="n">
        <v>348</v>
      </c>
      <c r="F363" s="17">
        <f>NORMSINV(RAND())</f>
        <v/>
      </c>
      <c r="G363" s="15">
        <f>C5*EXP((C7-0.5*C8^2)*C6+C8*SQRT(C6)*F363)</f>
        <v/>
      </c>
      <c r="H363" s="15">
        <f>MAX(G363-C9,0)</f>
        <v/>
      </c>
    </row>
    <row r="364" ht="12" customHeight="1" s="51">
      <c r="E364" s="23" t="n">
        <v>349</v>
      </c>
      <c r="F364" s="17">
        <f>NORMSINV(RAND())</f>
        <v/>
      </c>
      <c r="G364" s="15">
        <f>C5*EXP((C7-0.5*C8^2)*C6+C8*SQRT(C6)*F364)</f>
        <v/>
      </c>
      <c r="H364" s="15">
        <f>MAX(G364-C9,0)</f>
        <v/>
      </c>
    </row>
    <row r="365" ht="12" customHeight="1" s="51">
      <c r="E365" s="23" t="n">
        <v>350</v>
      </c>
      <c r="F365" s="17">
        <f>NORMSINV(RAND())</f>
        <v/>
      </c>
      <c r="G365" s="15">
        <f>C5*EXP((C7-0.5*C8^2)*C6+C8*SQRT(C6)*F365)</f>
        <v/>
      </c>
      <c r="H365" s="15">
        <f>MAX(G365-C9,0)</f>
        <v/>
      </c>
    </row>
    <row r="366" ht="12" customHeight="1" s="51">
      <c r="E366" s="23" t="n">
        <v>351</v>
      </c>
      <c r="F366" s="17">
        <f>NORMSINV(RAND())</f>
        <v/>
      </c>
      <c r="G366" s="15">
        <f>C5*EXP((C7-0.5*C8^2)*C6+C8*SQRT(C6)*F366)</f>
        <v/>
      </c>
      <c r="H366" s="15">
        <f>MAX(G366-C9,0)</f>
        <v/>
      </c>
    </row>
    <row r="367" ht="12" customHeight="1" s="51">
      <c r="E367" s="23" t="n">
        <v>352</v>
      </c>
      <c r="F367" s="17">
        <f>NORMSINV(RAND())</f>
        <v/>
      </c>
      <c r="G367" s="15">
        <f>C5*EXP((C7-0.5*C8^2)*C6+C8*SQRT(C6)*F367)</f>
        <v/>
      </c>
      <c r="H367" s="15">
        <f>MAX(G367-C9,0)</f>
        <v/>
      </c>
    </row>
    <row r="368" ht="12" customHeight="1" s="51">
      <c r="E368" s="23" t="n">
        <v>353</v>
      </c>
      <c r="F368" s="17">
        <f>NORMSINV(RAND())</f>
        <v/>
      </c>
      <c r="G368" s="15">
        <f>C5*EXP((C7-0.5*C8^2)*C6+C8*SQRT(C6)*F368)</f>
        <v/>
      </c>
      <c r="H368" s="15">
        <f>MAX(G368-C9,0)</f>
        <v/>
      </c>
    </row>
    <row r="369" ht="12" customHeight="1" s="51">
      <c r="E369" s="23" t="n">
        <v>354</v>
      </c>
      <c r="F369" s="17">
        <f>NORMSINV(RAND())</f>
        <v/>
      </c>
      <c r="G369" s="15">
        <f>C5*EXP((C7-0.5*C8^2)*C6+C8*SQRT(C6)*F369)</f>
        <v/>
      </c>
      <c r="H369" s="15">
        <f>MAX(G369-C9,0)</f>
        <v/>
      </c>
    </row>
    <row r="370" ht="12" customHeight="1" s="51">
      <c r="E370" s="23" t="n">
        <v>355</v>
      </c>
      <c r="F370" s="17">
        <f>NORMSINV(RAND())</f>
        <v/>
      </c>
      <c r="G370" s="15">
        <f>C5*EXP((C7-0.5*C8^2)*C6+C8*SQRT(C6)*F370)</f>
        <v/>
      </c>
      <c r="H370" s="15">
        <f>MAX(G370-C9,0)</f>
        <v/>
      </c>
    </row>
    <row r="371" ht="12" customHeight="1" s="51">
      <c r="E371" s="23" t="n">
        <v>356</v>
      </c>
      <c r="F371" s="17">
        <f>NORMSINV(RAND())</f>
        <v/>
      </c>
      <c r="G371" s="15">
        <f>C5*EXP((C7-0.5*C8^2)*C6+C8*SQRT(C6)*F371)</f>
        <v/>
      </c>
      <c r="H371" s="15">
        <f>MAX(G371-C9,0)</f>
        <v/>
      </c>
    </row>
    <row r="372" ht="12" customHeight="1" s="51">
      <c r="E372" s="23" t="n">
        <v>357</v>
      </c>
      <c r="F372" s="17">
        <f>NORMSINV(RAND())</f>
        <v/>
      </c>
      <c r="G372" s="15">
        <f>C5*EXP((C7-0.5*C8^2)*C6+C8*SQRT(C6)*F372)</f>
        <v/>
      </c>
      <c r="H372" s="15">
        <f>MAX(G372-C9,0)</f>
        <v/>
      </c>
    </row>
    <row r="373" ht="12" customHeight="1" s="51">
      <c r="E373" s="23" t="n">
        <v>358</v>
      </c>
      <c r="F373" s="17">
        <f>NORMSINV(RAND())</f>
        <v/>
      </c>
      <c r="G373" s="15">
        <f>C5*EXP((C7-0.5*C8^2)*C6+C8*SQRT(C6)*F373)</f>
        <v/>
      </c>
      <c r="H373" s="15">
        <f>MAX(G373-C9,0)</f>
        <v/>
      </c>
    </row>
    <row r="374" ht="12" customHeight="1" s="51">
      <c r="E374" s="23" t="n">
        <v>359</v>
      </c>
      <c r="F374" s="17">
        <f>NORMSINV(RAND())</f>
        <v/>
      </c>
      <c r="G374" s="15">
        <f>C5*EXP((C7-0.5*C8^2)*C6+C8*SQRT(C6)*F374)</f>
        <v/>
      </c>
      <c r="H374" s="15">
        <f>MAX(G374-C9,0)</f>
        <v/>
      </c>
    </row>
    <row r="375" ht="12" customHeight="1" s="51">
      <c r="E375" s="23" t="n">
        <v>360</v>
      </c>
      <c r="F375" s="17">
        <f>NORMSINV(RAND())</f>
        <v/>
      </c>
      <c r="G375" s="15">
        <f>C5*EXP((C7-0.5*C8^2)*C6+C8*SQRT(C6)*F375)</f>
        <v/>
      </c>
      <c r="H375" s="15">
        <f>MAX(G375-C9,0)</f>
        <v/>
      </c>
    </row>
    <row r="376" ht="12" customHeight="1" s="51">
      <c r="E376" s="23" t="n">
        <v>361</v>
      </c>
      <c r="F376" s="17">
        <f>NORMSINV(RAND())</f>
        <v/>
      </c>
      <c r="G376" s="15">
        <f>C5*EXP((C7-0.5*C8^2)*C6+C8*SQRT(C6)*F376)</f>
        <v/>
      </c>
      <c r="H376" s="15">
        <f>MAX(G376-C9,0)</f>
        <v/>
      </c>
    </row>
    <row r="377" ht="12" customHeight="1" s="51">
      <c r="E377" s="23" t="n">
        <v>362</v>
      </c>
      <c r="F377" s="17">
        <f>NORMSINV(RAND())</f>
        <v/>
      </c>
      <c r="G377" s="15">
        <f>C5*EXP((C7-0.5*C8^2)*C6+C8*SQRT(C6)*F377)</f>
        <v/>
      </c>
      <c r="H377" s="15">
        <f>MAX(G377-C9,0)</f>
        <v/>
      </c>
    </row>
    <row r="378" ht="12" customHeight="1" s="51">
      <c r="E378" s="23" t="n">
        <v>363</v>
      </c>
      <c r="F378" s="17">
        <f>NORMSINV(RAND())</f>
        <v/>
      </c>
      <c r="G378" s="15">
        <f>C5*EXP((C7-0.5*C8^2)*C6+C8*SQRT(C6)*F378)</f>
        <v/>
      </c>
      <c r="H378" s="15">
        <f>MAX(G378-C9,0)</f>
        <v/>
      </c>
    </row>
    <row r="379" ht="12" customHeight="1" s="51">
      <c r="E379" s="23" t="n">
        <v>364</v>
      </c>
      <c r="F379" s="17">
        <f>NORMSINV(RAND())</f>
        <v/>
      </c>
      <c r="G379" s="15">
        <f>C5*EXP((C7-0.5*C8^2)*C6+C8*SQRT(C6)*F379)</f>
        <v/>
      </c>
      <c r="H379" s="15">
        <f>MAX(G379-C9,0)</f>
        <v/>
      </c>
    </row>
    <row r="380" ht="12" customHeight="1" s="51">
      <c r="E380" s="23" t="n">
        <v>365</v>
      </c>
      <c r="F380" s="17">
        <f>NORMSINV(RAND())</f>
        <v/>
      </c>
      <c r="G380" s="15">
        <f>C5*EXP((C7-0.5*C8^2)*C6+C8*SQRT(C6)*F380)</f>
        <v/>
      </c>
      <c r="H380" s="15">
        <f>MAX(G380-C9,0)</f>
        <v/>
      </c>
    </row>
    <row r="381" ht="12" customHeight="1" s="51">
      <c r="E381" s="23" t="n">
        <v>366</v>
      </c>
      <c r="F381" s="17">
        <f>NORMSINV(RAND())</f>
        <v/>
      </c>
      <c r="G381" s="15">
        <f>C5*EXP((C7-0.5*C8^2)*C6+C8*SQRT(C6)*F381)</f>
        <v/>
      </c>
      <c r="H381" s="15">
        <f>MAX(G381-C9,0)</f>
        <v/>
      </c>
    </row>
    <row r="382" ht="12" customHeight="1" s="51">
      <c r="E382" s="23" t="n">
        <v>367</v>
      </c>
      <c r="F382" s="17">
        <f>NORMSINV(RAND())</f>
        <v/>
      </c>
      <c r="G382" s="15">
        <f>C5*EXP((C7-0.5*C8^2)*C6+C8*SQRT(C6)*F382)</f>
        <v/>
      </c>
      <c r="H382" s="15">
        <f>MAX(G382-C9,0)</f>
        <v/>
      </c>
    </row>
    <row r="383" ht="12" customHeight="1" s="51">
      <c r="E383" s="23" t="n">
        <v>368</v>
      </c>
      <c r="F383" s="17">
        <f>NORMSINV(RAND())</f>
        <v/>
      </c>
      <c r="G383" s="15">
        <f>C5*EXP((C7-0.5*C8^2)*C6+C8*SQRT(C6)*F383)</f>
        <v/>
      </c>
      <c r="H383" s="15">
        <f>MAX(G383-C9,0)</f>
        <v/>
      </c>
    </row>
    <row r="384" ht="12" customHeight="1" s="51">
      <c r="E384" s="23" t="n">
        <v>369</v>
      </c>
      <c r="F384" s="17">
        <f>NORMSINV(RAND())</f>
        <v/>
      </c>
      <c r="G384" s="15">
        <f>C5*EXP((C7-0.5*C8^2)*C6+C8*SQRT(C6)*F384)</f>
        <v/>
      </c>
      <c r="H384" s="15">
        <f>MAX(G384-C9,0)</f>
        <v/>
      </c>
    </row>
    <row r="385" ht="12" customHeight="1" s="51">
      <c r="E385" s="23" t="n">
        <v>370</v>
      </c>
      <c r="F385" s="17">
        <f>NORMSINV(RAND())</f>
        <v/>
      </c>
      <c r="G385" s="15">
        <f>C5*EXP((C7-0.5*C8^2)*C6+C8*SQRT(C6)*F385)</f>
        <v/>
      </c>
      <c r="H385" s="15">
        <f>MAX(G385-C9,0)</f>
        <v/>
      </c>
    </row>
    <row r="386" ht="12" customHeight="1" s="51">
      <c r="E386" s="23" t="n">
        <v>371</v>
      </c>
      <c r="F386" s="17">
        <f>NORMSINV(RAND())</f>
        <v/>
      </c>
      <c r="G386" s="15">
        <f>C5*EXP((C7-0.5*C8^2)*C6+C8*SQRT(C6)*F386)</f>
        <v/>
      </c>
      <c r="H386" s="15">
        <f>MAX(G386-C9,0)</f>
        <v/>
      </c>
    </row>
    <row r="387" ht="12" customHeight="1" s="51">
      <c r="E387" s="23" t="n">
        <v>372</v>
      </c>
      <c r="F387" s="17">
        <f>NORMSINV(RAND())</f>
        <v/>
      </c>
      <c r="G387" s="15">
        <f>C5*EXP((C7-0.5*C8^2)*C6+C8*SQRT(C6)*F387)</f>
        <v/>
      </c>
      <c r="H387" s="15">
        <f>MAX(G387-C9,0)</f>
        <v/>
      </c>
    </row>
    <row r="388" ht="12" customHeight="1" s="51">
      <c r="E388" s="23" t="n">
        <v>373</v>
      </c>
      <c r="F388" s="17">
        <f>NORMSINV(RAND())</f>
        <v/>
      </c>
      <c r="G388" s="15">
        <f>C5*EXP((C7-0.5*C8^2)*C6+C8*SQRT(C6)*F388)</f>
        <v/>
      </c>
      <c r="H388" s="15">
        <f>MAX(G388-C9,0)</f>
        <v/>
      </c>
    </row>
    <row r="389" ht="12" customHeight="1" s="51">
      <c r="E389" s="23" t="n">
        <v>374</v>
      </c>
      <c r="F389" s="17">
        <f>NORMSINV(RAND())</f>
        <v/>
      </c>
      <c r="G389" s="15">
        <f>C5*EXP((C7-0.5*C8^2)*C6+C8*SQRT(C6)*F389)</f>
        <v/>
      </c>
      <c r="H389" s="15">
        <f>MAX(G389-C9,0)</f>
        <v/>
      </c>
    </row>
    <row r="390" ht="12" customHeight="1" s="51">
      <c r="E390" s="23" t="n">
        <v>375</v>
      </c>
      <c r="F390" s="17">
        <f>NORMSINV(RAND())</f>
        <v/>
      </c>
      <c r="G390" s="15">
        <f>C5*EXP((C7-0.5*C8^2)*C6+C8*SQRT(C6)*F390)</f>
        <v/>
      </c>
      <c r="H390" s="15">
        <f>MAX(G390-C9,0)</f>
        <v/>
      </c>
    </row>
    <row r="391" ht="12" customHeight="1" s="51">
      <c r="E391" s="23" t="n">
        <v>376</v>
      </c>
      <c r="F391" s="17">
        <f>NORMSINV(RAND())</f>
        <v/>
      </c>
      <c r="G391" s="15">
        <f>C5*EXP((C7-0.5*C8^2)*C6+C8*SQRT(C6)*F391)</f>
        <v/>
      </c>
      <c r="H391" s="15">
        <f>MAX(G391-C9,0)</f>
        <v/>
      </c>
    </row>
    <row r="392" ht="12" customHeight="1" s="51">
      <c r="E392" s="23" t="n">
        <v>377</v>
      </c>
      <c r="F392" s="17">
        <f>NORMSINV(RAND())</f>
        <v/>
      </c>
      <c r="G392" s="15">
        <f>C5*EXP((C7-0.5*C8^2)*C6+C8*SQRT(C6)*F392)</f>
        <v/>
      </c>
      <c r="H392" s="15">
        <f>MAX(G392-C9,0)</f>
        <v/>
      </c>
    </row>
    <row r="393" ht="12" customHeight="1" s="51">
      <c r="E393" s="23" t="n">
        <v>378</v>
      </c>
      <c r="F393" s="17">
        <f>NORMSINV(RAND())</f>
        <v/>
      </c>
      <c r="G393" s="15">
        <f>C5*EXP((C7-0.5*C8^2)*C6+C8*SQRT(C6)*F393)</f>
        <v/>
      </c>
      <c r="H393" s="15">
        <f>MAX(G393-C9,0)</f>
        <v/>
      </c>
    </row>
    <row r="394" ht="12" customHeight="1" s="51">
      <c r="E394" s="23" t="n">
        <v>379</v>
      </c>
      <c r="F394" s="17">
        <f>NORMSINV(RAND())</f>
        <v/>
      </c>
      <c r="G394" s="15">
        <f>C5*EXP((C7-0.5*C8^2)*C6+C8*SQRT(C6)*F394)</f>
        <v/>
      </c>
      <c r="H394" s="15">
        <f>MAX(G394-C9,0)</f>
        <v/>
      </c>
    </row>
    <row r="395" ht="12" customHeight="1" s="51">
      <c r="E395" s="23" t="n">
        <v>380</v>
      </c>
      <c r="F395" s="17">
        <f>NORMSINV(RAND())</f>
        <v/>
      </c>
      <c r="G395" s="15">
        <f>C5*EXP((C7-0.5*C8^2)*C6+C8*SQRT(C6)*F395)</f>
        <v/>
      </c>
      <c r="H395" s="15">
        <f>MAX(G395-C9,0)</f>
        <v/>
      </c>
    </row>
    <row r="396" ht="12" customHeight="1" s="51">
      <c r="E396" s="23" t="n">
        <v>381</v>
      </c>
      <c r="F396" s="17">
        <f>NORMSINV(RAND())</f>
        <v/>
      </c>
      <c r="G396" s="15">
        <f>C5*EXP((C7-0.5*C8^2)*C6+C8*SQRT(C6)*F396)</f>
        <v/>
      </c>
      <c r="H396" s="15">
        <f>MAX(G396-C9,0)</f>
        <v/>
      </c>
    </row>
    <row r="397" ht="12" customHeight="1" s="51">
      <c r="E397" s="23" t="n">
        <v>382</v>
      </c>
      <c r="F397" s="17">
        <f>NORMSINV(RAND())</f>
        <v/>
      </c>
      <c r="G397" s="15">
        <f>C5*EXP((C7-0.5*C8^2)*C6+C8*SQRT(C6)*F397)</f>
        <v/>
      </c>
      <c r="H397" s="15">
        <f>MAX(G397-C9,0)</f>
        <v/>
      </c>
    </row>
    <row r="398" ht="12" customHeight="1" s="51">
      <c r="E398" s="23" t="n">
        <v>383</v>
      </c>
      <c r="F398" s="17">
        <f>NORMSINV(RAND())</f>
        <v/>
      </c>
      <c r="G398" s="15">
        <f>C5*EXP((C7-0.5*C8^2)*C6+C8*SQRT(C6)*F398)</f>
        <v/>
      </c>
      <c r="H398" s="15">
        <f>MAX(G398-C9,0)</f>
        <v/>
      </c>
    </row>
    <row r="399" ht="12" customHeight="1" s="51">
      <c r="E399" s="23" t="n">
        <v>384</v>
      </c>
      <c r="F399" s="17">
        <f>NORMSINV(RAND())</f>
        <v/>
      </c>
      <c r="G399" s="15">
        <f>C5*EXP((C7-0.5*C8^2)*C6+C8*SQRT(C6)*F399)</f>
        <v/>
      </c>
      <c r="H399" s="15">
        <f>MAX(G399-C9,0)</f>
        <v/>
      </c>
    </row>
    <row r="400" ht="12" customHeight="1" s="51">
      <c r="E400" s="23" t="n">
        <v>385</v>
      </c>
      <c r="F400" s="17">
        <f>NORMSINV(RAND())</f>
        <v/>
      </c>
      <c r="G400" s="15">
        <f>C5*EXP((C7-0.5*C8^2)*C6+C8*SQRT(C6)*F400)</f>
        <v/>
      </c>
      <c r="H400" s="15">
        <f>MAX(G400-C9,0)</f>
        <v/>
      </c>
    </row>
    <row r="401" ht="12" customHeight="1" s="51">
      <c r="E401" s="23" t="n">
        <v>386</v>
      </c>
      <c r="F401" s="17">
        <f>NORMSINV(RAND())</f>
        <v/>
      </c>
      <c r="G401" s="15">
        <f>C5*EXP((C7-0.5*C8^2)*C6+C8*SQRT(C6)*F401)</f>
        <v/>
      </c>
      <c r="H401" s="15">
        <f>MAX(G401-C9,0)</f>
        <v/>
      </c>
    </row>
    <row r="402" ht="12" customHeight="1" s="51">
      <c r="E402" s="23" t="n">
        <v>387</v>
      </c>
      <c r="F402" s="17">
        <f>NORMSINV(RAND())</f>
        <v/>
      </c>
      <c r="G402" s="15">
        <f>C5*EXP((C7-0.5*C8^2)*C6+C8*SQRT(C6)*F402)</f>
        <v/>
      </c>
      <c r="H402" s="15">
        <f>MAX(G402-C9,0)</f>
        <v/>
      </c>
    </row>
    <row r="403" ht="12" customHeight="1" s="51">
      <c r="E403" s="23" t="n">
        <v>388</v>
      </c>
      <c r="F403" s="17">
        <f>NORMSINV(RAND())</f>
        <v/>
      </c>
      <c r="G403" s="15">
        <f>C5*EXP((C7-0.5*C8^2)*C6+C8*SQRT(C6)*F403)</f>
        <v/>
      </c>
      <c r="H403" s="15">
        <f>MAX(G403-C9,0)</f>
        <v/>
      </c>
    </row>
    <row r="404" ht="12" customHeight="1" s="51">
      <c r="E404" s="23" t="n">
        <v>389</v>
      </c>
      <c r="F404" s="17">
        <f>NORMSINV(RAND())</f>
        <v/>
      </c>
      <c r="G404" s="15">
        <f>C5*EXP((C7-0.5*C8^2)*C6+C8*SQRT(C6)*F404)</f>
        <v/>
      </c>
      <c r="H404" s="15">
        <f>MAX(G404-C9,0)</f>
        <v/>
      </c>
    </row>
    <row r="405" ht="12" customHeight="1" s="51">
      <c r="E405" s="23" t="n">
        <v>390</v>
      </c>
      <c r="F405" s="17">
        <f>NORMSINV(RAND())</f>
        <v/>
      </c>
      <c r="G405" s="15">
        <f>C5*EXP((C7-0.5*C8^2)*C6+C8*SQRT(C6)*F405)</f>
        <v/>
      </c>
      <c r="H405" s="15">
        <f>MAX(G405-C9,0)</f>
        <v/>
      </c>
    </row>
    <row r="406" ht="12" customHeight="1" s="51">
      <c r="E406" s="23" t="n">
        <v>391</v>
      </c>
      <c r="F406" s="17">
        <f>NORMSINV(RAND())</f>
        <v/>
      </c>
      <c r="G406" s="15">
        <f>C5*EXP((C7-0.5*C8^2)*C6+C8*SQRT(C6)*F406)</f>
        <v/>
      </c>
      <c r="H406" s="15">
        <f>MAX(G406-C9,0)</f>
        <v/>
      </c>
    </row>
    <row r="407" ht="12" customHeight="1" s="51">
      <c r="E407" s="23" t="n">
        <v>392</v>
      </c>
      <c r="F407" s="17">
        <f>NORMSINV(RAND())</f>
        <v/>
      </c>
      <c r="G407" s="15">
        <f>C5*EXP((C7-0.5*C8^2)*C6+C8*SQRT(C6)*F407)</f>
        <v/>
      </c>
      <c r="H407" s="15">
        <f>MAX(G407-C9,0)</f>
        <v/>
      </c>
    </row>
    <row r="408" ht="12" customHeight="1" s="51">
      <c r="E408" s="23" t="n">
        <v>393</v>
      </c>
      <c r="F408" s="17">
        <f>NORMSINV(RAND())</f>
        <v/>
      </c>
      <c r="G408" s="15">
        <f>C5*EXP((C7-0.5*C8^2)*C6+C8*SQRT(C6)*F408)</f>
        <v/>
      </c>
      <c r="H408" s="15">
        <f>MAX(G408-C9,0)</f>
        <v/>
      </c>
    </row>
    <row r="409" ht="12" customHeight="1" s="51">
      <c r="E409" s="23" t="n">
        <v>394</v>
      </c>
      <c r="F409" s="17">
        <f>NORMSINV(RAND())</f>
        <v/>
      </c>
      <c r="G409" s="15">
        <f>C5*EXP((C7-0.5*C8^2)*C6+C8*SQRT(C6)*F409)</f>
        <v/>
      </c>
      <c r="H409" s="15">
        <f>MAX(G409-C9,0)</f>
        <v/>
      </c>
    </row>
    <row r="410" ht="12" customHeight="1" s="51">
      <c r="E410" s="23" t="n">
        <v>395</v>
      </c>
      <c r="F410" s="17">
        <f>NORMSINV(RAND())</f>
        <v/>
      </c>
      <c r="G410" s="15">
        <f>C5*EXP((C7-0.5*C8^2)*C6+C8*SQRT(C6)*F410)</f>
        <v/>
      </c>
      <c r="H410" s="15">
        <f>MAX(G410-C9,0)</f>
        <v/>
      </c>
    </row>
    <row r="411" ht="12" customHeight="1" s="51">
      <c r="E411" s="23" t="n">
        <v>396</v>
      </c>
      <c r="F411" s="17">
        <f>NORMSINV(RAND())</f>
        <v/>
      </c>
      <c r="G411" s="15">
        <f>C5*EXP((C7-0.5*C8^2)*C6+C8*SQRT(C6)*F411)</f>
        <v/>
      </c>
      <c r="H411" s="15">
        <f>MAX(G411-C9,0)</f>
        <v/>
      </c>
    </row>
    <row r="412" ht="12" customHeight="1" s="51">
      <c r="E412" s="23" t="n">
        <v>397</v>
      </c>
      <c r="F412" s="17">
        <f>NORMSINV(RAND())</f>
        <v/>
      </c>
      <c r="G412" s="15">
        <f>C5*EXP((C7-0.5*C8^2)*C6+C8*SQRT(C6)*F412)</f>
        <v/>
      </c>
      <c r="H412" s="15">
        <f>MAX(G412-C9,0)</f>
        <v/>
      </c>
    </row>
    <row r="413" ht="12" customHeight="1" s="51">
      <c r="E413" s="23" t="n">
        <v>398</v>
      </c>
      <c r="F413" s="17">
        <f>NORMSINV(RAND())</f>
        <v/>
      </c>
      <c r="G413" s="15">
        <f>C5*EXP((C7-0.5*C8^2)*C6+C8*SQRT(C6)*F413)</f>
        <v/>
      </c>
      <c r="H413" s="15">
        <f>MAX(G413-C9,0)</f>
        <v/>
      </c>
    </row>
    <row r="414" ht="12" customHeight="1" s="51">
      <c r="E414" s="23" t="n">
        <v>399</v>
      </c>
      <c r="F414" s="17">
        <f>NORMSINV(RAND())</f>
        <v/>
      </c>
      <c r="G414" s="15">
        <f>C5*EXP((C7-0.5*C8^2)*C6+C8*SQRT(C6)*F414)</f>
        <v/>
      </c>
      <c r="H414" s="15">
        <f>MAX(G414-C9,0)</f>
        <v/>
      </c>
    </row>
    <row r="415" ht="12" customHeight="1" s="51">
      <c r="E415" s="23" t="n">
        <v>400</v>
      </c>
      <c r="F415" s="17">
        <f>NORMSINV(RAND())</f>
        <v/>
      </c>
      <c r="G415" s="15">
        <f>C5*EXP((C7-0.5*C8^2)*C6+C8*SQRT(C6)*F415)</f>
        <v/>
      </c>
      <c r="H415" s="15">
        <f>MAX(G415-C9,0)</f>
        <v/>
      </c>
    </row>
    <row r="416" ht="12" customHeight="1" s="51">
      <c r="E416" s="23" t="n">
        <v>401</v>
      </c>
      <c r="F416" s="17">
        <f>NORMSINV(RAND())</f>
        <v/>
      </c>
      <c r="G416" s="15">
        <f>C5*EXP((C7-0.5*C8^2)*C6+C8*SQRT(C6)*F416)</f>
        <v/>
      </c>
      <c r="H416" s="15">
        <f>MAX(G416-C9,0)</f>
        <v/>
      </c>
    </row>
    <row r="417" ht="12" customHeight="1" s="51">
      <c r="E417" s="23" t="n">
        <v>402</v>
      </c>
      <c r="F417" s="17">
        <f>NORMSINV(RAND())</f>
        <v/>
      </c>
      <c r="G417" s="15">
        <f>C5*EXP((C7-0.5*C8^2)*C6+C8*SQRT(C6)*F417)</f>
        <v/>
      </c>
      <c r="H417" s="15">
        <f>MAX(G417-C9,0)</f>
        <v/>
      </c>
    </row>
    <row r="418" ht="12" customHeight="1" s="51">
      <c r="E418" s="23" t="n">
        <v>403</v>
      </c>
      <c r="F418" s="17">
        <f>NORMSINV(RAND())</f>
        <v/>
      </c>
      <c r="G418" s="15">
        <f>C5*EXP((C7-0.5*C8^2)*C6+C8*SQRT(C6)*F418)</f>
        <v/>
      </c>
      <c r="H418" s="15">
        <f>MAX(G418-C9,0)</f>
        <v/>
      </c>
    </row>
    <row r="419" ht="12" customHeight="1" s="51">
      <c r="E419" s="23" t="n">
        <v>404</v>
      </c>
      <c r="F419" s="17">
        <f>NORMSINV(RAND())</f>
        <v/>
      </c>
      <c r="G419" s="15">
        <f>C5*EXP((C7-0.5*C8^2)*C6+C8*SQRT(C6)*F419)</f>
        <v/>
      </c>
      <c r="H419" s="15">
        <f>MAX(G419-C9,0)</f>
        <v/>
      </c>
    </row>
    <row r="420" ht="12" customHeight="1" s="51">
      <c r="E420" s="23" t="n">
        <v>405</v>
      </c>
      <c r="F420" s="17">
        <f>NORMSINV(RAND())</f>
        <v/>
      </c>
      <c r="G420" s="15">
        <f>C5*EXP((C7-0.5*C8^2)*C6+C8*SQRT(C6)*F420)</f>
        <v/>
      </c>
      <c r="H420" s="15">
        <f>MAX(G420-C9,0)</f>
        <v/>
      </c>
    </row>
    <row r="421" ht="12" customHeight="1" s="51">
      <c r="E421" s="23" t="n">
        <v>406</v>
      </c>
      <c r="F421" s="17">
        <f>NORMSINV(RAND())</f>
        <v/>
      </c>
      <c r="G421" s="15">
        <f>C5*EXP((C7-0.5*C8^2)*C6+C8*SQRT(C6)*F421)</f>
        <v/>
      </c>
      <c r="H421" s="15">
        <f>MAX(G421-C9,0)</f>
        <v/>
      </c>
    </row>
    <row r="422" ht="12" customHeight="1" s="51">
      <c r="E422" s="23" t="n">
        <v>407</v>
      </c>
      <c r="F422" s="17">
        <f>NORMSINV(RAND())</f>
        <v/>
      </c>
      <c r="G422" s="15">
        <f>C5*EXP((C7-0.5*C8^2)*C6+C8*SQRT(C6)*F422)</f>
        <v/>
      </c>
      <c r="H422" s="15">
        <f>MAX(G422-C9,0)</f>
        <v/>
      </c>
    </row>
    <row r="423" ht="12" customHeight="1" s="51">
      <c r="E423" s="23" t="n">
        <v>408</v>
      </c>
      <c r="F423" s="17">
        <f>NORMSINV(RAND())</f>
        <v/>
      </c>
      <c r="G423" s="15">
        <f>C5*EXP((C7-0.5*C8^2)*C6+C8*SQRT(C6)*F423)</f>
        <v/>
      </c>
      <c r="H423" s="15">
        <f>MAX(G423-C9,0)</f>
        <v/>
      </c>
    </row>
    <row r="424" ht="12" customHeight="1" s="51">
      <c r="E424" s="23" t="n">
        <v>409</v>
      </c>
      <c r="F424" s="17">
        <f>NORMSINV(RAND())</f>
        <v/>
      </c>
      <c r="G424" s="15">
        <f>C5*EXP((C7-0.5*C8^2)*C6+C8*SQRT(C6)*F424)</f>
        <v/>
      </c>
      <c r="H424" s="15">
        <f>MAX(G424-C9,0)</f>
        <v/>
      </c>
    </row>
    <row r="425" ht="12" customHeight="1" s="51">
      <c r="E425" s="23" t="n">
        <v>410</v>
      </c>
      <c r="F425" s="17">
        <f>NORMSINV(RAND())</f>
        <v/>
      </c>
      <c r="G425" s="15">
        <f>C5*EXP((C7-0.5*C8^2)*C6+C8*SQRT(C6)*F425)</f>
        <v/>
      </c>
      <c r="H425" s="15">
        <f>MAX(G425-C9,0)</f>
        <v/>
      </c>
    </row>
    <row r="426" ht="12" customHeight="1" s="51">
      <c r="E426" s="23" t="n">
        <v>411</v>
      </c>
      <c r="F426" s="17">
        <f>NORMSINV(RAND())</f>
        <v/>
      </c>
      <c r="G426" s="15">
        <f>C5*EXP((C7-0.5*C8^2)*C6+C8*SQRT(C6)*F426)</f>
        <v/>
      </c>
      <c r="H426" s="15">
        <f>MAX(G426-C9,0)</f>
        <v/>
      </c>
    </row>
    <row r="427" ht="12" customHeight="1" s="51">
      <c r="E427" s="23" t="n">
        <v>412</v>
      </c>
      <c r="F427" s="17">
        <f>NORMSINV(RAND())</f>
        <v/>
      </c>
      <c r="G427" s="15">
        <f>C5*EXP((C7-0.5*C8^2)*C6+C8*SQRT(C6)*F427)</f>
        <v/>
      </c>
      <c r="H427" s="15">
        <f>MAX(G427-C9,0)</f>
        <v/>
      </c>
    </row>
    <row r="428" ht="12" customHeight="1" s="51">
      <c r="E428" s="23" t="n">
        <v>413</v>
      </c>
      <c r="F428" s="17">
        <f>NORMSINV(RAND())</f>
        <v/>
      </c>
      <c r="G428" s="15">
        <f>C5*EXP((C7-0.5*C8^2)*C6+C8*SQRT(C6)*F428)</f>
        <v/>
      </c>
      <c r="H428" s="15">
        <f>MAX(G428-C9,0)</f>
        <v/>
      </c>
    </row>
    <row r="429" ht="12" customHeight="1" s="51">
      <c r="E429" s="23" t="n">
        <v>414</v>
      </c>
      <c r="F429" s="17">
        <f>NORMSINV(RAND())</f>
        <v/>
      </c>
      <c r="G429" s="15">
        <f>C5*EXP((C7-0.5*C8^2)*C6+C8*SQRT(C6)*F429)</f>
        <v/>
      </c>
      <c r="H429" s="15">
        <f>MAX(G429-C9,0)</f>
        <v/>
      </c>
    </row>
    <row r="430" ht="12" customHeight="1" s="51">
      <c r="E430" s="23" t="n">
        <v>415</v>
      </c>
      <c r="F430" s="17">
        <f>NORMSINV(RAND())</f>
        <v/>
      </c>
      <c r="G430" s="15">
        <f>C5*EXP((C7-0.5*C8^2)*C6+C8*SQRT(C6)*F430)</f>
        <v/>
      </c>
      <c r="H430" s="15">
        <f>MAX(G430-C9,0)</f>
        <v/>
      </c>
    </row>
    <row r="431" ht="12" customHeight="1" s="51">
      <c r="E431" s="23" t="n">
        <v>416</v>
      </c>
      <c r="F431" s="17">
        <f>NORMSINV(RAND())</f>
        <v/>
      </c>
      <c r="G431" s="15">
        <f>C5*EXP((C7-0.5*C8^2)*C6+C8*SQRT(C6)*F431)</f>
        <v/>
      </c>
      <c r="H431" s="15">
        <f>MAX(G431-C9,0)</f>
        <v/>
      </c>
    </row>
    <row r="432" ht="12" customHeight="1" s="51">
      <c r="E432" s="23" t="n">
        <v>417</v>
      </c>
      <c r="F432" s="17">
        <f>NORMSINV(RAND())</f>
        <v/>
      </c>
      <c r="G432" s="15">
        <f>C5*EXP((C7-0.5*C8^2)*C6+C8*SQRT(C6)*F432)</f>
        <v/>
      </c>
      <c r="H432" s="15">
        <f>MAX(G432-C9,0)</f>
        <v/>
      </c>
    </row>
    <row r="433" ht="12" customHeight="1" s="51">
      <c r="E433" s="23" t="n">
        <v>418</v>
      </c>
      <c r="F433" s="17">
        <f>NORMSINV(RAND())</f>
        <v/>
      </c>
      <c r="G433" s="15">
        <f>C5*EXP((C7-0.5*C8^2)*C6+C8*SQRT(C6)*F433)</f>
        <v/>
      </c>
      <c r="H433" s="15">
        <f>MAX(G433-C9,0)</f>
        <v/>
      </c>
    </row>
    <row r="434" ht="12" customHeight="1" s="51">
      <c r="E434" s="23" t="n">
        <v>419</v>
      </c>
      <c r="F434" s="17">
        <f>NORMSINV(RAND())</f>
        <v/>
      </c>
      <c r="G434" s="15">
        <f>C5*EXP((C7-0.5*C8^2)*C6+C8*SQRT(C6)*F434)</f>
        <v/>
      </c>
      <c r="H434" s="15">
        <f>MAX(G434-C9,0)</f>
        <v/>
      </c>
    </row>
    <row r="435" ht="12" customHeight="1" s="51">
      <c r="E435" s="23" t="n">
        <v>420</v>
      </c>
      <c r="F435" s="17">
        <f>NORMSINV(RAND())</f>
        <v/>
      </c>
      <c r="G435" s="15">
        <f>C5*EXP((C7-0.5*C8^2)*C6+C8*SQRT(C6)*F435)</f>
        <v/>
      </c>
      <c r="H435" s="15">
        <f>MAX(G435-C9,0)</f>
        <v/>
      </c>
    </row>
    <row r="436" ht="12" customHeight="1" s="51">
      <c r="E436" s="23" t="n">
        <v>421</v>
      </c>
      <c r="F436" s="17">
        <f>NORMSINV(RAND())</f>
        <v/>
      </c>
      <c r="G436" s="15">
        <f>C5*EXP((C7-0.5*C8^2)*C6+C8*SQRT(C6)*F436)</f>
        <v/>
      </c>
      <c r="H436" s="15">
        <f>MAX(G436-C9,0)</f>
        <v/>
      </c>
    </row>
    <row r="437" ht="12" customHeight="1" s="51">
      <c r="E437" s="23" t="n">
        <v>422</v>
      </c>
      <c r="F437" s="17">
        <f>NORMSINV(RAND())</f>
        <v/>
      </c>
      <c r="G437" s="15">
        <f>C5*EXP((C7-0.5*C8^2)*C6+C8*SQRT(C6)*F437)</f>
        <v/>
      </c>
      <c r="H437" s="15">
        <f>MAX(G437-C9,0)</f>
        <v/>
      </c>
    </row>
    <row r="438" ht="12" customHeight="1" s="51">
      <c r="E438" s="23" t="n">
        <v>423</v>
      </c>
      <c r="F438" s="17">
        <f>NORMSINV(RAND())</f>
        <v/>
      </c>
      <c r="G438" s="15">
        <f>C5*EXP((C7-0.5*C8^2)*C6+C8*SQRT(C6)*F438)</f>
        <v/>
      </c>
      <c r="H438" s="15">
        <f>MAX(G438-C9,0)</f>
        <v/>
      </c>
    </row>
    <row r="439" ht="12" customHeight="1" s="51">
      <c r="E439" s="23" t="n">
        <v>424</v>
      </c>
      <c r="F439" s="17">
        <f>NORMSINV(RAND())</f>
        <v/>
      </c>
      <c r="G439" s="15">
        <f>C5*EXP((C7-0.5*C8^2)*C6+C8*SQRT(C6)*F439)</f>
        <v/>
      </c>
      <c r="H439" s="15">
        <f>MAX(G439-C9,0)</f>
        <v/>
      </c>
    </row>
    <row r="440" ht="12" customHeight="1" s="51">
      <c r="E440" s="23" t="n">
        <v>425</v>
      </c>
      <c r="F440" s="17">
        <f>NORMSINV(RAND())</f>
        <v/>
      </c>
      <c r="G440" s="15">
        <f>C5*EXP((C7-0.5*C8^2)*C6+C8*SQRT(C6)*F440)</f>
        <v/>
      </c>
      <c r="H440" s="15">
        <f>MAX(G440-C9,0)</f>
        <v/>
      </c>
    </row>
    <row r="441" ht="12" customHeight="1" s="51">
      <c r="E441" s="23" t="n">
        <v>426</v>
      </c>
      <c r="F441" s="17">
        <f>NORMSINV(RAND())</f>
        <v/>
      </c>
      <c r="G441" s="15">
        <f>C5*EXP((C7-0.5*C8^2)*C6+C8*SQRT(C6)*F441)</f>
        <v/>
      </c>
      <c r="H441" s="15">
        <f>MAX(G441-C9,0)</f>
        <v/>
      </c>
    </row>
    <row r="442" ht="12" customHeight="1" s="51">
      <c r="E442" s="23" t="n">
        <v>427</v>
      </c>
      <c r="F442" s="17">
        <f>NORMSINV(RAND())</f>
        <v/>
      </c>
      <c r="G442" s="15">
        <f>C5*EXP((C7-0.5*C8^2)*C6+C8*SQRT(C6)*F442)</f>
        <v/>
      </c>
      <c r="H442" s="15">
        <f>MAX(G442-C9,0)</f>
        <v/>
      </c>
    </row>
    <row r="443" ht="12" customHeight="1" s="51">
      <c r="E443" s="23" t="n">
        <v>428</v>
      </c>
      <c r="F443" s="17">
        <f>NORMSINV(RAND())</f>
        <v/>
      </c>
      <c r="G443" s="15">
        <f>C5*EXP((C7-0.5*C8^2)*C6+C8*SQRT(C6)*F443)</f>
        <v/>
      </c>
      <c r="H443" s="15">
        <f>MAX(G443-C9,0)</f>
        <v/>
      </c>
    </row>
    <row r="444" ht="12" customHeight="1" s="51">
      <c r="E444" s="23" t="n">
        <v>429</v>
      </c>
      <c r="F444" s="17">
        <f>NORMSINV(RAND())</f>
        <v/>
      </c>
      <c r="G444" s="15">
        <f>C5*EXP((C7-0.5*C8^2)*C6+C8*SQRT(C6)*F444)</f>
        <v/>
      </c>
      <c r="H444" s="15">
        <f>MAX(G444-C9,0)</f>
        <v/>
      </c>
    </row>
    <row r="445" ht="12" customHeight="1" s="51">
      <c r="E445" s="23" t="n">
        <v>430</v>
      </c>
      <c r="F445" s="17">
        <f>NORMSINV(RAND())</f>
        <v/>
      </c>
      <c r="G445" s="15">
        <f>C5*EXP((C7-0.5*C8^2)*C6+C8*SQRT(C6)*F445)</f>
        <v/>
      </c>
      <c r="H445" s="15">
        <f>MAX(G445-C9,0)</f>
        <v/>
      </c>
    </row>
    <row r="446" ht="12" customHeight="1" s="51">
      <c r="E446" s="23" t="n">
        <v>431</v>
      </c>
      <c r="F446" s="17">
        <f>NORMSINV(RAND())</f>
        <v/>
      </c>
      <c r="G446" s="15">
        <f>C5*EXP((C7-0.5*C8^2)*C6+C8*SQRT(C6)*F446)</f>
        <v/>
      </c>
      <c r="H446" s="15">
        <f>MAX(G446-C9,0)</f>
        <v/>
      </c>
    </row>
    <row r="447" ht="12" customHeight="1" s="51">
      <c r="E447" s="23" t="n">
        <v>432</v>
      </c>
      <c r="F447" s="17">
        <f>NORMSINV(RAND())</f>
        <v/>
      </c>
      <c r="G447" s="15">
        <f>C5*EXP((C7-0.5*C8^2)*C6+C8*SQRT(C6)*F447)</f>
        <v/>
      </c>
      <c r="H447" s="15">
        <f>MAX(G447-C9,0)</f>
        <v/>
      </c>
    </row>
    <row r="448" ht="12" customHeight="1" s="51">
      <c r="E448" s="23" t="n">
        <v>433</v>
      </c>
      <c r="F448" s="17">
        <f>NORMSINV(RAND())</f>
        <v/>
      </c>
      <c r="G448" s="15">
        <f>C5*EXP((C7-0.5*C8^2)*C6+C8*SQRT(C6)*F448)</f>
        <v/>
      </c>
      <c r="H448" s="15">
        <f>MAX(G448-C9,0)</f>
        <v/>
      </c>
    </row>
    <row r="449" ht="12" customHeight="1" s="51">
      <c r="E449" s="23" t="n">
        <v>434</v>
      </c>
      <c r="F449" s="17">
        <f>NORMSINV(RAND())</f>
        <v/>
      </c>
      <c r="G449" s="15">
        <f>C5*EXP((C7-0.5*C8^2)*C6+C8*SQRT(C6)*F449)</f>
        <v/>
      </c>
      <c r="H449" s="15">
        <f>MAX(G449-C9,0)</f>
        <v/>
      </c>
    </row>
    <row r="450" ht="12" customHeight="1" s="51">
      <c r="E450" s="23" t="n">
        <v>435</v>
      </c>
      <c r="F450" s="17">
        <f>NORMSINV(RAND())</f>
        <v/>
      </c>
      <c r="G450" s="15">
        <f>C5*EXP((C7-0.5*C8^2)*C6+C8*SQRT(C6)*F450)</f>
        <v/>
      </c>
      <c r="H450" s="15">
        <f>MAX(G450-C9,0)</f>
        <v/>
      </c>
    </row>
    <row r="451" ht="12" customHeight="1" s="51">
      <c r="E451" s="23" t="n">
        <v>436</v>
      </c>
      <c r="F451" s="17">
        <f>NORMSINV(RAND())</f>
        <v/>
      </c>
      <c r="G451" s="15">
        <f>C5*EXP((C7-0.5*C8^2)*C6+C8*SQRT(C6)*F451)</f>
        <v/>
      </c>
      <c r="H451" s="15">
        <f>MAX(G451-C9,0)</f>
        <v/>
      </c>
    </row>
    <row r="452" ht="12" customHeight="1" s="51">
      <c r="E452" s="23" t="n">
        <v>437</v>
      </c>
      <c r="F452" s="17">
        <f>NORMSINV(RAND())</f>
        <v/>
      </c>
      <c r="G452" s="15">
        <f>C5*EXP((C7-0.5*C8^2)*C6+C8*SQRT(C6)*F452)</f>
        <v/>
      </c>
      <c r="H452" s="15">
        <f>MAX(G452-C9,0)</f>
        <v/>
      </c>
    </row>
    <row r="453" ht="12" customHeight="1" s="51">
      <c r="E453" s="23" t="n">
        <v>438</v>
      </c>
      <c r="F453" s="17">
        <f>NORMSINV(RAND())</f>
        <v/>
      </c>
      <c r="G453" s="15">
        <f>C5*EXP((C7-0.5*C8^2)*C6+C8*SQRT(C6)*F453)</f>
        <v/>
      </c>
      <c r="H453" s="15">
        <f>MAX(G453-C9,0)</f>
        <v/>
      </c>
    </row>
    <row r="454" ht="12" customHeight="1" s="51">
      <c r="E454" s="23" t="n">
        <v>439</v>
      </c>
      <c r="F454" s="17">
        <f>NORMSINV(RAND())</f>
        <v/>
      </c>
      <c r="G454" s="15">
        <f>C5*EXP((C7-0.5*C8^2)*C6+C8*SQRT(C6)*F454)</f>
        <v/>
      </c>
      <c r="H454" s="15">
        <f>MAX(G454-C9,0)</f>
        <v/>
      </c>
    </row>
    <row r="455" ht="12" customHeight="1" s="51">
      <c r="E455" s="23" t="n">
        <v>440</v>
      </c>
      <c r="F455" s="17">
        <f>NORMSINV(RAND())</f>
        <v/>
      </c>
      <c r="G455" s="15">
        <f>C5*EXP((C7-0.5*C8^2)*C6+C8*SQRT(C6)*F455)</f>
        <v/>
      </c>
      <c r="H455" s="15">
        <f>MAX(G455-C9,0)</f>
        <v/>
      </c>
    </row>
    <row r="456" ht="12" customHeight="1" s="51">
      <c r="E456" s="23" t="n">
        <v>441</v>
      </c>
      <c r="F456" s="17">
        <f>NORMSINV(RAND())</f>
        <v/>
      </c>
      <c r="G456" s="15">
        <f>C5*EXP((C7-0.5*C8^2)*C6+C8*SQRT(C6)*F456)</f>
        <v/>
      </c>
      <c r="H456" s="15">
        <f>MAX(G456-C9,0)</f>
        <v/>
      </c>
    </row>
    <row r="457" ht="12" customHeight="1" s="51">
      <c r="E457" s="23" t="n">
        <v>442</v>
      </c>
      <c r="F457" s="17">
        <f>NORMSINV(RAND())</f>
        <v/>
      </c>
      <c r="G457" s="15">
        <f>C5*EXP((C7-0.5*C8^2)*C6+C8*SQRT(C6)*F457)</f>
        <v/>
      </c>
      <c r="H457" s="15">
        <f>MAX(G457-C9,0)</f>
        <v/>
      </c>
    </row>
    <row r="458" ht="12" customHeight="1" s="51">
      <c r="E458" s="23" t="n">
        <v>443</v>
      </c>
      <c r="F458" s="17">
        <f>NORMSINV(RAND())</f>
        <v/>
      </c>
      <c r="G458" s="15">
        <f>C5*EXP((C7-0.5*C8^2)*C6+C8*SQRT(C6)*F458)</f>
        <v/>
      </c>
      <c r="H458" s="15">
        <f>MAX(G458-C9,0)</f>
        <v/>
      </c>
    </row>
    <row r="459" ht="12" customHeight="1" s="51">
      <c r="E459" s="23" t="n">
        <v>444</v>
      </c>
      <c r="F459" s="17">
        <f>NORMSINV(RAND())</f>
        <v/>
      </c>
      <c r="G459" s="15">
        <f>C5*EXP((C7-0.5*C8^2)*C6+C8*SQRT(C6)*F459)</f>
        <v/>
      </c>
      <c r="H459" s="15">
        <f>MAX(G459-C9,0)</f>
        <v/>
      </c>
    </row>
    <row r="460" ht="12" customHeight="1" s="51">
      <c r="E460" s="23" t="n">
        <v>445</v>
      </c>
      <c r="F460" s="17">
        <f>NORMSINV(RAND())</f>
        <v/>
      </c>
      <c r="G460" s="15">
        <f>C5*EXP((C7-0.5*C8^2)*C6+C8*SQRT(C6)*F460)</f>
        <v/>
      </c>
      <c r="H460" s="15">
        <f>MAX(G460-C9,0)</f>
        <v/>
      </c>
    </row>
    <row r="461" ht="12" customHeight="1" s="51">
      <c r="E461" s="23" t="n">
        <v>446</v>
      </c>
      <c r="F461" s="17">
        <f>NORMSINV(RAND())</f>
        <v/>
      </c>
      <c r="G461" s="15">
        <f>C5*EXP((C7-0.5*C8^2)*C6+C8*SQRT(C6)*F461)</f>
        <v/>
      </c>
      <c r="H461" s="15">
        <f>MAX(G461-C9,0)</f>
        <v/>
      </c>
    </row>
    <row r="462" ht="12" customHeight="1" s="51">
      <c r="E462" s="23" t="n">
        <v>447</v>
      </c>
      <c r="F462" s="17">
        <f>NORMSINV(RAND())</f>
        <v/>
      </c>
      <c r="G462" s="15">
        <f>C5*EXP((C7-0.5*C8^2)*C6+C8*SQRT(C6)*F462)</f>
        <v/>
      </c>
      <c r="H462" s="15">
        <f>MAX(G462-C9,0)</f>
        <v/>
      </c>
    </row>
    <row r="463" ht="12" customHeight="1" s="51">
      <c r="E463" s="23" t="n">
        <v>448</v>
      </c>
      <c r="F463" s="17">
        <f>NORMSINV(RAND())</f>
        <v/>
      </c>
      <c r="G463" s="15">
        <f>C5*EXP((C7-0.5*C8^2)*C6+C8*SQRT(C6)*F463)</f>
        <v/>
      </c>
      <c r="H463" s="15">
        <f>MAX(G463-C9,0)</f>
        <v/>
      </c>
    </row>
    <row r="464" ht="12" customHeight="1" s="51">
      <c r="E464" s="23" t="n">
        <v>449</v>
      </c>
      <c r="F464" s="17">
        <f>NORMSINV(RAND())</f>
        <v/>
      </c>
      <c r="G464" s="15">
        <f>C5*EXP((C7-0.5*C8^2)*C6+C8*SQRT(C6)*F464)</f>
        <v/>
      </c>
      <c r="H464" s="15">
        <f>MAX(G464-C9,0)</f>
        <v/>
      </c>
    </row>
    <row r="465" ht="12" customHeight="1" s="51">
      <c r="E465" s="23" t="n">
        <v>450</v>
      </c>
      <c r="F465" s="17">
        <f>NORMSINV(RAND())</f>
        <v/>
      </c>
      <c r="G465" s="15">
        <f>C5*EXP((C7-0.5*C8^2)*C6+C8*SQRT(C6)*F465)</f>
        <v/>
      </c>
      <c r="H465" s="15">
        <f>MAX(G465-C9,0)</f>
        <v/>
      </c>
    </row>
    <row r="466" ht="12" customHeight="1" s="51">
      <c r="E466" s="23" t="n">
        <v>451</v>
      </c>
      <c r="F466" s="17">
        <f>NORMSINV(RAND())</f>
        <v/>
      </c>
      <c r="G466" s="15">
        <f>C5*EXP((C7-0.5*C8^2)*C6+C8*SQRT(C6)*F466)</f>
        <v/>
      </c>
      <c r="H466" s="15">
        <f>MAX(G466-C9,0)</f>
        <v/>
      </c>
    </row>
    <row r="467" ht="12" customHeight="1" s="51">
      <c r="E467" s="23" t="n">
        <v>452</v>
      </c>
      <c r="F467" s="17">
        <f>NORMSINV(RAND())</f>
        <v/>
      </c>
      <c r="G467" s="15">
        <f>C5*EXP((C7-0.5*C8^2)*C6+C8*SQRT(C6)*F467)</f>
        <v/>
      </c>
      <c r="H467" s="15">
        <f>MAX(G467-C9,0)</f>
        <v/>
      </c>
    </row>
    <row r="468" ht="12" customHeight="1" s="51">
      <c r="E468" s="23" t="n">
        <v>453</v>
      </c>
      <c r="F468" s="17">
        <f>NORMSINV(RAND())</f>
        <v/>
      </c>
      <c r="G468" s="15">
        <f>C5*EXP((C7-0.5*C8^2)*C6+C8*SQRT(C6)*F468)</f>
        <v/>
      </c>
      <c r="H468" s="15">
        <f>MAX(G468-C9,0)</f>
        <v/>
      </c>
    </row>
    <row r="469" ht="12" customHeight="1" s="51">
      <c r="E469" s="23" t="n">
        <v>454</v>
      </c>
      <c r="F469" s="17">
        <f>NORMSINV(RAND())</f>
        <v/>
      </c>
      <c r="G469" s="15">
        <f>C5*EXP((C7-0.5*C8^2)*C6+C8*SQRT(C6)*F469)</f>
        <v/>
      </c>
      <c r="H469" s="15">
        <f>MAX(G469-C9,0)</f>
        <v/>
      </c>
    </row>
    <row r="470" ht="12" customHeight="1" s="51">
      <c r="E470" s="23" t="n">
        <v>455</v>
      </c>
      <c r="F470" s="17">
        <f>NORMSINV(RAND())</f>
        <v/>
      </c>
      <c r="G470" s="15">
        <f>C5*EXP((C7-0.5*C8^2)*C6+C8*SQRT(C6)*F470)</f>
        <v/>
      </c>
      <c r="H470" s="15">
        <f>MAX(G470-C9,0)</f>
        <v/>
      </c>
    </row>
    <row r="471" ht="12" customHeight="1" s="51">
      <c r="E471" s="23" t="n">
        <v>456</v>
      </c>
      <c r="F471" s="17">
        <f>NORMSINV(RAND())</f>
        <v/>
      </c>
      <c r="G471" s="15">
        <f>C5*EXP((C7-0.5*C8^2)*C6+C8*SQRT(C6)*F471)</f>
        <v/>
      </c>
      <c r="H471" s="15">
        <f>MAX(G471-C9,0)</f>
        <v/>
      </c>
    </row>
    <row r="472" ht="12" customHeight="1" s="51">
      <c r="E472" s="23" t="n">
        <v>457</v>
      </c>
      <c r="F472" s="17">
        <f>NORMSINV(RAND())</f>
        <v/>
      </c>
      <c r="G472" s="15">
        <f>C5*EXP((C7-0.5*C8^2)*C6+C8*SQRT(C6)*F472)</f>
        <v/>
      </c>
      <c r="H472" s="15">
        <f>MAX(G472-C9,0)</f>
        <v/>
      </c>
    </row>
    <row r="473" ht="12" customHeight="1" s="51">
      <c r="E473" s="23" t="n">
        <v>458</v>
      </c>
      <c r="F473" s="17">
        <f>NORMSINV(RAND())</f>
        <v/>
      </c>
      <c r="G473" s="15">
        <f>C5*EXP((C7-0.5*C8^2)*C6+C8*SQRT(C6)*F473)</f>
        <v/>
      </c>
      <c r="H473" s="15">
        <f>MAX(G473-C9,0)</f>
        <v/>
      </c>
    </row>
    <row r="474" ht="12" customHeight="1" s="51">
      <c r="E474" s="23" t="n">
        <v>459</v>
      </c>
      <c r="F474" s="17">
        <f>NORMSINV(RAND())</f>
        <v/>
      </c>
      <c r="G474" s="15">
        <f>C5*EXP((C7-0.5*C8^2)*C6+C8*SQRT(C6)*F474)</f>
        <v/>
      </c>
      <c r="H474" s="15">
        <f>MAX(G474-C9,0)</f>
        <v/>
      </c>
    </row>
    <row r="475" ht="12" customHeight="1" s="51">
      <c r="E475" s="23" t="n">
        <v>460</v>
      </c>
      <c r="F475" s="17">
        <f>NORMSINV(RAND())</f>
        <v/>
      </c>
      <c r="G475" s="15">
        <f>C5*EXP((C7-0.5*C8^2)*C6+C8*SQRT(C6)*F475)</f>
        <v/>
      </c>
      <c r="H475" s="15">
        <f>MAX(G475-C9,0)</f>
        <v/>
      </c>
    </row>
    <row r="476" ht="12" customHeight="1" s="51">
      <c r="E476" s="23" t="n">
        <v>461</v>
      </c>
      <c r="F476" s="17">
        <f>NORMSINV(RAND())</f>
        <v/>
      </c>
      <c r="G476" s="15">
        <f>C5*EXP((C7-0.5*C8^2)*C6+C8*SQRT(C6)*F476)</f>
        <v/>
      </c>
      <c r="H476" s="15">
        <f>MAX(G476-C9,0)</f>
        <v/>
      </c>
    </row>
    <row r="477" ht="12" customHeight="1" s="51">
      <c r="E477" s="23" t="n">
        <v>462</v>
      </c>
      <c r="F477" s="17">
        <f>NORMSINV(RAND())</f>
        <v/>
      </c>
      <c r="G477" s="15">
        <f>C5*EXP((C7-0.5*C8^2)*C6+C8*SQRT(C6)*F477)</f>
        <v/>
      </c>
      <c r="H477" s="15">
        <f>MAX(G477-C9,0)</f>
        <v/>
      </c>
    </row>
    <row r="478" ht="12" customHeight="1" s="51">
      <c r="E478" s="23" t="n">
        <v>463</v>
      </c>
      <c r="F478" s="17">
        <f>NORMSINV(RAND())</f>
        <v/>
      </c>
      <c r="G478" s="15">
        <f>C5*EXP((C7-0.5*C8^2)*C6+C8*SQRT(C6)*F478)</f>
        <v/>
      </c>
      <c r="H478" s="15">
        <f>MAX(G478-C9,0)</f>
        <v/>
      </c>
    </row>
    <row r="479" ht="12" customHeight="1" s="51">
      <c r="E479" s="23" t="n">
        <v>464</v>
      </c>
      <c r="F479" s="17">
        <f>NORMSINV(RAND())</f>
        <v/>
      </c>
      <c r="G479" s="15">
        <f>C5*EXP((C7-0.5*C8^2)*C6+C8*SQRT(C6)*F479)</f>
        <v/>
      </c>
      <c r="H479" s="15">
        <f>MAX(G479-C9,0)</f>
        <v/>
      </c>
    </row>
    <row r="480" ht="12" customHeight="1" s="51">
      <c r="E480" s="23" t="n">
        <v>465</v>
      </c>
      <c r="F480" s="17">
        <f>NORMSINV(RAND())</f>
        <v/>
      </c>
      <c r="G480" s="15">
        <f>C5*EXP((C7-0.5*C8^2)*C6+C8*SQRT(C6)*F480)</f>
        <v/>
      </c>
      <c r="H480" s="15">
        <f>MAX(G480-C9,0)</f>
        <v/>
      </c>
    </row>
    <row r="481" ht="12" customHeight="1" s="51">
      <c r="E481" s="23" t="n">
        <v>466</v>
      </c>
      <c r="F481" s="17">
        <f>NORMSINV(RAND())</f>
        <v/>
      </c>
      <c r="G481" s="15">
        <f>C5*EXP((C7-0.5*C8^2)*C6+C8*SQRT(C6)*F481)</f>
        <v/>
      </c>
      <c r="H481" s="15">
        <f>MAX(G481-C9,0)</f>
        <v/>
      </c>
    </row>
    <row r="482" ht="12" customHeight="1" s="51">
      <c r="E482" s="23" t="n">
        <v>467</v>
      </c>
      <c r="F482" s="17">
        <f>NORMSINV(RAND())</f>
        <v/>
      </c>
      <c r="G482" s="15">
        <f>C5*EXP((C7-0.5*C8^2)*C6+C8*SQRT(C6)*F482)</f>
        <v/>
      </c>
      <c r="H482" s="15">
        <f>MAX(G482-C9,0)</f>
        <v/>
      </c>
    </row>
    <row r="483" ht="12" customHeight="1" s="51">
      <c r="E483" s="23" t="n">
        <v>468</v>
      </c>
      <c r="F483" s="17">
        <f>NORMSINV(RAND())</f>
        <v/>
      </c>
      <c r="G483" s="15">
        <f>C5*EXP((C7-0.5*C8^2)*C6+C8*SQRT(C6)*F483)</f>
        <v/>
      </c>
      <c r="H483" s="15">
        <f>MAX(G483-C9,0)</f>
        <v/>
      </c>
    </row>
    <row r="484" ht="12" customHeight="1" s="51">
      <c r="E484" s="23" t="n">
        <v>469</v>
      </c>
      <c r="F484" s="17">
        <f>NORMSINV(RAND())</f>
        <v/>
      </c>
      <c r="G484" s="15">
        <f>C5*EXP((C7-0.5*C8^2)*C6+C8*SQRT(C6)*F484)</f>
        <v/>
      </c>
      <c r="H484" s="15">
        <f>MAX(G484-C9,0)</f>
        <v/>
      </c>
    </row>
    <row r="485" ht="12" customHeight="1" s="51">
      <c r="E485" s="23" t="n">
        <v>470</v>
      </c>
      <c r="F485" s="17">
        <f>NORMSINV(RAND())</f>
        <v/>
      </c>
      <c r="G485" s="15">
        <f>C5*EXP((C7-0.5*C8^2)*C6+C8*SQRT(C6)*F485)</f>
        <v/>
      </c>
      <c r="H485" s="15">
        <f>MAX(G485-C9,0)</f>
        <v/>
      </c>
    </row>
    <row r="486" ht="12" customHeight="1" s="51">
      <c r="E486" s="23" t="n">
        <v>471</v>
      </c>
      <c r="F486" s="17">
        <f>NORMSINV(RAND())</f>
        <v/>
      </c>
      <c r="G486" s="15">
        <f>C5*EXP((C7-0.5*C8^2)*C6+C8*SQRT(C6)*F486)</f>
        <v/>
      </c>
      <c r="H486" s="15">
        <f>MAX(G486-C9,0)</f>
        <v/>
      </c>
    </row>
    <row r="487" ht="12" customHeight="1" s="51">
      <c r="E487" s="23" t="n">
        <v>472</v>
      </c>
      <c r="F487" s="17">
        <f>NORMSINV(RAND())</f>
        <v/>
      </c>
      <c r="G487" s="15">
        <f>C5*EXP((C7-0.5*C8^2)*C6+C8*SQRT(C6)*F487)</f>
        <v/>
      </c>
      <c r="H487" s="15">
        <f>MAX(G487-C9,0)</f>
        <v/>
      </c>
    </row>
    <row r="488" ht="12" customHeight="1" s="51">
      <c r="E488" s="23" t="n">
        <v>473</v>
      </c>
      <c r="F488" s="17">
        <f>NORMSINV(RAND())</f>
        <v/>
      </c>
      <c r="G488" s="15">
        <f>C5*EXP((C7-0.5*C8^2)*C6+C8*SQRT(C6)*F488)</f>
        <v/>
      </c>
      <c r="H488" s="15">
        <f>MAX(G488-C9,0)</f>
        <v/>
      </c>
    </row>
    <row r="489" ht="12" customHeight="1" s="51">
      <c r="E489" s="23" t="n">
        <v>474</v>
      </c>
      <c r="F489" s="17">
        <f>NORMSINV(RAND())</f>
        <v/>
      </c>
      <c r="G489" s="15">
        <f>C5*EXP((C7-0.5*C8^2)*C6+C8*SQRT(C6)*F489)</f>
        <v/>
      </c>
      <c r="H489" s="15">
        <f>MAX(G489-C9,0)</f>
        <v/>
      </c>
    </row>
    <row r="490" ht="12" customHeight="1" s="51">
      <c r="E490" s="23" t="n">
        <v>475</v>
      </c>
      <c r="F490" s="17">
        <f>NORMSINV(RAND())</f>
        <v/>
      </c>
      <c r="G490" s="15">
        <f>C5*EXP((C7-0.5*C8^2)*C6+C8*SQRT(C6)*F490)</f>
        <v/>
      </c>
      <c r="H490" s="15">
        <f>MAX(G490-C9,0)</f>
        <v/>
      </c>
    </row>
    <row r="491" ht="12" customHeight="1" s="51">
      <c r="E491" s="23" t="n">
        <v>476</v>
      </c>
      <c r="F491" s="17">
        <f>NORMSINV(RAND())</f>
        <v/>
      </c>
      <c r="G491" s="15">
        <f>C5*EXP((C7-0.5*C8^2)*C6+C8*SQRT(C6)*F491)</f>
        <v/>
      </c>
      <c r="H491" s="15">
        <f>MAX(G491-C9,0)</f>
        <v/>
      </c>
    </row>
    <row r="492" ht="12" customHeight="1" s="51">
      <c r="E492" s="23" t="n">
        <v>477</v>
      </c>
      <c r="F492" s="17">
        <f>NORMSINV(RAND())</f>
        <v/>
      </c>
      <c r="G492" s="15">
        <f>C5*EXP((C7-0.5*C8^2)*C6+C8*SQRT(C6)*F492)</f>
        <v/>
      </c>
      <c r="H492" s="15">
        <f>MAX(G492-C9,0)</f>
        <v/>
      </c>
    </row>
    <row r="493" ht="12" customHeight="1" s="51">
      <c r="E493" s="23" t="n">
        <v>478</v>
      </c>
      <c r="F493" s="17">
        <f>NORMSINV(RAND())</f>
        <v/>
      </c>
      <c r="G493" s="15">
        <f>C5*EXP((C7-0.5*C8^2)*C6+C8*SQRT(C6)*F493)</f>
        <v/>
      </c>
      <c r="H493" s="15">
        <f>MAX(G493-C9,0)</f>
        <v/>
      </c>
    </row>
    <row r="494" ht="12" customHeight="1" s="51">
      <c r="E494" s="23" t="n">
        <v>479</v>
      </c>
      <c r="F494" s="17">
        <f>NORMSINV(RAND())</f>
        <v/>
      </c>
      <c r="G494" s="15">
        <f>C5*EXP((C7-0.5*C8^2)*C6+C8*SQRT(C6)*F494)</f>
        <v/>
      </c>
      <c r="H494" s="15">
        <f>MAX(G494-C9,0)</f>
        <v/>
      </c>
    </row>
    <row r="495" ht="12" customHeight="1" s="51">
      <c r="E495" s="23" t="n">
        <v>480</v>
      </c>
      <c r="F495" s="17">
        <f>NORMSINV(RAND())</f>
        <v/>
      </c>
      <c r="G495" s="15">
        <f>C5*EXP((C7-0.5*C8^2)*C6+C8*SQRT(C6)*F495)</f>
        <v/>
      </c>
      <c r="H495" s="15">
        <f>MAX(G495-C9,0)</f>
        <v/>
      </c>
    </row>
    <row r="496" ht="12" customHeight="1" s="51">
      <c r="E496" s="23" t="n">
        <v>481</v>
      </c>
      <c r="F496" s="17">
        <f>NORMSINV(RAND())</f>
        <v/>
      </c>
      <c r="G496" s="15">
        <f>C5*EXP((C7-0.5*C8^2)*C6+C8*SQRT(C6)*F496)</f>
        <v/>
      </c>
      <c r="H496" s="15">
        <f>MAX(G496-C9,0)</f>
        <v/>
      </c>
    </row>
    <row r="497" ht="12" customHeight="1" s="51">
      <c r="E497" s="23" t="n">
        <v>482</v>
      </c>
      <c r="F497" s="17">
        <f>NORMSINV(RAND())</f>
        <v/>
      </c>
      <c r="G497" s="15">
        <f>C5*EXP((C7-0.5*C8^2)*C6+C8*SQRT(C6)*F497)</f>
        <v/>
      </c>
      <c r="H497" s="15">
        <f>MAX(G497-C9,0)</f>
        <v/>
      </c>
    </row>
    <row r="498" ht="12" customHeight="1" s="51">
      <c r="E498" s="23" t="n">
        <v>483</v>
      </c>
      <c r="F498" s="17">
        <f>NORMSINV(RAND())</f>
        <v/>
      </c>
      <c r="G498" s="15">
        <f>C5*EXP((C7-0.5*C8^2)*C6+C8*SQRT(C6)*F498)</f>
        <v/>
      </c>
      <c r="H498" s="15">
        <f>MAX(G498-C9,0)</f>
        <v/>
      </c>
    </row>
    <row r="499" ht="12" customHeight="1" s="51">
      <c r="E499" s="23" t="n">
        <v>484</v>
      </c>
      <c r="F499" s="17">
        <f>NORMSINV(RAND())</f>
        <v/>
      </c>
      <c r="G499" s="15">
        <f>C5*EXP((C7-0.5*C8^2)*C6+C8*SQRT(C6)*F499)</f>
        <v/>
      </c>
      <c r="H499" s="15">
        <f>MAX(G499-C9,0)</f>
        <v/>
      </c>
    </row>
    <row r="500" ht="12" customHeight="1" s="51">
      <c r="E500" s="23" t="n">
        <v>485</v>
      </c>
      <c r="F500" s="17">
        <f>NORMSINV(RAND())</f>
        <v/>
      </c>
      <c r="G500" s="15">
        <f>C5*EXP((C7-0.5*C8^2)*C6+C8*SQRT(C6)*F500)</f>
        <v/>
      </c>
      <c r="H500" s="15">
        <f>MAX(G500-C9,0)</f>
        <v/>
      </c>
    </row>
    <row r="501" ht="12" customHeight="1" s="51">
      <c r="E501" s="23" t="n">
        <v>486</v>
      </c>
      <c r="F501" s="17">
        <f>NORMSINV(RAND())</f>
        <v/>
      </c>
      <c r="G501" s="15">
        <f>C5*EXP((C7-0.5*C8^2)*C6+C8*SQRT(C6)*F501)</f>
        <v/>
      </c>
      <c r="H501" s="15">
        <f>MAX(G501-C9,0)</f>
        <v/>
      </c>
    </row>
    <row r="502" ht="12" customHeight="1" s="51">
      <c r="E502" s="23" t="n">
        <v>487</v>
      </c>
      <c r="F502" s="17">
        <f>NORMSINV(RAND())</f>
        <v/>
      </c>
      <c r="G502" s="15">
        <f>C5*EXP((C7-0.5*C8^2)*C6+C8*SQRT(C6)*F502)</f>
        <v/>
      </c>
      <c r="H502" s="15">
        <f>MAX(G502-C9,0)</f>
        <v/>
      </c>
    </row>
    <row r="503" ht="12" customHeight="1" s="51">
      <c r="E503" s="23" t="n">
        <v>488</v>
      </c>
      <c r="F503" s="17">
        <f>NORMSINV(RAND())</f>
        <v/>
      </c>
      <c r="G503" s="15">
        <f>C5*EXP((C7-0.5*C8^2)*C6+C8*SQRT(C6)*F503)</f>
        <v/>
      </c>
      <c r="H503" s="15">
        <f>MAX(G503-C9,0)</f>
        <v/>
      </c>
    </row>
    <row r="504" ht="12" customHeight="1" s="51">
      <c r="E504" s="23" t="n">
        <v>489</v>
      </c>
      <c r="F504" s="17">
        <f>NORMSINV(RAND())</f>
        <v/>
      </c>
      <c r="G504" s="15">
        <f>C5*EXP((C7-0.5*C8^2)*C6+C8*SQRT(C6)*F504)</f>
        <v/>
      </c>
      <c r="H504" s="15">
        <f>MAX(G504-C9,0)</f>
        <v/>
      </c>
    </row>
    <row r="505" ht="12" customHeight="1" s="51">
      <c r="E505" s="23" t="n">
        <v>490</v>
      </c>
      <c r="F505" s="17">
        <f>NORMSINV(RAND())</f>
        <v/>
      </c>
      <c r="G505" s="15">
        <f>C5*EXP((C7-0.5*C8^2)*C6+C8*SQRT(C6)*F505)</f>
        <v/>
      </c>
      <c r="H505" s="15">
        <f>MAX(G505-C9,0)</f>
        <v/>
      </c>
    </row>
    <row r="506" ht="12" customHeight="1" s="51">
      <c r="E506" s="23" t="n">
        <v>491</v>
      </c>
      <c r="F506" s="17">
        <f>NORMSINV(RAND())</f>
        <v/>
      </c>
      <c r="G506" s="15">
        <f>C5*EXP((C7-0.5*C8^2)*C6+C8*SQRT(C6)*F506)</f>
        <v/>
      </c>
      <c r="H506" s="15">
        <f>MAX(G506-C9,0)</f>
        <v/>
      </c>
    </row>
    <row r="507" ht="12" customHeight="1" s="51">
      <c r="E507" s="23" t="n">
        <v>492</v>
      </c>
      <c r="F507" s="17">
        <f>NORMSINV(RAND())</f>
        <v/>
      </c>
      <c r="G507" s="15">
        <f>C5*EXP((C7-0.5*C8^2)*C6+C8*SQRT(C6)*F507)</f>
        <v/>
      </c>
      <c r="H507" s="15">
        <f>MAX(G507-C9,0)</f>
        <v/>
      </c>
    </row>
    <row r="508" ht="12" customHeight="1" s="51">
      <c r="E508" s="23" t="n">
        <v>493</v>
      </c>
      <c r="F508" s="17">
        <f>NORMSINV(RAND())</f>
        <v/>
      </c>
      <c r="G508" s="15">
        <f>C5*EXP((C7-0.5*C8^2)*C6+C8*SQRT(C6)*F508)</f>
        <v/>
      </c>
      <c r="H508" s="15">
        <f>MAX(G508-C9,0)</f>
        <v/>
      </c>
    </row>
    <row r="509" ht="12" customHeight="1" s="51">
      <c r="E509" s="23" t="n">
        <v>494</v>
      </c>
      <c r="F509" s="17">
        <f>NORMSINV(RAND())</f>
        <v/>
      </c>
      <c r="G509" s="15">
        <f>C5*EXP((C7-0.5*C8^2)*C6+C8*SQRT(C6)*F509)</f>
        <v/>
      </c>
      <c r="H509" s="15">
        <f>MAX(G509-C9,0)</f>
        <v/>
      </c>
    </row>
    <row r="510" ht="12" customHeight="1" s="51">
      <c r="E510" s="23" t="n">
        <v>495</v>
      </c>
      <c r="F510" s="17">
        <f>NORMSINV(RAND())</f>
        <v/>
      </c>
      <c r="G510" s="15">
        <f>C5*EXP((C7-0.5*C8^2)*C6+C8*SQRT(C6)*F510)</f>
        <v/>
      </c>
      <c r="H510" s="15">
        <f>MAX(G510-C9,0)</f>
        <v/>
      </c>
    </row>
    <row r="511" ht="12" customHeight="1" s="51">
      <c r="E511" s="23" t="n">
        <v>496</v>
      </c>
      <c r="F511" s="17">
        <f>NORMSINV(RAND())</f>
        <v/>
      </c>
      <c r="G511" s="15">
        <f>C5*EXP((C7-0.5*C8^2)*C6+C8*SQRT(C6)*F511)</f>
        <v/>
      </c>
      <c r="H511" s="15">
        <f>MAX(G511-C9,0)</f>
        <v/>
      </c>
    </row>
    <row r="512" ht="12" customHeight="1" s="51">
      <c r="E512" s="23" t="n">
        <v>497</v>
      </c>
      <c r="F512" s="17">
        <f>NORMSINV(RAND())</f>
        <v/>
      </c>
      <c r="G512" s="15">
        <f>C5*EXP((C7-0.5*C8^2)*C6+C8*SQRT(C6)*F512)</f>
        <v/>
      </c>
      <c r="H512" s="15">
        <f>MAX(G512-C9,0)</f>
        <v/>
      </c>
    </row>
    <row r="513" ht="12" customHeight="1" s="51">
      <c r="E513" s="23" t="n">
        <v>498</v>
      </c>
      <c r="F513" s="17">
        <f>NORMSINV(RAND())</f>
        <v/>
      </c>
      <c r="G513" s="15">
        <f>C5*EXP((C7-0.5*C8^2)*C6+C8*SQRT(C6)*F513)</f>
        <v/>
      </c>
      <c r="H513" s="15">
        <f>MAX(G513-C9,0)</f>
        <v/>
      </c>
    </row>
    <row r="514" ht="12" customHeight="1" s="51">
      <c r="E514" s="23" t="n">
        <v>499</v>
      </c>
      <c r="F514" s="17">
        <f>NORMSINV(RAND())</f>
        <v/>
      </c>
      <c r="G514" s="15">
        <f>C5*EXP((C7-0.5*C8^2)*C6+C8*SQRT(C6)*F514)</f>
        <v/>
      </c>
      <c r="H514" s="15">
        <f>MAX(G514-C9,0)</f>
        <v/>
      </c>
    </row>
    <row r="515" ht="12" customHeight="1" s="51">
      <c r="E515" s="23" t="n">
        <v>500</v>
      </c>
      <c r="F515" s="17">
        <f>NORMSINV(RAND())</f>
        <v/>
      </c>
      <c r="G515" s="15">
        <f>C5*EXP((C7-0.5*C8^2)*C6+C8*SQRT(C6)*F515)</f>
        <v/>
      </c>
      <c r="H515" s="15">
        <f>MAX(G515-C9,0)</f>
        <v/>
      </c>
    </row>
  </sheetData>
  <pageMargins left="0.75" right="0.75" top="1" bottom="1" header="0.5" footer="0.5"/>
</worksheet>
</file>

<file path=xl/worksheets/sheet22.xml><?xml version="1.0" encoding="utf-8"?>
<worksheet xmlns="http://schemas.openxmlformats.org/spreadsheetml/2006/main">
  <sheetPr>
    <tabColor theme="4" tint="0.3999755851924192"/>
    <outlinePr summaryBelow="1" summaryRight="1"/>
    <pageSetUpPr/>
  </sheetPr>
  <dimension ref="B2:H15"/>
  <sheetViews>
    <sheetView showGridLines="0" workbookViewId="0">
      <selection activeCell="A1" sqref="A1"/>
    </sheetView>
  </sheetViews>
  <sheetFormatPr baseColWidth="8" defaultRowHeight="14.4"/>
  <cols>
    <col width="2.6640625" customWidth="1" style="51" min="1" max="1"/>
    <col width="30" customWidth="1" style="51" min="2" max="2"/>
    <col width="16" customWidth="1" style="51" min="3" max="3"/>
  </cols>
  <sheetData>
    <row r="2" ht="24" customHeight="1" s="51">
      <c r="B2" s="12" t="inlineStr">
        <is>
          <t>DLOM Chaffee</t>
        </is>
      </c>
    </row>
    <row r="4" ht="19.95" customHeight="1" s="51">
      <c r="B4" s="25" t="inlineStr">
        <is>
          <t>Parameters</t>
        </is>
      </c>
      <c r="C4" s="26" t="n"/>
      <c r="D4" s="54" t="n"/>
      <c r="E4" s="54" t="n"/>
      <c r="F4" s="54" t="n"/>
    </row>
    <row r="5" ht="15" customHeight="1" s="51">
      <c r="B5" s="13" t="inlineStr">
        <is>
          <t>T</t>
        </is>
      </c>
      <c r="C5" s="22">
        <f>'OPM BSM EN'!C16</f>
        <v/>
      </c>
    </row>
    <row r="6" ht="15" customHeight="1" s="51">
      <c r="B6" s="13" t="inlineStr">
        <is>
          <t>r</t>
        </is>
      </c>
      <c r="C6" s="21">
        <f>'OPM BSM EN'!C17</f>
        <v/>
      </c>
    </row>
    <row r="7" ht="15" customHeight="1" s="51">
      <c r="B7" s="13" t="inlineStr">
        <is>
          <t>sigma</t>
        </is>
      </c>
      <c r="C7" s="21">
        <f>'OPM BSM EN'!C18</f>
        <v/>
      </c>
    </row>
    <row r="9" ht="15" customHeight="1" s="51">
      <c r="B9" s="13" t="inlineStr">
        <is>
          <t>d1</t>
        </is>
      </c>
      <c r="C9" s="17">
        <f>((C6+0.5*C7^2)*C5)/(C7*SQRT(C5))</f>
        <v/>
      </c>
    </row>
    <row r="10" ht="15" customHeight="1" s="51">
      <c r="B10" s="13" t="inlineStr">
        <is>
          <t>d2</t>
        </is>
      </c>
      <c r="C10" s="17">
        <f>C9-C7*SQRT(C5)</f>
        <v/>
      </c>
    </row>
    <row r="11" ht="15" customHeight="1" s="51">
      <c r="B11" s="13" t="inlineStr">
        <is>
          <t>Put (S=K=1)</t>
        </is>
      </c>
      <c r="C11" s="17">
        <f>EXP(-C6*C5)*NORMSDIST(-C10)-NORMSDIST(-C9)</f>
        <v/>
      </c>
      <c r="H11" s="41" t="n"/>
    </row>
    <row r="13" ht="15" customHeight="1" s="51">
      <c r="B13" s="18" t="inlineStr">
        <is>
          <t>Discount for lack of marketability (DLOM)</t>
        </is>
      </c>
      <c r="C13" s="35">
        <f>C11</f>
        <v/>
      </c>
    </row>
    <row r="15" ht="28.05" customHeight="1" s="51">
      <c r="B15" s="52" t="inlineStr">
        <is>
          <t>Chaffee (1993): price of an at-the-money European put (S=K), expressed as a % of share value. Exact closed-form formula from the author.</t>
        </is>
      </c>
    </row>
  </sheetData>
  <pageMargins left="0.75" right="0.75" top="1" bottom="1" header="0.5" footer="0.5"/>
</worksheet>
</file>

<file path=xl/worksheets/sheet23.xml><?xml version="1.0" encoding="utf-8"?>
<worksheet xmlns="http://schemas.openxmlformats.org/spreadsheetml/2006/main">
  <sheetPr>
    <tabColor theme="4" tint="0.3999755851924192"/>
    <outlinePr summaryBelow="1" summaryRight="1"/>
    <pageSetUpPr/>
  </sheetPr>
  <dimension ref="B2:H11"/>
  <sheetViews>
    <sheetView showGridLines="0" workbookViewId="0">
      <selection activeCell="A1" sqref="A1"/>
    </sheetView>
  </sheetViews>
  <sheetFormatPr baseColWidth="8" defaultRowHeight="14.4"/>
  <cols>
    <col width="2.6640625" customWidth="1" style="51" min="1" max="1"/>
    <col width="30" customWidth="1" style="51" min="2" max="2"/>
    <col width="16" customWidth="1" style="51" min="3" max="3"/>
  </cols>
  <sheetData>
    <row r="2" ht="24" customHeight="1" s="51">
      <c r="B2" s="12" t="inlineStr">
        <is>
          <t>DLOM Longstaff</t>
        </is>
      </c>
    </row>
    <row r="4" ht="19.95" customHeight="1" s="51">
      <c r="B4" s="25" t="inlineStr">
        <is>
          <t>Parameters</t>
        </is>
      </c>
      <c r="C4" s="26" t="n"/>
      <c r="D4" s="54" t="n"/>
      <c r="E4" s="54" t="n"/>
      <c r="F4" s="54" t="n"/>
    </row>
    <row r="5" ht="15" customHeight="1" s="51">
      <c r="B5" s="13" t="inlineStr">
        <is>
          <t>T</t>
        </is>
      </c>
      <c r="C5" s="22">
        <f>'OPM BSM EN'!C16</f>
        <v/>
      </c>
    </row>
    <row r="6" ht="15" customHeight="1" s="51">
      <c r="B6" s="13" t="inlineStr">
        <is>
          <t>sigma</t>
        </is>
      </c>
      <c r="C6" s="21">
        <f>'OPM BSM EN'!C18</f>
        <v/>
      </c>
    </row>
    <row r="8" ht="15" customHeight="1" s="51">
      <c r="B8" s="18" t="inlineStr">
        <is>
          <t>Discount for lack of marketability (DLOM)</t>
        </is>
      </c>
      <c r="C8" s="35">
        <f>2*NORMSDIST(0.5*C6*SQRT(C5))-1</f>
        <v/>
      </c>
    </row>
    <row r="10" ht="28.05" customHeight="1" s="51">
      <c r="B10" s="52" t="inlineStr">
        <is>
          <t>Longstaff (1995): theoretical upper bound based on a lookback option. Simplified closed-form formula, widely cited in practitioner literature.</t>
        </is>
      </c>
    </row>
    <row r="11">
      <c r="H11" s="41" t="n"/>
    </row>
  </sheetData>
  <pageMargins left="0.75" right="0.75" top="1" bottom="1" header="0.5" footer="0.5"/>
</worksheet>
</file>

<file path=xl/worksheets/sheet24.xml><?xml version="1.0" encoding="utf-8"?>
<worksheet xmlns="http://schemas.openxmlformats.org/spreadsheetml/2006/main">
  <sheetPr>
    <tabColor theme="4" tint="0.3999755851924192"/>
    <outlinePr summaryBelow="1" summaryRight="1"/>
    <pageSetUpPr/>
  </sheetPr>
  <dimension ref="B2:P213"/>
  <sheetViews>
    <sheetView showGridLines="0" workbookViewId="0">
      <selection activeCell="A1" sqref="A1"/>
    </sheetView>
  </sheetViews>
  <sheetFormatPr baseColWidth="8" defaultRowHeight="14.4"/>
  <cols>
    <col width="2.6640625" customWidth="1" style="51" min="1" max="1"/>
    <col width="30" customWidth="1" style="51" min="2" max="2"/>
    <col width="16" customWidth="1" style="51" min="3" max="3"/>
    <col width="9" customWidth="1" style="51" min="5" max="5"/>
    <col width="13" customWidth="1" style="51" min="13" max="13"/>
  </cols>
  <sheetData>
    <row r="2" ht="24" customHeight="1" s="51">
      <c r="B2" s="12" t="inlineStr">
        <is>
          <t>DLOM Finnerty-Ghaidarov</t>
        </is>
      </c>
    </row>
    <row r="4" ht="19.95" customHeight="1" s="51">
      <c r="B4" s="25" t="inlineStr">
        <is>
          <t>Parameters</t>
        </is>
      </c>
      <c r="C4" s="26" t="n"/>
      <c r="D4" s="54" t="n"/>
      <c r="E4" s="54" t="n"/>
      <c r="F4" s="54" t="n"/>
    </row>
    <row r="5" ht="15" customHeight="1" s="51">
      <c r="B5" s="13" t="inlineStr">
        <is>
          <t>T</t>
        </is>
      </c>
      <c r="C5" s="22">
        <f>'OPM BSM EN'!C16</f>
        <v/>
      </c>
    </row>
    <row r="6" ht="15" customHeight="1" s="51">
      <c r="B6" s="13" t="inlineStr">
        <is>
          <t>r</t>
        </is>
      </c>
      <c r="C6" s="21">
        <f>'OPM BSM EN'!C17</f>
        <v/>
      </c>
    </row>
    <row r="7" ht="15" customHeight="1" s="51">
      <c r="B7" s="13" t="inlineStr">
        <is>
          <t>sigma</t>
        </is>
      </c>
      <c r="C7" s="21">
        <f>'OPM BSM EN'!C18</f>
        <v/>
      </c>
    </row>
    <row r="8" ht="15" customHeight="1" s="51">
      <c r="B8" s="13" t="inlineStr">
        <is>
          <t>Number of simulations</t>
        </is>
      </c>
      <c r="C8" s="32" t="n">
        <v>200</v>
      </c>
    </row>
    <row r="10" ht="15" customHeight="1" s="51">
      <c r="B10" s="18" t="inlineStr">
        <is>
          <t>Finnerty, approximated (arithmetic average)</t>
        </is>
      </c>
      <c r="C10" s="35">
        <f>EXP(-C6*C5)*AVERAGE(O14:O213)</f>
        <v/>
      </c>
    </row>
    <row r="11" ht="15" customHeight="1" s="51">
      <c r="B11" s="18" t="inlineStr">
        <is>
          <t>Ghaidarov, approximated (geometric average)</t>
        </is>
      </c>
      <c r="C11" s="35">
        <f>EXP(-C6*C5)*AVERAGE(P14:P213)</f>
        <v/>
      </c>
      <c r="H11" s="41" t="n"/>
    </row>
    <row r="12" ht="28.05" customHeight="1" s="51">
      <c r="B12" s="52" t="inlineStr">
        <is>
          <t>Finnerty (2012) and Ghaidarov (2009) use complex closed-form formulas (special functions) not directly implementable in Excel. This calculator approximates them through explicit Monte Carlo simulation (arithmetic average for Finnerty, geometric average for Ghaidarov): the approximation converges toward the spirit of their respective models, but does NOT reproduce their published formula to the exact figure. For an exact replication, refer to the source articles cited in the Notice tab and in the Hectelion publication.</t>
        </is>
      </c>
    </row>
    <row r="13" ht="25.95" customHeight="1" s="51">
      <c r="D13" s="14" t="inlineStr">
        <is>
          <t>Simulation #</t>
        </is>
      </c>
      <c r="E13" s="14" t="inlineStr">
        <is>
          <t>S(t1)</t>
        </is>
      </c>
      <c r="F13" s="14" t="inlineStr">
        <is>
          <t>S(t2)</t>
        </is>
      </c>
      <c r="G13" s="14" t="inlineStr">
        <is>
          <t>S(t3)</t>
        </is>
      </c>
      <c r="H13" s="14" t="inlineStr">
        <is>
          <t>S(t4)</t>
        </is>
      </c>
      <c r="I13" s="14" t="inlineStr">
        <is>
          <t>S(t5)</t>
        </is>
      </c>
      <c r="J13" s="14" t="inlineStr">
        <is>
          <t>S(t6)</t>
        </is>
      </c>
      <c r="K13" s="14" t="inlineStr">
        <is>
          <t>S(t7)</t>
        </is>
      </c>
      <c r="L13" s="14" t="inlineStr">
        <is>
          <t>S(t8)</t>
        </is>
      </c>
      <c r="M13" s="14" t="inlineStr">
        <is>
          <t>Arith. avg</t>
        </is>
      </c>
      <c r="N13" s="14" t="inlineStr">
        <is>
          <t>Geom. avg</t>
        </is>
      </c>
      <c r="O13" s="14" t="inlineStr">
        <is>
          <t>Finnerty payoff</t>
        </is>
      </c>
      <c r="P13" s="14" t="inlineStr">
        <is>
          <t>Ghaidarov payoff</t>
        </is>
      </c>
    </row>
    <row r="14" ht="12" customHeight="1" s="51">
      <c r="D14" s="23" t="n">
        <v>1</v>
      </c>
      <c r="E14" s="17">
        <f>1*EXP(-0.5*C7^2*(C5/8)+C7*SQRT((C5/8))*NORMSINV(RAND()))</f>
        <v/>
      </c>
      <c r="F14" s="17">
        <f>E14*EXP(-0.5*C7^2*(C5/8)+C7*SQRT((C5/8))*NORMSINV(RAND()))</f>
        <v/>
      </c>
      <c r="G14" s="17">
        <f>F14*EXP(-0.5*C7^2*(C5/8)+C7*SQRT((C5/8))*NORMSINV(RAND()))</f>
        <v/>
      </c>
      <c r="H14" s="17">
        <f>G14*EXP(-0.5*C7^2*(C5/8)+C7*SQRT((C5/8))*NORMSINV(RAND()))</f>
        <v/>
      </c>
      <c r="I14" s="17">
        <f>H14*EXP(-0.5*C7^2*(C5/8)+C7*SQRT((C5/8))*NORMSINV(RAND()))</f>
        <v/>
      </c>
      <c r="J14" s="17">
        <f>I14*EXP(-0.5*C7^2*(C5/8)+C7*SQRT((C5/8))*NORMSINV(RAND()))</f>
        <v/>
      </c>
      <c r="K14" s="17">
        <f>J14*EXP(-0.5*C7^2*(C5/8)+C7*SQRT((C5/8))*NORMSINV(RAND()))</f>
        <v/>
      </c>
      <c r="L14" s="17">
        <f>K14*EXP(-0.5*C7^2*(C5/8)+C7*SQRT((C5/8))*NORMSINV(RAND()))</f>
        <v/>
      </c>
      <c r="M14" s="17">
        <f>AVERAGE(E14:L14)</f>
        <v/>
      </c>
      <c r="N14" s="17">
        <f>GEOMEAN(E14:L14)</f>
        <v/>
      </c>
      <c r="O14" s="17">
        <f>MAX(M14-L14,0)</f>
        <v/>
      </c>
      <c r="P14" s="17">
        <f>MAX(N14-L14,0)</f>
        <v/>
      </c>
    </row>
    <row r="15" ht="12" customHeight="1" s="51">
      <c r="D15" s="23" t="n">
        <v>2</v>
      </c>
      <c r="E15" s="17">
        <f>1*EXP(-0.5*C7^2*(C5/8)+C7*SQRT((C5/8))*NORMSINV(RAND()))</f>
        <v/>
      </c>
      <c r="F15" s="17">
        <f>E15*EXP(-0.5*C7^2*(C5/8)+C7*SQRT((C5/8))*NORMSINV(RAND()))</f>
        <v/>
      </c>
      <c r="G15" s="17">
        <f>F15*EXP(-0.5*C7^2*(C5/8)+C7*SQRT((C5/8))*NORMSINV(RAND()))</f>
        <v/>
      </c>
      <c r="H15" s="17">
        <f>G15*EXP(-0.5*C7^2*(C5/8)+C7*SQRT((C5/8))*NORMSINV(RAND()))</f>
        <v/>
      </c>
      <c r="I15" s="17">
        <f>H15*EXP(-0.5*C7^2*(C5/8)+C7*SQRT((C5/8))*NORMSINV(RAND()))</f>
        <v/>
      </c>
      <c r="J15" s="17">
        <f>I15*EXP(-0.5*C7^2*(C5/8)+C7*SQRT((C5/8))*NORMSINV(RAND()))</f>
        <v/>
      </c>
      <c r="K15" s="17">
        <f>J15*EXP(-0.5*C7^2*(C5/8)+C7*SQRT((C5/8))*NORMSINV(RAND()))</f>
        <v/>
      </c>
      <c r="L15" s="17">
        <f>K15*EXP(-0.5*C7^2*(C5/8)+C7*SQRT((C5/8))*NORMSINV(RAND()))</f>
        <v/>
      </c>
      <c r="M15" s="17">
        <f>AVERAGE(E15:L15)</f>
        <v/>
      </c>
      <c r="N15" s="17">
        <f>GEOMEAN(E15:L15)</f>
        <v/>
      </c>
      <c r="O15" s="17">
        <f>MAX(M15-L15,0)</f>
        <v/>
      </c>
      <c r="P15" s="17">
        <f>MAX(N15-L15,0)</f>
        <v/>
      </c>
    </row>
    <row r="16" ht="12" customHeight="1" s="51">
      <c r="D16" s="23" t="n">
        <v>3</v>
      </c>
      <c r="E16" s="17">
        <f>1*EXP(-0.5*C7^2*(C5/8)+C7*SQRT((C5/8))*NORMSINV(RAND()))</f>
        <v/>
      </c>
      <c r="F16" s="17">
        <f>E16*EXP(-0.5*C7^2*(C5/8)+C7*SQRT((C5/8))*NORMSINV(RAND()))</f>
        <v/>
      </c>
      <c r="G16" s="17">
        <f>F16*EXP(-0.5*C7^2*(C5/8)+C7*SQRT((C5/8))*NORMSINV(RAND()))</f>
        <v/>
      </c>
      <c r="H16" s="17">
        <f>G16*EXP(-0.5*C7^2*(C5/8)+C7*SQRT((C5/8))*NORMSINV(RAND()))</f>
        <v/>
      </c>
      <c r="I16" s="17">
        <f>H16*EXP(-0.5*C7^2*(C5/8)+C7*SQRT((C5/8))*NORMSINV(RAND()))</f>
        <v/>
      </c>
      <c r="J16" s="17">
        <f>I16*EXP(-0.5*C7^2*(C5/8)+C7*SQRT((C5/8))*NORMSINV(RAND()))</f>
        <v/>
      </c>
      <c r="K16" s="17">
        <f>J16*EXP(-0.5*C7^2*(C5/8)+C7*SQRT((C5/8))*NORMSINV(RAND()))</f>
        <v/>
      </c>
      <c r="L16" s="17">
        <f>K16*EXP(-0.5*C7^2*(C5/8)+C7*SQRT((C5/8))*NORMSINV(RAND()))</f>
        <v/>
      </c>
      <c r="M16" s="17">
        <f>AVERAGE(E16:L16)</f>
        <v/>
      </c>
      <c r="N16" s="17">
        <f>GEOMEAN(E16:L16)</f>
        <v/>
      </c>
      <c r="O16" s="17">
        <f>MAX(M16-L16,0)</f>
        <v/>
      </c>
      <c r="P16" s="17">
        <f>MAX(N16-L16,0)</f>
        <v/>
      </c>
    </row>
    <row r="17" ht="12" customHeight="1" s="51">
      <c r="D17" s="23" t="n">
        <v>4</v>
      </c>
      <c r="E17" s="17">
        <f>1*EXP(-0.5*C7^2*(C5/8)+C7*SQRT((C5/8))*NORMSINV(RAND()))</f>
        <v/>
      </c>
      <c r="F17" s="17">
        <f>E17*EXP(-0.5*C7^2*(C5/8)+C7*SQRT((C5/8))*NORMSINV(RAND()))</f>
        <v/>
      </c>
      <c r="G17" s="17">
        <f>F17*EXP(-0.5*C7^2*(C5/8)+C7*SQRT((C5/8))*NORMSINV(RAND()))</f>
        <v/>
      </c>
      <c r="H17" s="17">
        <f>G17*EXP(-0.5*C7^2*(C5/8)+C7*SQRT((C5/8))*NORMSINV(RAND()))</f>
        <v/>
      </c>
      <c r="I17" s="17">
        <f>H17*EXP(-0.5*C7^2*(C5/8)+C7*SQRT((C5/8))*NORMSINV(RAND()))</f>
        <v/>
      </c>
      <c r="J17" s="17">
        <f>I17*EXP(-0.5*C7^2*(C5/8)+C7*SQRT((C5/8))*NORMSINV(RAND()))</f>
        <v/>
      </c>
      <c r="K17" s="17">
        <f>J17*EXP(-0.5*C7^2*(C5/8)+C7*SQRT((C5/8))*NORMSINV(RAND()))</f>
        <v/>
      </c>
      <c r="L17" s="17">
        <f>K17*EXP(-0.5*C7^2*(C5/8)+C7*SQRT((C5/8))*NORMSINV(RAND()))</f>
        <v/>
      </c>
      <c r="M17" s="17">
        <f>AVERAGE(E17:L17)</f>
        <v/>
      </c>
      <c r="N17" s="17">
        <f>GEOMEAN(E17:L17)</f>
        <v/>
      </c>
      <c r="O17" s="17">
        <f>MAX(M17-L17,0)</f>
        <v/>
      </c>
      <c r="P17" s="17">
        <f>MAX(N17-L17,0)</f>
        <v/>
      </c>
    </row>
    <row r="18" ht="12" customHeight="1" s="51">
      <c r="D18" s="23" t="n">
        <v>5</v>
      </c>
      <c r="E18" s="17">
        <f>1*EXP(-0.5*C7^2*(C5/8)+C7*SQRT((C5/8))*NORMSINV(RAND()))</f>
        <v/>
      </c>
      <c r="F18" s="17">
        <f>E18*EXP(-0.5*C7^2*(C5/8)+C7*SQRT((C5/8))*NORMSINV(RAND()))</f>
        <v/>
      </c>
      <c r="G18" s="17">
        <f>F18*EXP(-0.5*C7^2*(C5/8)+C7*SQRT((C5/8))*NORMSINV(RAND()))</f>
        <v/>
      </c>
      <c r="H18" s="17">
        <f>G18*EXP(-0.5*C7^2*(C5/8)+C7*SQRT((C5/8))*NORMSINV(RAND()))</f>
        <v/>
      </c>
      <c r="I18" s="17">
        <f>H18*EXP(-0.5*C7^2*(C5/8)+C7*SQRT((C5/8))*NORMSINV(RAND()))</f>
        <v/>
      </c>
      <c r="J18" s="17">
        <f>I18*EXP(-0.5*C7^2*(C5/8)+C7*SQRT((C5/8))*NORMSINV(RAND()))</f>
        <v/>
      </c>
      <c r="K18" s="17">
        <f>J18*EXP(-0.5*C7^2*(C5/8)+C7*SQRT((C5/8))*NORMSINV(RAND()))</f>
        <v/>
      </c>
      <c r="L18" s="17">
        <f>K18*EXP(-0.5*C7^2*(C5/8)+C7*SQRT((C5/8))*NORMSINV(RAND()))</f>
        <v/>
      </c>
      <c r="M18" s="17">
        <f>AVERAGE(E18:L18)</f>
        <v/>
      </c>
      <c r="N18" s="17">
        <f>GEOMEAN(E18:L18)</f>
        <v/>
      </c>
      <c r="O18" s="17">
        <f>MAX(M18-L18,0)</f>
        <v/>
      </c>
      <c r="P18" s="17">
        <f>MAX(N18-L18,0)</f>
        <v/>
      </c>
    </row>
    <row r="19" ht="12" customHeight="1" s="51">
      <c r="D19" s="23" t="n">
        <v>6</v>
      </c>
      <c r="E19" s="17">
        <f>1*EXP(-0.5*C7^2*(C5/8)+C7*SQRT((C5/8))*NORMSINV(RAND()))</f>
        <v/>
      </c>
      <c r="F19" s="17">
        <f>E19*EXP(-0.5*C7^2*(C5/8)+C7*SQRT((C5/8))*NORMSINV(RAND()))</f>
        <v/>
      </c>
      <c r="G19" s="17">
        <f>F19*EXP(-0.5*C7^2*(C5/8)+C7*SQRT((C5/8))*NORMSINV(RAND()))</f>
        <v/>
      </c>
      <c r="H19" s="17">
        <f>G19*EXP(-0.5*C7^2*(C5/8)+C7*SQRT((C5/8))*NORMSINV(RAND()))</f>
        <v/>
      </c>
      <c r="I19" s="17">
        <f>H19*EXP(-0.5*C7^2*(C5/8)+C7*SQRT((C5/8))*NORMSINV(RAND()))</f>
        <v/>
      </c>
      <c r="J19" s="17">
        <f>I19*EXP(-0.5*C7^2*(C5/8)+C7*SQRT((C5/8))*NORMSINV(RAND()))</f>
        <v/>
      </c>
      <c r="K19" s="17">
        <f>J19*EXP(-0.5*C7^2*(C5/8)+C7*SQRT((C5/8))*NORMSINV(RAND()))</f>
        <v/>
      </c>
      <c r="L19" s="17">
        <f>K19*EXP(-0.5*C7^2*(C5/8)+C7*SQRT((C5/8))*NORMSINV(RAND()))</f>
        <v/>
      </c>
      <c r="M19" s="17">
        <f>AVERAGE(E19:L19)</f>
        <v/>
      </c>
      <c r="N19" s="17">
        <f>GEOMEAN(E19:L19)</f>
        <v/>
      </c>
      <c r="O19" s="17">
        <f>MAX(M19-L19,0)</f>
        <v/>
      </c>
      <c r="P19" s="17">
        <f>MAX(N19-L19,0)</f>
        <v/>
      </c>
    </row>
    <row r="20" ht="12" customHeight="1" s="51">
      <c r="D20" s="23" t="n">
        <v>7</v>
      </c>
      <c r="E20" s="17">
        <f>1*EXP(-0.5*C7^2*(C5/8)+C7*SQRT((C5/8))*NORMSINV(RAND()))</f>
        <v/>
      </c>
      <c r="F20" s="17">
        <f>E20*EXP(-0.5*C7^2*(C5/8)+C7*SQRT((C5/8))*NORMSINV(RAND()))</f>
        <v/>
      </c>
      <c r="G20" s="17">
        <f>F20*EXP(-0.5*C7^2*(C5/8)+C7*SQRT((C5/8))*NORMSINV(RAND()))</f>
        <v/>
      </c>
      <c r="H20" s="17">
        <f>G20*EXP(-0.5*C7^2*(C5/8)+C7*SQRT((C5/8))*NORMSINV(RAND()))</f>
        <v/>
      </c>
      <c r="I20" s="17">
        <f>H20*EXP(-0.5*C7^2*(C5/8)+C7*SQRT((C5/8))*NORMSINV(RAND()))</f>
        <v/>
      </c>
      <c r="J20" s="17">
        <f>I20*EXP(-0.5*C7^2*(C5/8)+C7*SQRT((C5/8))*NORMSINV(RAND()))</f>
        <v/>
      </c>
      <c r="K20" s="17">
        <f>J20*EXP(-0.5*C7^2*(C5/8)+C7*SQRT((C5/8))*NORMSINV(RAND()))</f>
        <v/>
      </c>
      <c r="L20" s="17">
        <f>K20*EXP(-0.5*C7^2*(C5/8)+C7*SQRT((C5/8))*NORMSINV(RAND()))</f>
        <v/>
      </c>
      <c r="M20" s="17">
        <f>AVERAGE(E20:L20)</f>
        <v/>
      </c>
      <c r="N20" s="17">
        <f>GEOMEAN(E20:L20)</f>
        <v/>
      </c>
      <c r="O20" s="17">
        <f>MAX(M20-L20,0)</f>
        <v/>
      </c>
      <c r="P20" s="17">
        <f>MAX(N20-L20,0)</f>
        <v/>
      </c>
    </row>
    <row r="21" ht="12" customHeight="1" s="51">
      <c r="D21" s="23" t="n">
        <v>8</v>
      </c>
      <c r="E21" s="17">
        <f>1*EXP(-0.5*C7^2*(C5/8)+C7*SQRT((C5/8))*NORMSINV(RAND()))</f>
        <v/>
      </c>
      <c r="F21" s="17">
        <f>E21*EXP(-0.5*C7^2*(C5/8)+C7*SQRT((C5/8))*NORMSINV(RAND()))</f>
        <v/>
      </c>
      <c r="G21" s="17">
        <f>F21*EXP(-0.5*C7^2*(C5/8)+C7*SQRT((C5/8))*NORMSINV(RAND()))</f>
        <v/>
      </c>
      <c r="H21" s="17">
        <f>G21*EXP(-0.5*C7^2*(C5/8)+C7*SQRT((C5/8))*NORMSINV(RAND()))</f>
        <v/>
      </c>
      <c r="I21" s="17">
        <f>H21*EXP(-0.5*C7^2*(C5/8)+C7*SQRT((C5/8))*NORMSINV(RAND()))</f>
        <v/>
      </c>
      <c r="J21" s="17">
        <f>I21*EXP(-0.5*C7^2*(C5/8)+C7*SQRT((C5/8))*NORMSINV(RAND()))</f>
        <v/>
      </c>
      <c r="K21" s="17">
        <f>J21*EXP(-0.5*C7^2*(C5/8)+C7*SQRT((C5/8))*NORMSINV(RAND()))</f>
        <v/>
      </c>
      <c r="L21" s="17">
        <f>K21*EXP(-0.5*C7^2*(C5/8)+C7*SQRT((C5/8))*NORMSINV(RAND()))</f>
        <v/>
      </c>
      <c r="M21" s="17">
        <f>AVERAGE(E21:L21)</f>
        <v/>
      </c>
      <c r="N21" s="17">
        <f>GEOMEAN(E21:L21)</f>
        <v/>
      </c>
      <c r="O21" s="17">
        <f>MAX(M21-L21,0)</f>
        <v/>
      </c>
      <c r="P21" s="17">
        <f>MAX(N21-L21,0)</f>
        <v/>
      </c>
    </row>
    <row r="22" ht="12" customHeight="1" s="51">
      <c r="D22" s="23" t="n">
        <v>9</v>
      </c>
      <c r="E22" s="17">
        <f>1*EXP(-0.5*C7^2*(C5/8)+C7*SQRT((C5/8))*NORMSINV(RAND()))</f>
        <v/>
      </c>
      <c r="F22" s="17">
        <f>E22*EXP(-0.5*C7^2*(C5/8)+C7*SQRT((C5/8))*NORMSINV(RAND()))</f>
        <v/>
      </c>
      <c r="G22" s="17">
        <f>F22*EXP(-0.5*C7^2*(C5/8)+C7*SQRT((C5/8))*NORMSINV(RAND()))</f>
        <v/>
      </c>
      <c r="H22" s="17">
        <f>G22*EXP(-0.5*C7^2*(C5/8)+C7*SQRT((C5/8))*NORMSINV(RAND()))</f>
        <v/>
      </c>
      <c r="I22" s="17">
        <f>H22*EXP(-0.5*C7^2*(C5/8)+C7*SQRT((C5/8))*NORMSINV(RAND()))</f>
        <v/>
      </c>
      <c r="J22" s="17">
        <f>I22*EXP(-0.5*C7^2*(C5/8)+C7*SQRT((C5/8))*NORMSINV(RAND()))</f>
        <v/>
      </c>
      <c r="K22" s="17">
        <f>J22*EXP(-0.5*C7^2*(C5/8)+C7*SQRT((C5/8))*NORMSINV(RAND()))</f>
        <v/>
      </c>
      <c r="L22" s="17">
        <f>K22*EXP(-0.5*C7^2*(C5/8)+C7*SQRT((C5/8))*NORMSINV(RAND()))</f>
        <v/>
      </c>
      <c r="M22" s="17">
        <f>AVERAGE(E22:L22)</f>
        <v/>
      </c>
      <c r="N22" s="17">
        <f>GEOMEAN(E22:L22)</f>
        <v/>
      </c>
      <c r="O22" s="17">
        <f>MAX(M22-L22,0)</f>
        <v/>
      </c>
      <c r="P22" s="17">
        <f>MAX(N22-L22,0)</f>
        <v/>
      </c>
    </row>
    <row r="23" ht="12" customHeight="1" s="51">
      <c r="D23" s="23" t="n">
        <v>10</v>
      </c>
      <c r="E23" s="17">
        <f>1*EXP(-0.5*C7^2*(C5/8)+C7*SQRT((C5/8))*NORMSINV(RAND()))</f>
        <v/>
      </c>
      <c r="F23" s="17">
        <f>E23*EXP(-0.5*C7^2*(C5/8)+C7*SQRT((C5/8))*NORMSINV(RAND()))</f>
        <v/>
      </c>
      <c r="G23" s="17">
        <f>F23*EXP(-0.5*C7^2*(C5/8)+C7*SQRT((C5/8))*NORMSINV(RAND()))</f>
        <v/>
      </c>
      <c r="H23" s="17">
        <f>G23*EXP(-0.5*C7^2*(C5/8)+C7*SQRT((C5/8))*NORMSINV(RAND()))</f>
        <v/>
      </c>
      <c r="I23" s="17">
        <f>H23*EXP(-0.5*C7^2*(C5/8)+C7*SQRT((C5/8))*NORMSINV(RAND()))</f>
        <v/>
      </c>
      <c r="J23" s="17">
        <f>I23*EXP(-0.5*C7^2*(C5/8)+C7*SQRT((C5/8))*NORMSINV(RAND()))</f>
        <v/>
      </c>
      <c r="K23" s="17">
        <f>J23*EXP(-0.5*C7^2*(C5/8)+C7*SQRT((C5/8))*NORMSINV(RAND()))</f>
        <v/>
      </c>
      <c r="L23" s="17">
        <f>K23*EXP(-0.5*C7^2*(C5/8)+C7*SQRT((C5/8))*NORMSINV(RAND()))</f>
        <v/>
      </c>
      <c r="M23" s="17">
        <f>AVERAGE(E23:L23)</f>
        <v/>
      </c>
      <c r="N23" s="17">
        <f>GEOMEAN(E23:L23)</f>
        <v/>
      </c>
      <c r="O23" s="17">
        <f>MAX(M23-L23,0)</f>
        <v/>
      </c>
      <c r="P23" s="17">
        <f>MAX(N23-L23,0)</f>
        <v/>
      </c>
    </row>
    <row r="24" ht="12" customHeight="1" s="51">
      <c r="D24" s="23" t="n">
        <v>11</v>
      </c>
      <c r="E24" s="17">
        <f>1*EXP(-0.5*C7^2*(C5/8)+C7*SQRT((C5/8))*NORMSINV(RAND()))</f>
        <v/>
      </c>
      <c r="F24" s="17">
        <f>E24*EXP(-0.5*C7^2*(C5/8)+C7*SQRT((C5/8))*NORMSINV(RAND()))</f>
        <v/>
      </c>
      <c r="G24" s="17">
        <f>F24*EXP(-0.5*C7^2*(C5/8)+C7*SQRT((C5/8))*NORMSINV(RAND()))</f>
        <v/>
      </c>
      <c r="H24" s="17">
        <f>G24*EXP(-0.5*C7^2*(C5/8)+C7*SQRT((C5/8))*NORMSINV(RAND()))</f>
        <v/>
      </c>
      <c r="I24" s="17">
        <f>H24*EXP(-0.5*C7^2*(C5/8)+C7*SQRT((C5/8))*NORMSINV(RAND()))</f>
        <v/>
      </c>
      <c r="J24" s="17">
        <f>I24*EXP(-0.5*C7^2*(C5/8)+C7*SQRT((C5/8))*NORMSINV(RAND()))</f>
        <v/>
      </c>
      <c r="K24" s="17">
        <f>J24*EXP(-0.5*C7^2*(C5/8)+C7*SQRT((C5/8))*NORMSINV(RAND()))</f>
        <v/>
      </c>
      <c r="L24" s="17">
        <f>K24*EXP(-0.5*C7^2*(C5/8)+C7*SQRT((C5/8))*NORMSINV(RAND()))</f>
        <v/>
      </c>
      <c r="M24" s="17">
        <f>AVERAGE(E24:L24)</f>
        <v/>
      </c>
      <c r="N24" s="17">
        <f>GEOMEAN(E24:L24)</f>
        <v/>
      </c>
      <c r="O24" s="17">
        <f>MAX(M24-L24,0)</f>
        <v/>
      </c>
      <c r="P24" s="17">
        <f>MAX(N24-L24,0)</f>
        <v/>
      </c>
    </row>
    <row r="25" ht="12" customHeight="1" s="51">
      <c r="D25" s="23" t="n">
        <v>12</v>
      </c>
      <c r="E25" s="17">
        <f>1*EXP(-0.5*C7^2*(C5/8)+C7*SQRT((C5/8))*NORMSINV(RAND()))</f>
        <v/>
      </c>
      <c r="F25" s="17">
        <f>E25*EXP(-0.5*C7^2*(C5/8)+C7*SQRT((C5/8))*NORMSINV(RAND()))</f>
        <v/>
      </c>
      <c r="G25" s="17">
        <f>F25*EXP(-0.5*C7^2*(C5/8)+C7*SQRT((C5/8))*NORMSINV(RAND()))</f>
        <v/>
      </c>
      <c r="H25" s="17">
        <f>G25*EXP(-0.5*C7^2*(C5/8)+C7*SQRT((C5/8))*NORMSINV(RAND()))</f>
        <v/>
      </c>
      <c r="I25" s="17">
        <f>H25*EXP(-0.5*C7^2*(C5/8)+C7*SQRT((C5/8))*NORMSINV(RAND()))</f>
        <v/>
      </c>
      <c r="J25" s="17">
        <f>I25*EXP(-0.5*C7^2*(C5/8)+C7*SQRT((C5/8))*NORMSINV(RAND()))</f>
        <v/>
      </c>
      <c r="K25" s="17">
        <f>J25*EXP(-0.5*C7^2*(C5/8)+C7*SQRT((C5/8))*NORMSINV(RAND()))</f>
        <v/>
      </c>
      <c r="L25" s="17">
        <f>K25*EXP(-0.5*C7^2*(C5/8)+C7*SQRT((C5/8))*NORMSINV(RAND()))</f>
        <v/>
      </c>
      <c r="M25" s="17">
        <f>AVERAGE(E25:L25)</f>
        <v/>
      </c>
      <c r="N25" s="17">
        <f>GEOMEAN(E25:L25)</f>
        <v/>
      </c>
      <c r="O25" s="17">
        <f>MAX(M25-L25,0)</f>
        <v/>
      </c>
      <c r="P25" s="17">
        <f>MAX(N25-L25,0)</f>
        <v/>
      </c>
    </row>
    <row r="26" ht="12" customHeight="1" s="51">
      <c r="D26" s="23" t="n">
        <v>13</v>
      </c>
      <c r="E26" s="17">
        <f>1*EXP(-0.5*C7^2*(C5/8)+C7*SQRT((C5/8))*NORMSINV(RAND()))</f>
        <v/>
      </c>
      <c r="F26" s="17">
        <f>E26*EXP(-0.5*C7^2*(C5/8)+C7*SQRT((C5/8))*NORMSINV(RAND()))</f>
        <v/>
      </c>
      <c r="G26" s="17">
        <f>F26*EXP(-0.5*C7^2*(C5/8)+C7*SQRT((C5/8))*NORMSINV(RAND()))</f>
        <v/>
      </c>
      <c r="H26" s="17">
        <f>G26*EXP(-0.5*C7^2*(C5/8)+C7*SQRT((C5/8))*NORMSINV(RAND()))</f>
        <v/>
      </c>
      <c r="I26" s="17">
        <f>H26*EXP(-0.5*C7^2*(C5/8)+C7*SQRT((C5/8))*NORMSINV(RAND()))</f>
        <v/>
      </c>
      <c r="J26" s="17">
        <f>I26*EXP(-0.5*C7^2*(C5/8)+C7*SQRT((C5/8))*NORMSINV(RAND()))</f>
        <v/>
      </c>
      <c r="K26" s="17">
        <f>J26*EXP(-0.5*C7^2*(C5/8)+C7*SQRT((C5/8))*NORMSINV(RAND()))</f>
        <v/>
      </c>
      <c r="L26" s="17">
        <f>K26*EXP(-0.5*C7^2*(C5/8)+C7*SQRT((C5/8))*NORMSINV(RAND()))</f>
        <v/>
      </c>
      <c r="M26" s="17">
        <f>AVERAGE(E26:L26)</f>
        <v/>
      </c>
      <c r="N26" s="17">
        <f>GEOMEAN(E26:L26)</f>
        <v/>
      </c>
      <c r="O26" s="17">
        <f>MAX(M26-L26,0)</f>
        <v/>
      </c>
      <c r="P26" s="17">
        <f>MAX(N26-L26,0)</f>
        <v/>
      </c>
    </row>
    <row r="27" ht="12" customHeight="1" s="51">
      <c r="D27" s="23" t="n">
        <v>14</v>
      </c>
      <c r="E27" s="17">
        <f>1*EXP(-0.5*C7^2*(C5/8)+C7*SQRT((C5/8))*NORMSINV(RAND()))</f>
        <v/>
      </c>
      <c r="F27" s="17">
        <f>E27*EXP(-0.5*C7^2*(C5/8)+C7*SQRT((C5/8))*NORMSINV(RAND()))</f>
        <v/>
      </c>
      <c r="G27" s="17">
        <f>F27*EXP(-0.5*C7^2*(C5/8)+C7*SQRT((C5/8))*NORMSINV(RAND()))</f>
        <v/>
      </c>
      <c r="H27" s="17">
        <f>G27*EXP(-0.5*C7^2*(C5/8)+C7*SQRT((C5/8))*NORMSINV(RAND()))</f>
        <v/>
      </c>
      <c r="I27" s="17">
        <f>H27*EXP(-0.5*C7^2*(C5/8)+C7*SQRT((C5/8))*NORMSINV(RAND()))</f>
        <v/>
      </c>
      <c r="J27" s="17">
        <f>I27*EXP(-0.5*C7^2*(C5/8)+C7*SQRT((C5/8))*NORMSINV(RAND()))</f>
        <v/>
      </c>
      <c r="K27" s="17">
        <f>J27*EXP(-0.5*C7^2*(C5/8)+C7*SQRT((C5/8))*NORMSINV(RAND()))</f>
        <v/>
      </c>
      <c r="L27" s="17">
        <f>K27*EXP(-0.5*C7^2*(C5/8)+C7*SQRT((C5/8))*NORMSINV(RAND()))</f>
        <v/>
      </c>
      <c r="M27" s="17">
        <f>AVERAGE(E27:L27)</f>
        <v/>
      </c>
      <c r="N27" s="17">
        <f>GEOMEAN(E27:L27)</f>
        <v/>
      </c>
      <c r="O27" s="17">
        <f>MAX(M27-L27,0)</f>
        <v/>
      </c>
      <c r="P27" s="17">
        <f>MAX(N27-L27,0)</f>
        <v/>
      </c>
    </row>
    <row r="28" ht="12" customHeight="1" s="51">
      <c r="D28" s="23" t="n">
        <v>15</v>
      </c>
      <c r="E28" s="17">
        <f>1*EXP(-0.5*C7^2*(C5/8)+C7*SQRT((C5/8))*NORMSINV(RAND()))</f>
        <v/>
      </c>
      <c r="F28" s="17">
        <f>E28*EXP(-0.5*C7^2*(C5/8)+C7*SQRT((C5/8))*NORMSINV(RAND()))</f>
        <v/>
      </c>
      <c r="G28" s="17">
        <f>F28*EXP(-0.5*C7^2*(C5/8)+C7*SQRT((C5/8))*NORMSINV(RAND()))</f>
        <v/>
      </c>
      <c r="H28" s="17">
        <f>G28*EXP(-0.5*C7^2*(C5/8)+C7*SQRT((C5/8))*NORMSINV(RAND()))</f>
        <v/>
      </c>
      <c r="I28" s="17">
        <f>H28*EXP(-0.5*C7^2*(C5/8)+C7*SQRT((C5/8))*NORMSINV(RAND()))</f>
        <v/>
      </c>
      <c r="J28" s="17">
        <f>I28*EXP(-0.5*C7^2*(C5/8)+C7*SQRT((C5/8))*NORMSINV(RAND()))</f>
        <v/>
      </c>
      <c r="K28" s="17">
        <f>J28*EXP(-0.5*C7^2*(C5/8)+C7*SQRT((C5/8))*NORMSINV(RAND()))</f>
        <v/>
      </c>
      <c r="L28" s="17">
        <f>K28*EXP(-0.5*C7^2*(C5/8)+C7*SQRT((C5/8))*NORMSINV(RAND()))</f>
        <v/>
      </c>
      <c r="M28" s="17">
        <f>AVERAGE(E28:L28)</f>
        <v/>
      </c>
      <c r="N28" s="17">
        <f>GEOMEAN(E28:L28)</f>
        <v/>
      </c>
      <c r="O28" s="17">
        <f>MAX(M28-L28,0)</f>
        <v/>
      </c>
      <c r="P28" s="17">
        <f>MAX(N28-L28,0)</f>
        <v/>
      </c>
    </row>
    <row r="29" ht="12" customHeight="1" s="51">
      <c r="D29" s="23" t="n">
        <v>16</v>
      </c>
      <c r="E29" s="17">
        <f>1*EXP(-0.5*C7^2*(C5/8)+C7*SQRT((C5/8))*NORMSINV(RAND()))</f>
        <v/>
      </c>
      <c r="F29" s="17">
        <f>E29*EXP(-0.5*C7^2*(C5/8)+C7*SQRT((C5/8))*NORMSINV(RAND()))</f>
        <v/>
      </c>
      <c r="G29" s="17">
        <f>F29*EXP(-0.5*C7^2*(C5/8)+C7*SQRT((C5/8))*NORMSINV(RAND()))</f>
        <v/>
      </c>
      <c r="H29" s="17">
        <f>G29*EXP(-0.5*C7^2*(C5/8)+C7*SQRT((C5/8))*NORMSINV(RAND()))</f>
        <v/>
      </c>
      <c r="I29" s="17">
        <f>H29*EXP(-0.5*C7^2*(C5/8)+C7*SQRT((C5/8))*NORMSINV(RAND()))</f>
        <v/>
      </c>
      <c r="J29" s="17">
        <f>I29*EXP(-0.5*C7^2*(C5/8)+C7*SQRT((C5/8))*NORMSINV(RAND()))</f>
        <v/>
      </c>
      <c r="K29" s="17">
        <f>J29*EXP(-0.5*C7^2*(C5/8)+C7*SQRT((C5/8))*NORMSINV(RAND()))</f>
        <v/>
      </c>
      <c r="L29" s="17">
        <f>K29*EXP(-0.5*C7^2*(C5/8)+C7*SQRT((C5/8))*NORMSINV(RAND()))</f>
        <v/>
      </c>
      <c r="M29" s="17">
        <f>AVERAGE(E29:L29)</f>
        <v/>
      </c>
      <c r="N29" s="17">
        <f>GEOMEAN(E29:L29)</f>
        <v/>
      </c>
      <c r="O29" s="17">
        <f>MAX(M29-L29,0)</f>
        <v/>
      </c>
      <c r="P29" s="17">
        <f>MAX(N29-L29,0)</f>
        <v/>
      </c>
    </row>
    <row r="30" ht="12" customHeight="1" s="51">
      <c r="D30" s="23" t="n">
        <v>17</v>
      </c>
      <c r="E30" s="17">
        <f>1*EXP(-0.5*C7^2*(C5/8)+C7*SQRT((C5/8))*NORMSINV(RAND()))</f>
        <v/>
      </c>
      <c r="F30" s="17">
        <f>E30*EXP(-0.5*C7^2*(C5/8)+C7*SQRT((C5/8))*NORMSINV(RAND()))</f>
        <v/>
      </c>
      <c r="G30" s="17">
        <f>F30*EXP(-0.5*C7^2*(C5/8)+C7*SQRT((C5/8))*NORMSINV(RAND()))</f>
        <v/>
      </c>
      <c r="H30" s="17">
        <f>G30*EXP(-0.5*C7^2*(C5/8)+C7*SQRT((C5/8))*NORMSINV(RAND()))</f>
        <v/>
      </c>
      <c r="I30" s="17">
        <f>H30*EXP(-0.5*C7^2*(C5/8)+C7*SQRT((C5/8))*NORMSINV(RAND()))</f>
        <v/>
      </c>
      <c r="J30" s="17">
        <f>I30*EXP(-0.5*C7^2*(C5/8)+C7*SQRT((C5/8))*NORMSINV(RAND()))</f>
        <v/>
      </c>
      <c r="K30" s="17">
        <f>J30*EXP(-0.5*C7^2*(C5/8)+C7*SQRT((C5/8))*NORMSINV(RAND()))</f>
        <v/>
      </c>
      <c r="L30" s="17">
        <f>K30*EXP(-0.5*C7^2*(C5/8)+C7*SQRT((C5/8))*NORMSINV(RAND()))</f>
        <v/>
      </c>
      <c r="M30" s="17">
        <f>AVERAGE(E30:L30)</f>
        <v/>
      </c>
      <c r="N30" s="17">
        <f>GEOMEAN(E30:L30)</f>
        <v/>
      </c>
      <c r="O30" s="17">
        <f>MAX(M30-L30,0)</f>
        <v/>
      </c>
      <c r="P30" s="17">
        <f>MAX(N30-L30,0)</f>
        <v/>
      </c>
    </row>
    <row r="31" ht="12" customHeight="1" s="51">
      <c r="D31" s="23" t="n">
        <v>18</v>
      </c>
      <c r="E31" s="17">
        <f>1*EXP(-0.5*C7^2*(C5/8)+C7*SQRT((C5/8))*NORMSINV(RAND()))</f>
        <v/>
      </c>
      <c r="F31" s="17">
        <f>E31*EXP(-0.5*C7^2*(C5/8)+C7*SQRT((C5/8))*NORMSINV(RAND()))</f>
        <v/>
      </c>
      <c r="G31" s="17">
        <f>F31*EXP(-0.5*C7^2*(C5/8)+C7*SQRT((C5/8))*NORMSINV(RAND()))</f>
        <v/>
      </c>
      <c r="H31" s="17">
        <f>G31*EXP(-0.5*C7^2*(C5/8)+C7*SQRT((C5/8))*NORMSINV(RAND()))</f>
        <v/>
      </c>
      <c r="I31" s="17">
        <f>H31*EXP(-0.5*C7^2*(C5/8)+C7*SQRT((C5/8))*NORMSINV(RAND()))</f>
        <v/>
      </c>
      <c r="J31" s="17">
        <f>I31*EXP(-0.5*C7^2*(C5/8)+C7*SQRT((C5/8))*NORMSINV(RAND()))</f>
        <v/>
      </c>
      <c r="K31" s="17">
        <f>J31*EXP(-0.5*C7^2*(C5/8)+C7*SQRT((C5/8))*NORMSINV(RAND()))</f>
        <v/>
      </c>
      <c r="L31" s="17">
        <f>K31*EXP(-0.5*C7^2*(C5/8)+C7*SQRT((C5/8))*NORMSINV(RAND()))</f>
        <v/>
      </c>
      <c r="M31" s="17">
        <f>AVERAGE(E31:L31)</f>
        <v/>
      </c>
      <c r="N31" s="17">
        <f>GEOMEAN(E31:L31)</f>
        <v/>
      </c>
      <c r="O31" s="17">
        <f>MAX(M31-L31,0)</f>
        <v/>
      </c>
      <c r="P31" s="17">
        <f>MAX(N31-L31,0)</f>
        <v/>
      </c>
    </row>
    <row r="32" ht="12" customHeight="1" s="51">
      <c r="D32" s="23" t="n">
        <v>19</v>
      </c>
      <c r="E32" s="17">
        <f>1*EXP(-0.5*C7^2*(C5/8)+C7*SQRT((C5/8))*NORMSINV(RAND()))</f>
        <v/>
      </c>
      <c r="F32" s="17">
        <f>E32*EXP(-0.5*C7^2*(C5/8)+C7*SQRT((C5/8))*NORMSINV(RAND()))</f>
        <v/>
      </c>
      <c r="G32" s="17">
        <f>F32*EXP(-0.5*C7^2*(C5/8)+C7*SQRT((C5/8))*NORMSINV(RAND()))</f>
        <v/>
      </c>
      <c r="H32" s="17">
        <f>G32*EXP(-0.5*C7^2*(C5/8)+C7*SQRT((C5/8))*NORMSINV(RAND()))</f>
        <v/>
      </c>
      <c r="I32" s="17">
        <f>H32*EXP(-0.5*C7^2*(C5/8)+C7*SQRT((C5/8))*NORMSINV(RAND()))</f>
        <v/>
      </c>
      <c r="J32" s="17">
        <f>I32*EXP(-0.5*C7^2*(C5/8)+C7*SQRT((C5/8))*NORMSINV(RAND()))</f>
        <v/>
      </c>
      <c r="K32" s="17">
        <f>J32*EXP(-0.5*C7^2*(C5/8)+C7*SQRT((C5/8))*NORMSINV(RAND()))</f>
        <v/>
      </c>
      <c r="L32" s="17">
        <f>K32*EXP(-0.5*C7^2*(C5/8)+C7*SQRT((C5/8))*NORMSINV(RAND()))</f>
        <v/>
      </c>
      <c r="M32" s="17">
        <f>AVERAGE(E32:L32)</f>
        <v/>
      </c>
      <c r="N32" s="17">
        <f>GEOMEAN(E32:L32)</f>
        <v/>
      </c>
      <c r="O32" s="17">
        <f>MAX(M32-L32,0)</f>
        <v/>
      </c>
      <c r="P32" s="17">
        <f>MAX(N32-L32,0)</f>
        <v/>
      </c>
    </row>
    <row r="33" ht="12" customHeight="1" s="51">
      <c r="D33" s="23" t="n">
        <v>20</v>
      </c>
      <c r="E33" s="17">
        <f>1*EXP(-0.5*C7^2*(C5/8)+C7*SQRT((C5/8))*NORMSINV(RAND()))</f>
        <v/>
      </c>
      <c r="F33" s="17">
        <f>E33*EXP(-0.5*C7^2*(C5/8)+C7*SQRT((C5/8))*NORMSINV(RAND()))</f>
        <v/>
      </c>
      <c r="G33" s="17">
        <f>F33*EXP(-0.5*C7^2*(C5/8)+C7*SQRT((C5/8))*NORMSINV(RAND()))</f>
        <v/>
      </c>
      <c r="H33" s="17">
        <f>G33*EXP(-0.5*C7^2*(C5/8)+C7*SQRT((C5/8))*NORMSINV(RAND()))</f>
        <v/>
      </c>
      <c r="I33" s="17">
        <f>H33*EXP(-0.5*C7^2*(C5/8)+C7*SQRT((C5/8))*NORMSINV(RAND()))</f>
        <v/>
      </c>
      <c r="J33" s="17">
        <f>I33*EXP(-0.5*C7^2*(C5/8)+C7*SQRT((C5/8))*NORMSINV(RAND()))</f>
        <v/>
      </c>
      <c r="K33" s="17">
        <f>J33*EXP(-0.5*C7^2*(C5/8)+C7*SQRT((C5/8))*NORMSINV(RAND()))</f>
        <v/>
      </c>
      <c r="L33" s="17">
        <f>K33*EXP(-0.5*C7^2*(C5/8)+C7*SQRT((C5/8))*NORMSINV(RAND()))</f>
        <v/>
      </c>
      <c r="M33" s="17">
        <f>AVERAGE(E33:L33)</f>
        <v/>
      </c>
      <c r="N33" s="17">
        <f>GEOMEAN(E33:L33)</f>
        <v/>
      </c>
      <c r="O33" s="17">
        <f>MAX(M33-L33,0)</f>
        <v/>
      </c>
      <c r="P33" s="17">
        <f>MAX(N33-L33,0)</f>
        <v/>
      </c>
    </row>
    <row r="34" ht="12" customHeight="1" s="51">
      <c r="D34" s="23" t="n">
        <v>21</v>
      </c>
      <c r="E34" s="17">
        <f>1*EXP(-0.5*C7^2*(C5/8)+C7*SQRT((C5/8))*NORMSINV(RAND()))</f>
        <v/>
      </c>
      <c r="F34" s="17">
        <f>E34*EXP(-0.5*C7^2*(C5/8)+C7*SQRT((C5/8))*NORMSINV(RAND()))</f>
        <v/>
      </c>
      <c r="G34" s="17">
        <f>F34*EXP(-0.5*C7^2*(C5/8)+C7*SQRT((C5/8))*NORMSINV(RAND()))</f>
        <v/>
      </c>
      <c r="H34" s="17">
        <f>G34*EXP(-0.5*C7^2*(C5/8)+C7*SQRT((C5/8))*NORMSINV(RAND()))</f>
        <v/>
      </c>
      <c r="I34" s="17">
        <f>H34*EXP(-0.5*C7^2*(C5/8)+C7*SQRT((C5/8))*NORMSINV(RAND()))</f>
        <v/>
      </c>
      <c r="J34" s="17">
        <f>I34*EXP(-0.5*C7^2*(C5/8)+C7*SQRT((C5/8))*NORMSINV(RAND()))</f>
        <v/>
      </c>
      <c r="K34" s="17">
        <f>J34*EXP(-0.5*C7^2*(C5/8)+C7*SQRT((C5/8))*NORMSINV(RAND()))</f>
        <v/>
      </c>
      <c r="L34" s="17">
        <f>K34*EXP(-0.5*C7^2*(C5/8)+C7*SQRT((C5/8))*NORMSINV(RAND()))</f>
        <v/>
      </c>
      <c r="M34" s="17">
        <f>AVERAGE(E34:L34)</f>
        <v/>
      </c>
      <c r="N34" s="17">
        <f>GEOMEAN(E34:L34)</f>
        <v/>
      </c>
      <c r="O34" s="17">
        <f>MAX(M34-L34,0)</f>
        <v/>
      </c>
      <c r="P34" s="17">
        <f>MAX(N34-L34,0)</f>
        <v/>
      </c>
    </row>
    <row r="35" ht="12" customHeight="1" s="51">
      <c r="D35" s="23" t="n">
        <v>22</v>
      </c>
      <c r="E35" s="17">
        <f>1*EXP(-0.5*C7^2*(C5/8)+C7*SQRT((C5/8))*NORMSINV(RAND()))</f>
        <v/>
      </c>
      <c r="F35" s="17">
        <f>E35*EXP(-0.5*C7^2*(C5/8)+C7*SQRT((C5/8))*NORMSINV(RAND()))</f>
        <v/>
      </c>
      <c r="G35" s="17">
        <f>F35*EXP(-0.5*C7^2*(C5/8)+C7*SQRT((C5/8))*NORMSINV(RAND()))</f>
        <v/>
      </c>
      <c r="H35" s="17">
        <f>G35*EXP(-0.5*C7^2*(C5/8)+C7*SQRT((C5/8))*NORMSINV(RAND()))</f>
        <v/>
      </c>
      <c r="I35" s="17">
        <f>H35*EXP(-0.5*C7^2*(C5/8)+C7*SQRT((C5/8))*NORMSINV(RAND()))</f>
        <v/>
      </c>
      <c r="J35" s="17">
        <f>I35*EXP(-0.5*C7^2*(C5/8)+C7*SQRT((C5/8))*NORMSINV(RAND()))</f>
        <v/>
      </c>
      <c r="K35" s="17">
        <f>J35*EXP(-0.5*C7^2*(C5/8)+C7*SQRT((C5/8))*NORMSINV(RAND()))</f>
        <v/>
      </c>
      <c r="L35" s="17">
        <f>K35*EXP(-0.5*C7^2*(C5/8)+C7*SQRT((C5/8))*NORMSINV(RAND()))</f>
        <v/>
      </c>
      <c r="M35" s="17">
        <f>AVERAGE(E35:L35)</f>
        <v/>
      </c>
      <c r="N35" s="17">
        <f>GEOMEAN(E35:L35)</f>
        <v/>
      </c>
      <c r="O35" s="17">
        <f>MAX(M35-L35,0)</f>
        <v/>
      </c>
      <c r="P35" s="17">
        <f>MAX(N35-L35,0)</f>
        <v/>
      </c>
    </row>
    <row r="36" ht="12" customHeight="1" s="51">
      <c r="D36" s="23" t="n">
        <v>23</v>
      </c>
      <c r="E36" s="17">
        <f>1*EXP(-0.5*C7^2*(C5/8)+C7*SQRT((C5/8))*NORMSINV(RAND()))</f>
        <v/>
      </c>
      <c r="F36" s="17">
        <f>E36*EXP(-0.5*C7^2*(C5/8)+C7*SQRT((C5/8))*NORMSINV(RAND()))</f>
        <v/>
      </c>
      <c r="G36" s="17">
        <f>F36*EXP(-0.5*C7^2*(C5/8)+C7*SQRT((C5/8))*NORMSINV(RAND()))</f>
        <v/>
      </c>
      <c r="H36" s="17">
        <f>G36*EXP(-0.5*C7^2*(C5/8)+C7*SQRT((C5/8))*NORMSINV(RAND()))</f>
        <v/>
      </c>
      <c r="I36" s="17">
        <f>H36*EXP(-0.5*C7^2*(C5/8)+C7*SQRT((C5/8))*NORMSINV(RAND()))</f>
        <v/>
      </c>
      <c r="J36" s="17">
        <f>I36*EXP(-0.5*C7^2*(C5/8)+C7*SQRT((C5/8))*NORMSINV(RAND()))</f>
        <v/>
      </c>
      <c r="K36" s="17">
        <f>J36*EXP(-0.5*C7^2*(C5/8)+C7*SQRT((C5/8))*NORMSINV(RAND()))</f>
        <v/>
      </c>
      <c r="L36" s="17">
        <f>K36*EXP(-0.5*C7^2*(C5/8)+C7*SQRT((C5/8))*NORMSINV(RAND()))</f>
        <v/>
      </c>
      <c r="M36" s="17">
        <f>AVERAGE(E36:L36)</f>
        <v/>
      </c>
      <c r="N36" s="17">
        <f>GEOMEAN(E36:L36)</f>
        <v/>
      </c>
      <c r="O36" s="17">
        <f>MAX(M36-L36,0)</f>
        <v/>
      </c>
      <c r="P36" s="17">
        <f>MAX(N36-L36,0)</f>
        <v/>
      </c>
    </row>
    <row r="37" ht="12" customHeight="1" s="51">
      <c r="D37" s="23" t="n">
        <v>24</v>
      </c>
      <c r="E37" s="17">
        <f>1*EXP(-0.5*C7^2*(C5/8)+C7*SQRT((C5/8))*NORMSINV(RAND()))</f>
        <v/>
      </c>
      <c r="F37" s="17">
        <f>E37*EXP(-0.5*C7^2*(C5/8)+C7*SQRT((C5/8))*NORMSINV(RAND()))</f>
        <v/>
      </c>
      <c r="G37" s="17">
        <f>F37*EXP(-0.5*C7^2*(C5/8)+C7*SQRT((C5/8))*NORMSINV(RAND()))</f>
        <v/>
      </c>
      <c r="H37" s="17">
        <f>G37*EXP(-0.5*C7^2*(C5/8)+C7*SQRT((C5/8))*NORMSINV(RAND()))</f>
        <v/>
      </c>
      <c r="I37" s="17">
        <f>H37*EXP(-0.5*C7^2*(C5/8)+C7*SQRT((C5/8))*NORMSINV(RAND()))</f>
        <v/>
      </c>
      <c r="J37" s="17">
        <f>I37*EXP(-0.5*C7^2*(C5/8)+C7*SQRT((C5/8))*NORMSINV(RAND()))</f>
        <v/>
      </c>
      <c r="K37" s="17">
        <f>J37*EXP(-0.5*C7^2*(C5/8)+C7*SQRT((C5/8))*NORMSINV(RAND()))</f>
        <v/>
      </c>
      <c r="L37" s="17">
        <f>K37*EXP(-0.5*C7^2*(C5/8)+C7*SQRT((C5/8))*NORMSINV(RAND()))</f>
        <v/>
      </c>
      <c r="M37" s="17">
        <f>AVERAGE(E37:L37)</f>
        <v/>
      </c>
      <c r="N37" s="17">
        <f>GEOMEAN(E37:L37)</f>
        <v/>
      </c>
      <c r="O37" s="17">
        <f>MAX(M37-L37,0)</f>
        <v/>
      </c>
      <c r="P37" s="17">
        <f>MAX(N37-L37,0)</f>
        <v/>
      </c>
    </row>
    <row r="38" ht="12" customHeight="1" s="51">
      <c r="D38" s="23" t="n">
        <v>25</v>
      </c>
      <c r="E38" s="17">
        <f>1*EXP(-0.5*C7^2*(C5/8)+C7*SQRT((C5/8))*NORMSINV(RAND()))</f>
        <v/>
      </c>
      <c r="F38" s="17">
        <f>E38*EXP(-0.5*C7^2*(C5/8)+C7*SQRT((C5/8))*NORMSINV(RAND()))</f>
        <v/>
      </c>
      <c r="G38" s="17">
        <f>F38*EXP(-0.5*C7^2*(C5/8)+C7*SQRT((C5/8))*NORMSINV(RAND()))</f>
        <v/>
      </c>
      <c r="H38" s="17">
        <f>G38*EXP(-0.5*C7^2*(C5/8)+C7*SQRT((C5/8))*NORMSINV(RAND()))</f>
        <v/>
      </c>
      <c r="I38" s="17">
        <f>H38*EXP(-0.5*C7^2*(C5/8)+C7*SQRT((C5/8))*NORMSINV(RAND()))</f>
        <v/>
      </c>
      <c r="J38" s="17">
        <f>I38*EXP(-0.5*C7^2*(C5/8)+C7*SQRT((C5/8))*NORMSINV(RAND()))</f>
        <v/>
      </c>
      <c r="K38" s="17">
        <f>J38*EXP(-0.5*C7^2*(C5/8)+C7*SQRT((C5/8))*NORMSINV(RAND()))</f>
        <v/>
      </c>
      <c r="L38" s="17">
        <f>K38*EXP(-0.5*C7^2*(C5/8)+C7*SQRT((C5/8))*NORMSINV(RAND()))</f>
        <v/>
      </c>
      <c r="M38" s="17">
        <f>AVERAGE(E38:L38)</f>
        <v/>
      </c>
      <c r="N38" s="17">
        <f>GEOMEAN(E38:L38)</f>
        <v/>
      </c>
      <c r="O38" s="17">
        <f>MAX(M38-L38,0)</f>
        <v/>
      </c>
      <c r="P38" s="17">
        <f>MAX(N38-L38,0)</f>
        <v/>
      </c>
    </row>
    <row r="39" ht="12" customHeight="1" s="51">
      <c r="D39" s="23" t="n">
        <v>26</v>
      </c>
      <c r="E39" s="17">
        <f>1*EXP(-0.5*C7^2*(C5/8)+C7*SQRT((C5/8))*NORMSINV(RAND()))</f>
        <v/>
      </c>
      <c r="F39" s="17">
        <f>E39*EXP(-0.5*C7^2*(C5/8)+C7*SQRT((C5/8))*NORMSINV(RAND()))</f>
        <v/>
      </c>
      <c r="G39" s="17">
        <f>F39*EXP(-0.5*C7^2*(C5/8)+C7*SQRT((C5/8))*NORMSINV(RAND()))</f>
        <v/>
      </c>
      <c r="H39" s="17">
        <f>G39*EXP(-0.5*C7^2*(C5/8)+C7*SQRT((C5/8))*NORMSINV(RAND()))</f>
        <v/>
      </c>
      <c r="I39" s="17">
        <f>H39*EXP(-0.5*C7^2*(C5/8)+C7*SQRT((C5/8))*NORMSINV(RAND()))</f>
        <v/>
      </c>
      <c r="J39" s="17">
        <f>I39*EXP(-0.5*C7^2*(C5/8)+C7*SQRT((C5/8))*NORMSINV(RAND()))</f>
        <v/>
      </c>
      <c r="K39" s="17">
        <f>J39*EXP(-0.5*C7^2*(C5/8)+C7*SQRT((C5/8))*NORMSINV(RAND()))</f>
        <v/>
      </c>
      <c r="L39" s="17">
        <f>K39*EXP(-0.5*C7^2*(C5/8)+C7*SQRT((C5/8))*NORMSINV(RAND()))</f>
        <v/>
      </c>
      <c r="M39" s="17">
        <f>AVERAGE(E39:L39)</f>
        <v/>
      </c>
      <c r="N39" s="17">
        <f>GEOMEAN(E39:L39)</f>
        <v/>
      </c>
      <c r="O39" s="17">
        <f>MAX(M39-L39,0)</f>
        <v/>
      </c>
      <c r="P39" s="17">
        <f>MAX(N39-L39,0)</f>
        <v/>
      </c>
    </row>
    <row r="40" ht="12" customHeight="1" s="51">
      <c r="D40" s="23" t="n">
        <v>27</v>
      </c>
      <c r="E40" s="17">
        <f>1*EXP(-0.5*C7^2*(C5/8)+C7*SQRT((C5/8))*NORMSINV(RAND()))</f>
        <v/>
      </c>
      <c r="F40" s="17">
        <f>E40*EXP(-0.5*C7^2*(C5/8)+C7*SQRT((C5/8))*NORMSINV(RAND()))</f>
        <v/>
      </c>
      <c r="G40" s="17">
        <f>F40*EXP(-0.5*C7^2*(C5/8)+C7*SQRT((C5/8))*NORMSINV(RAND()))</f>
        <v/>
      </c>
      <c r="H40" s="17">
        <f>G40*EXP(-0.5*C7^2*(C5/8)+C7*SQRT((C5/8))*NORMSINV(RAND()))</f>
        <v/>
      </c>
      <c r="I40" s="17">
        <f>H40*EXP(-0.5*C7^2*(C5/8)+C7*SQRT((C5/8))*NORMSINV(RAND()))</f>
        <v/>
      </c>
      <c r="J40" s="17">
        <f>I40*EXP(-0.5*C7^2*(C5/8)+C7*SQRT((C5/8))*NORMSINV(RAND()))</f>
        <v/>
      </c>
      <c r="K40" s="17">
        <f>J40*EXP(-0.5*C7^2*(C5/8)+C7*SQRT((C5/8))*NORMSINV(RAND()))</f>
        <v/>
      </c>
      <c r="L40" s="17">
        <f>K40*EXP(-0.5*C7^2*(C5/8)+C7*SQRT((C5/8))*NORMSINV(RAND()))</f>
        <v/>
      </c>
      <c r="M40" s="17">
        <f>AVERAGE(E40:L40)</f>
        <v/>
      </c>
      <c r="N40" s="17">
        <f>GEOMEAN(E40:L40)</f>
        <v/>
      </c>
      <c r="O40" s="17">
        <f>MAX(M40-L40,0)</f>
        <v/>
      </c>
      <c r="P40" s="17">
        <f>MAX(N40-L40,0)</f>
        <v/>
      </c>
    </row>
    <row r="41" ht="12" customHeight="1" s="51">
      <c r="D41" s="23" t="n">
        <v>28</v>
      </c>
      <c r="E41" s="17">
        <f>1*EXP(-0.5*C7^2*(C5/8)+C7*SQRT((C5/8))*NORMSINV(RAND()))</f>
        <v/>
      </c>
      <c r="F41" s="17">
        <f>E41*EXP(-0.5*C7^2*(C5/8)+C7*SQRT((C5/8))*NORMSINV(RAND()))</f>
        <v/>
      </c>
      <c r="G41" s="17">
        <f>F41*EXP(-0.5*C7^2*(C5/8)+C7*SQRT((C5/8))*NORMSINV(RAND()))</f>
        <v/>
      </c>
      <c r="H41" s="17">
        <f>G41*EXP(-0.5*C7^2*(C5/8)+C7*SQRT((C5/8))*NORMSINV(RAND()))</f>
        <v/>
      </c>
      <c r="I41" s="17">
        <f>H41*EXP(-0.5*C7^2*(C5/8)+C7*SQRT((C5/8))*NORMSINV(RAND()))</f>
        <v/>
      </c>
      <c r="J41" s="17">
        <f>I41*EXP(-0.5*C7^2*(C5/8)+C7*SQRT((C5/8))*NORMSINV(RAND()))</f>
        <v/>
      </c>
      <c r="K41" s="17">
        <f>J41*EXP(-0.5*C7^2*(C5/8)+C7*SQRT((C5/8))*NORMSINV(RAND()))</f>
        <v/>
      </c>
      <c r="L41" s="17">
        <f>K41*EXP(-0.5*C7^2*(C5/8)+C7*SQRT((C5/8))*NORMSINV(RAND()))</f>
        <v/>
      </c>
      <c r="M41" s="17">
        <f>AVERAGE(E41:L41)</f>
        <v/>
      </c>
      <c r="N41" s="17">
        <f>GEOMEAN(E41:L41)</f>
        <v/>
      </c>
      <c r="O41" s="17">
        <f>MAX(M41-L41,0)</f>
        <v/>
      </c>
      <c r="P41" s="17">
        <f>MAX(N41-L41,0)</f>
        <v/>
      </c>
    </row>
    <row r="42" ht="12" customHeight="1" s="51">
      <c r="D42" s="23" t="n">
        <v>29</v>
      </c>
      <c r="E42" s="17">
        <f>1*EXP(-0.5*C7^2*(C5/8)+C7*SQRT((C5/8))*NORMSINV(RAND()))</f>
        <v/>
      </c>
      <c r="F42" s="17">
        <f>E42*EXP(-0.5*C7^2*(C5/8)+C7*SQRT((C5/8))*NORMSINV(RAND()))</f>
        <v/>
      </c>
      <c r="G42" s="17">
        <f>F42*EXP(-0.5*C7^2*(C5/8)+C7*SQRT((C5/8))*NORMSINV(RAND()))</f>
        <v/>
      </c>
      <c r="H42" s="17">
        <f>G42*EXP(-0.5*C7^2*(C5/8)+C7*SQRT((C5/8))*NORMSINV(RAND()))</f>
        <v/>
      </c>
      <c r="I42" s="17">
        <f>H42*EXP(-0.5*C7^2*(C5/8)+C7*SQRT((C5/8))*NORMSINV(RAND()))</f>
        <v/>
      </c>
      <c r="J42" s="17">
        <f>I42*EXP(-0.5*C7^2*(C5/8)+C7*SQRT((C5/8))*NORMSINV(RAND()))</f>
        <v/>
      </c>
      <c r="K42" s="17">
        <f>J42*EXP(-0.5*C7^2*(C5/8)+C7*SQRT((C5/8))*NORMSINV(RAND()))</f>
        <v/>
      </c>
      <c r="L42" s="17">
        <f>K42*EXP(-0.5*C7^2*(C5/8)+C7*SQRT((C5/8))*NORMSINV(RAND()))</f>
        <v/>
      </c>
      <c r="M42" s="17">
        <f>AVERAGE(E42:L42)</f>
        <v/>
      </c>
      <c r="N42" s="17">
        <f>GEOMEAN(E42:L42)</f>
        <v/>
      </c>
      <c r="O42" s="17">
        <f>MAX(M42-L42,0)</f>
        <v/>
      </c>
      <c r="P42" s="17">
        <f>MAX(N42-L42,0)</f>
        <v/>
      </c>
    </row>
    <row r="43" ht="12" customHeight="1" s="51">
      <c r="D43" s="23" t="n">
        <v>30</v>
      </c>
      <c r="E43" s="17">
        <f>1*EXP(-0.5*C7^2*(C5/8)+C7*SQRT((C5/8))*NORMSINV(RAND()))</f>
        <v/>
      </c>
      <c r="F43" s="17">
        <f>E43*EXP(-0.5*C7^2*(C5/8)+C7*SQRT((C5/8))*NORMSINV(RAND()))</f>
        <v/>
      </c>
      <c r="G43" s="17">
        <f>F43*EXP(-0.5*C7^2*(C5/8)+C7*SQRT((C5/8))*NORMSINV(RAND()))</f>
        <v/>
      </c>
      <c r="H43" s="17">
        <f>G43*EXP(-0.5*C7^2*(C5/8)+C7*SQRT((C5/8))*NORMSINV(RAND()))</f>
        <v/>
      </c>
      <c r="I43" s="17">
        <f>H43*EXP(-0.5*C7^2*(C5/8)+C7*SQRT((C5/8))*NORMSINV(RAND()))</f>
        <v/>
      </c>
      <c r="J43" s="17">
        <f>I43*EXP(-0.5*C7^2*(C5/8)+C7*SQRT((C5/8))*NORMSINV(RAND()))</f>
        <v/>
      </c>
      <c r="K43" s="17">
        <f>J43*EXP(-0.5*C7^2*(C5/8)+C7*SQRT((C5/8))*NORMSINV(RAND()))</f>
        <v/>
      </c>
      <c r="L43" s="17">
        <f>K43*EXP(-0.5*C7^2*(C5/8)+C7*SQRT((C5/8))*NORMSINV(RAND()))</f>
        <v/>
      </c>
      <c r="M43" s="17">
        <f>AVERAGE(E43:L43)</f>
        <v/>
      </c>
      <c r="N43" s="17">
        <f>GEOMEAN(E43:L43)</f>
        <v/>
      </c>
      <c r="O43" s="17">
        <f>MAX(M43-L43,0)</f>
        <v/>
      </c>
      <c r="P43" s="17">
        <f>MAX(N43-L43,0)</f>
        <v/>
      </c>
    </row>
    <row r="44" ht="12" customHeight="1" s="51">
      <c r="D44" s="23" t="n">
        <v>31</v>
      </c>
      <c r="E44" s="17">
        <f>1*EXP(-0.5*C7^2*(C5/8)+C7*SQRT((C5/8))*NORMSINV(RAND()))</f>
        <v/>
      </c>
      <c r="F44" s="17">
        <f>E44*EXP(-0.5*C7^2*(C5/8)+C7*SQRT((C5/8))*NORMSINV(RAND()))</f>
        <v/>
      </c>
      <c r="G44" s="17">
        <f>F44*EXP(-0.5*C7^2*(C5/8)+C7*SQRT((C5/8))*NORMSINV(RAND()))</f>
        <v/>
      </c>
      <c r="H44" s="17">
        <f>G44*EXP(-0.5*C7^2*(C5/8)+C7*SQRT((C5/8))*NORMSINV(RAND()))</f>
        <v/>
      </c>
      <c r="I44" s="17">
        <f>H44*EXP(-0.5*C7^2*(C5/8)+C7*SQRT((C5/8))*NORMSINV(RAND()))</f>
        <v/>
      </c>
      <c r="J44" s="17">
        <f>I44*EXP(-0.5*C7^2*(C5/8)+C7*SQRT((C5/8))*NORMSINV(RAND()))</f>
        <v/>
      </c>
      <c r="K44" s="17">
        <f>J44*EXP(-0.5*C7^2*(C5/8)+C7*SQRT((C5/8))*NORMSINV(RAND()))</f>
        <v/>
      </c>
      <c r="L44" s="17">
        <f>K44*EXP(-0.5*C7^2*(C5/8)+C7*SQRT((C5/8))*NORMSINV(RAND()))</f>
        <v/>
      </c>
      <c r="M44" s="17">
        <f>AVERAGE(E44:L44)</f>
        <v/>
      </c>
      <c r="N44" s="17">
        <f>GEOMEAN(E44:L44)</f>
        <v/>
      </c>
      <c r="O44" s="17">
        <f>MAX(M44-L44,0)</f>
        <v/>
      </c>
      <c r="P44" s="17">
        <f>MAX(N44-L44,0)</f>
        <v/>
      </c>
    </row>
    <row r="45" ht="12" customHeight="1" s="51">
      <c r="D45" s="23" t="n">
        <v>32</v>
      </c>
      <c r="E45" s="17">
        <f>1*EXP(-0.5*C7^2*(C5/8)+C7*SQRT((C5/8))*NORMSINV(RAND()))</f>
        <v/>
      </c>
      <c r="F45" s="17">
        <f>E45*EXP(-0.5*C7^2*(C5/8)+C7*SQRT((C5/8))*NORMSINV(RAND()))</f>
        <v/>
      </c>
      <c r="G45" s="17">
        <f>F45*EXP(-0.5*C7^2*(C5/8)+C7*SQRT((C5/8))*NORMSINV(RAND()))</f>
        <v/>
      </c>
      <c r="H45" s="17">
        <f>G45*EXP(-0.5*C7^2*(C5/8)+C7*SQRT((C5/8))*NORMSINV(RAND()))</f>
        <v/>
      </c>
      <c r="I45" s="17">
        <f>H45*EXP(-0.5*C7^2*(C5/8)+C7*SQRT((C5/8))*NORMSINV(RAND()))</f>
        <v/>
      </c>
      <c r="J45" s="17">
        <f>I45*EXP(-0.5*C7^2*(C5/8)+C7*SQRT((C5/8))*NORMSINV(RAND()))</f>
        <v/>
      </c>
      <c r="K45" s="17">
        <f>J45*EXP(-0.5*C7^2*(C5/8)+C7*SQRT((C5/8))*NORMSINV(RAND()))</f>
        <v/>
      </c>
      <c r="L45" s="17">
        <f>K45*EXP(-0.5*C7^2*(C5/8)+C7*SQRT((C5/8))*NORMSINV(RAND()))</f>
        <v/>
      </c>
      <c r="M45" s="17">
        <f>AVERAGE(E45:L45)</f>
        <v/>
      </c>
      <c r="N45" s="17">
        <f>GEOMEAN(E45:L45)</f>
        <v/>
      </c>
      <c r="O45" s="17">
        <f>MAX(M45-L45,0)</f>
        <v/>
      </c>
      <c r="P45" s="17">
        <f>MAX(N45-L45,0)</f>
        <v/>
      </c>
    </row>
    <row r="46" ht="12" customHeight="1" s="51">
      <c r="D46" s="23" t="n">
        <v>33</v>
      </c>
      <c r="E46" s="17">
        <f>1*EXP(-0.5*C7^2*(C5/8)+C7*SQRT((C5/8))*NORMSINV(RAND()))</f>
        <v/>
      </c>
      <c r="F46" s="17">
        <f>E46*EXP(-0.5*C7^2*(C5/8)+C7*SQRT((C5/8))*NORMSINV(RAND()))</f>
        <v/>
      </c>
      <c r="G46" s="17">
        <f>F46*EXP(-0.5*C7^2*(C5/8)+C7*SQRT((C5/8))*NORMSINV(RAND()))</f>
        <v/>
      </c>
      <c r="H46" s="17">
        <f>G46*EXP(-0.5*C7^2*(C5/8)+C7*SQRT((C5/8))*NORMSINV(RAND()))</f>
        <v/>
      </c>
      <c r="I46" s="17">
        <f>H46*EXP(-0.5*C7^2*(C5/8)+C7*SQRT((C5/8))*NORMSINV(RAND()))</f>
        <v/>
      </c>
      <c r="J46" s="17">
        <f>I46*EXP(-0.5*C7^2*(C5/8)+C7*SQRT((C5/8))*NORMSINV(RAND()))</f>
        <v/>
      </c>
      <c r="K46" s="17">
        <f>J46*EXP(-0.5*C7^2*(C5/8)+C7*SQRT((C5/8))*NORMSINV(RAND()))</f>
        <v/>
      </c>
      <c r="L46" s="17">
        <f>K46*EXP(-0.5*C7^2*(C5/8)+C7*SQRT((C5/8))*NORMSINV(RAND()))</f>
        <v/>
      </c>
      <c r="M46" s="17">
        <f>AVERAGE(E46:L46)</f>
        <v/>
      </c>
      <c r="N46" s="17">
        <f>GEOMEAN(E46:L46)</f>
        <v/>
      </c>
      <c r="O46" s="17">
        <f>MAX(M46-L46,0)</f>
        <v/>
      </c>
      <c r="P46" s="17">
        <f>MAX(N46-L46,0)</f>
        <v/>
      </c>
    </row>
    <row r="47" ht="12" customHeight="1" s="51">
      <c r="D47" s="23" t="n">
        <v>34</v>
      </c>
      <c r="E47" s="17">
        <f>1*EXP(-0.5*C7^2*(C5/8)+C7*SQRT((C5/8))*NORMSINV(RAND()))</f>
        <v/>
      </c>
      <c r="F47" s="17">
        <f>E47*EXP(-0.5*C7^2*(C5/8)+C7*SQRT((C5/8))*NORMSINV(RAND()))</f>
        <v/>
      </c>
      <c r="G47" s="17">
        <f>F47*EXP(-0.5*C7^2*(C5/8)+C7*SQRT((C5/8))*NORMSINV(RAND()))</f>
        <v/>
      </c>
      <c r="H47" s="17">
        <f>G47*EXP(-0.5*C7^2*(C5/8)+C7*SQRT((C5/8))*NORMSINV(RAND()))</f>
        <v/>
      </c>
      <c r="I47" s="17">
        <f>H47*EXP(-0.5*C7^2*(C5/8)+C7*SQRT((C5/8))*NORMSINV(RAND()))</f>
        <v/>
      </c>
      <c r="J47" s="17">
        <f>I47*EXP(-0.5*C7^2*(C5/8)+C7*SQRT((C5/8))*NORMSINV(RAND()))</f>
        <v/>
      </c>
      <c r="K47" s="17">
        <f>J47*EXP(-0.5*C7^2*(C5/8)+C7*SQRT((C5/8))*NORMSINV(RAND()))</f>
        <v/>
      </c>
      <c r="L47" s="17">
        <f>K47*EXP(-0.5*C7^2*(C5/8)+C7*SQRT((C5/8))*NORMSINV(RAND()))</f>
        <v/>
      </c>
      <c r="M47" s="17">
        <f>AVERAGE(E47:L47)</f>
        <v/>
      </c>
      <c r="N47" s="17">
        <f>GEOMEAN(E47:L47)</f>
        <v/>
      </c>
      <c r="O47" s="17">
        <f>MAX(M47-L47,0)</f>
        <v/>
      </c>
      <c r="P47" s="17">
        <f>MAX(N47-L47,0)</f>
        <v/>
      </c>
    </row>
    <row r="48" ht="12" customHeight="1" s="51">
      <c r="D48" s="23" t="n">
        <v>35</v>
      </c>
      <c r="E48" s="17">
        <f>1*EXP(-0.5*C7^2*(C5/8)+C7*SQRT((C5/8))*NORMSINV(RAND()))</f>
        <v/>
      </c>
      <c r="F48" s="17">
        <f>E48*EXP(-0.5*C7^2*(C5/8)+C7*SQRT((C5/8))*NORMSINV(RAND()))</f>
        <v/>
      </c>
      <c r="G48" s="17">
        <f>F48*EXP(-0.5*C7^2*(C5/8)+C7*SQRT((C5/8))*NORMSINV(RAND()))</f>
        <v/>
      </c>
      <c r="H48" s="17">
        <f>G48*EXP(-0.5*C7^2*(C5/8)+C7*SQRT((C5/8))*NORMSINV(RAND()))</f>
        <v/>
      </c>
      <c r="I48" s="17">
        <f>H48*EXP(-0.5*C7^2*(C5/8)+C7*SQRT((C5/8))*NORMSINV(RAND()))</f>
        <v/>
      </c>
      <c r="J48" s="17">
        <f>I48*EXP(-0.5*C7^2*(C5/8)+C7*SQRT((C5/8))*NORMSINV(RAND()))</f>
        <v/>
      </c>
      <c r="K48" s="17">
        <f>J48*EXP(-0.5*C7^2*(C5/8)+C7*SQRT((C5/8))*NORMSINV(RAND()))</f>
        <v/>
      </c>
      <c r="L48" s="17">
        <f>K48*EXP(-0.5*C7^2*(C5/8)+C7*SQRT((C5/8))*NORMSINV(RAND()))</f>
        <v/>
      </c>
      <c r="M48" s="17">
        <f>AVERAGE(E48:L48)</f>
        <v/>
      </c>
      <c r="N48" s="17">
        <f>GEOMEAN(E48:L48)</f>
        <v/>
      </c>
      <c r="O48" s="17">
        <f>MAX(M48-L48,0)</f>
        <v/>
      </c>
      <c r="P48" s="17">
        <f>MAX(N48-L48,0)</f>
        <v/>
      </c>
    </row>
    <row r="49" ht="12" customHeight="1" s="51">
      <c r="D49" s="23" t="n">
        <v>36</v>
      </c>
      <c r="E49" s="17">
        <f>1*EXP(-0.5*C7^2*(C5/8)+C7*SQRT((C5/8))*NORMSINV(RAND()))</f>
        <v/>
      </c>
      <c r="F49" s="17">
        <f>E49*EXP(-0.5*C7^2*(C5/8)+C7*SQRT((C5/8))*NORMSINV(RAND()))</f>
        <v/>
      </c>
      <c r="G49" s="17">
        <f>F49*EXP(-0.5*C7^2*(C5/8)+C7*SQRT((C5/8))*NORMSINV(RAND()))</f>
        <v/>
      </c>
      <c r="H49" s="17">
        <f>G49*EXP(-0.5*C7^2*(C5/8)+C7*SQRT((C5/8))*NORMSINV(RAND()))</f>
        <v/>
      </c>
      <c r="I49" s="17">
        <f>H49*EXP(-0.5*C7^2*(C5/8)+C7*SQRT((C5/8))*NORMSINV(RAND()))</f>
        <v/>
      </c>
      <c r="J49" s="17">
        <f>I49*EXP(-0.5*C7^2*(C5/8)+C7*SQRT((C5/8))*NORMSINV(RAND()))</f>
        <v/>
      </c>
      <c r="K49" s="17">
        <f>J49*EXP(-0.5*C7^2*(C5/8)+C7*SQRT((C5/8))*NORMSINV(RAND()))</f>
        <v/>
      </c>
      <c r="L49" s="17">
        <f>K49*EXP(-0.5*C7^2*(C5/8)+C7*SQRT((C5/8))*NORMSINV(RAND()))</f>
        <v/>
      </c>
      <c r="M49" s="17">
        <f>AVERAGE(E49:L49)</f>
        <v/>
      </c>
      <c r="N49" s="17">
        <f>GEOMEAN(E49:L49)</f>
        <v/>
      </c>
      <c r="O49" s="17">
        <f>MAX(M49-L49,0)</f>
        <v/>
      </c>
      <c r="P49" s="17">
        <f>MAX(N49-L49,0)</f>
        <v/>
      </c>
    </row>
    <row r="50" ht="12" customHeight="1" s="51">
      <c r="D50" s="23" t="n">
        <v>37</v>
      </c>
      <c r="E50" s="17">
        <f>1*EXP(-0.5*C7^2*(C5/8)+C7*SQRT((C5/8))*NORMSINV(RAND()))</f>
        <v/>
      </c>
      <c r="F50" s="17">
        <f>E50*EXP(-0.5*C7^2*(C5/8)+C7*SQRT((C5/8))*NORMSINV(RAND()))</f>
        <v/>
      </c>
      <c r="G50" s="17">
        <f>F50*EXP(-0.5*C7^2*(C5/8)+C7*SQRT((C5/8))*NORMSINV(RAND()))</f>
        <v/>
      </c>
      <c r="H50" s="17">
        <f>G50*EXP(-0.5*C7^2*(C5/8)+C7*SQRT((C5/8))*NORMSINV(RAND()))</f>
        <v/>
      </c>
      <c r="I50" s="17">
        <f>H50*EXP(-0.5*C7^2*(C5/8)+C7*SQRT((C5/8))*NORMSINV(RAND()))</f>
        <v/>
      </c>
      <c r="J50" s="17">
        <f>I50*EXP(-0.5*C7^2*(C5/8)+C7*SQRT((C5/8))*NORMSINV(RAND()))</f>
        <v/>
      </c>
      <c r="K50" s="17">
        <f>J50*EXP(-0.5*C7^2*(C5/8)+C7*SQRT((C5/8))*NORMSINV(RAND()))</f>
        <v/>
      </c>
      <c r="L50" s="17">
        <f>K50*EXP(-0.5*C7^2*(C5/8)+C7*SQRT((C5/8))*NORMSINV(RAND()))</f>
        <v/>
      </c>
      <c r="M50" s="17">
        <f>AVERAGE(E50:L50)</f>
        <v/>
      </c>
      <c r="N50" s="17">
        <f>GEOMEAN(E50:L50)</f>
        <v/>
      </c>
      <c r="O50" s="17">
        <f>MAX(M50-L50,0)</f>
        <v/>
      </c>
      <c r="P50" s="17">
        <f>MAX(N50-L50,0)</f>
        <v/>
      </c>
    </row>
    <row r="51" ht="12" customHeight="1" s="51">
      <c r="D51" s="23" t="n">
        <v>38</v>
      </c>
      <c r="E51" s="17">
        <f>1*EXP(-0.5*C7^2*(C5/8)+C7*SQRT((C5/8))*NORMSINV(RAND()))</f>
        <v/>
      </c>
      <c r="F51" s="17">
        <f>E51*EXP(-0.5*C7^2*(C5/8)+C7*SQRT((C5/8))*NORMSINV(RAND()))</f>
        <v/>
      </c>
      <c r="G51" s="17">
        <f>F51*EXP(-0.5*C7^2*(C5/8)+C7*SQRT((C5/8))*NORMSINV(RAND()))</f>
        <v/>
      </c>
      <c r="H51" s="17">
        <f>G51*EXP(-0.5*C7^2*(C5/8)+C7*SQRT((C5/8))*NORMSINV(RAND()))</f>
        <v/>
      </c>
      <c r="I51" s="17">
        <f>H51*EXP(-0.5*C7^2*(C5/8)+C7*SQRT((C5/8))*NORMSINV(RAND()))</f>
        <v/>
      </c>
      <c r="J51" s="17">
        <f>I51*EXP(-0.5*C7^2*(C5/8)+C7*SQRT((C5/8))*NORMSINV(RAND()))</f>
        <v/>
      </c>
      <c r="K51" s="17">
        <f>J51*EXP(-0.5*C7^2*(C5/8)+C7*SQRT((C5/8))*NORMSINV(RAND()))</f>
        <v/>
      </c>
      <c r="L51" s="17">
        <f>K51*EXP(-0.5*C7^2*(C5/8)+C7*SQRT((C5/8))*NORMSINV(RAND()))</f>
        <v/>
      </c>
      <c r="M51" s="17">
        <f>AVERAGE(E51:L51)</f>
        <v/>
      </c>
      <c r="N51" s="17">
        <f>GEOMEAN(E51:L51)</f>
        <v/>
      </c>
      <c r="O51" s="17">
        <f>MAX(M51-L51,0)</f>
        <v/>
      </c>
      <c r="P51" s="17">
        <f>MAX(N51-L51,0)</f>
        <v/>
      </c>
    </row>
    <row r="52" ht="12" customHeight="1" s="51">
      <c r="D52" s="23" t="n">
        <v>39</v>
      </c>
      <c r="E52" s="17">
        <f>1*EXP(-0.5*C7^2*(C5/8)+C7*SQRT((C5/8))*NORMSINV(RAND()))</f>
        <v/>
      </c>
      <c r="F52" s="17">
        <f>E52*EXP(-0.5*C7^2*(C5/8)+C7*SQRT((C5/8))*NORMSINV(RAND()))</f>
        <v/>
      </c>
      <c r="G52" s="17">
        <f>F52*EXP(-0.5*C7^2*(C5/8)+C7*SQRT((C5/8))*NORMSINV(RAND()))</f>
        <v/>
      </c>
      <c r="H52" s="17">
        <f>G52*EXP(-0.5*C7^2*(C5/8)+C7*SQRT((C5/8))*NORMSINV(RAND()))</f>
        <v/>
      </c>
      <c r="I52" s="17">
        <f>H52*EXP(-0.5*C7^2*(C5/8)+C7*SQRT((C5/8))*NORMSINV(RAND()))</f>
        <v/>
      </c>
      <c r="J52" s="17">
        <f>I52*EXP(-0.5*C7^2*(C5/8)+C7*SQRT((C5/8))*NORMSINV(RAND()))</f>
        <v/>
      </c>
      <c r="K52" s="17">
        <f>J52*EXP(-0.5*C7^2*(C5/8)+C7*SQRT((C5/8))*NORMSINV(RAND()))</f>
        <v/>
      </c>
      <c r="L52" s="17">
        <f>K52*EXP(-0.5*C7^2*(C5/8)+C7*SQRT((C5/8))*NORMSINV(RAND()))</f>
        <v/>
      </c>
      <c r="M52" s="17">
        <f>AVERAGE(E52:L52)</f>
        <v/>
      </c>
      <c r="N52" s="17">
        <f>GEOMEAN(E52:L52)</f>
        <v/>
      </c>
      <c r="O52" s="17">
        <f>MAX(M52-L52,0)</f>
        <v/>
      </c>
      <c r="P52" s="17">
        <f>MAX(N52-L52,0)</f>
        <v/>
      </c>
    </row>
    <row r="53" ht="12" customHeight="1" s="51">
      <c r="D53" s="23" t="n">
        <v>40</v>
      </c>
      <c r="E53" s="17">
        <f>1*EXP(-0.5*C7^2*(C5/8)+C7*SQRT((C5/8))*NORMSINV(RAND()))</f>
        <v/>
      </c>
      <c r="F53" s="17">
        <f>E53*EXP(-0.5*C7^2*(C5/8)+C7*SQRT((C5/8))*NORMSINV(RAND()))</f>
        <v/>
      </c>
      <c r="G53" s="17">
        <f>F53*EXP(-0.5*C7^2*(C5/8)+C7*SQRT((C5/8))*NORMSINV(RAND()))</f>
        <v/>
      </c>
      <c r="H53" s="17">
        <f>G53*EXP(-0.5*C7^2*(C5/8)+C7*SQRT((C5/8))*NORMSINV(RAND()))</f>
        <v/>
      </c>
      <c r="I53" s="17">
        <f>H53*EXP(-0.5*C7^2*(C5/8)+C7*SQRT((C5/8))*NORMSINV(RAND()))</f>
        <v/>
      </c>
      <c r="J53" s="17">
        <f>I53*EXP(-0.5*C7^2*(C5/8)+C7*SQRT((C5/8))*NORMSINV(RAND()))</f>
        <v/>
      </c>
      <c r="K53" s="17">
        <f>J53*EXP(-0.5*C7^2*(C5/8)+C7*SQRT((C5/8))*NORMSINV(RAND()))</f>
        <v/>
      </c>
      <c r="L53" s="17">
        <f>K53*EXP(-0.5*C7^2*(C5/8)+C7*SQRT((C5/8))*NORMSINV(RAND()))</f>
        <v/>
      </c>
      <c r="M53" s="17">
        <f>AVERAGE(E53:L53)</f>
        <v/>
      </c>
      <c r="N53" s="17">
        <f>GEOMEAN(E53:L53)</f>
        <v/>
      </c>
      <c r="O53" s="17">
        <f>MAX(M53-L53,0)</f>
        <v/>
      </c>
      <c r="P53" s="17">
        <f>MAX(N53-L53,0)</f>
        <v/>
      </c>
    </row>
    <row r="54" ht="12" customHeight="1" s="51">
      <c r="D54" s="23" t="n">
        <v>41</v>
      </c>
      <c r="E54" s="17">
        <f>1*EXP(-0.5*C7^2*(C5/8)+C7*SQRT((C5/8))*NORMSINV(RAND()))</f>
        <v/>
      </c>
      <c r="F54" s="17">
        <f>E54*EXP(-0.5*C7^2*(C5/8)+C7*SQRT((C5/8))*NORMSINV(RAND()))</f>
        <v/>
      </c>
      <c r="G54" s="17">
        <f>F54*EXP(-0.5*C7^2*(C5/8)+C7*SQRT((C5/8))*NORMSINV(RAND()))</f>
        <v/>
      </c>
      <c r="H54" s="17">
        <f>G54*EXP(-0.5*C7^2*(C5/8)+C7*SQRT((C5/8))*NORMSINV(RAND()))</f>
        <v/>
      </c>
      <c r="I54" s="17">
        <f>H54*EXP(-0.5*C7^2*(C5/8)+C7*SQRT((C5/8))*NORMSINV(RAND()))</f>
        <v/>
      </c>
      <c r="J54" s="17">
        <f>I54*EXP(-0.5*C7^2*(C5/8)+C7*SQRT((C5/8))*NORMSINV(RAND()))</f>
        <v/>
      </c>
      <c r="K54" s="17">
        <f>J54*EXP(-0.5*C7^2*(C5/8)+C7*SQRT((C5/8))*NORMSINV(RAND()))</f>
        <v/>
      </c>
      <c r="L54" s="17">
        <f>K54*EXP(-0.5*C7^2*(C5/8)+C7*SQRT((C5/8))*NORMSINV(RAND()))</f>
        <v/>
      </c>
      <c r="M54" s="17">
        <f>AVERAGE(E54:L54)</f>
        <v/>
      </c>
      <c r="N54" s="17">
        <f>GEOMEAN(E54:L54)</f>
        <v/>
      </c>
      <c r="O54" s="17">
        <f>MAX(M54-L54,0)</f>
        <v/>
      </c>
      <c r="P54" s="17">
        <f>MAX(N54-L54,0)</f>
        <v/>
      </c>
    </row>
    <row r="55" ht="12" customHeight="1" s="51">
      <c r="D55" s="23" t="n">
        <v>42</v>
      </c>
      <c r="E55" s="17">
        <f>1*EXP(-0.5*C7^2*(C5/8)+C7*SQRT((C5/8))*NORMSINV(RAND()))</f>
        <v/>
      </c>
      <c r="F55" s="17">
        <f>E55*EXP(-0.5*C7^2*(C5/8)+C7*SQRT((C5/8))*NORMSINV(RAND()))</f>
        <v/>
      </c>
      <c r="G55" s="17">
        <f>F55*EXP(-0.5*C7^2*(C5/8)+C7*SQRT((C5/8))*NORMSINV(RAND()))</f>
        <v/>
      </c>
      <c r="H55" s="17">
        <f>G55*EXP(-0.5*C7^2*(C5/8)+C7*SQRT((C5/8))*NORMSINV(RAND()))</f>
        <v/>
      </c>
      <c r="I55" s="17">
        <f>H55*EXP(-0.5*C7^2*(C5/8)+C7*SQRT((C5/8))*NORMSINV(RAND()))</f>
        <v/>
      </c>
      <c r="J55" s="17">
        <f>I55*EXP(-0.5*C7^2*(C5/8)+C7*SQRT((C5/8))*NORMSINV(RAND()))</f>
        <v/>
      </c>
      <c r="K55" s="17">
        <f>J55*EXP(-0.5*C7^2*(C5/8)+C7*SQRT((C5/8))*NORMSINV(RAND()))</f>
        <v/>
      </c>
      <c r="L55" s="17">
        <f>K55*EXP(-0.5*C7^2*(C5/8)+C7*SQRT((C5/8))*NORMSINV(RAND()))</f>
        <v/>
      </c>
      <c r="M55" s="17">
        <f>AVERAGE(E55:L55)</f>
        <v/>
      </c>
      <c r="N55" s="17">
        <f>GEOMEAN(E55:L55)</f>
        <v/>
      </c>
      <c r="O55" s="17">
        <f>MAX(M55-L55,0)</f>
        <v/>
      </c>
      <c r="P55" s="17">
        <f>MAX(N55-L55,0)</f>
        <v/>
      </c>
    </row>
    <row r="56" ht="12" customHeight="1" s="51">
      <c r="D56" s="23" t="n">
        <v>43</v>
      </c>
      <c r="E56" s="17">
        <f>1*EXP(-0.5*C7^2*(C5/8)+C7*SQRT((C5/8))*NORMSINV(RAND()))</f>
        <v/>
      </c>
      <c r="F56" s="17">
        <f>E56*EXP(-0.5*C7^2*(C5/8)+C7*SQRT((C5/8))*NORMSINV(RAND()))</f>
        <v/>
      </c>
      <c r="G56" s="17">
        <f>F56*EXP(-0.5*C7^2*(C5/8)+C7*SQRT((C5/8))*NORMSINV(RAND()))</f>
        <v/>
      </c>
      <c r="H56" s="17">
        <f>G56*EXP(-0.5*C7^2*(C5/8)+C7*SQRT((C5/8))*NORMSINV(RAND()))</f>
        <v/>
      </c>
      <c r="I56" s="17">
        <f>H56*EXP(-0.5*C7^2*(C5/8)+C7*SQRT((C5/8))*NORMSINV(RAND()))</f>
        <v/>
      </c>
      <c r="J56" s="17">
        <f>I56*EXP(-0.5*C7^2*(C5/8)+C7*SQRT((C5/8))*NORMSINV(RAND()))</f>
        <v/>
      </c>
      <c r="K56" s="17">
        <f>J56*EXP(-0.5*C7^2*(C5/8)+C7*SQRT((C5/8))*NORMSINV(RAND()))</f>
        <v/>
      </c>
      <c r="L56" s="17">
        <f>K56*EXP(-0.5*C7^2*(C5/8)+C7*SQRT((C5/8))*NORMSINV(RAND()))</f>
        <v/>
      </c>
      <c r="M56" s="17">
        <f>AVERAGE(E56:L56)</f>
        <v/>
      </c>
      <c r="N56" s="17">
        <f>GEOMEAN(E56:L56)</f>
        <v/>
      </c>
      <c r="O56" s="17">
        <f>MAX(M56-L56,0)</f>
        <v/>
      </c>
      <c r="P56" s="17">
        <f>MAX(N56-L56,0)</f>
        <v/>
      </c>
    </row>
    <row r="57" ht="12" customHeight="1" s="51">
      <c r="D57" s="23" t="n">
        <v>44</v>
      </c>
      <c r="E57" s="17">
        <f>1*EXP(-0.5*C7^2*(C5/8)+C7*SQRT((C5/8))*NORMSINV(RAND()))</f>
        <v/>
      </c>
      <c r="F57" s="17">
        <f>E57*EXP(-0.5*C7^2*(C5/8)+C7*SQRT((C5/8))*NORMSINV(RAND()))</f>
        <v/>
      </c>
      <c r="G57" s="17">
        <f>F57*EXP(-0.5*C7^2*(C5/8)+C7*SQRT((C5/8))*NORMSINV(RAND()))</f>
        <v/>
      </c>
      <c r="H57" s="17">
        <f>G57*EXP(-0.5*C7^2*(C5/8)+C7*SQRT((C5/8))*NORMSINV(RAND()))</f>
        <v/>
      </c>
      <c r="I57" s="17">
        <f>H57*EXP(-0.5*C7^2*(C5/8)+C7*SQRT((C5/8))*NORMSINV(RAND()))</f>
        <v/>
      </c>
      <c r="J57" s="17">
        <f>I57*EXP(-0.5*C7^2*(C5/8)+C7*SQRT((C5/8))*NORMSINV(RAND()))</f>
        <v/>
      </c>
      <c r="K57" s="17">
        <f>J57*EXP(-0.5*C7^2*(C5/8)+C7*SQRT((C5/8))*NORMSINV(RAND()))</f>
        <v/>
      </c>
      <c r="L57" s="17">
        <f>K57*EXP(-0.5*C7^2*(C5/8)+C7*SQRT((C5/8))*NORMSINV(RAND()))</f>
        <v/>
      </c>
      <c r="M57" s="17">
        <f>AVERAGE(E57:L57)</f>
        <v/>
      </c>
      <c r="N57" s="17">
        <f>GEOMEAN(E57:L57)</f>
        <v/>
      </c>
      <c r="O57" s="17">
        <f>MAX(M57-L57,0)</f>
        <v/>
      </c>
      <c r="P57" s="17">
        <f>MAX(N57-L57,0)</f>
        <v/>
      </c>
    </row>
    <row r="58" ht="12" customHeight="1" s="51">
      <c r="D58" s="23" t="n">
        <v>45</v>
      </c>
      <c r="E58" s="17">
        <f>1*EXP(-0.5*C7^2*(C5/8)+C7*SQRT((C5/8))*NORMSINV(RAND()))</f>
        <v/>
      </c>
      <c r="F58" s="17">
        <f>E58*EXP(-0.5*C7^2*(C5/8)+C7*SQRT((C5/8))*NORMSINV(RAND()))</f>
        <v/>
      </c>
      <c r="G58" s="17">
        <f>F58*EXP(-0.5*C7^2*(C5/8)+C7*SQRT((C5/8))*NORMSINV(RAND()))</f>
        <v/>
      </c>
      <c r="H58" s="17">
        <f>G58*EXP(-0.5*C7^2*(C5/8)+C7*SQRT((C5/8))*NORMSINV(RAND()))</f>
        <v/>
      </c>
      <c r="I58" s="17">
        <f>H58*EXP(-0.5*C7^2*(C5/8)+C7*SQRT((C5/8))*NORMSINV(RAND()))</f>
        <v/>
      </c>
      <c r="J58" s="17">
        <f>I58*EXP(-0.5*C7^2*(C5/8)+C7*SQRT((C5/8))*NORMSINV(RAND()))</f>
        <v/>
      </c>
      <c r="K58" s="17">
        <f>J58*EXP(-0.5*C7^2*(C5/8)+C7*SQRT((C5/8))*NORMSINV(RAND()))</f>
        <v/>
      </c>
      <c r="L58" s="17">
        <f>K58*EXP(-0.5*C7^2*(C5/8)+C7*SQRT((C5/8))*NORMSINV(RAND()))</f>
        <v/>
      </c>
      <c r="M58" s="17">
        <f>AVERAGE(E58:L58)</f>
        <v/>
      </c>
      <c r="N58" s="17">
        <f>GEOMEAN(E58:L58)</f>
        <v/>
      </c>
      <c r="O58" s="17">
        <f>MAX(M58-L58,0)</f>
        <v/>
      </c>
      <c r="P58" s="17">
        <f>MAX(N58-L58,0)</f>
        <v/>
      </c>
    </row>
    <row r="59" ht="12" customHeight="1" s="51">
      <c r="D59" s="23" t="n">
        <v>46</v>
      </c>
      <c r="E59" s="17">
        <f>1*EXP(-0.5*C7^2*(C5/8)+C7*SQRT((C5/8))*NORMSINV(RAND()))</f>
        <v/>
      </c>
      <c r="F59" s="17">
        <f>E59*EXP(-0.5*C7^2*(C5/8)+C7*SQRT((C5/8))*NORMSINV(RAND()))</f>
        <v/>
      </c>
      <c r="G59" s="17">
        <f>F59*EXP(-0.5*C7^2*(C5/8)+C7*SQRT((C5/8))*NORMSINV(RAND()))</f>
        <v/>
      </c>
      <c r="H59" s="17">
        <f>G59*EXP(-0.5*C7^2*(C5/8)+C7*SQRT((C5/8))*NORMSINV(RAND()))</f>
        <v/>
      </c>
      <c r="I59" s="17">
        <f>H59*EXP(-0.5*C7^2*(C5/8)+C7*SQRT((C5/8))*NORMSINV(RAND()))</f>
        <v/>
      </c>
      <c r="J59" s="17">
        <f>I59*EXP(-0.5*C7^2*(C5/8)+C7*SQRT((C5/8))*NORMSINV(RAND()))</f>
        <v/>
      </c>
      <c r="K59" s="17">
        <f>J59*EXP(-0.5*C7^2*(C5/8)+C7*SQRT((C5/8))*NORMSINV(RAND()))</f>
        <v/>
      </c>
      <c r="L59" s="17">
        <f>K59*EXP(-0.5*C7^2*(C5/8)+C7*SQRT((C5/8))*NORMSINV(RAND()))</f>
        <v/>
      </c>
      <c r="M59" s="17">
        <f>AVERAGE(E59:L59)</f>
        <v/>
      </c>
      <c r="N59" s="17">
        <f>GEOMEAN(E59:L59)</f>
        <v/>
      </c>
      <c r="O59" s="17">
        <f>MAX(M59-L59,0)</f>
        <v/>
      </c>
      <c r="P59" s="17">
        <f>MAX(N59-L59,0)</f>
        <v/>
      </c>
    </row>
    <row r="60" ht="12" customHeight="1" s="51">
      <c r="D60" s="23" t="n">
        <v>47</v>
      </c>
      <c r="E60" s="17">
        <f>1*EXP(-0.5*C7^2*(C5/8)+C7*SQRT((C5/8))*NORMSINV(RAND()))</f>
        <v/>
      </c>
      <c r="F60" s="17">
        <f>E60*EXP(-0.5*C7^2*(C5/8)+C7*SQRT((C5/8))*NORMSINV(RAND()))</f>
        <v/>
      </c>
      <c r="G60" s="17">
        <f>F60*EXP(-0.5*C7^2*(C5/8)+C7*SQRT((C5/8))*NORMSINV(RAND()))</f>
        <v/>
      </c>
      <c r="H60" s="17">
        <f>G60*EXP(-0.5*C7^2*(C5/8)+C7*SQRT((C5/8))*NORMSINV(RAND()))</f>
        <v/>
      </c>
      <c r="I60" s="17">
        <f>H60*EXP(-0.5*C7^2*(C5/8)+C7*SQRT((C5/8))*NORMSINV(RAND()))</f>
        <v/>
      </c>
      <c r="J60" s="17">
        <f>I60*EXP(-0.5*C7^2*(C5/8)+C7*SQRT((C5/8))*NORMSINV(RAND()))</f>
        <v/>
      </c>
      <c r="K60" s="17">
        <f>J60*EXP(-0.5*C7^2*(C5/8)+C7*SQRT((C5/8))*NORMSINV(RAND()))</f>
        <v/>
      </c>
      <c r="L60" s="17">
        <f>K60*EXP(-0.5*C7^2*(C5/8)+C7*SQRT((C5/8))*NORMSINV(RAND()))</f>
        <v/>
      </c>
      <c r="M60" s="17">
        <f>AVERAGE(E60:L60)</f>
        <v/>
      </c>
      <c r="N60" s="17">
        <f>GEOMEAN(E60:L60)</f>
        <v/>
      </c>
      <c r="O60" s="17">
        <f>MAX(M60-L60,0)</f>
        <v/>
      </c>
      <c r="P60" s="17">
        <f>MAX(N60-L60,0)</f>
        <v/>
      </c>
    </row>
    <row r="61" ht="12" customHeight="1" s="51">
      <c r="D61" s="23" t="n">
        <v>48</v>
      </c>
      <c r="E61" s="17">
        <f>1*EXP(-0.5*C7^2*(C5/8)+C7*SQRT((C5/8))*NORMSINV(RAND()))</f>
        <v/>
      </c>
      <c r="F61" s="17">
        <f>E61*EXP(-0.5*C7^2*(C5/8)+C7*SQRT((C5/8))*NORMSINV(RAND()))</f>
        <v/>
      </c>
      <c r="G61" s="17">
        <f>F61*EXP(-0.5*C7^2*(C5/8)+C7*SQRT((C5/8))*NORMSINV(RAND()))</f>
        <v/>
      </c>
      <c r="H61" s="17">
        <f>G61*EXP(-0.5*C7^2*(C5/8)+C7*SQRT((C5/8))*NORMSINV(RAND()))</f>
        <v/>
      </c>
      <c r="I61" s="17">
        <f>H61*EXP(-0.5*C7^2*(C5/8)+C7*SQRT((C5/8))*NORMSINV(RAND()))</f>
        <v/>
      </c>
      <c r="J61" s="17">
        <f>I61*EXP(-0.5*C7^2*(C5/8)+C7*SQRT((C5/8))*NORMSINV(RAND()))</f>
        <v/>
      </c>
      <c r="K61" s="17">
        <f>J61*EXP(-0.5*C7^2*(C5/8)+C7*SQRT((C5/8))*NORMSINV(RAND()))</f>
        <v/>
      </c>
      <c r="L61" s="17">
        <f>K61*EXP(-0.5*C7^2*(C5/8)+C7*SQRT((C5/8))*NORMSINV(RAND()))</f>
        <v/>
      </c>
      <c r="M61" s="17">
        <f>AVERAGE(E61:L61)</f>
        <v/>
      </c>
      <c r="N61" s="17">
        <f>GEOMEAN(E61:L61)</f>
        <v/>
      </c>
      <c r="O61" s="17">
        <f>MAX(M61-L61,0)</f>
        <v/>
      </c>
      <c r="P61" s="17">
        <f>MAX(N61-L61,0)</f>
        <v/>
      </c>
    </row>
    <row r="62" ht="12" customHeight="1" s="51">
      <c r="D62" s="23" t="n">
        <v>49</v>
      </c>
      <c r="E62" s="17">
        <f>1*EXP(-0.5*C7^2*(C5/8)+C7*SQRT((C5/8))*NORMSINV(RAND()))</f>
        <v/>
      </c>
      <c r="F62" s="17">
        <f>E62*EXP(-0.5*C7^2*(C5/8)+C7*SQRT((C5/8))*NORMSINV(RAND()))</f>
        <v/>
      </c>
      <c r="G62" s="17">
        <f>F62*EXP(-0.5*C7^2*(C5/8)+C7*SQRT((C5/8))*NORMSINV(RAND()))</f>
        <v/>
      </c>
      <c r="H62" s="17">
        <f>G62*EXP(-0.5*C7^2*(C5/8)+C7*SQRT((C5/8))*NORMSINV(RAND()))</f>
        <v/>
      </c>
      <c r="I62" s="17">
        <f>H62*EXP(-0.5*C7^2*(C5/8)+C7*SQRT((C5/8))*NORMSINV(RAND()))</f>
        <v/>
      </c>
      <c r="J62" s="17">
        <f>I62*EXP(-0.5*C7^2*(C5/8)+C7*SQRT((C5/8))*NORMSINV(RAND()))</f>
        <v/>
      </c>
      <c r="K62" s="17">
        <f>J62*EXP(-0.5*C7^2*(C5/8)+C7*SQRT((C5/8))*NORMSINV(RAND()))</f>
        <v/>
      </c>
      <c r="L62" s="17">
        <f>K62*EXP(-0.5*C7^2*(C5/8)+C7*SQRT((C5/8))*NORMSINV(RAND()))</f>
        <v/>
      </c>
      <c r="M62" s="17">
        <f>AVERAGE(E62:L62)</f>
        <v/>
      </c>
      <c r="N62" s="17">
        <f>GEOMEAN(E62:L62)</f>
        <v/>
      </c>
      <c r="O62" s="17">
        <f>MAX(M62-L62,0)</f>
        <v/>
      </c>
      <c r="P62" s="17">
        <f>MAX(N62-L62,0)</f>
        <v/>
      </c>
    </row>
    <row r="63" ht="12" customHeight="1" s="51">
      <c r="D63" s="23" t="n">
        <v>50</v>
      </c>
      <c r="E63" s="17">
        <f>1*EXP(-0.5*C7^2*(C5/8)+C7*SQRT((C5/8))*NORMSINV(RAND()))</f>
        <v/>
      </c>
      <c r="F63" s="17">
        <f>E63*EXP(-0.5*C7^2*(C5/8)+C7*SQRT((C5/8))*NORMSINV(RAND()))</f>
        <v/>
      </c>
      <c r="G63" s="17">
        <f>F63*EXP(-0.5*C7^2*(C5/8)+C7*SQRT((C5/8))*NORMSINV(RAND()))</f>
        <v/>
      </c>
      <c r="H63" s="17">
        <f>G63*EXP(-0.5*C7^2*(C5/8)+C7*SQRT((C5/8))*NORMSINV(RAND()))</f>
        <v/>
      </c>
      <c r="I63" s="17">
        <f>H63*EXP(-0.5*C7^2*(C5/8)+C7*SQRT((C5/8))*NORMSINV(RAND()))</f>
        <v/>
      </c>
      <c r="J63" s="17">
        <f>I63*EXP(-0.5*C7^2*(C5/8)+C7*SQRT((C5/8))*NORMSINV(RAND()))</f>
        <v/>
      </c>
      <c r="K63" s="17">
        <f>J63*EXP(-0.5*C7^2*(C5/8)+C7*SQRT((C5/8))*NORMSINV(RAND()))</f>
        <v/>
      </c>
      <c r="L63" s="17">
        <f>K63*EXP(-0.5*C7^2*(C5/8)+C7*SQRT((C5/8))*NORMSINV(RAND()))</f>
        <v/>
      </c>
      <c r="M63" s="17">
        <f>AVERAGE(E63:L63)</f>
        <v/>
      </c>
      <c r="N63" s="17">
        <f>GEOMEAN(E63:L63)</f>
        <v/>
      </c>
      <c r="O63" s="17">
        <f>MAX(M63-L63,0)</f>
        <v/>
      </c>
      <c r="P63" s="17">
        <f>MAX(N63-L63,0)</f>
        <v/>
      </c>
    </row>
    <row r="64" ht="12" customHeight="1" s="51">
      <c r="D64" s="23" t="n">
        <v>51</v>
      </c>
      <c r="E64" s="17">
        <f>1*EXP(-0.5*C7^2*(C5/8)+C7*SQRT((C5/8))*NORMSINV(RAND()))</f>
        <v/>
      </c>
      <c r="F64" s="17">
        <f>E64*EXP(-0.5*C7^2*(C5/8)+C7*SQRT((C5/8))*NORMSINV(RAND()))</f>
        <v/>
      </c>
      <c r="G64" s="17">
        <f>F64*EXP(-0.5*C7^2*(C5/8)+C7*SQRT((C5/8))*NORMSINV(RAND()))</f>
        <v/>
      </c>
      <c r="H64" s="17">
        <f>G64*EXP(-0.5*C7^2*(C5/8)+C7*SQRT((C5/8))*NORMSINV(RAND()))</f>
        <v/>
      </c>
      <c r="I64" s="17">
        <f>H64*EXP(-0.5*C7^2*(C5/8)+C7*SQRT((C5/8))*NORMSINV(RAND()))</f>
        <v/>
      </c>
      <c r="J64" s="17">
        <f>I64*EXP(-0.5*C7^2*(C5/8)+C7*SQRT((C5/8))*NORMSINV(RAND()))</f>
        <v/>
      </c>
      <c r="K64" s="17">
        <f>J64*EXP(-0.5*C7^2*(C5/8)+C7*SQRT((C5/8))*NORMSINV(RAND()))</f>
        <v/>
      </c>
      <c r="L64" s="17">
        <f>K64*EXP(-0.5*C7^2*(C5/8)+C7*SQRT((C5/8))*NORMSINV(RAND()))</f>
        <v/>
      </c>
      <c r="M64" s="17">
        <f>AVERAGE(E64:L64)</f>
        <v/>
      </c>
      <c r="N64" s="17">
        <f>GEOMEAN(E64:L64)</f>
        <v/>
      </c>
      <c r="O64" s="17">
        <f>MAX(M64-L64,0)</f>
        <v/>
      </c>
      <c r="P64" s="17">
        <f>MAX(N64-L64,0)</f>
        <v/>
      </c>
    </row>
    <row r="65" ht="12" customHeight="1" s="51">
      <c r="D65" s="23" t="n">
        <v>52</v>
      </c>
      <c r="E65" s="17">
        <f>1*EXP(-0.5*C7^2*(C5/8)+C7*SQRT((C5/8))*NORMSINV(RAND()))</f>
        <v/>
      </c>
      <c r="F65" s="17">
        <f>E65*EXP(-0.5*C7^2*(C5/8)+C7*SQRT((C5/8))*NORMSINV(RAND()))</f>
        <v/>
      </c>
      <c r="G65" s="17">
        <f>F65*EXP(-0.5*C7^2*(C5/8)+C7*SQRT((C5/8))*NORMSINV(RAND()))</f>
        <v/>
      </c>
      <c r="H65" s="17">
        <f>G65*EXP(-0.5*C7^2*(C5/8)+C7*SQRT((C5/8))*NORMSINV(RAND()))</f>
        <v/>
      </c>
      <c r="I65" s="17">
        <f>H65*EXP(-0.5*C7^2*(C5/8)+C7*SQRT((C5/8))*NORMSINV(RAND()))</f>
        <v/>
      </c>
      <c r="J65" s="17">
        <f>I65*EXP(-0.5*C7^2*(C5/8)+C7*SQRT((C5/8))*NORMSINV(RAND()))</f>
        <v/>
      </c>
      <c r="K65" s="17">
        <f>J65*EXP(-0.5*C7^2*(C5/8)+C7*SQRT((C5/8))*NORMSINV(RAND()))</f>
        <v/>
      </c>
      <c r="L65" s="17">
        <f>K65*EXP(-0.5*C7^2*(C5/8)+C7*SQRT((C5/8))*NORMSINV(RAND()))</f>
        <v/>
      </c>
      <c r="M65" s="17">
        <f>AVERAGE(E65:L65)</f>
        <v/>
      </c>
      <c r="N65" s="17">
        <f>GEOMEAN(E65:L65)</f>
        <v/>
      </c>
      <c r="O65" s="17">
        <f>MAX(M65-L65,0)</f>
        <v/>
      </c>
      <c r="P65" s="17">
        <f>MAX(N65-L65,0)</f>
        <v/>
      </c>
    </row>
    <row r="66" ht="12" customHeight="1" s="51">
      <c r="D66" s="23" t="n">
        <v>53</v>
      </c>
      <c r="E66" s="17">
        <f>1*EXP(-0.5*C7^2*(C5/8)+C7*SQRT((C5/8))*NORMSINV(RAND()))</f>
        <v/>
      </c>
      <c r="F66" s="17">
        <f>E66*EXP(-0.5*C7^2*(C5/8)+C7*SQRT((C5/8))*NORMSINV(RAND()))</f>
        <v/>
      </c>
      <c r="G66" s="17">
        <f>F66*EXP(-0.5*C7^2*(C5/8)+C7*SQRT((C5/8))*NORMSINV(RAND()))</f>
        <v/>
      </c>
      <c r="H66" s="17">
        <f>G66*EXP(-0.5*C7^2*(C5/8)+C7*SQRT((C5/8))*NORMSINV(RAND()))</f>
        <v/>
      </c>
      <c r="I66" s="17">
        <f>H66*EXP(-0.5*C7^2*(C5/8)+C7*SQRT((C5/8))*NORMSINV(RAND()))</f>
        <v/>
      </c>
      <c r="J66" s="17">
        <f>I66*EXP(-0.5*C7^2*(C5/8)+C7*SQRT((C5/8))*NORMSINV(RAND()))</f>
        <v/>
      </c>
      <c r="K66" s="17">
        <f>J66*EXP(-0.5*C7^2*(C5/8)+C7*SQRT((C5/8))*NORMSINV(RAND()))</f>
        <v/>
      </c>
      <c r="L66" s="17">
        <f>K66*EXP(-0.5*C7^2*(C5/8)+C7*SQRT((C5/8))*NORMSINV(RAND()))</f>
        <v/>
      </c>
      <c r="M66" s="17">
        <f>AVERAGE(E66:L66)</f>
        <v/>
      </c>
      <c r="N66" s="17">
        <f>GEOMEAN(E66:L66)</f>
        <v/>
      </c>
      <c r="O66" s="17">
        <f>MAX(M66-L66,0)</f>
        <v/>
      </c>
      <c r="P66" s="17">
        <f>MAX(N66-L66,0)</f>
        <v/>
      </c>
    </row>
    <row r="67" ht="12" customHeight="1" s="51">
      <c r="D67" s="23" t="n">
        <v>54</v>
      </c>
      <c r="E67" s="17">
        <f>1*EXP(-0.5*C7^2*(C5/8)+C7*SQRT((C5/8))*NORMSINV(RAND()))</f>
        <v/>
      </c>
      <c r="F67" s="17">
        <f>E67*EXP(-0.5*C7^2*(C5/8)+C7*SQRT((C5/8))*NORMSINV(RAND()))</f>
        <v/>
      </c>
      <c r="G67" s="17">
        <f>F67*EXP(-0.5*C7^2*(C5/8)+C7*SQRT((C5/8))*NORMSINV(RAND()))</f>
        <v/>
      </c>
      <c r="H67" s="17">
        <f>G67*EXP(-0.5*C7^2*(C5/8)+C7*SQRT((C5/8))*NORMSINV(RAND()))</f>
        <v/>
      </c>
      <c r="I67" s="17">
        <f>H67*EXP(-0.5*C7^2*(C5/8)+C7*SQRT((C5/8))*NORMSINV(RAND()))</f>
        <v/>
      </c>
      <c r="J67" s="17">
        <f>I67*EXP(-0.5*C7^2*(C5/8)+C7*SQRT((C5/8))*NORMSINV(RAND()))</f>
        <v/>
      </c>
      <c r="K67" s="17">
        <f>J67*EXP(-0.5*C7^2*(C5/8)+C7*SQRT((C5/8))*NORMSINV(RAND()))</f>
        <v/>
      </c>
      <c r="L67" s="17">
        <f>K67*EXP(-0.5*C7^2*(C5/8)+C7*SQRT((C5/8))*NORMSINV(RAND()))</f>
        <v/>
      </c>
      <c r="M67" s="17">
        <f>AVERAGE(E67:L67)</f>
        <v/>
      </c>
      <c r="N67" s="17">
        <f>GEOMEAN(E67:L67)</f>
        <v/>
      </c>
      <c r="O67" s="17">
        <f>MAX(M67-L67,0)</f>
        <v/>
      </c>
      <c r="P67" s="17">
        <f>MAX(N67-L67,0)</f>
        <v/>
      </c>
    </row>
    <row r="68" ht="12" customHeight="1" s="51">
      <c r="D68" s="23" t="n">
        <v>55</v>
      </c>
      <c r="E68" s="17">
        <f>1*EXP(-0.5*C7^2*(C5/8)+C7*SQRT((C5/8))*NORMSINV(RAND()))</f>
        <v/>
      </c>
      <c r="F68" s="17">
        <f>E68*EXP(-0.5*C7^2*(C5/8)+C7*SQRT((C5/8))*NORMSINV(RAND()))</f>
        <v/>
      </c>
      <c r="G68" s="17">
        <f>F68*EXP(-0.5*C7^2*(C5/8)+C7*SQRT((C5/8))*NORMSINV(RAND()))</f>
        <v/>
      </c>
      <c r="H68" s="17">
        <f>G68*EXP(-0.5*C7^2*(C5/8)+C7*SQRT((C5/8))*NORMSINV(RAND()))</f>
        <v/>
      </c>
      <c r="I68" s="17">
        <f>H68*EXP(-0.5*C7^2*(C5/8)+C7*SQRT((C5/8))*NORMSINV(RAND()))</f>
        <v/>
      </c>
      <c r="J68" s="17">
        <f>I68*EXP(-0.5*C7^2*(C5/8)+C7*SQRT((C5/8))*NORMSINV(RAND()))</f>
        <v/>
      </c>
      <c r="K68" s="17">
        <f>J68*EXP(-0.5*C7^2*(C5/8)+C7*SQRT((C5/8))*NORMSINV(RAND()))</f>
        <v/>
      </c>
      <c r="L68" s="17">
        <f>K68*EXP(-0.5*C7^2*(C5/8)+C7*SQRT((C5/8))*NORMSINV(RAND()))</f>
        <v/>
      </c>
      <c r="M68" s="17">
        <f>AVERAGE(E68:L68)</f>
        <v/>
      </c>
      <c r="N68" s="17">
        <f>GEOMEAN(E68:L68)</f>
        <v/>
      </c>
      <c r="O68" s="17">
        <f>MAX(M68-L68,0)</f>
        <v/>
      </c>
      <c r="P68" s="17">
        <f>MAX(N68-L68,0)</f>
        <v/>
      </c>
    </row>
    <row r="69" ht="12" customHeight="1" s="51">
      <c r="D69" s="23" t="n">
        <v>56</v>
      </c>
      <c r="E69" s="17">
        <f>1*EXP(-0.5*C7^2*(C5/8)+C7*SQRT((C5/8))*NORMSINV(RAND()))</f>
        <v/>
      </c>
      <c r="F69" s="17">
        <f>E69*EXP(-0.5*C7^2*(C5/8)+C7*SQRT((C5/8))*NORMSINV(RAND()))</f>
        <v/>
      </c>
      <c r="G69" s="17">
        <f>F69*EXP(-0.5*C7^2*(C5/8)+C7*SQRT((C5/8))*NORMSINV(RAND()))</f>
        <v/>
      </c>
      <c r="H69" s="17">
        <f>G69*EXP(-0.5*C7^2*(C5/8)+C7*SQRT((C5/8))*NORMSINV(RAND()))</f>
        <v/>
      </c>
      <c r="I69" s="17">
        <f>H69*EXP(-0.5*C7^2*(C5/8)+C7*SQRT((C5/8))*NORMSINV(RAND()))</f>
        <v/>
      </c>
      <c r="J69" s="17">
        <f>I69*EXP(-0.5*C7^2*(C5/8)+C7*SQRT((C5/8))*NORMSINV(RAND()))</f>
        <v/>
      </c>
      <c r="K69" s="17">
        <f>J69*EXP(-0.5*C7^2*(C5/8)+C7*SQRT((C5/8))*NORMSINV(RAND()))</f>
        <v/>
      </c>
      <c r="L69" s="17">
        <f>K69*EXP(-0.5*C7^2*(C5/8)+C7*SQRT((C5/8))*NORMSINV(RAND()))</f>
        <v/>
      </c>
      <c r="M69" s="17">
        <f>AVERAGE(E69:L69)</f>
        <v/>
      </c>
      <c r="N69" s="17">
        <f>GEOMEAN(E69:L69)</f>
        <v/>
      </c>
      <c r="O69" s="17">
        <f>MAX(M69-L69,0)</f>
        <v/>
      </c>
      <c r="P69" s="17">
        <f>MAX(N69-L69,0)</f>
        <v/>
      </c>
    </row>
    <row r="70" ht="12" customHeight="1" s="51">
      <c r="D70" s="23" t="n">
        <v>57</v>
      </c>
      <c r="E70" s="17">
        <f>1*EXP(-0.5*C7^2*(C5/8)+C7*SQRT((C5/8))*NORMSINV(RAND()))</f>
        <v/>
      </c>
      <c r="F70" s="17">
        <f>E70*EXP(-0.5*C7^2*(C5/8)+C7*SQRT((C5/8))*NORMSINV(RAND()))</f>
        <v/>
      </c>
      <c r="G70" s="17">
        <f>F70*EXP(-0.5*C7^2*(C5/8)+C7*SQRT((C5/8))*NORMSINV(RAND()))</f>
        <v/>
      </c>
      <c r="H70" s="17">
        <f>G70*EXP(-0.5*C7^2*(C5/8)+C7*SQRT((C5/8))*NORMSINV(RAND()))</f>
        <v/>
      </c>
      <c r="I70" s="17">
        <f>H70*EXP(-0.5*C7^2*(C5/8)+C7*SQRT((C5/8))*NORMSINV(RAND()))</f>
        <v/>
      </c>
      <c r="J70" s="17">
        <f>I70*EXP(-0.5*C7^2*(C5/8)+C7*SQRT((C5/8))*NORMSINV(RAND()))</f>
        <v/>
      </c>
      <c r="K70" s="17">
        <f>J70*EXP(-0.5*C7^2*(C5/8)+C7*SQRT((C5/8))*NORMSINV(RAND()))</f>
        <v/>
      </c>
      <c r="L70" s="17">
        <f>K70*EXP(-0.5*C7^2*(C5/8)+C7*SQRT((C5/8))*NORMSINV(RAND()))</f>
        <v/>
      </c>
      <c r="M70" s="17">
        <f>AVERAGE(E70:L70)</f>
        <v/>
      </c>
      <c r="N70" s="17">
        <f>GEOMEAN(E70:L70)</f>
        <v/>
      </c>
      <c r="O70" s="17">
        <f>MAX(M70-L70,0)</f>
        <v/>
      </c>
      <c r="P70" s="17">
        <f>MAX(N70-L70,0)</f>
        <v/>
      </c>
    </row>
    <row r="71" ht="12" customHeight="1" s="51">
      <c r="D71" s="23" t="n">
        <v>58</v>
      </c>
      <c r="E71" s="17">
        <f>1*EXP(-0.5*C7^2*(C5/8)+C7*SQRT((C5/8))*NORMSINV(RAND()))</f>
        <v/>
      </c>
      <c r="F71" s="17">
        <f>E71*EXP(-0.5*C7^2*(C5/8)+C7*SQRT((C5/8))*NORMSINV(RAND()))</f>
        <v/>
      </c>
      <c r="G71" s="17">
        <f>F71*EXP(-0.5*C7^2*(C5/8)+C7*SQRT((C5/8))*NORMSINV(RAND()))</f>
        <v/>
      </c>
      <c r="H71" s="17">
        <f>G71*EXP(-0.5*C7^2*(C5/8)+C7*SQRT((C5/8))*NORMSINV(RAND()))</f>
        <v/>
      </c>
      <c r="I71" s="17">
        <f>H71*EXP(-0.5*C7^2*(C5/8)+C7*SQRT((C5/8))*NORMSINV(RAND()))</f>
        <v/>
      </c>
      <c r="J71" s="17">
        <f>I71*EXP(-0.5*C7^2*(C5/8)+C7*SQRT((C5/8))*NORMSINV(RAND()))</f>
        <v/>
      </c>
      <c r="K71" s="17">
        <f>J71*EXP(-0.5*C7^2*(C5/8)+C7*SQRT((C5/8))*NORMSINV(RAND()))</f>
        <v/>
      </c>
      <c r="L71" s="17">
        <f>K71*EXP(-0.5*C7^2*(C5/8)+C7*SQRT((C5/8))*NORMSINV(RAND()))</f>
        <v/>
      </c>
      <c r="M71" s="17">
        <f>AVERAGE(E71:L71)</f>
        <v/>
      </c>
      <c r="N71" s="17">
        <f>GEOMEAN(E71:L71)</f>
        <v/>
      </c>
      <c r="O71" s="17">
        <f>MAX(M71-L71,0)</f>
        <v/>
      </c>
      <c r="P71" s="17">
        <f>MAX(N71-L71,0)</f>
        <v/>
      </c>
    </row>
    <row r="72" ht="12" customHeight="1" s="51">
      <c r="D72" s="23" t="n">
        <v>59</v>
      </c>
      <c r="E72" s="17">
        <f>1*EXP(-0.5*C7^2*(C5/8)+C7*SQRT((C5/8))*NORMSINV(RAND()))</f>
        <v/>
      </c>
      <c r="F72" s="17">
        <f>E72*EXP(-0.5*C7^2*(C5/8)+C7*SQRT((C5/8))*NORMSINV(RAND()))</f>
        <v/>
      </c>
      <c r="G72" s="17">
        <f>F72*EXP(-0.5*C7^2*(C5/8)+C7*SQRT((C5/8))*NORMSINV(RAND()))</f>
        <v/>
      </c>
      <c r="H72" s="17">
        <f>G72*EXP(-0.5*C7^2*(C5/8)+C7*SQRT((C5/8))*NORMSINV(RAND()))</f>
        <v/>
      </c>
      <c r="I72" s="17">
        <f>H72*EXP(-0.5*C7^2*(C5/8)+C7*SQRT((C5/8))*NORMSINV(RAND()))</f>
        <v/>
      </c>
      <c r="J72" s="17">
        <f>I72*EXP(-0.5*C7^2*(C5/8)+C7*SQRT((C5/8))*NORMSINV(RAND()))</f>
        <v/>
      </c>
      <c r="K72" s="17">
        <f>J72*EXP(-0.5*C7^2*(C5/8)+C7*SQRT((C5/8))*NORMSINV(RAND()))</f>
        <v/>
      </c>
      <c r="L72" s="17">
        <f>K72*EXP(-0.5*C7^2*(C5/8)+C7*SQRT((C5/8))*NORMSINV(RAND()))</f>
        <v/>
      </c>
      <c r="M72" s="17">
        <f>AVERAGE(E72:L72)</f>
        <v/>
      </c>
      <c r="N72" s="17">
        <f>GEOMEAN(E72:L72)</f>
        <v/>
      </c>
      <c r="O72" s="17">
        <f>MAX(M72-L72,0)</f>
        <v/>
      </c>
      <c r="P72" s="17">
        <f>MAX(N72-L72,0)</f>
        <v/>
      </c>
    </row>
    <row r="73" ht="12" customHeight="1" s="51">
      <c r="D73" s="23" t="n">
        <v>60</v>
      </c>
      <c r="E73" s="17">
        <f>1*EXP(-0.5*C7^2*(C5/8)+C7*SQRT((C5/8))*NORMSINV(RAND()))</f>
        <v/>
      </c>
      <c r="F73" s="17">
        <f>E73*EXP(-0.5*C7^2*(C5/8)+C7*SQRT((C5/8))*NORMSINV(RAND()))</f>
        <v/>
      </c>
      <c r="G73" s="17">
        <f>F73*EXP(-0.5*C7^2*(C5/8)+C7*SQRT((C5/8))*NORMSINV(RAND()))</f>
        <v/>
      </c>
      <c r="H73" s="17">
        <f>G73*EXP(-0.5*C7^2*(C5/8)+C7*SQRT((C5/8))*NORMSINV(RAND()))</f>
        <v/>
      </c>
      <c r="I73" s="17">
        <f>H73*EXP(-0.5*C7^2*(C5/8)+C7*SQRT((C5/8))*NORMSINV(RAND()))</f>
        <v/>
      </c>
      <c r="J73" s="17">
        <f>I73*EXP(-0.5*C7^2*(C5/8)+C7*SQRT((C5/8))*NORMSINV(RAND()))</f>
        <v/>
      </c>
      <c r="K73" s="17">
        <f>J73*EXP(-0.5*C7^2*(C5/8)+C7*SQRT((C5/8))*NORMSINV(RAND()))</f>
        <v/>
      </c>
      <c r="L73" s="17">
        <f>K73*EXP(-0.5*C7^2*(C5/8)+C7*SQRT((C5/8))*NORMSINV(RAND()))</f>
        <v/>
      </c>
      <c r="M73" s="17">
        <f>AVERAGE(E73:L73)</f>
        <v/>
      </c>
      <c r="N73" s="17">
        <f>GEOMEAN(E73:L73)</f>
        <v/>
      </c>
      <c r="O73" s="17">
        <f>MAX(M73-L73,0)</f>
        <v/>
      </c>
      <c r="P73" s="17">
        <f>MAX(N73-L73,0)</f>
        <v/>
      </c>
    </row>
    <row r="74" ht="12" customHeight="1" s="51">
      <c r="D74" s="23" t="n">
        <v>61</v>
      </c>
      <c r="E74" s="17">
        <f>1*EXP(-0.5*C7^2*(C5/8)+C7*SQRT((C5/8))*NORMSINV(RAND()))</f>
        <v/>
      </c>
      <c r="F74" s="17">
        <f>E74*EXP(-0.5*C7^2*(C5/8)+C7*SQRT((C5/8))*NORMSINV(RAND()))</f>
        <v/>
      </c>
      <c r="G74" s="17">
        <f>F74*EXP(-0.5*C7^2*(C5/8)+C7*SQRT((C5/8))*NORMSINV(RAND()))</f>
        <v/>
      </c>
      <c r="H74" s="17">
        <f>G74*EXP(-0.5*C7^2*(C5/8)+C7*SQRT((C5/8))*NORMSINV(RAND()))</f>
        <v/>
      </c>
      <c r="I74" s="17">
        <f>H74*EXP(-0.5*C7^2*(C5/8)+C7*SQRT((C5/8))*NORMSINV(RAND()))</f>
        <v/>
      </c>
      <c r="J74" s="17">
        <f>I74*EXP(-0.5*C7^2*(C5/8)+C7*SQRT((C5/8))*NORMSINV(RAND()))</f>
        <v/>
      </c>
      <c r="K74" s="17">
        <f>J74*EXP(-0.5*C7^2*(C5/8)+C7*SQRT((C5/8))*NORMSINV(RAND()))</f>
        <v/>
      </c>
      <c r="L74" s="17">
        <f>K74*EXP(-0.5*C7^2*(C5/8)+C7*SQRT((C5/8))*NORMSINV(RAND()))</f>
        <v/>
      </c>
      <c r="M74" s="17">
        <f>AVERAGE(E74:L74)</f>
        <v/>
      </c>
      <c r="N74" s="17">
        <f>GEOMEAN(E74:L74)</f>
        <v/>
      </c>
      <c r="O74" s="17">
        <f>MAX(M74-L74,0)</f>
        <v/>
      </c>
      <c r="P74" s="17">
        <f>MAX(N74-L74,0)</f>
        <v/>
      </c>
    </row>
    <row r="75" ht="12" customHeight="1" s="51">
      <c r="D75" s="23" t="n">
        <v>62</v>
      </c>
      <c r="E75" s="17">
        <f>1*EXP(-0.5*C7^2*(C5/8)+C7*SQRT((C5/8))*NORMSINV(RAND()))</f>
        <v/>
      </c>
      <c r="F75" s="17">
        <f>E75*EXP(-0.5*C7^2*(C5/8)+C7*SQRT((C5/8))*NORMSINV(RAND()))</f>
        <v/>
      </c>
      <c r="G75" s="17">
        <f>F75*EXP(-0.5*C7^2*(C5/8)+C7*SQRT((C5/8))*NORMSINV(RAND()))</f>
        <v/>
      </c>
      <c r="H75" s="17">
        <f>G75*EXP(-0.5*C7^2*(C5/8)+C7*SQRT((C5/8))*NORMSINV(RAND()))</f>
        <v/>
      </c>
      <c r="I75" s="17">
        <f>H75*EXP(-0.5*C7^2*(C5/8)+C7*SQRT((C5/8))*NORMSINV(RAND()))</f>
        <v/>
      </c>
      <c r="J75" s="17">
        <f>I75*EXP(-0.5*C7^2*(C5/8)+C7*SQRT((C5/8))*NORMSINV(RAND()))</f>
        <v/>
      </c>
      <c r="K75" s="17">
        <f>J75*EXP(-0.5*C7^2*(C5/8)+C7*SQRT((C5/8))*NORMSINV(RAND()))</f>
        <v/>
      </c>
      <c r="L75" s="17">
        <f>K75*EXP(-0.5*C7^2*(C5/8)+C7*SQRT((C5/8))*NORMSINV(RAND()))</f>
        <v/>
      </c>
      <c r="M75" s="17">
        <f>AVERAGE(E75:L75)</f>
        <v/>
      </c>
      <c r="N75" s="17">
        <f>GEOMEAN(E75:L75)</f>
        <v/>
      </c>
      <c r="O75" s="17">
        <f>MAX(M75-L75,0)</f>
        <v/>
      </c>
      <c r="P75" s="17">
        <f>MAX(N75-L75,0)</f>
        <v/>
      </c>
    </row>
    <row r="76" ht="12" customHeight="1" s="51">
      <c r="D76" s="23" t="n">
        <v>63</v>
      </c>
      <c r="E76" s="17">
        <f>1*EXP(-0.5*C7^2*(C5/8)+C7*SQRT((C5/8))*NORMSINV(RAND()))</f>
        <v/>
      </c>
      <c r="F76" s="17">
        <f>E76*EXP(-0.5*C7^2*(C5/8)+C7*SQRT((C5/8))*NORMSINV(RAND()))</f>
        <v/>
      </c>
      <c r="G76" s="17">
        <f>F76*EXP(-0.5*C7^2*(C5/8)+C7*SQRT((C5/8))*NORMSINV(RAND()))</f>
        <v/>
      </c>
      <c r="H76" s="17">
        <f>G76*EXP(-0.5*C7^2*(C5/8)+C7*SQRT((C5/8))*NORMSINV(RAND()))</f>
        <v/>
      </c>
      <c r="I76" s="17">
        <f>H76*EXP(-0.5*C7^2*(C5/8)+C7*SQRT((C5/8))*NORMSINV(RAND()))</f>
        <v/>
      </c>
      <c r="J76" s="17">
        <f>I76*EXP(-0.5*C7^2*(C5/8)+C7*SQRT((C5/8))*NORMSINV(RAND()))</f>
        <v/>
      </c>
      <c r="K76" s="17">
        <f>J76*EXP(-0.5*C7^2*(C5/8)+C7*SQRT((C5/8))*NORMSINV(RAND()))</f>
        <v/>
      </c>
      <c r="L76" s="17">
        <f>K76*EXP(-0.5*C7^2*(C5/8)+C7*SQRT((C5/8))*NORMSINV(RAND()))</f>
        <v/>
      </c>
      <c r="M76" s="17">
        <f>AVERAGE(E76:L76)</f>
        <v/>
      </c>
      <c r="N76" s="17">
        <f>GEOMEAN(E76:L76)</f>
        <v/>
      </c>
      <c r="O76" s="17">
        <f>MAX(M76-L76,0)</f>
        <v/>
      </c>
      <c r="P76" s="17">
        <f>MAX(N76-L76,0)</f>
        <v/>
      </c>
    </row>
    <row r="77" ht="12" customHeight="1" s="51">
      <c r="D77" s="23" t="n">
        <v>64</v>
      </c>
      <c r="E77" s="17">
        <f>1*EXP(-0.5*C7^2*(C5/8)+C7*SQRT((C5/8))*NORMSINV(RAND()))</f>
        <v/>
      </c>
      <c r="F77" s="17">
        <f>E77*EXP(-0.5*C7^2*(C5/8)+C7*SQRT((C5/8))*NORMSINV(RAND()))</f>
        <v/>
      </c>
      <c r="G77" s="17">
        <f>F77*EXP(-0.5*C7^2*(C5/8)+C7*SQRT((C5/8))*NORMSINV(RAND()))</f>
        <v/>
      </c>
      <c r="H77" s="17">
        <f>G77*EXP(-0.5*C7^2*(C5/8)+C7*SQRT((C5/8))*NORMSINV(RAND()))</f>
        <v/>
      </c>
      <c r="I77" s="17">
        <f>H77*EXP(-0.5*C7^2*(C5/8)+C7*SQRT((C5/8))*NORMSINV(RAND()))</f>
        <v/>
      </c>
      <c r="J77" s="17">
        <f>I77*EXP(-0.5*C7^2*(C5/8)+C7*SQRT((C5/8))*NORMSINV(RAND()))</f>
        <v/>
      </c>
      <c r="K77" s="17">
        <f>J77*EXP(-0.5*C7^2*(C5/8)+C7*SQRT((C5/8))*NORMSINV(RAND()))</f>
        <v/>
      </c>
      <c r="L77" s="17">
        <f>K77*EXP(-0.5*C7^2*(C5/8)+C7*SQRT((C5/8))*NORMSINV(RAND()))</f>
        <v/>
      </c>
      <c r="M77" s="17">
        <f>AVERAGE(E77:L77)</f>
        <v/>
      </c>
      <c r="N77" s="17">
        <f>GEOMEAN(E77:L77)</f>
        <v/>
      </c>
      <c r="O77" s="17">
        <f>MAX(M77-L77,0)</f>
        <v/>
      </c>
      <c r="P77" s="17">
        <f>MAX(N77-L77,0)</f>
        <v/>
      </c>
    </row>
    <row r="78" ht="12" customHeight="1" s="51">
      <c r="D78" s="23" t="n">
        <v>65</v>
      </c>
      <c r="E78" s="17">
        <f>1*EXP(-0.5*C7^2*(C5/8)+C7*SQRT((C5/8))*NORMSINV(RAND()))</f>
        <v/>
      </c>
      <c r="F78" s="17">
        <f>E78*EXP(-0.5*C7^2*(C5/8)+C7*SQRT((C5/8))*NORMSINV(RAND()))</f>
        <v/>
      </c>
      <c r="G78" s="17">
        <f>F78*EXP(-0.5*C7^2*(C5/8)+C7*SQRT((C5/8))*NORMSINV(RAND()))</f>
        <v/>
      </c>
      <c r="H78" s="17">
        <f>G78*EXP(-0.5*C7^2*(C5/8)+C7*SQRT((C5/8))*NORMSINV(RAND()))</f>
        <v/>
      </c>
      <c r="I78" s="17">
        <f>H78*EXP(-0.5*C7^2*(C5/8)+C7*SQRT((C5/8))*NORMSINV(RAND()))</f>
        <v/>
      </c>
      <c r="J78" s="17">
        <f>I78*EXP(-0.5*C7^2*(C5/8)+C7*SQRT((C5/8))*NORMSINV(RAND()))</f>
        <v/>
      </c>
      <c r="K78" s="17">
        <f>J78*EXP(-0.5*C7^2*(C5/8)+C7*SQRT((C5/8))*NORMSINV(RAND()))</f>
        <v/>
      </c>
      <c r="L78" s="17">
        <f>K78*EXP(-0.5*C7^2*(C5/8)+C7*SQRT((C5/8))*NORMSINV(RAND()))</f>
        <v/>
      </c>
      <c r="M78" s="17">
        <f>AVERAGE(E78:L78)</f>
        <v/>
      </c>
      <c r="N78" s="17">
        <f>GEOMEAN(E78:L78)</f>
        <v/>
      </c>
      <c r="O78" s="17">
        <f>MAX(M78-L78,0)</f>
        <v/>
      </c>
      <c r="P78" s="17">
        <f>MAX(N78-L78,0)</f>
        <v/>
      </c>
    </row>
    <row r="79" ht="12" customHeight="1" s="51">
      <c r="D79" s="23" t="n">
        <v>66</v>
      </c>
      <c r="E79" s="17">
        <f>1*EXP(-0.5*C7^2*(C5/8)+C7*SQRT((C5/8))*NORMSINV(RAND()))</f>
        <v/>
      </c>
      <c r="F79" s="17">
        <f>E79*EXP(-0.5*C7^2*(C5/8)+C7*SQRT((C5/8))*NORMSINV(RAND()))</f>
        <v/>
      </c>
      <c r="G79" s="17">
        <f>F79*EXP(-0.5*C7^2*(C5/8)+C7*SQRT((C5/8))*NORMSINV(RAND()))</f>
        <v/>
      </c>
      <c r="H79" s="17">
        <f>G79*EXP(-0.5*C7^2*(C5/8)+C7*SQRT((C5/8))*NORMSINV(RAND()))</f>
        <v/>
      </c>
      <c r="I79" s="17">
        <f>H79*EXP(-0.5*C7^2*(C5/8)+C7*SQRT((C5/8))*NORMSINV(RAND()))</f>
        <v/>
      </c>
      <c r="J79" s="17">
        <f>I79*EXP(-0.5*C7^2*(C5/8)+C7*SQRT((C5/8))*NORMSINV(RAND()))</f>
        <v/>
      </c>
      <c r="K79" s="17">
        <f>J79*EXP(-0.5*C7^2*(C5/8)+C7*SQRT((C5/8))*NORMSINV(RAND()))</f>
        <v/>
      </c>
      <c r="L79" s="17">
        <f>K79*EXP(-0.5*C7^2*(C5/8)+C7*SQRT((C5/8))*NORMSINV(RAND()))</f>
        <v/>
      </c>
      <c r="M79" s="17">
        <f>AVERAGE(E79:L79)</f>
        <v/>
      </c>
      <c r="N79" s="17">
        <f>GEOMEAN(E79:L79)</f>
        <v/>
      </c>
      <c r="O79" s="17">
        <f>MAX(M79-L79,0)</f>
        <v/>
      </c>
      <c r="P79" s="17">
        <f>MAX(N79-L79,0)</f>
        <v/>
      </c>
    </row>
    <row r="80" ht="12" customHeight="1" s="51">
      <c r="D80" s="23" t="n">
        <v>67</v>
      </c>
      <c r="E80" s="17">
        <f>1*EXP(-0.5*C7^2*(C5/8)+C7*SQRT((C5/8))*NORMSINV(RAND()))</f>
        <v/>
      </c>
      <c r="F80" s="17">
        <f>E80*EXP(-0.5*C7^2*(C5/8)+C7*SQRT((C5/8))*NORMSINV(RAND()))</f>
        <v/>
      </c>
      <c r="G80" s="17">
        <f>F80*EXP(-0.5*C7^2*(C5/8)+C7*SQRT((C5/8))*NORMSINV(RAND()))</f>
        <v/>
      </c>
      <c r="H80" s="17">
        <f>G80*EXP(-0.5*C7^2*(C5/8)+C7*SQRT((C5/8))*NORMSINV(RAND()))</f>
        <v/>
      </c>
      <c r="I80" s="17">
        <f>H80*EXP(-0.5*C7^2*(C5/8)+C7*SQRT((C5/8))*NORMSINV(RAND()))</f>
        <v/>
      </c>
      <c r="J80" s="17">
        <f>I80*EXP(-0.5*C7^2*(C5/8)+C7*SQRT((C5/8))*NORMSINV(RAND()))</f>
        <v/>
      </c>
      <c r="K80" s="17">
        <f>J80*EXP(-0.5*C7^2*(C5/8)+C7*SQRT((C5/8))*NORMSINV(RAND()))</f>
        <v/>
      </c>
      <c r="L80" s="17">
        <f>K80*EXP(-0.5*C7^2*(C5/8)+C7*SQRT((C5/8))*NORMSINV(RAND()))</f>
        <v/>
      </c>
      <c r="M80" s="17">
        <f>AVERAGE(E80:L80)</f>
        <v/>
      </c>
      <c r="N80" s="17">
        <f>GEOMEAN(E80:L80)</f>
        <v/>
      </c>
      <c r="O80" s="17">
        <f>MAX(M80-L80,0)</f>
        <v/>
      </c>
      <c r="P80" s="17">
        <f>MAX(N80-L80,0)</f>
        <v/>
      </c>
    </row>
    <row r="81" ht="12" customHeight="1" s="51">
      <c r="D81" s="23" t="n">
        <v>68</v>
      </c>
      <c r="E81" s="17">
        <f>1*EXP(-0.5*C7^2*(C5/8)+C7*SQRT((C5/8))*NORMSINV(RAND()))</f>
        <v/>
      </c>
      <c r="F81" s="17">
        <f>E81*EXP(-0.5*C7^2*(C5/8)+C7*SQRT((C5/8))*NORMSINV(RAND()))</f>
        <v/>
      </c>
      <c r="G81" s="17">
        <f>F81*EXP(-0.5*C7^2*(C5/8)+C7*SQRT((C5/8))*NORMSINV(RAND()))</f>
        <v/>
      </c>
      <c r="H81" s="17">
        <f>G81*EXP(-0.5*C7^2*(C5/8)+C7*SQRT((C5/8))*NORMSINV(RAND()))</f>
        <v/>
      </c>
      <c r="I81" s="17">
        <f>H81*EXP(-0.5*C7^2*(C5/8)+C7*SQRT((C5/8))*NORMSINV(RAND()))</f>
        <v/>
      </c>
      <c r="J81" s="17">
        <f>I81*EXP(-0.5*C7^2*(C5/8)+C7*SQRT((C5/8))*NORMSINV(RAND()))</f>
        <v/>
      </c>
      <c r="K81" s="17">
        <f>J81*EXP(-0.5*C7^2*(C5/8)+C7*SQRT((C5/8))*NORMSINV(RAND()))</f>
        <v/>
      </c>
      <c r="L81" s="17">
        <f>K81*EXP(-0.5*C7^2*(C5/8)+C7*SQRT((C5/8))*NORMSINV(RAND()))</f>
        <v/>
      </c>
      <c r="M81" s="17">
        <f>AVERAGE(E81:L81)</f>
        <v/>
      </c>
      <c r="N81" s="17">
        <f>GEOMEAN(E81:L81)</f>
        <v/>
      </c>
      <c r="O81" s="17">
        <f>MAX(M81-L81,0)</f>
        <v/>
      </c>
      <c r="P81" s="17">
        <f>MAX(N81-L81,0)</f>
        <v/>
      </c>
    </row>
    <row r="82" ht="12" customHeight="1" s="51">
      <c r="D82" s="23" t="n">
        <v>69</v>
      </c>
      <c r="E82" s="17">
        <f>1*EXP(-0.5*C7^2*(C5/8)+C7*SQRT((C5/8))*NORMSINV(RAND()))</f>
        <v/>
      </c>
      <c r="F82" s="17">
        <f>E82*EXP(-0.5*C7^2*(C5/8)+C7*SQRT((C5/8))*NORMSINV(RAND()))</f>
        <v/>
      </c>
      <c r="G82" s="17">
        <f>F82*EXP(-0.5*C7^2*(C5/8)+C7*SQRT((C5/8))*NORMSINV(RAND()))</f>
        <v/>
      </c>
      <c r="H82" s="17">
        <f>G82*EXP(-0.5*C7^2*(C5/8)+C7*SQRT((C5/8))*NORMSINV(RAND()))</f>
        <v/>
      </c>
      <c r="I82" s="17">
        <f>H82*EXP(-0.5*C7^2*(C5/8)+C7*SQRT((C5/8))*NORMSINV(RAND()))</f>
        <v/>
      </c>
      <c r="J82" s="17">
        <f>I82*EXP(-0.5*C7^2*(C5/8)+C7*SQRT((C5/8))*NORMSINV(RAND()))</f>
        <v/>
      </c>
      <c r="K82" s="17">
        <f>J82*EXP(-0.5*C7^2*(C5/8)+C7*SQRT((C5/8))*NORMSINV(RAND()))</f>
        <v/>
      </c>
      <c r="L82" s="17">
        <f>K82*EXP(-0.5*C7^2*(C5/8)+C7*SQRT((C5/8))*NORMSINV(RAND()))</f>
        <v/>
      </c>
      <c r="M82" s="17">
        <f>AVERAGE(E82:L82)</f>
        <v/>
      </c>
      <c r="N82" s="17">
        <f>GEOMEAN(E82:L82)</f>
        <v/>
      </c>
      <c r="O82" s="17">
        <f>MAX(M82-L82,0)</f>
        <v/>
      </c>
      <c r="P82" s="17">
        <f>MAX(N82-L82,0)</f>
        <v/>
      </c>
    </row>
    <row r="83" ht="12" customHeight="1" s="51">
      <c r="D83" s="23" t="n">
        <v>70</v>
      </c>
      <c r="E83" s="17">
        <f>1*EXP(-0.5*C7^2*(C5/8)+C7*SQRT((C5/8))*NORMSINV(RAND()))</f>
        <v/>
      </c>
      <c r="F83" s="17">
        <f>E83*EXP(-0.5*C7^2*(C5/8)+C7*SQRT((C5/8))*NORMSINV(RAND()))</f>
        <v/>
      </c>
      <c r="G83" s="17">
        <f>F83*EXP(-0.5*C7^2*(C5/8)+C7*SQRT((C5/8))*NORMSINV(RAND()))</f>
        <v/>
      </c>
      <c r="H83" s="17">
        <f>G83*EXP(-0.5*C7^2*(C5/8)+C7*SQRT((C5/8))*NORMSINV(RAND()))</f>
        <v/>
      </c>
      <c r="I83" s="17">
        <f>H83*EXP(-0.5*C7^2*(C5/8)+C7*SQRT((C5/8))*NORMSINV(RAND()))</f>
        <v/>
      </c>
      <c r="J83" s="17">
        <f>I83*EXP(-0.5*C7^2*(C5/8)+C7*SQRT((C5/8))*NORMSINV(RAND()))</f>
        <v/>
      </c>
      <c r="K83" s="17">
        <f>J83*EXP(-0.5*C7^2*(C5/8)+C7*SQRT((C5/8))*NORMSINV(RAND()))</f>
        <v/>
      </c>
      <c r="L83" s="17">
        <f>K83*EXP(-0.5*C7^2*(C5/8)+C7*SQRT((C5/8))*NORMSINV(RAND()))</f>
        <v/>
      </c>
      <c r="M83" s="17">
        <f>AVERAGE(E83:L83)</f>
        <v/>
      </c>
      <c r="N83" s="17">
        <f>GEOMEAN(E83:L83)</f>
        <v/>
      </c>
      <c r="O83" s="17">
        <f>MAX(M83-L83,0)</f>
        <v/>
      </c>
      <c r="P83" s="17">
        <f>MAX(N83-L83,0)</f>
        <v/>
      </c>
    </row>
    <row r="84" ht="12" customHeight="1" s="51">
      <c r="D84" s="23" t="n">
        <v>71</v>
      </c>
      <c r="E84" s="17">
        <f>1*EXP(-0.5*C7^2*(C5/8)+C7*SQRT((C5/8))*NORMSINV(RAND()))</f>
        <v/>
      </c>
      <c r="F84" s="17">
        <f>E84*EXP(-0.5*C7^2*(C5/8)+C7*SQRT((C5/8))*NORMSINV(RAND()))</f>
        <v/>
      </c>
      <c r="G84" s="17">
        <f>F84*EXP(-0.5*C7^2*(C5/8)+C7*SQRT((C5/8))*NORMSINV(RAND()))</f>
        <v/>
      </c>
      <c r="H84" s="17">
        <f>G84*EXP(-0.5*C7^2*(C5/8)+C7*SQRT((C5/8))*NORMSINV(RAND()))</f>
        <v/>
      </c>
      <c r="I84" s="17">
        <f>H84*EXP(-0.5*C7^2*(C5/8)+C7*SQRT((C5/8))*NORMSINV(RAND()))</f>
        <v/>
      </c>
      <c r="J84" s="17">
        <f>I84*EXP(-0.5*C7^2*(C5/8)+C7*SQRT((C5/8))*NORMSINV(RAND()))</f>
        <v/>
      </c>
      <c r="K84" s="17">
        <f>J84*EXP(-0.5*C7^2*(C5/8)+C7*SQRT((C5/8))*NORMSINV(RAND()))</f>
        <v/>
      </c>
      <c r="L84" s="17">
        <f>K84*EXP(-0.5*C7^2*(C5/8)+C7*SQRT((C5/8))*NORMSINV(RAND()))</f>
        <v/>
      </c>
      <c r="M84" s="17">
        <f>AVERAGE(E84:L84)</f>
        <v/>
      </c>
      <c r="N84" s="17">
        <f>GEOMEAN(E84:L84)</f>
        <v/>
      </c>
      <c r="O84" s="17">
        <f>MAX(M84-L84,0)</f>
        <v/>
      </c>
      <c r="P84" s="17">
        <f>MAX(N84-L84,0)</f>
        <v/>
      </c>
    </row>
    <row r="85" ht="12" customHeight="1" s="51">
      <c r="D85" s="23" t="n">
        <v>72</v>
      </c>
      <c r="E85" s="17">
        <f>1*EXP(-0.5*C7^2*(C5/8)+C7*SQRT((C5/8))*NORMSINV(RAND()))</f>
        <v/>
      </c>
      <c r="F85" s="17">
        <f>E85*EXP(-0.5*C7^2*(C5/8)+C7*SQRT((C5/8))*NORMSINV(RAND()))</f>
        <v/>
      </c>
      <c r="G85" s="17">
        <f>F85*EXP(-0.5*C7^2*(C5/8)+C7*SQRT((C5/8))*NORMSINV(RAND()))</f>
        <v/>
      </c>
      <c r="H85" s="17">
        <f>G85*EXP(-0.5*C7^2*(C5/8)+C7*SQRT((C5/8))*NORMSINV(RAND()))</f>
        <v/>
      </c>
      <c r="I85" s="17">
        <f>H85*EXP(-0.5*C7^2*(C5/8)+C7*SQRT((C5/8))*NORMSINV(RAND()))</f>
        <v/>
      </c>
      <c r="J85" s="17">
        <f>I85*EXP(-0.5*C7^2*(C5/8)+C7*SQRT((C5/8))*NORMSINV(RAND()))</f>
        <v/>
      </c>
      <c r="K85" s="17">
        <f>J85*EXP(-0.5*C7^2*(C5/8)+C7*SQRT((C5/8))*NORMSINV(RAND()))</f>
        <v/>
      </c>
      <c r="L85" s="17">
        <f>K85*EXP(-0.5*C7^2*(C5/8)+C7*SQRT((C5/8))*NORMSINV(RAND()))</f>
        <v/>
      </c>
      <c r="M85" s="17">
        <f>AVERAGE(E85:L85)</f>
        <v/>
      </c>
      <c r="N85" s="17">
        <f>GEOMEAN(E85:L85)</f>
        <v/>
      </c>
      <c r="O85" s="17">
        <f>MAX(M85-L85,0)</f>
        <v/>
      </c>
      <c r="P85" s="17">
        <f>MAX(N85-L85,0)</f>
        <v/>
      </c>
    </row>
    <row r="86" ht="12" customHeight="1" s="51">
      <c r="D86" s="23" t="n">
        <v>73</v>
      </c>
      <c r="E86" s="17">
        <f>1*EXP(-0.5*C7^2*(C5/8)+C7*SQRT((C5/8))*NORMSINV(RAND()))</f>
        <v/>
      </c>
      <c r="F86" s="17">
        <f>E86*EXP(-0.5*C7^2*(C5/8)+C7*SQRT((C5/8))*NORMSINV(RAND()))</f>
        <v/>
      </c>
      <c r="G86" s="17">
        <f>F86*EXP(-0.5*C7^2*(C5/8)+C7*SQRT((C5/8))*NORMSINV(RAND()))</f>
        <v/>
      </c>
      <c r="H86" s="17">
        <f>G86*EXP(-0.5*C7^2*(C5/8)+C7*SQRT((C5/8))*NORMSINV(RAND()))</f>
        <v/>
      </c>
      <c r="I86" s="17">
        <f>H86*EXP(-0.5*C7^2*(C5/8)+C7*SQRT((C5/8))*NORMSINV(RAND()))</f>
        <v/>
      </c>
      <c r="J86" s="17">
        <f>I86*EXP(-0.5*C7^2*(C5/8)+C7*SQRT((C5/8))*NORMSINV(RAND()))</f>
        <v/>
      </c>
      <c r="K86" s="17">
        <f>J86*EXP(-0.5*C7^2*(C5/8)+C7*SQRT((C5/8))*NORMSINV(RAND()))</f>
        <v/>
      </c>
      <c r="L86" s="17">
        <f>K86*EXP(-0.5*C7^2*(C5/8)+C7*SQRT((C5/8))*NORMSINV(RAND()))</f>
        <v/>
      </c>
      <c r="M86" s="17">
        <f>AVERAGE(E86:L86)</f>
        <v/>
      </c>
      <c r="N86" s="17">
        <f>GEOMEAN(E86:L86)</f>
        <v/>
      </c>
      <c r="O86" s="17">
        <f>MAX(M86-L86,0)</f>
        <v/>
      </c>
      <c r="P86" s="17">
        <f>MAX(N86-L86,0)</f>
        <v/>
      </c>
    </row>
    <row r="87" ht="12" customHeight="1" s="51">
      <c r="D87" s="23" t="n">
        <v>74</v>
      </c>
      <c r="E87" s="17">
        <f>1*EXP(-0.5*C7^2*(C5/8)+C7*SQRT((C5/8))*NORMSINV(RAND()))</f>
        <v/>
      </c>
      <c r="F87" s="17">
        <f>E87*EXP(-0.5*C7^2*(C5/8)+C7*SQRT((C5/8))*NORMSINV(RAND()))</f>
        <v/>
      </c>
      <c r="G87" s="17">
        <f>F87*EXP(-0.5*C7^2*(C5/8)+C7*SQRT((C5/8))*NORMSINV(RAND()))</f>
        <v/>
      </c>
      <c r="H87" s="17">
        <f>G87*EXP(-0.5*C7^2*(C5/8)+C7*SQRT((C5/8))*NORMSINV(RAND()))</f>
        <v/>
      </c>
      <c r="I87" s="17">
        <f>H87*EXP(-0.5*C7^2*(C5/8)+C7*SQRT((C5/8))*NORMSINV(RAND()))</f>
        <v/>
      </c>
      <c r="J87" s="17">
        <f>I87*EXP(-0.5*C7^2*(C5/8)+C7*SQRT((C5/8))*NORMSINV(RAND()))</f>
        <v/>
      </c>
      <c r="K87" s="17">
        <f>J87*EXP(-0.5*C7^2*(C5/8)+C7*SQRT((C5/8))*NORMSINV(RAND()))</f>
        <v/>
      </c>
      <c r="L87" s="17">
        <f>K87*EXP(-0.5*C7^2*(C5/8)+C7*SQRT((C5/8))*NORMSINV(RAND()))</f>
        <v/>
      </c>
      <c r="M87" s="17">
        <f>AVERAGE(E87:L87)</f>
        <v/>
      </c>
      <c r="N87" s="17">
        <f>GEOMEAN(E87:L87)</f>
        <v/>
      </c>
      <c r="O87" s="17">
        <f>MAX(M87-L87,0)</f>
        <v/>
      </c>
      <c r="P87" s="17">
        <f>MAX(N87-L87,0)</f>
        <v/>
      </c>
    </row>
    <row r="88" ht="12" customHeight="1" s="51">
      <c r="D88" s="23" t="n">
        <v>75</v>
      </c>
      <c r="E88" s="17">
        <f>1*EXP(-0.5*C7^2*(C5/8)+C7*SQRT((C5/8))*NORMSINV(RAND()))</f>
        <v/>
      </c>
      <c r="F88" s="17">
        <f>E88*EXP(-0.5*C7^2*(C5/8)+C7*SQRT((C5/8))*NORMSINV(RAND()))</f>
        <v/>
      </c>
      <c r="G88" s="17">
        <f>F88*EXP(-0.5*C7^2*(C5/8)+C7*SQRT((C5/8))*NORMSINV(RAND()))</f>
        <v/>
      </c>
      <c r="H88" s="17">
        <f>G88*EXP(-0.5*C7^2*(C5/8)+C7*SQRT((C5/8))*NORMSINV(RAND()))</f>
        <v/>
      </c>
      <c r="I88" s="17">
        <f>H88*EXP(-0.5*C7^2*(C5/8)+C7*SQRT((C5/8))*NORMSINV(RAND()))</f>
        <v/>
      </c>
      <c r="J88" s="17">
        <f>I88*EXP(-0.5*C7^2*(C5/8)+C7*SQRT((C5/8))*NORMSINV(RAND()))</f>
        <v/>
      </c>
      <c r="K88" s="17">
        <f>J88*EXP(-0.5*C7^2*(C5/8)+C7*SQRT((C5/8))*NORMSINV(RAND()))</f>
        <v/>
      </c>
      <c r="L88" s="17">
        <f>K88*EXP(-0.5*C7^2*(C5/8)+C7*SQRT((C5/8))*NORMSINV(RAND()))</f>
        <v/>
      </c>
      <c r="M88" s="17">
        <f>AVERAGE(E88:L88)</f>
        <v/>
      </c>
      <c r="N88" s="17">
        <f>GEOMEAN(E88:L88)</f>
        <v/>
      </c>
      <c r="O88" s="17">
        <f>MAX(M88-L88,0)</f>
        <v/>
      </c>
      <c r="P88" s="17">
        <f>MAX(N88-L88,0)</f>
        <v/>
      </c>
    </row>
    <row r="89" ht="12" customHeight="1" s="51">
      <c r="D89" s="23" t="n">
        <v>76</v>
      </c>
      <c r="E89" s="17">
        <f>1*EXP(-0.5*C7^2*(C5/8)+C7*SQRT((C5/8))*NORMSINV(RAND()))</f>
        <v/>
      </c>
      <c r="F89" s="17">
        <f>E89*EXP(-0.5*C7^2*(C5/8)+C7*SQRT((C5/8))*NORMSINV(RAND()))</f>
        <v/>
      </c>
      <c r="G89" s="17">
        <f>F89*EXP(-0.5*C7^2*(C5/8)+C7*SQRT((C5/8))*NORMSINV(RAND()))</f>
        <v/>
      </c>
      <c r="H89" s="17">
        <f>G89*EXP(-0.5*C7^2*(C5/8)+C7*SQRT((C5/8))*NORMSINV(RAND()))</f>
        <v/>
      </c>
      <c r="I89" s="17">
        <f>H89*EXP(-0.5*C7^2*(C5/8)+C7*SQRT((C5/8))*NORMSINV(RAND()))</f>
        <v/>
      </c>
      <c r="J89" s="17">
        <f>I89*EXP(-0.5*C7^2*(C5/8)+C7*SQRT((C5/8))*NORMSINV(RAND()))</f>
        <v/>
      </c>
      <c r="K89" s="17">
        <f>J89*EXP(-0.5*C7^2*(C5/8)+C7*SQRT((C5/8))*NORMSINV(RAND()))</f>
        <v/>
      </c>
      <c r="L89" s="17">
        <f>K89*EXP(-0.5*C7^2*(C5/8)+C7*SQRT((C5/8))*NORMSINV(RAND()))</f>
        <v/>
      </c>
      <c r="M89" s="17">
        <f>AVERAGE(E89:L89)</f>
        <v/>
      </c>
      <c r="N89" s="17">
        <f>GEOMEAN(E89:L89)</f>
        <v/>
      </c>
      <c r="O89" s="17">
        <f>MAX(M89-L89,0)</f>
        <v/>
      </c>
      <c r="P89" s="17">
        <f>MAX(N89-L89,0)</f>
        <v/>
      </c>
    </row>
    <row r="90" ht="12" customHeight="1" s="51">
      <c r="D90" s="23" t="n">
        <v>77</v>
      </c>
      <c r="E90" s="17">
        <f>1*EXP(-0.5*C7^2*(C5/8)+C7*SQRT((C5/8))*NORMSINV(RAND()))</f>
        <v/>
      </c>
      <c r="F90" s="17">
        <f>E90*EXP(-0.5*C7^2*(C5/8)+C7*SQRT((C5/8))*NORMSINV(RAND()))</f>
        <v/>
      </c>
      <c r="G90" s="17">
        <f>F90*EXP(-0.5*C7^2*(C5/8)+C7*SQRT((C5/8))*NORMSINV(RAND()))</f>
        <v/>
      </c>
      <c r="H90" s="17">
        <f>G90*EXP(-0.5*C7^2*(C5/8)+C7*SQRT((C5/8))*NORMSINV(RAND()))</f>
        <v/>
      </c>
      <c r="I90" s="17">
        <f>H90*EXP(-0.5*C7^2*(C5/8)+C7*SQRT((C5/8))*NORMSINV(RAND()))</f>
        <v/>
      </c>
      <c r="J90" s="17">
        <f>I90*EXP(-0.5*C7^2*(C5/8)+C7*SQRT((C5/8))*NORMSINV(RAND()))</f>
        <v/>
      </c>
      <c r="K90" s="17">
        <f>J90*EXP(-0.5*C7^2*(C5/8)+C7*SQRT((C5/8))*NORMSINV(RAND()))</f>
        <v/>
      </c>
      <c r="L90" s="17">
        <f>K90*EXP(-0.5*C7^2*(C5/8)+C7*SQRT((C5/8))*NORMSINV(RAND()))</f>
        <v/>
      </c>
      <c r="M90" s="17">
        <f>AVERAGE(E90:L90)</f>
        <v/>
      </c>
      <c r="N90" s="17">
        <f>GEOMEAN(E90:L90)</f>
        <v/>
      </c>
      <c r="O90" s="17">
        <f>MAX(M90-L90,0)</f>
        <v/>
      </c>
      <c r="P90" s="17">
        <f>MAX(N90-L90,0)</f>
        <v/>
      </c>
    </row>
    <row r="91" ht="12" customHeight="1" s="51">
      <c r="D91" s="23" t="n">
        <v>78</v>
      </c>
      <c r="E91" s="17">
        <f>1*EXP(-0.5*C7^2*(C5/8)+C7*SQRT((C5/8))*NORMSINV(RAND()))</f>
        <v/>
      </c>
      <c r="F91" s="17">
        <f>E91*EXP(-0.5*C7^2*(C5/8)+C7*SQRT((C5/8))*NORMSINV(RAND()))</f>
        <v/>
      </c>
      <c r="G91" s="17">
        <f>F91*EXP(-0.5*C7^2*(C5/8)+C7*SQRT((C5/8))*NORMSINV(RAND()))</f>
        <v/>
      </c>
      <c r="H91" s="17">
        <f>G91*EXP(-0.5*C7^2*(C5/8)+C7*SQRT((C5/8))*NORMSINV(RAND()))</f>
        <v/>
      </c>
      <c r="I91" s="17">
        <f>H91*EXP(-0.5*C7^2*(C5/8)+C7*SQRT((C5/8))*NORMSINV(RAND()))</f>
        <v/>
      </c>
      <c r="J91" s="17">
        <f>I91*EXP(-0.5*C7^2*(C5/8)+C7*SQRT((C5/8))*NORMSINV(RAND()))</f>
        <v/>
      </c>
      <c r="K91" s="17">
        <f>J91*EXP(-0.5*C7^2*(C5/8)+C7*SQRT((C5/8))*NORMSINV(RAND()))</f>
        <v/>
      </c>
      <c r="L91" s="17">
        <f>K91*EXP(-0.5*C7^2*(C5/8)+C7*SQRT((C5/8))*NORMSINV(RAND()))</f>
        <v/>
      </c>
      <c r="M91" s="17">
        <f>AVERAGE(E91:L91)</f>
        <v/>
      </c>
      <c r="N91" s="17">
        <f>GEOMEAN(E91:L91)</f>
        <v/>
      </c>
      <c r="O91" s="17">
        <f>MAX(M91-L91,0)</f>
        <v/>
      </c>
      <c r="P91" s="17">
        <f>MAX(N91-L91,0)</f>
        <v/>
      </c>
    </row>
    <row r="92" ht="12" customHeight="1" s="51">
      <c r="D92" s="23" t="n">
        <v>79</v>
      </c>
      <c r="E92" s="17">
        <f>1*EXP(-0.5*C7^2*(C5/8)+C7*SQRT((C5/8))*NORMSINV(RAND()))</f>
        <v/>
      </c>
      <c r="F92" s="17">
        <f>E92*EXP(-0.5*C7^2*(C5/8)+C7*SQRT((C5/8))*NORMSINV(RAND()))</f>
        <v/>
      </c>
      <c r="G92" s="17">
        <f>F92*EXP(-0.5*C7^2*(C5/8)+C7*SQRT((C5/8))*NORMSINV(RAND()))</f>
        <v/>
      </c>
      <c r="H92" s="17">
        <f>G92*EXP(-0.5*C7^2*(C5/8)+C7*SQRT((C5/8))*NORMSINV(RAND()))</f>
        <v/>
      </c>
      <c r="I92" s="17">
        <f>H92*EXP(-0.5*C7^2*(C5/8)+C7*SQRT((C5/8))*NORMSINV(RAND()))</f>
        <v/>
      </c>
      <c r="J92" s="17">
        <f>I92*EXP(-0.5*C7^2*(C5/8)+C7*SQRT((C5/8))*NORMSINV(RAND()))</f>
        <v/>
      </c>
      <c r="K92" s="17">
        <f>J92*EXP(-0.5*C7^2*(C5/8)+C7*SQRT((C5/8))*NORMSINV(RAND()))</f>
        <v/>
      </c>
      <c r="L92" s="17">
        <f>K92*EXP(-0.5*C7^2*(C5/8)+C7*SQRT((C5/8))*NORMSINV(RAND()))</f>
        <v/>
      </c>
      <c r="M92" s="17">
        <f>AVERAGE(E92:L92)</f>
        <v/>
      </c>
      <c r="N92" s="17">
        <f>GEOMEAN(E92:L92)</f>
        <v/>
      </c>
      <c r="O92" s="17">
        <f>MAX(M92-L92,0)</f>
        <v/>
      </c>
      <c r="P92" s="17">
        <f>MAX(N92-L92,0)</f>
        <v/>
      </c>
    </row>
    <row r="93" ht="12" customHeight="1" s="51">
      <c r="D93" s="23" t="n">
        <v>80</v>
      </c>
      <c r="E93" s="17">
        <f>1*EXP(-0.5*C7^2*(C5/8)+C7*SQRT((C5/8))*NORMSINV(RAND()))</f>
        <v/>
      </c>
      <c r="F93" s="17">
        <f>E93*EXP(-0.5*C7^2*(C5/8)+C7*SQRT((C5/8))*NORMSINV(RAND()))</f>
        <v/>
      </c>
      <c r="G93" s="17">
        <f>F93*EXP(-0.5*C7^2*(C5/8)+C7*SQRT((C5/8))*NORMSINV(RAND()))</f>
        <v/>
      </c>
      <c r="H93" s="17">
        <f>G93*EXP(-0.5*C7^2*(C5/8)+C7*SQRT((C5/8))*NORMSINV(RAND()))</f>
        <v/>
      </c>
      <c r="I93" s="17">
        <f>H93*EXP(-0.5*C7^2*(C5/8)+C7*SQRT((C5/8))*NORMSINV(RAND()))</f>
        <v/>
      </c>
      <c r="J93" s="17">
        <f>I93*EXP(-0.5*C7^2*(C5/8)+C7*SQRT((C5/8))*NORMSINV(RAND()))</f>
        <v/>
      </c>
      <c r="K93" s="17">
        <f>J93*EXP(-0.5*C7^2*(C5/8)+C7*SQRT((C5/8))*NORMSINV(RAND()))</f>
        <v/>
      </c>
      <c r="L93" s="17">
        <f>K93*EXP(-0.5*C7^2*(C5/8)+C7*SQRT((C5/8))*NORMSINV(RAND()))</f>
        <v/>
      </c>
      <c r="M93" s="17">
        <f>AVERAGE(E93:L93)</f>
        <v/>
      </c>
      <c r="N93" s="17">
        <f>GEOMEAN(E93:L93)</f>
        <v/>
      </c>
      <c r="O93" s="17">
        <f>MAX(M93-L93,0)</f>
        <v/>
      </c>
      <c r="P93" s="17">
        <f>MAX(N93-L93,0)</f>
        <v/>
      </c>
    </row>
    <row r="94" ht="12" customHeight="1" s="51">
      <c r="D94" s="23" t="n">
        <v>81</v>
      </c>
      <c r="E94" s="17">
        <f>1*EXP(-0.5*C7^2*(C5/8)+C7*SQRT((C5/8))*NORMSINV(RAND()))</f>
        <v/>
      </c>
      <c r="F94" s="17">
        <f>E94*EXP(-0.5*C7^2*(C5/8)+C7*SQRT((C5/8))*NORMSINV(RAND()))</f>
        <v/>
      </c>
      <c r="G94" s="17">
        <f>F94*EXP(-0.5*C7^2*(C5/8)+C7*SQRT((C5/8))*NORMSINV(RAND()))</f>
        <v/>
      </c>
      <c r="H94" s="17">
        <f>G94*EXP(-0.5*C7^2*(C5/8)+C7*SQRT((C5/8))*NORMSINV(RAND()))</f>
        <v/>
      </c>
      <c r="I94" s="17">
        <f>H94*EXP(-0.5*C7^2*(C5/8)+C7*SQRT((C5/8))*NORMSINV(RAND()))</f>
        <v/>
      </c>
      <c r="J94" s="17">
        <f>I94*EXP(-0.5*C7^2*(C5/8)+C7*SQRT((C5/8))*NORMSINV(RAND()))</f>
        <v/>
      </c>
      <c r="K94" s="17">
        <f>J94*EXP(-0.5*C7^2*(C5/8)+C7*SQRT((C5/8))*NORMSINV(RAND()))</f>
        <v/>
      </c>
      <c r="L94" s="17">
        <f>K94*EXP(-0.5*C7^2*(C5/8)+C7*SQRT((C5/8))*NORMSINV(RAND()))</f>
        <v/>
      </c>
      <c r="M94" s="17">
        <f>AVERAGE(E94:L94)</f>
        <v/>
      </c>
      <c r="N94" s="17">
        <f>GEOMEAN(E94:L94)</f>
        <v/>
      </c>
      <c r="O94" s="17">
        <f>MAX(M94-L94,0)</f>
        <v/>
      </c>
      <c r="P94" s="17">
        <f>MAX(N94-L94,0)</f>
        <v/>
      </c>
    </row>
    <row r="95" ht="12" customHeight="1" s="51">
      <c r="D95" s="23" t="n">
        <v>82</v>
      </c>
      <c r="E95" s="17">
        <f>1*EXP(-0.5*C7^2*(C5/8)+C7*SQRT((C5/8))*NORMSINV(RAND()))</f>
        <v/>
      </c>
      <c r="F95" s="17">
        <f>E95*EXP(-0.5*C7^2*(C5/8)+C7*SQRT((C5/8))*NORMSINV(RAND()))</f>
        <v/>
      </c>
      <c r="G95" s="17">
        <f>F95*EXP(-0.5*C7^2*(C5/8)+C7*SQRT((C5/8))*NORMSINV(RAND()))</f>
        <v/>
      </c>
      <c r="H95" s="17">
        <f>G95*EXP(-0.5*C7^2*(C5/8)+C7*SQRT((C5/8))*NORMSINV(RAND()))</f>
        <v/>
      </c>
      <c r="I95" s="17">
        <f>H95*EXP(-0.5*C7^2*(C5/8)+C7*SQRT((C5/8))*NORMSINV(RAND()))</f>
        <v/>
      </c>
      <c r="J95" s="17">
        <f>I95*EXP(-0.5*C7^2*(C5/8)+C7*SQRT((C5/8))*NORMSINV(RAND()))</f>
        <v/>
      </c>
      <c r="K95" s="17">
        <f>J95*EXP(-0.5*C7^2*(C5/8)+C7*SQRT((C5/8))*NORMSINV(RAND()))</f>
        <v/>
      </c>
      <c r="L95" s="17">
        <f>K95*EXP(-0.5*C7^2*(C5/8)+C7*SQRT((C5/8))*NORMSINV(RAND()))</f>
        <v/>
      </c>
      <c r="M95" s="17">
        <f>AVERAGE(E95:L95)</f>
        <v/>
      </c>
      <c r="N95" s="17">
        <f>GEOMEAN(E95:L95)</f>
        <v/>
      </c>
      <c r="O95" s="17">
        <f>MAX(M95-L95,0)</f>
        <v/>
      </c>
      <c r="P95" s="17">
        <f>MAX(N95-L95,0)</f>
        <v/>
      </c>
    </row>
    <row r="96" ht="12" customHeight="1" s="51">
      <c r="D96" s="23" t="n">
        <v>83</v>
      </c>
      <c r="E96" s="17">
        <f>1*EXP(-0.5*C7^2*(C5/8)+C7*SQRT((C5/8))*NORMSINV(RAND()))</f>
        <v/>
      </c>
      <c r="F96" s="17">
        <f>E96*EXP(-0.5*C7^2*(C5/8)+C7*SQRT((C5/8))*NORMSINV(RAND()))</f>
        <v/>
      </c>
      <c r="G96" s="17">
        <f>F96*EXP(-0.5*C7^2*(C5/8)+C7*SQRT((C5/8))*NORMSINV(RAND()))</f>
        <v/>
      </c>
      <c r="H96" s="17">
        <f>G96*EXP(-0.5*C7^2*(C5/8)+C7*SQRT((C5/8))*NORMSINV(RAND()))</f>
        <v/>
      </c>
      <c r="I96" s="17">
        <f>H96*EXP(-0.5*C7^2*(C5/8)+C7*SQRT((C5/8))*NORMSINV(RAND()))</f>
        <v/>
      </c>
      <c r="J96" s="17">
        <f>I96*EXP(-0.5*C7^2*(C5/8)+C7*SQRT((C5/8))*NORMSINV(RAND()))</f>
        <v/>
      </c>
      <c r="K96" s="17">
        <f>J96*EXP(-0.5*C7^2*(C5/8)+C7*SQRT((C5/8))*NORMSINV(RAND()))</f>
        <v/>
      </c>
      <c r="L96" s="17">
        <f>K96*EXP(-0.5*C7^2*(C5/8)+C7*SQRT((C5/8))*NORMSINV(RAND()))</f>
        <v/>
      </c>
      <c r="M96" s="17">
        <f>AVERAGE(E96:L96)</f>
        <v/>
      </c>
      <c r="N96" s="17">
        <f>GEOMEAN(E96:L96)</f>
        <v/>
      </c>
      <c r="O96" s="17">
        <f>MAX(M96-L96,0)</f>
        <v/>
      </c>
      <c r="P96" s="17">
        <f>MAX(N96-L96,0)</f>
        <v/>
      </c>
    </row>
    <row r="97" ht="12" customHeight="1" s="51">
      <c r="D97" s="23" t="n">
        <v>84</v>
      </c>
      <c r="E97" s="17">
        <f>1*EXP(-0.5*C7^2*(C5/8)+C7*SQRT((C5/8))*NORMSINV(RAND()))</f>
        <v/>
      </c>
      <c r="F97" s="17">
        <f>E97*EXP(-0.5*C7^2*(C5/8)+C7*SQRT((C5/8))*NORMSINV(RAND()))</f>
        <v/>
      </c>
      <c r="G97" s="17">
        <f>F97*EXP(-0.5*C7^2*(C5/8)+C7*SQRT((C5/8))*NORMSINV(RAND()))</f>
        <v/>
      </c>
      <c r="H97" s="17">
        <f>G97*EXP(-0.5*C7^2*(C5/8)+C7*SQRT((C5/8))*NORMSINV(RAND()))</f>
        <v/>
      </c>
      <c r="I97" s="17">
        <f>H97*EXP(-0.5*C7^2*(C5/8)+C7*SQRT((C5/8))*NORMSINV(RAND()))</f>
        <v/>
      </c>
      <c r="J97" s="17">
        <f>I97*EXP(-0.5*C7^2*(C5/8)+C7*SQRT((C5/8))*NORMSINV(RAND()))</f>
        <v/>
      </c>
      <c r="K97" s="17">
        <f>J97*EXP(-0.5*C7^2*(C5/8)+C7*SQRT((C5/8))*NORMSINV(RAND()))</f>
        <v/>
      </c>
      <c r="L97" s="17">
        <f>K97*EXP(-0.5*C7^2*(C5/8)+C7*SQRT((C5/8))*NORMSINV(RAND()))</f>
        <v/>
      </c>
      <c r="M97" s="17">
        <f>AVERAGE(E97:L97)</f>
        <v/>
      </c>
      <c r="N97" s="17">
        <f>GEOMEAN(E97:L97)</f>
        <v/>
      </c>
      <c r="O97" s="17">
        <f>MAX(M97-L97,0)</f>
        <v/>
      </c>
      <c r="P97" s="17">
        <f>MAX(N97-L97,0)</f>
        <v/>
      </c>
    </row>
    <row r="98" ht="12" customHeight="1" s="51">
      <c r="D98" s="23" t="n">
        <v>85</v>
      </c>
      <c r="E98" s="17">
        <f>1*EXP(-0.5*C7^2*(C5/8)+C7*SQRT((C5/8))*NORMSINV(RAND()))</f>
        <v/>
      </c>
      <c r="F98" s="17">
        <f>E98*EXP(-0.5*C7^2*(C5/8)+C7*SQRT((C5/8))*NORMSINV(RAND()))</f>
        <v/>
      </c>
      <c r="G98" s="17">
        <f>F98*EXP(-0.5*C7^2*(C5/8)+C7*SQRT((C5/8))*NORMSINV(RAND()))</f>
        <v/>
      </c>
      <c r="H98" s="17">
        <f>G98*EXP(-0.5*C7^2*(C5/8)+C7*SQRT((C5/8))*NORMSINV(RAND()))</f>
        <v/>
      </c>
      <c r="I98" s="17">
        <f>H98*EXP(-0.5*C7^2*(C5/8)+C7*SQRT((C5/8))*NORMSINV(RAND()))</f>
        <v/>
      </c>
      <c r="J98" s="17">
        <f>I98*EXP(-0.5*C7^2*(C5/8)+C7*SQRT((C5/8))*NORMSINV(RAND()))</f>
        <v/>
      </c>
      <c r="K98" s="17">
        <f>J98*EXP(-0.5*C7^2*(C5/8)+C7*SQRT((C5/8))*NORMSINV(RAND()))</f>
        <v/>
      </c>
      <c r="L98" s="17">
        <f>K98*EXP(-0.5*C7^2*(C5/8)+C7*SQRT((C5/8))*NORMSINV(RAND()))</f>
        <v/>
      </c>
      <c r="M98" s="17">
        <f>AVERAGE(E98:L98)</f>
        <v/>
      </c>
      <c r="N98" s="17">
        <f>GEOMEAN(E98:L98)</f>
        <v/>
      </c>
      <c r="O98" s="17">
        <f>MAX(M98-L98,0)</f>
        <v/>
      </c>
      <c r="P98" s="17">
        <f>MAX(N98-L98,0)</f>
        <v/>
      </c>
    </row>
    <row r="99" ht="12" customHeight="1" s="51">
      <c r="D99" s="23" t="n">
        <v>86</v>
      </c>
      <c r="E99" s="17">
        <f>1*EXP(-0.5*C7^2*(C5/8)+C7*SQRT((C5/8))*NORMSINV(RAND()))</f>
        <v/>
      </c>
      <c r="F99" s="17">
        <f>E99*EXP(-0.5*C7^2*(C5/8)+C7*SQRT((C5/8))*NORMSINV(RAND()))</f>
        <v/>
      </c>
      <c r="G99" s="17">
        <f>F99*EXP(-0.5*C7^2*(C5/8)+C7*SQRT((C5/8))*NORMSINV(RAND()))</f>
        <v/>
      </c>
      <c r="H99" s="17">
        <f>G99*EXP(-0.5*C7^2*(C5/8)+C7*SQRT((C5/8))*NORMSINV(RAND()))</f>
        <v/>
      </c>
      <c r="I99" s="17">
        <f>H99*EXP(-0.5*C7^2*(C5/8)+C7*SQRT((C5/8))*NORMSINV(RAND()))</f>
        <v/>
      </c>
      <c r="J99" s="17">
        <f>I99*EXP(-0.5*C7^2*(C5/8)+C7*SQRT((C5/8))*NORMSINV(RAND()))</f>
        <v/>
      </c>
      <c r="K99" s="17">
        <f>J99*EXP(-0.5*C7^2*(C5/8)+C7*SQRT((C5/8))*NORMSINV(RAND()))</f>
        <v/>
      </c>
      <c r="L99" s="17">
        <f>K99*EXP(-0.5*C7^2*(C5/8)+C7*SQRT((C5/8))*NORMSINV(RAND()))</f>
        <v/>
      </c>
      <c r="M99" s="17">
        <f>AVERAGE(E99:L99)</f>
        <v/>
      </c>
      <c r="N99" s="17">
        <f>GEOMEAN(E99:L99)</f>
        <v/>
      </c>
      <c r="O99" s="17">
        <f>MAX(M99-L99,0)</f>
        <v/>
      </c>
      <c r="P99" s="17">
        <f>MAX(N99-L99,0)</f>
        <v/>
      </c>
    </row>
    <row r="100" ht="12" customHeight="1" s="51">
      <c r="D100" s="23" t="n">
        <v>87</v>
      </c>
      <c r="E100" s="17">
        <f>1*EXP(-0.5*C7^2*(C5/8)+C7*SQRT((C5/8))*NORMSINV(RAND()))</f>
        <v/>
      </c>
      <c r="F100" s="17">
        <f>E100*EXP(-0.5*C7^2*(C5/8)+C7*SQRT((C5/8))*NORMSINV(RAND()))</f>
        <v/>
      </c>
      <c r="G100" s="17">
        <f>F100*EXP(-0.5*C7^2*(C5/8)+C7*SQRT((C5/8))*NORMSINV(RAND()))</f>
        <v/>
      </c>
      <c r="H100" s="17">
        <f>G100*EXP(-0.5*C7^2*(C5/8)+C7*SQRT((C5/8))*NORMSINV(RAND()))</f>
        <v/>
      </c>
      <c r="I100" s="17">
        <f>H100*EXP(-0.5*C7^2*(C5/8)+C7*SQRT((C5/8))*NORMSINV(RAND()))</f>
        <v/>
      </c>
      <c r="J100" s="17">
        <f>I100*EXP(-0.5*C7^2*(C5/8)+C7*SQRT((C5/8))*NORMSINV(RAND()))</f>
        <v/>
      </c>
      <c r="K100" s="17">
        <f>J100*EXP(-0.5*C7^2*(C5/8)+C7*SQRT((C5/8))*NORMSINV(RAND()))</f>
        <v/>
      </c>
      <c r="L100" s="17">
        <f>K100*EXP(-0.5*C7^2*(C5/8)+C7*SQRT((C5/8))*NORMSINV(RAND()))</f>
        <v/>
      </c>
      <c r="M100" s="17">
        <f>AVERAGE(E100:L100)</f>
        <v/>
      </c>
      <c r="N100" s="17">
        <f>GEOMEAN(E100:L100)</f>
        <v/>
      </c>
      <c r="O100" s="17">
        <f>MAX(M100-L100,0)</f>
        <v/>
      </c>
      <c r="P100" s="17">
        <f>MAX(N100-L100,0)</f>
        <v/>
      </c>
    </row>
    <row r="101" ht="12" customHeight="1" s="51">
      <c r="D101" s="23" t="n">
        <v>88</v>
      </c>
      <c r="E101" s="17">
        <f>1*EXP(-0.5*C7^2*(C5/8)+C7*SQRT((C5/8))*NORMSINV(RAND()))</f>
        <v/>
      </c>
      <c r="F101" s="17">
        <f>E101*EXP(-0.5*C7^2*(C5/8)+C7*SQRT((C5/8))*NORMSINV(RAND()))</f>
        <v/>
      </c>
      <c r="G101" s="17">
        <f>F101*EXP(-0.5*C7^2*(C5/8)+C7*SQRT((C5/8))*NORMSINV(RAND()))</f>
        <v/>
      </c>
      <c r="H101" s="17">
        <f>G101*EXP(-0.5*C7^2*(C5/8)+C7*SQRT((C5/8))*NORMSINV(RAND()))</f>
        <v/>
      </c>
      <c r="I101" s="17">
        <f>H101*EXP(-0.5*C7^2*(C5/8)+C7*SQRT((C5/8))*NORMSINV(RAND()))</f>
        <v/>
      </c>
      <c r="J101" s="17">
        <f>I101*EXP(-0.5*C7^2*(C5/8)+C7*SQRT((C5/8))*NORMSINV(RAND()))</f>
        <v/>
      </c>
      <c r="K101" s="17">
        <f>J101*EXP(-0.5*C7^2*(C5/8)+C7*SQRT((C5/8))*NORMSINV(RAND()))</f>
        <v/>
      </c>
      <c r="L101" s="17">
        <f>K101*EXP(-0.5*C7^2*(C5/8)+C7*SQRT((C5/8))*NORMSINV(RAND()))</f>
        <v/>
      </c>
      <c r="M101" s="17">
        <f>AVERAGE(E101:L101)</f>
        <v/>
      </c>
      <c r="N101" s="17">
        <f>GEOMEAN(E101:L101)</f>
        <v/>
      </c>
      <c r="O101" s="17">
        <f>MAX(M101-L101,0)</f>
        <v/>
      </c>
      <c r="P101" s="17">
        <f>MAX(N101-L101,0)</f>
        <v/>
      </c>
    </row>
    <row r="102" ht="12" customHeight="1" s="51">
      <c r="D102" s="23" t="n">
        <v>89</v>
      </c>
      <c r="E102" s="17">
        <f>1*EXP(-0.5*C7^2*(C5/8)+C7*SQRT((C5/8))*NORMSINV(RAND()))</f>
        <v/>
      </c>
      <c r="F102" s="17">
        <f>E102*EXP(-0.5*C7^2*(C5/8)+C7*SQRT((C5/8))*NORMSINV(RAND()))</f>
        <v/>
      </c>
      <c r="G102" s="17">
        <f>F102*EXP(-0.5*C7^2*(C5/8)+C7*SQRT((C5/8))*NORMSINV(RAND()))</f>
        <v/>
      </c>
      <c r="H102" s="17">
        <f>G102*EXP(-0.5*C7^2*(C5/8)+C7*SQRT((C5/8))*NORMSINV(RAND()))</f>
        <v/>
      </c>
      <c r="I102" s="17">
        <f>H102*EXP(-0.5*C7^2*(C5/8)+C7*SQRT((C5/8))*NORMSINV(RAND()))</f>
        <v/>
      </c>
      <c r="J102" s="17">
        <f>I102*EXP(-0.5*C7^2*(C5/8)+C7*SQRT((C5/8))*NORMSINV(RAND()))</f>
        <v/>
      </c>
      <c r="K102" s="17">
        <f>J102*EXP(-0.5*C7^2*(C5/8)+C7*SQRT((C5/8))*NORMSINV(RAND()))</f>
        <v/>
      </c>
      <c r="L102" s="17">
        <f>K102*EXP(-0.5*C7^2*(C5/8)+C7*SQRT((C5/8))*NORMSINV(RAND()))</f>
        <v/>
      </c>
      <c r="M102" s="17">
        <f>AVERAGE(E102:L102)</f>
        <v/>
      </c>
      <c r="N102" s="17">
        <f>GEOMEAN(E102:L102)</f>
        <v/>
      </c>
      <c r="O102" s="17">
        <f>MAX(M102-L102,0)</f>
        <v/>
      </c>
      <c r="P102" s="17">
        <f>MAX(N102-L102,0)</f>
        <v/>
      </c>
    </row>
    <row r="103" ht="12" customHeight="1" s="51">
      <c r="D103" s="23" t="n">
        <v>90</v>
      </c>
      <c r="E103" s="17">
        <f>1*EXP(-0.5*C7^2*(C5/8)+C7*SQRT((C5/8))*NORMSINV(RAND()))</f>
        <v/>
      </c>
      <c r="F103" s="17">
        <f>E103*EXP(-0.5*C7^2*(C5/8)+C7*SQRT((C5/8))*NORMSINV(RAND()))</f>
        <v/>
      </c>
      <c r="G103" s="17">
        <f>F103*EXP(-0.5*C7^2*(C5/8)+C7*SQRT((C5/8))*NORMSINV(RAND()))</f>
        <v/>
      </c>
      <c r="H103" s="17">
        <f>G103*EXP(-0.5*C7^2*(C5/8)+C7*SQRT((C5/8))*NORMSINV(RAND()))</f>
        <v/>
      </c>
      <c r="I103" s="17">
        <f>H103*EXP(-0.5*C7^2*(C5/8)+C7*SQRT((C5/8))*NORMSINV(RAND()))</f>
        <v/>
      </c>
      <c r="J103" s="17">
        <f>I103*EXP(-0.5*C7^2*(C5/8)+C7*SQRT((C5/8))*NORMSINV(RAND()))</f>
        <v/>
      </c>
      <c r="K103" s="17">
        <f>J103*EXP(-0.5*C7^2*(C5/8)+C7*SQRT((C5/8))*NORMSINV(RAND()))</f>
        <v/>
      </c>
      <c r="L103" s="17">
        <f>K103*EXP(-0.5*C7^2*(C5/8)+C7*SQRT((C5/8))*NORMSINV(RAND()))</f>
        <v/>
      </c>
      <c r="M103" s="17">
        <f>AVERAGE(E103:L103)</f>
        <v/>
      </c>
      <c r="N103" s="17">
        <f>GEOMEAN(E103:L103)</f>
        <v/>
      </c>
      <c r="O103" s="17">
        <f>MAX(M103-L103,0)</f>
        <v/>
      </c>
      <c r="P103" s="17">
        <f>MAX(N103-L103,0)</f>
        <v/>
      </c>
    </row>
    <row r="104" ht="12" customHeight="1" s="51">
      <c r="D104" s="23" t="n">
        <v>91</v>
      </c>
      <c r="E104" s="17">
        <f>1*EXP(-0.5*C7^2*(C5/8)+C7*SQRT((C5/8))*NORMSINV(RAND()))</f>
        <v/>
      </c>
      <c r="F104" s="17">
        <f>E104*EXP(-0.5*C7^2*(C5/8)+C7*SQRT((C5/8))*NORMSINV(RAND()))</f>
        <v/>
      </c>
      <c r="G104" s="17">
        <f>F104*EXP(-0.5*C7^2*(C5/8)+C7*SQRT((C5/8))*NORMSINV(RAND()))</f>
        <v/>
      </c>
      <c r="H104" s="17">
        <f>G104*EXP(-0.5*C7^2*(C5/8)+C7*SQRT((C5/8))*NORMSINV(RAND()))</f>
        <v/>
      </c>
      <c r="I104" s="17">
        <f>H104*EXP(-0.5*C7^2*(C5/8)+C7*SQRT((C5/8))*NORMSINV(RAND()))</f>
        <v/>
      </c>
      <c r="J104" s="17">
        <f>I104*EXP(-0.5*C7^2*(C5/8)+C7*SQRT((C5/8))*NORMSINV(RAND()))</f>
        <v/>
      </c>
      <c r="K104" s="17">
        <f>J104*EXP(-0.5*C7^2*(C5/8)+C7*SQRT((C5/8))*NORMSINV(RAND()))</f>
        <v/>
      </c>
      <c r="L104" s="17">
        <f>K104*EXP(-0.5*C7^2*(C5/8)+C7*SQRT((C5/8))*NORMSINV(RAND()))</f>
        <v/>
      </c>
      <c r="M104" s="17">
        <f>AVERAGE(E104:L104)</f>
        <v/>
      </c>
      <c r="N104" s="17">
        <f>GEOMEAN(E104:L104)</f>
        <v/>
      </c>
      <c r="O104" s="17">
        <f>MAX(M104-L104,0)</f>
        <v/>
      </c>
      <c r="P104" s="17">
        <f>MAX(N104-L104,0)</f>
        <v/>
      </c>
    </row>
    <row r="105" ht="12" customHeight="1" s="51">
      <c r="D105" s="23" t="n">
        <v>92</v>
      </c>
      <c r="E105" s="17">
        <f>1*EXP(-0.5*C7^2*(C5/8)+C7*SQRT((C5/8))*NORMSINV(RAND()))</f>
        <v/>
      </c>
      <c r="F105" s="17">
        <f>E105*EXP(-0.5*C7^2*(C5/8)+C7*SQRT((C5/8))*NORMSINV(RAND()))</f>
        <v/>
      </c>
      <c r="G105" s="17">
        <f>F105*EXP(-0.5*C7^2*(C5/8)+C7*SQRT((C5/8))*NORMSINV(RAND()))</f>
        <v/>
      </c>
      <c r="H105" s="17">
        <f>G105*EXP(-0.5*C7^2*(C5/8)+C7*SQRT((C5/8))*NORMSINV(RAND()))</f>
        <v/>
      </c>
      <c r="I105" s="17">
        <f>H105*EXP(-0.5*C7^2*(C5/8)+C7*SQRT((C5/8))*NORMSINV(RAND()))</f>
        <v/>
      </c>
      <c r="J105" s="17">
        <f>I105*EXP(-0.5*C7^2*(C5/8)+C7*SQRT((C5/8))*NORMSINV(RAND()))</f>
        <v/>
      </c>
      <c r="K105" s="17">
        <f>J105*EXP(-0.5*C7^2*(C5/8)+C7*SQRT((C5/8))*NORMSINV(RAND()))</f>
        <v/>
      </c>
      <c r="L105" s="17">
        <f>K105*EXP(-0.5*C7^2*(C5/8)+C7*SQRT((C5/8))*NORMSINV(RAND()))</f>
        <v/>
      </c>
      <c r="M105" s="17">
        <f>AVERAGE(E105:L105)</f>
        <v/>
      </c>
      <c r="N105" s="17">
        <f>GEOMEAN(E105:L105)</f>
        <v/>
      </c>
      <c r="O105" s="17">
        <f>MAX(M105-L105,0)</f>
        <v/>
      </c>
      <c r="P105" s="17">
        <f>MAX(N105-L105,0)</f>
        <v/>
      </c>
    </row>
    <row r="106" ht="12" customHeight="1" s="51">
      <c r="D106" s="23" t="n">
        <v>93</v>
      </c>
      <c r="E106" s="17">
        <f>1*EXP(-0.5*C7^2*(C5/8)+C7*SQRT((C5/8))*NORMSINV(RAND()))</f>
        <v/>
      </c>
      <c r="F106" s="17">
        <f>E106*EXP(-0.5*C7^2*(C5/8)+C7*SQRT((C5/8))*NORMSINV(RAND()))</f>
        <v/>
      </c>
      <c r="G106" s="17">
        <f>F106*EXP(-0.5*C7^2*(C5/8)+C7*SQRT((C5/8))*NORMSINV(RAND()))</f>
        <v/>
      </c>
      <c r="H106" s="17">
        <f>G106*EXP(-0.5*C7^2*(C5/8)+C7*SQRT((C5/8))*NORMSINV(RAND()))</f>
        <v/>
      </c>
      <c r="I106" s="17">
        <f>H106*EXP(-0.5*C7^2*(C5/8)+C7*SQRT((C5/8))*NORMSINV(RAND()))</f>
        <v/>
      </c>
      <c r="J106" s="17">
        <f>I106*EXP(-0.5*C7^2*(C5/8)+C7*SQRT((C5/8))*NORMSINV(RAND()))</f>
        <v/>
      </c>
      <c r="K106" s="17">
        <f>J106*EXP(-0.5*C7^2*(C5/8)+C7*SQRT((C5/8))*NORMSINV(RAND()))</f>
        <v/>
      </c>
      <c r="L106" s="17">
        <f>K106*EXP(-0.5*C7^2*(C5/8)+C7*SQRT((C5/8))*NORMSINV(RAND()))</f>
        <v/>
      </c>
      <c r="M106" s="17">
        <f>AVERAGE(E106:L106)</f>
        <v/>
      </c>
      <c r="N106" s="17">
        <f>GEOMEAN(E106:L106)</f>
        <v/>
      </c>
      <c r="O106" s="17">
        <f>MAX(M106-L106,0)</f>
        <v/>
      </c>
      <c r="P106" s="17">
        <f>MAX(N106-L106,0)</f>
        <v/>
      </c>
    </row>
    <row r="107" ht="12" customHeight="1" s="51">
      <c r="D107" s="23" t="n">
        <v>94</v>
      </c>
      <c r="E107" s="17">
        <f>1*EXP(-0.5*C7^2*(C5/8)+C7*SQRT((C5/8))*NORMSINV(RAND()))</f>
        <v/>
      </c>
      <c r="F107" s="17">
        <f>E107*EXP(-0.5*C7^2*(C5/8)+C7*SQRT((C5/8))*NORMSINV(RAND()))</f>
        <v/>
      </c>
      <c r="G107" s="17">
        <f>F107*EXP(-0.5*C7^2*(C5/8)+C7*SQRT((C5/8))*NORMSINV(RAND()))</f>
        <v/>
      </c>
      <c r="H107" s="17">
        <f>G107*EXP(-0.5*C7^2*(C5/8)+C7*SQRT((C5/8))*NORMSINV(RAND()))</f>
        <v/>
      </c>
      <c r="I107" s="17">
        <f>H107*EXP(-0.5*C7^2*(C5/8)+C7*SQRT((C5/8))*NORMSINV(RAND()))</f>
        <v/>
      </c>
      <c r="J107" s="17">
        <f>I107*EXP(-0.5*C7^2*(C5/8)+C7*SQRT((C5/8))*NORMSINV(RAND()))</f>
        <v/>
      </c>
      <c r="K107" s="17">
        <f>J107*EXP(-0.5*C7^2*(C5/8)+C7*SQRT((C5/8))*NORMSINV(RAND()))</f>
        <v/>
      </c>
      <c r="L107" s="17">
        <f>K107*EXP(-0.5*C7^2*(C5/8)+C7*SQRT((C5/8))*NORMSINV(RAND()))</f>
        <v/>
      </c>
      <c r="M107" s="17">
        <f>AVERAGE(E107:L107)</f>
        <v/>
      </c>
      <c r="N107" s="17">
        <f>GEOMEAN(E107:L107)</f>
        <v/>
      </c>
      <c r="O107" s="17">
        <f>MAX(M107-L107,0)</f>
        <v/>
      </c>
      <c r="P107" s="17">
        <f>MAX(N107-L107,0)</f>
        <v/>
      </c>
    </row>
    <row r="108" ht="12" customHeight="1" s="51">
      <c r="D108" s="23" t="n">
        <v>95</v>
      </c>
      <c r="E108" s="17">
        <f>1*EXP(-0.5*C7^2*(C5/8)+C7*SQRT((C5/8))*NORMSINV(RAND()))</f>
        <v/>
      </c>
      <c r="F108" s="17">
        <f>E108*EXP(-0.5*C7^2*(C5/8)+C7*SQRT((C5/8))*NORMSINV(RAND()))</f>
        <v/>
      </c>
      <c r="G108" s="17">
        <f>F108*EXP(-0.5*C7^2*(C5/8)+C7*SQRT((C5/8))*NORMSINV(RAND()))</f>
        <v/>
      </c>
      <c r="H108" s="17">
        <f>G108*EXP(-0.5*C7^2*(C5/8)+C7*SQRT((C5/8))*NORMSINV(RAND()))</f>
        <v/>
      </c>
      <c r="I108" s="17">
        <f>H108*EXP(-0.5*C7^2*(C5/8)+C7*SQRT((C5/8))*NORMSINV(RAND()))</f>
        <v/>
      </c>
      <c r="J108" s="17">
        <f>I108*EXP(-0.5*C7^2*(C5/8)+C7*SQRT((C5/8))*NORMSINV(RAND()))</f>
        <v/>
      </c>
      <c r="K108" s="17">
        <f>J108*EXP(-0.5*C7^2*(C5/8)+C7*SQRT((C5/8))*NORMSINV(RAND()))</f>
        <v/>
      </c>
      <c r="L108" s="17">
        <f>K108*EXP(-0.5*C7^2*(C5/8)+C7*SQRT((C5/8))*NORMSINV(RAND()))</f>
        <v/>
      </c>
      <c r="M108" s="17">
        <f>AVERAGE(E108:L108)</f>
        <v/>
      </c>
      <c r="N108" s="17">
        <f>GEOMEAN(E108:L108)</f>
        <v/>
      </c>
      <c r="O108" s="17">
        <f>MAX(M108-L108,0)</f>
        <v/>
      </c>
      <c r="P108" s="17">
        <f>MAX(N108-L108,0)</f>
        <v/>
      </c>
    </row>
    <row r="109" ht="12" customHeight="1" s="51">
      <c r="D109" s="23" t="n">
        <v>96</v>
      </c>
      <c r="E109" s="17">
        <f>1*EXP(-0.5*C7^2*(C5/8)+C7*SQRT((C5/8))*NORMSINV(RAND()))</f>
        <v/>
      </c>
      <c r="F109" s="17">
        <f>E109*EXP(-0.5*C7^2*(C5/8)+C7*SQRT((C5/8))*NORMSINV(RAND()))</f>
        <v/>
      </c>
      <c r="G109" s="17">
        <f>F109*EXP(-0.5*C7^2*(C5/8)+C7*SQRT((C5/8))*NORMSINV(RAND()))</f>
        <v/>
      </c>
      <c r="H109" s="17">
        <f>G109*EXP(-0.5*C7^2*(C5/8)+C7*SQRT((C5/8))*NORMSINV(RAND()))</f>
        <v/>
      </c>
      <c r="I109" s="17">
        <f>H109*EXP(-0.5*C7^2*(C5/8)+C7*SQRT((C5/8))*NORMSINV(RAND()))</f>
        <v/>
      </c>
      <c r="J109" s="17">
        <f>I109*EXP(-0.5*C7^2*(C5/8)+C7*SQRT((C5/8))*NORMSINV(RAND()))</f>
        <v/>
      </c>
      <c r="K109" s="17">
        <f>J109*EXP(-0.5*C7^2*(C5/8)+C7*SQRT((C5/8))*NORMSINV(RAND()))</f>
        <v/>
      </c>
      <c r="L109" s="17">
        <f>K109*EXP(-0.5*C7^2*(C5/8)+C7*SQRT((C5/8))*NORMSINV(RAND()))</f>
        <v/>
      </c>
      <c r="M109" s="17">
        <f>AVERAGE(E109:L109)</f>
        <v/>
      </c>
      <c r="N109" s="17">
        <f>GEOMEAN(E109:L109)</f>
        <v/>
      </c>
      <c r="O109" s="17">
        <f>MAX(M109-L109,0)</f>
        <v/>
      </c>
      <c r="P109" s="17">
        <f>MAX(N109-L109,0)</f>
        <v/>
      </c>
    </row>
    <row r="110" ht="12" customHeight="1" s="51">
      <c r="D110" s="23" t="n">
        <v>97</v>
      </c>
      <c r="E110" s="17">
        <f>1*EXP(-0.5*C7^2*(C5/8)+C7*SQRT((C5/8))*NORMSINV(RAND()))</f>
        <v/>
      </c>
      <c r="F110" s="17">
        <f>E110*EXP(-0.5*C7^2*(C5/8)+C7*SQRT((C5/8))*NORMSINV(RAND()))</f>
        <v/>
      </c>
      <c r="G110" s="17">
        <f>F110*EXP(-0.5*C7^2*(C5/8)+C7*SQRT((C5/8))*NORMSINV(RAND()))</f>
        <v/>
      </c>
      <c r="H110" s="17">
        <f>G110*EXP(-0.5*C7^2*(C5/8)+C7*SQRT((C5/8))*NORMSINV(RAND()))</f>
        <v/>
      </c>
      <c r="I110" s="17">
        <f>H110*EXP(-0.5*C7^2*(C5/8)+C7*SQRT((C5/8))*NORMSINV(RAND()))</f>
        <v/>
      </c>
      <c r="J110" s="17">
        <f>I110*EXP(-0.5*C7^2*(C5/8)+C7*SQRT((C5/8))*NORMSINV(RAND()))</f>
        <v/>
      </c>
      <c r="K110" s="17">
        <f>J110*EXP(-0.5*C7^2*(C5/8)+C7*SQRT((C5/8))*NORMSINV(RAND()))</f>
        <v/>
      </c>
      <c r="L110" s="17">
        <f>K110*EXP(-0.5*C7^2*(C5/8)+C7*SQRT((C5/8))*NORMSINV(RAND()))</f>
        <v/>
      </c>
      <c r="M110" s="17">
        <f>AVERAGE(E110:L110)</f>
        <v/>
      </c>
      <c r="N110" s="17">
        <f>GEOMEAN(E110:L110)</f>
        <v/>
      </c>
      <c r="O110" s="17">
        <f>MAX(M110-L110,0)</f>
        <v/>
      </c>
      <c r="P110" s="17">
        <f>MAX(N110-L110,0)</f>
        <v/>
      </c>
    </row>
    <row r="111" ht="12" customHeight="1" s="51">
      <c r="D111" s="23" t="n">
        <v>98</v>
      </c>
      <c r="E111" s="17">
        <f>1*EXP(-0.5*C7^2*(C5/8)+C7*SQRT((C5/8))*NORMSINV(RAND()))</f>
        <v/>
      </c>
      <c r="F111" s="17">
        <f>E111*EXP(-0.5*C7^2*(C5/8)+C7*SQRT((C5/8))*NORMSINV(RAND()))</f>
        <v/>
      </c>
      <c r="G111" s="17">
        <f>F111*EXP(-0.5*C7^2*(C5/8)+C7*SQRT((C5/8))*NORMSINV(RAND()))</f>
        <v/>
      </c>
      <c r="H111" s="17">
        <f>G111*EXP(-0.5*C7^2*(C5/8)+C7*SQRT((C5/8))*NORMSINV(RAND()))</f>
        <v/>
      </c>
      <c r="I111" s="17">
        <f>H111*EXP(-0.5*C7^2*(C5/8)+C7*SQRT((C5/8))*NORMSINV(RAND()))</f>
        <v/>
      </c>
      <c r="J111" s="17">
        <f>I111*EXP(-0.5*C7^2*(C5/8)+C7*SQRT((C5/8))*NORMSINV(RAND()))</f>
        <v/>
      </c>
      <c r="K111" s="17">
        <f>J111*EXP(-0.5*C7^2*(C5/8)+C7*SQRT((C5/8))*NORMSINV(RAND()))</f>
        <v/>
      </c>
      <c r="L111" s="17">
        <f>K111*EXP(-0.5*C7^2*(C5/8)+C7*SQRT((C5/8))*NORMSINV(RAND()))</f>
        <v/>
      </c>
      <c r="M111" s="17">
        <f>AVERAGE(E111:L111)</f>
        <v/>
      </c>
      <c r="N111" s="17">
        <f>GEOMEAN(E111:L111)</f>
        <v/>
      </c>
      <c r="O111" s="17">
        <f>MAX(M111-L111,0)</f>
        <v/>
      </c>
      <c r="P111" s="17">
        <f>MAX(N111-L111,0)</f>
        <v/>
      </c>
    </row>
    <row r="112" ht="12" customHeight="1" s="51">
      <c r="D112" s="23" t="n">
        <v>99</v>
      </c>
      <c r="E112" s="17">
        <f>1*EXP(-0.5*C7^2*(C5/8)+C7*SQRT((C5/8))*NORMSINV(RAND()))</f>
        <v/>
      </c>
      <c r="F112" s="17">
        <f>E112*EXP(-0.5*C7^2*(C5/8)+C7*SQRT((C5/8))*NORMSINV(RAND()))</f>
        <v/>
      </c>
      <c r="G112" s="17">
        <f>F112*EXP(-0.5*C7^2*(C5/8)+C7*SQRT((C5/8))*NORMSINV(RAND()))</f>
        <v/>
      </c>
      <c r="H112" s="17">
        <f>G112*EXP(-0.5*C7^2*(C5/8)+C7*SQRT((C5/8))*NORMSINV(RAND()))</f>
        <v/>
      </c>
      <c r="I112" s="17">
        <f>H112*EXP(-0.5*C7^2*(C5/8)+C7*SQRT((C5/8))*NORMSINV(RAND()))</f>
        <v/>
      </c>
      <c r="J112" s="17">
        <f>I112*EXP(-0.5*C7^2*(C5/8)+C7*SQRT((C5/8))*NORMSINV(RAND()))</f>
        <v/>
      </c>
      <c r="K112" s="17">
        <f>J112*EXP(-0.5*C7^2*(C5/8)+C7*SQRT((C5/8))*NORMSINV(RAND()))</f>
        <v/>
      </c>
      <c r="L112" s="17">
        <f>K112*EXP(-0.5*C7^2*(C5/8)+C7*SQRT((C5/8))*NORMSINV(RAND()))</f>
        <v/>
      </c>
      <c r="M112" s="17">
        <f>AVERAGE(E112:L112)</f>
        <v/>
      </c>
      <c r="N112" s="17">
        <f>GEOMEAN(E112:L112)</f>
        <v/>
      </c>
      <c r="O112" s="17">
        <f>MAX(M112-L112,0)</f>
        <v/>
      </c>
      <c r="P112" s="17">
        <f>MAX(N112-L112,0)</f>
        <v/>
      </c>
    </row>
    <row r="113" ht="12" customHeight="1" s="51">
      <c r="D113" s="23" t="n">
        <v>100</v>
      </c>
      <c r="E113" s="17">
        <f>1*EXP(-0.5*C7^2*(C5/8)+C7*SQRT((C5/8))*NORMSINV(RAND()))</f>
        <v/>
      </c>
      <c r="F113" s="17">
        <f>E113*EXP(-0.5*C7^2*(C5/8)+C7*SQRT((C5/8))*NORMSINV(RAND()))</f>
        <v/>
      </c>
      <c r="G113" s="17">
        <f>F113*EXP(-0.5*C7^2*(C5/8)+C7*SQRT((C5/8))*NORMSINV(RAND()))</f>
        <v/>
      </c>
      <c r="H113" s="17">
        <f>G113*EXP(-0.5*C7^2*(C5/8)+C7*SQRT((C5/8))*NORMSINV(RAND()))</f>
        <v/>
      </c>
      <c r="I113" s="17">
        <f>H113*EXP(-0.5*C7^2*(C5/8)+C7*SQRT((C5/8))*NORMSINV(RAND()))</f>
        <v/>
      </c>
      <c r="J113" s="17">
        <f>I113*EXP(-0.5*C7^2*(C5/8)+C7*SQRT((C5/8))*NORMSINV(RAND()))</f>
        <v/>
      </c>
      <c r="K113" s="17">
        <f>J113*EXP(-0.5*C7^2*(C5/8)+C7*SQRT((C5/8))*NORMSINV(RAND()))</f>
        <v/>
      </c>
      <c r="L113" s="17">
        <f>K113*EXP(-0.5*C7^2*(C5/8)+C7*SQRT((C5/8))*NORMSINV(RAND()))</f>
        <v/>
      </c>
      <c r="M113" s="17">
        <f>AVERAGE(E113:L113)</f>
        <v/>
      </c>
      <c r="N113" s="17">
        <f>GEOMEAN(E113:L113)</f>
        <v/>
      </c>
      <c r="O113" s="17">
        <f>MAX(M113-L113,0)</f>
        <v/>
      </c>
      <c r="P113" s="17">
        <f>MAX(N113-L113,0)</f>
        <v/>
      </c>
    </row>
    <row r="114" ht="12" customHeight="1" s="51">
      <c r="D114" s="23" t="n">
        <v>101</v>
      </c>
      <c r="E114" s="17">
        <f>1*EXP(-0.5*C7^2*(C5/8)+C7*SQRT((C5/8))*NORMSINV(RAND()))</f>
        <v/>
      </c>
      <c r="F114" s="17">
        <f>E114*EXP(-0.5*C7^2*(C5/8)+C7*SQRT((C5/8))*NORMSINV(RAND()))</f>
        <v/>
      </c>
      <c r="G114" s="17">
        <f>F114*EXP(-0.5*C7^2*(C5/8)+C7*SQRT((C5/8))*NORMSINV(RAND()))</f>
        <v/>
      </c>
      <c r="H114" s="17">
        <f>G114*EXP(-0.5*C7^2*(C5/8)+C7*SQRT((C5/8))*NORMSINV(RAND()))</f>
        <v/>
      </c>
      <c r="I114" s="17">
        <f>H114*EXP(-0.5*C7^2*(C5/8)+C7*SQRT((C5/8))*NORMSINV(RAND()))</f>
        <v/>
      </c>
      <c r="J114" s="17">
        <f>I114*EXP(-0.5*C7^2*(C5/8)+C7*SQRT((C5/8))*NORMSINV(RAND()))</f>
        <v/>
      </c>
      <c r="K114" s="17">
        <f>J114*EXP(-0.5*C7^2*(C5/8)+C7*SQRT((C5/8))*NORMSINV(RAND()))</f>
        <v/>
      </c>
      <c r="L114" s="17">
        <f>K114*EXP(-0.5*C7^2*(C5/8)+C7*SQRT((C5/8))*NORMSINV(RAND()))</f>
        <v/>
      </c>
      <c r="M114" s="17">
        <f>AVERAGE(E114:L114)</f>
        <v/>
      </c>
      <c r="N114" s="17">
        <f>GEOMEAN(E114:L114)</f>
        <v/>
      </c>
      <c r="O114" s="17">
        <f>MAX(M114-L114,0)</f>
        <v/>
      </c>
      <c r="P114" s="17">
        <f>MAX(N114-L114,0)</f>
        <v/>
      </c>
    </row>
    <row r="115" ht="12" customHeight="1" s="51">
      <c r="D115" s="23" t="n">
        <v>102</v>
      </c>
      <c r="E115" s="17">
        <f>1*EXP(-0.5*C7^2*(C5/8)+C7*SQRT((C5/8))*NORMSINV(RAND()))</f>
        <v/>
      </c>
      <c r="F115" s="17">
        <f>E115*EXP(-0.5*C7^2*(C5/8)+C7*SQRT((C5/8))*NORMSINV(RAND()))</f>
        <v/>
      </c>
      <c r="G115" s="17">
        <f>F115*EXP(-0.5*C7^2*(C5/8)+C7*SQRT((C5/8))*NORMSINV(RAND()))</f>
        <v/>
      </c>
      <c r="H115" s="17">
        <f>G115*EXP(-0.5*C7^2*(C5/8)+C7*SQRT((C5/8))*NORMSINV(RAND()))</f>
        <v/>
      </c>
      <c r="I115" s="17">
        <f>H115*EXP(-0.5*C7^2*(C5/8)+C7*SQRT((C5/8))*NORMSINV(RAND()))</f>
        <v/>
      </c>
      <c r="J115" s="17">
        <f>I115*EXP(-0.5*C7^2*(C5/8)+C7*SQRT((C5/8))*NORMSINV(RAND()))</f>
        <v/>
      </c>
      <c r="K115" s="17">
        <f>J115*EXP(-0.5*C7^2*(C5/8)+C7*SQRT((C5/8))*NORMSINV(RAND()))</f>
        <v/>
      </c>
      <c r="L115" s="17">
        <f>K115*EXP(-0.5*C7^2*(C5/8)+C7*SQRT((C5/8))*NORMSINV(RAND()))</f>
        <v/>
      </c>
      <c r="M115" s="17">
        <f>AVERAGE(E115:L115)</f>
        <v/>
      </c>
      <c r="N115" s="17">
        <f>GEOMEAN(E115:L115)</f>
        <v/>
      </c>
      <c r="O115" s="17">
        <f>MAX(M115-L115,0)</f>
        <v/>
      </c>
      <c r="P115" s="17">
        <f>MAX(N115-L115,0)</f>
        <v/>
      </c>
    </row>
    <row r="116" ht="12" customHeight="1" s="51">
      <c r="D116" s="23" t="n">
        <v>103</v>
      </c>
      <c r="E116" s="17">
        <f>1*EXP(-0.5*C7^2*(C5/8)+C7*SQRT((C5/8))*NORMSINV(RAND()))</f>
        <v/>
      </c>
      <c r="F116" s="17">
        <f>E116*EXP(-0.5*C7^2*(C5/8)+C7*SQRT((C5/8))*NORMSINV(RAND()))</f>
        <v/>
      </c>
      <c r="G116" s="17">
        <f>F116*EXP(-0.5*C7^2*(C5/8)+C7*SQRT((C5/8))*NORMSINV(RAND()))</f>
        <v/>
      </c>
      <c r="H116" s="17">
        <f>G116*EXP(-0.5*C7^2*(C5/8)+C7*SQRT((C5/8))*NORMSINV(RAND()))</f>
        <v/>
      </c>
      <c r="I116" s="17">
        <f>H116*EXP(-0.5*C7^2*(C5/8)+C7*SQRT((C5/8))*NORMSINV(RAND()))</f>
        <v/>
      </c>
      <c r="J116" s="17">
        <f>I116*EXP(-0.5*C7^2*(C5/8)+C7*SQRT((C5/8))*NORMSINV(RAND()))</f>
        <v/>
      </c>
      <c r="K116" s="17">
        <f>J116*EXP(-0.5*C7^2*(C5/8)+C7*SQRT((C5/8))*NORMSINV(RAND()))</f>
        <v/>
      </c>
      <c r="L116" s="17">
        <f>K116*EXP(-0.5*C7^2*(C5/8)+C7*SQRT((C5/8))*NORMSINV(RAND()))</f>
        <v/>
      </c>
      <c r="M116" s="17">
        <f>AVERAGE(E116:L116)</f>
        <v/>
      </c>
      <c r="N116" s="17">
        <f>GEOMEAN(E116:L116)</f>
        <v/>
      </c>
      <c r="O116" s="17">
        <f>MAX(M116-L116,0)</f>
        <v/>
      </c>
      <c r="P116" s="17">
        <f>MAX(N116-L116,0)</f>
        <v/>
      </c>
    </row>
    <row r="117" ht="12" customHeight="1" s="51">
      <c r="D117" s="23" t="n">
        <v>104</v>
      </c>
      <c r="E117" s="17">
        <f>1*EXP(-0.5*C7^2*(C5/8)+C7*SQRT((C5/8))*NORMSINV(RAND()))</f>
        <v/>
      </c>
      <c r="F117" s="17">
        <f>E117*EXP(-0.5*C7^2*(C5/8)+C7*SQRT((C5/8))*NORMSINV(RAND()))</f>
        <v/>
      </c>
      <c r="G117" s="17">
        <f>F117*EXP(-0.5*C7^2*(C5/8)+C7*SQRT((C5/8))*NORMSINV(RAND()))</f>
        <v/>
      </c>
      <c r="H117" s="17">
        <f>G117*EXP(-0.5*C7^2*(C5/8)+C7*SQRT((C5/8))*NORMSINV(RAND()))</f>
        <v/>
      </c>
      <c r="I117" s="17">
        <f>H117*EXP(-0.5*C7^2*(C5/8)+C7*SQRT((C5/8))*NORMSINV(RAND()))</f>
        <v/>
      </c>
      <c r="J117" s="17">
        <f>I117*EXP(-0.5*C7^2*(C5/8)+C7*SQRT((C5/8))*NORMSINV(RAND()))</f>
        <v/>
      </c>
      <c r="K117" s="17">
        <f>J117*EXP(-0.5*C7^2*(C5/8)+C7*SQRT((C5/8))*NORMSINV(RAND()))</f>
        <v/>
      </c>
      <c r="L117" s="17">
        <f>K117*EXP(-0.5*C7^2*(C5/8)+C7*SQRT((C5/8))*NORMSINV(RAND()))</f>
        <v/>
      </c>
      <c r="M117" s="17">
        <f>AVERAGE(E117:L117)</f>
        <v/>
      </c>
      <c r="N117" s="17">
        <f>GEOMEAN(E117:L117)</f>
        <v/>
      </c>
      <c r="O117" s="17">
        <f>MAX(M117-L117,0)</f>
        <v/>
      </c>
      <c r="P117" s="17">
        <f>MAX(N117-L117,0)</f>
        <v/>
      </c>
    </row>
    <row r="118" ht="12" customHeight="1" s="51">
      <c r="D118" s="23" t="n">
        <v>105</v>
      </c>
      <c r="E118" s="17">
        <f>1*EXP(-0.5*C7^2*(C5/8)+C7*SQRT((C5/8))*NORMSINV(RAND()))</f>
        <v/>
      </c>
      <c r="F118" s="17">
        <f>E118*EXP(-0.5*C7^2*(C5/8)+C7*SQRT((C5/8))*NORMSINV(RAND()))</f>
        <v/>
      </c>
      <c r="G118" s="17">
        <f>F118*EXP(-0.5*C7^2*(C5/8)+C7*SQRT((C5/8))*NORMSINV(RAND()))</f>
        <v/>
      </c>
      <c r="H118" s="17">
        <f>G118*EXP(-0.5*C7^2*(C5/8)+C7*SQRT((C5/8))*NORMSINV(RAND()))</f>
        <v/>
      </c>
      <c r="I118" s="17">
        <f>H118*EXP(-0.5*C7^2*(C5/8)+C7*SQRT((C5/8))*NORMSINV(RAND()))</f>
        <v/>
      </c>
      <c r="J118" s="17">
        <f>I118*EXP(-0.5*C7^2*(C5/8)+C7*SQRT((C5/8))*NORMSINV(RAND()))</f>
        <v/>
      </c>
      <c r="K118" s="17">
        <f>J118*EXP(-0.5*C7^2*(C5/8)+C7*SQRT((C5/8))*NORMSINV(RAND()))</f>
        <v/>
      </c>
      <c r="L118" s="17">
        <f>K118*EXP(-0.5*C7^2*(C5/8)+C7*SQRT((C5/8))*NORMSINV(RAND()))</f>
        <v/>
      </c>
      <c r="M118" s="17">
        <f>AVERAGE(E118:L118)</f>
        <v/>
      </c>
      <c r="N118" s="17">
        <f>GEOMEAN(E118:L118)</f>
        <v/>
      </c>
      <c r="O118" s="17">
        <f>MAX(M118-L118,0)</f>
        <v/>
      </c>
      <c r="P118" s="17">
        <f>MAX(N118-L118,0)</f>
        <v/>
      </c>
    </row>
    <row r="119" ht="12" customHeight="1" s="51">
      <c r="D119" s="23" t="n">
        <v>106</v>
      </c>
      <c r="E119" s="17">
        <f>1*EXP(-0.5*C7^2*(C5/8)+C7*SQRT((C5/8))*NORMSINV(RAND()))</f>
        <v/>
      </c>
      <c r="F119" s="17">
        <f>E119*EXP(-0.5*C7^2*(C5/8)+C7*SQRT((C5/8))*NORMSINV(RAND()))</f>
        <v/>
      </c>
      <c r="G119" s="17">
        <f>F119*EXP(-0.5*C7^2*(C5/8)+C7*SQRT((C5/8))*NORMSINV(RAND()))</f>
        <v/>
      </c>
      <c r="H119" s="17">
        <f>G119*EXP(-0.5*C7^2*(C5/8)+C7*SQRT((C5/8))*NORMSINV(RAND()))</f>
        <v/>
      </c>
      <c r="I119" s="17">
        <f>H119*EXP(-0.5*C7^2*(C5/8)+C7*SQRT((C5/8))*NORMSINV(RAND()))</f>
        <v/>
      </c>
      <c r="J119" s="17">
        <f>I119*EXP(-0.5*C7^2*(C5/8)+C7*SQRT((C5/8))*NORMSINV(RAND()))</f>
        <v/>
      </c>
      <c r="K119" s="17">
        <f>J119*EXP(-0.5*C7^2*(C5/8)+C7*SQRT((C5/8))*NORMSINV(RAND()))</f>
        <v/>
      </c>
      <c r="L119" s="17">
        <f>K119*EXP(-0.5*C7^2*(C5/8)+C7*SQRT((C5/8))*NORMSINV(RAND()))</f>
        <v/>
      </c>
      <c r="M119" s="17">
        <f>AVERAGE(E119:L119)</f>
        <v/>
      </c>
      <c r="N119" s="17">
        <f>GEOMEAN(E119:L119)</f>
        <v/>
      </c>
      <c r="O119" s="17">
        <f>MAX(M119-L119,0)</f>
        <v/>
      </c>
      <c r="P119" s="17">
        <f>MAX(N119-L119,0)</f>
        <v/>
      </c>
    </row>
    <row r="120" ht="12" customHeight="1" s="51">
      <c r="D120" s="23" t="n">
        <v>107</v>
      </c>
      <c r="E120" s="17">
        <f>1*EXP(-0.5*C7^2*(C5/8)+C7*SQRT((C5/8))*NORMSINV(RAND()))</f>
        <v/>
      </c>
      <c r="F120" s="17">
        <f>E120*EXP(-0.5*C7^2*(C5/8)+C7*SQRT((C5/8))*NORMSINV(RAND()))</f>
        <v/>
      </c>
      <c r="G120" s="17">
        <f>F120*EXP(-0.5*C7^2*(C5/8)+C7*SQRT((C5/8))*NORMSINV(RAND()))</f>
        <v/>
      </c>
      <c r="H120" s="17">
        <f>G120*EXP(-0.5*C7^2*(C5/8)+C7*SQRT((C5/8))*NORMSINV(RAND()))</f>
        <v/>
      </c>
      <c r="I120" s="17">
        <f>H120*EXP(-0.5*C7^2*(C5/8)+C7*SQRT((C5/8))*NORMSINV(RAND()))</f>
        <v/>
      </c>
      <c r="J120" s="17">
        <f>I120*EXP(-0.5*C7^2*(C5/8)+C7*SQRT((C5/8))*NORMSINV(RAND()))</f>
        <v/>
      </c>
      <c r="K120" s="17">
        <f>J120*EXP(-0.5*C7^2*(C5/8)+C7*SQRT((C5/8))*NORMSINV(RAND()))</f>
        <v/>
      </c>
      <c r="L120" s="17">
        <f>K120*EXP(-0.5*C7^2*(C5/8)+C7*SQRT((C5/8))*NORMSINV(RAND()))</f>
        <v/>
      </c>
      <c r="M120" s="17">
        <f>AVERAGE(E120:L120)</f>
        <v/>
      </c>
      <c r="N120" s="17">
        <f>GEOMEAN(E120:L120)</f>
        <v/>
      </c>
      <c r="O120" s="17">
        <f>MAX(M120-L120,0)</f>
        <v/>
      </c>
      <c r="P120" s="17">
        <f>MAX(N120-L120,0)</f>
        <v/>
      </c>
    </row>
    <row r="121" ht="12" customHeight="1" s="51">
      <c r="D121" s="23" t="n">
        <v>108</v>
      </c>
      <c r="E121" s="17">
        <f>1*EXP(-0.5*C7^2*(C5/8)+C7*SQRT((C5/8))*NORMSINV(RAND()))</f>
        <v/>
      </c>
      <c r="F121" s="17">
        <f>E121*EXP(-0.5*C7^2*(C5/8)+C7*SQRT((C5/8))*NORMSINV(RAND()))</f>
        <v/>
      </c>
      <c r="G121" s="17">
        <f>F121*EXP(-0.5*C7^2*(C5/8)+C7*SQRT((C5/8))*NORMSINV(RAND()))</f>
        <v/>
      </c>
      <c r="H121" s="17">
        <f>G121*EXP(-0.5*C7^2*(C5/8)+C7*SQRT((C5/8))*NORMSINV(RAND()))</f>
        <v/>
      </c>
      <c r="I121" s="17">
        <f>H121*EXP(-0.5*C7^2*(C5/8)+C7*SQRT((C5/8))*NORMSINV(RAND()))</f>
        <v/>
      </c>
      <c r="J121" s="17">
        <f>I121*EXP(-0.5*C7^2*(C5/8)+C7*SQRT((C5/8))*NORMSINV(RAND()))</f>
        <v/>
      </c>
      <c r="K121" s="17">
        <f>J121*EXP(-0.5*C7^2*(C5/8)+C7*SQRT((C5/8))*NORMSINV(RAND()))</f>
        <v/>
      </c>
      <c r="L121" s="17">
        <f>K121*EXP(-0.5*C7^2*(C5/8)+C7*SQRT((C5/8))*NORMSINV(RAND()))</f>
        <v/>
      </c>
      <c r="M121" s="17">
        <f>AVERAGE(E121:L121)</f>
        <v/>
      </c>
      <c r="N121" s="17">
        <f>GEOMEAN(E121:L121)</f>
        <v/>
      </c>
      <c r="O121" s="17">
        <f>MAX(M121-L121,0)</f>
        <v/>
      </c>
      <c r="P121" s="17">
        <f>MAX(N121-L121,0)</f>
        <v/>
      </c>
    </row>
    <row r="122" ht="12" customHeight="1" s="51">
      <c r="D122" s="23" t="n">
        <v>109</v>
      </c>
      <c r="E122" s="17">
        <f>1*EXP(-0.5*C7^2*(C5/8)+C7*SQRT((C5/8))*NORMSINV(RAND()))</f>
        <v/>
      </c>
      <c r="F122" s="17">
        <f>E122*EXP(-0.5*C7^2*(C5/8)+C7*SQRT((C5/8))*NORMSINV(RAND()))</f>
        <v/>
      </c>
      <c r="G122" s="17">
        <f>F122*EXP(-0.5*C7^2*(C5/8)+C7*SQRT((C5/8))*NORMSINV(RAND()))</f>
        <v/>
      </c>
      <c r="H122" s="17">
        <f>G122*EXP(-0.5*C7^2*(C5/8)+C7*SQRT((C5/8))*NORMSINV(RAND()))</f>
        <v/>
      </c>
      <c r="I122" s="17">
        <f>H122*EXP(-0.5*C7^2*(C5/8)+C7*SQRT((C5/8))*NORMSINV(RAND()))</f>
        <v/>
      </c>
      <c r="J122" s="17">
        <f>I122*EXP(-0.5*C7^2*(C5/8)+C7*SQRT((C5/8))*NORMSINV(RAND()))</f>
        <v/>
      </c>
      <c r="K122" s="17">
        <f>J122*EXP(-0.5*C7^2*(C5/8)+C7*SQRT((C5/8))*NORMSINV(RAND()))</f>
        <v/>
      </c>
      <c r="L122" s="17">
        <f>K122*EXP(-0.5*C7^2*(C5/8)+C7*SQRT((C5/8))*NORMSINV(RAND()))</f>
        <v/>
      </c>
      <c r="M122" s="17">
        <f>AVERAGE(E122:L122)</f>
        <v/>
      </c>
      <c r="N122" s="17">
        <f>GEOMEAN(E122:L122)</f>
        <v/>
      </c>
      <c r="O122" s="17">
        <f>MAX(M122-L122,0)</f>
        <v/>
      </c>
      <c r="P122" s="17">
        <f>MAX(N122-L122,0)</f>
        <v/>
      </c>
    </row>
    <row r="123" ht="12" customHeight="1" s="51">
      <c r="D123" s="23" t="n">
        <v>110</v>
      </c>
      <c r="E123" s="17">
        <f>1*EXP(-0.5*C7^2*(C5/8)+C7*SQRT((C5/8))*NORMSINV(RAND()))</f>
        <v/>
      </c>
      <c r="F123" s="17">
        <f>E123*EXP(-0.5*C7^2*(C5/8)+C7*SQRT((C5/8))*NORMSINV(RAND()))</f>
        <v/>
      </c>
      <c r="G123" s="17">
        <f>F123*EXP(-0.5*C7^2*(C5/8)+C7*SQRT((C5/8))*NORMSINV(RAND()))</f>
        <v/>
      </c>
      <c r="H123" s="17">
        <f>G123*EXP(-0.5*C7^2*(C5/8)+C7*SQRT((C5/8))*NORMSINV(RAND()))</f>
        <v/>
      </c>
      <c r="I123" s="17">
        <f>H123*EXP(-0.5*C7^2*(C5/8)+C7*SQRT((C5/8))*NORMSINV(RAND()))</f>
        <v/>
      </c>
      <c r="J123" s="17">
        <f>I123*EXP(-0.5*C7^2*(C5/8)+C7*SQRT((C5/8))*NORMSINV(RAND()))</f>
        <v/>
      </c>
      <c r="K123" s="17">
        <f>J123*EXP(-0.5*C7^2*(C5/8)+C7*SQRT((C5/8))*NORMSINV(RAND()))</f>
        <v/>
      </c>
      <c r="L123" s="17">
        <f>K123*EXP(-0.5*C7^2*(C5/8)+C7*SQRT((C5/8))*NORMSINV(RAND()))</f>
        <v/>
      </c>
      <c r="M123" s="17">
        <f>AVERAGE(E123:L123)</f>
        <v/>
      </c>
      <c r="N123" s="17">
        <f>GEOMEAN(E123:L123)</f>
        <v/>
      </c>
      <c r="O123" s="17">
        <f>MAX(M123-L123,0)</f>
        <v/>
      </c>
      <c r="P123" s="17">
        <f>MAX(N123-L123,0)</f>
        <v/>
      </c>
    </row>
    <row r="124" ht="12" customHeight="1" s="51">
      <c r="D124" s="23" t="n">
        <v>111</v>
      </c>
      <c r="E124" s="17">
        <f>1*EXP(-0.5*C7^2*(C5/8)+C7*SQRT((C5/8))*NORMSINV(RAND()))</f>
        <v/>
      </c>
      <c r="F124" s="17">
        <f>E124*EXP(-0.5*C7^2*(C5/8)+C7*SQRT((C5/8))*NORMSINV(RAND()))</f>
        <v/>
      </c>
      <c r="G124" s="17">
        <f>F124*EXP(-0.5*C7^2*(C5/8)+C7*SQRT((C5/8))*NORMSINV(RAND()))</f>
        <v/>
      </c>
      <c r="H124" s="17">
        <f>G124*EXP(-0.5*C7^2*(C5/8)+C7*SQRT((C5/8))*NORMSINV(RAND()))</f>
        <v/>
      </c>
      <c r="I124" s="17">
        <f>H124*EXP(-0.5*C7^2*(C5/8)+C7*SQRT((C5/8))*NORMSINV(RAND()))</f>
        <v/>
      </c>
      <c r="J124" s="17">
        <f>I124*EXP(-0.5*C7^2*(C5/8)+C7*SQRT((C5/8))*NORMSINV(RAND()))</f>
        <v/>
      </c>
      <c r="K124" s="17">
        <f>J124*EXP(-0.5*C7^2*(C5/8)+C7*SQRT((C5/8))*NORMSINV(RAND()))</f>
        <v/>
      </c>
      <c r="L124" s="17">
        <f>K124*EXP(-0.5*C7^2*(C5/8)+C7*SQRT((C5/8))*NORMSINV(RAND()))</f>
        <v/>
      </c>
      <c r="M124" s="17">
        <f>AVERAGE(E124:L124)</f>
        <v/>
      </c>
      <c r="N124" s="17">
        <f>GEOMEAN(E124:L124)</f>
        <v/>
      </c>
      <c r="O124" s="17">
        <f>MAX(M124-L124,0)</f>
        <v/>
      </c>
      <c r="P124" s="17">
        <f>MAX(N124-L124,0)</f>
        <v/>
      </c>
    </row>
    <row r="125" ht="12" customHeight="1" s="51">
      <c r="D125" s="23" t="n">
        <v>112</v>
      </c>
      <c r="E125" s="17">
        <f>1*EXP(-0.5*C7^2*(C5/8)+C7*SQRT((C5/8))*NORMSINV(RAND()))</f>
        <v/>
      </c>
      <c r="F125" s="17">
        <f>E125*EXP(-0.5*C7^2*(C5/8)+C7*SQRT((C5/8))*NORMSINV(RAND()))</f>
        <v/>
      </c>
      <c r="G125" s="17">
        <f>F125*EXP(-0.5*C7^2*(C5/8)+C7*SQRT((C5/8))*NORMSINV(RAND()))</f>
        <v/>
      </c>
      <c r="H125" s="17">
        <f>G125*EXP(-0.5*C7^2*(C5/8)+C7*SQRT((C5/8))*NORMSINV(RAND()))</f>
        <v/>
      </c>
      <c r="I125" s="17">
        <f>H125*EXP(-0.5*C7^2*(C5/8)+C7*SQRT((C5/8))*NORMSINV(RAND()))</f>
        <v/>
      </c>
      <c r="J125" s="17">
        <f>I125*EXP(-0.5*C7^2*(C5/8)+C7*SQRT((C5/8))*NORMSINV(RAND()))</f>
        <v/>
      </c>
      <c r="K125" s="17">
        <f>J125*EXP(-0.5*C7^2*(C5/8)+C7*SQRT((C5/8))*NORMSINV(RAND()))</f>
        <v/>
      </c>
      <c r="L125" s="17">
        <f>K125*EXP(-0.5*C7^2*(C5/8)+C7*SQRT((C5/8))*NORMSINV(RAND()))</f>
        <v/>
      </c>
      <c r="M125" s="17">
        <f>AVERAGE(E125:L125)</f>
        <v/>
      </c>
      <c r="N125" s="17">
        <f>GEOMEAN(E125:L125)</f>
        <v/>
      </c>
      <c r="O125" s="17">
        <f>MAX(M125-L125,0)</f>
        <v/>
      </c>
      <c r="P125" s="17">
        <f>MAX(N125-L125,0)</f>
        <v/>
      </c>
    </row>
    <row r="126" ht="12" customHeight="1" s="51">
      <c r="D126" s="23" t="n">
        <v>113</v>
      </c>
      <c r="E126" s="17">
        <f>1*EXP(-0.5*C7^2*(C5/8)+C7*SQRT((C5/8))*NORMSINV(RAND()))</f>
        <v/>
      </c>
      <c r="F126" s="17">
        <f>E126*EXP(-0.5*C7^2*(C5/8)+C7*SQRT((C5/8))*NORMSINV(RAND()))</f>
        <v/>
      </c>
      <c r="G126" s="17">
        <f>F126*EXP(-0.5*C7^2*(C5/8)+C7*SQRT((C5/8))*NORMSINV(RAND()))</f>
        <v/>
      </c>
      <c r="H126" s="17">
        <f>G126*EXP(-0.5*C7^2*(C5/8)+C7*SQRT((C5/8))*NORMSINV(RAND()))</f>
        <v/>
      </c>
      <c r="I126" s="17">
        <f>H126*EXP(-0.5*C7^2*(C5/8)+C7*SQRT((C5/8))*NORMSINV(RAND()))</f>
        <v/>
      </c>
      <c r="J126" s="17">
        <f>I126*EXP(-0.5*C7^2*(C5/8)+C7*SQRT((C5/8))*NORMSINV(RAND()))</f>
        <v/>
      </c>
      <c r="K126" s="17">
        <f>J126*EXP(-0.5*C7^2*(C5/8)+C7*SQRT((C5/8))*NORMSINV(RAND()))</f>
        <v/>
      </c>
      <c r="L126" s="17">
        <f>K126*EXP(-0.5*C7^2*(C5/8)+C7*SQRT((C5/8))*NORMSINV(RAND()))</f>
        <v/>
      </c>
      <c r="M126" s="17">
        <f>AVERAGE(E126:L126)</f>
        <v/>
      </c>
      <c r="N126" s="17">
        <f>GEOMEAN(E126:L126)</f>
        <v/>
      </c>
      <c r="O126" s="17">
        <f>MAX(M126-L126,0)</f>
        <v/>
      </c>
      <c r="P126" s="17">
        <f>MAX(N126-L126,0)</f>
        <v/>
      </c>
    </row>
    <row r="127" ht="12" customHeight="1" s="51">
      <c r="D127" s="23" t="n">
        <v>114</v>
      </c>
      <c r="E127" s="17">
        <f>1*EXP(-0.5*C7^2*(C5/8)+C7*SQRT((C5/8))*NORMSINV(RAND()))</f>
        <v/>
      </c>
      <c r="F127" s="17">
        <f>E127*EXP(-0.5*C7^2*(C5/8)+C7*SQRT((C5/8))*NORMSINV(RAND()))</f>
        <v/>
      </c>
      <c r="G127" s="17">
        <f>F127*EXP(-0.5*C7^2*(C5/8)+C7*SQRT((C5/8))*NORMSINV(RAND()))</f>
        <v/>
      </c>
      <c r="H127" s="17">
        <f>G127*EXP(-0.5*C7^2*(C5/8)+C7*SQRT((C5/8))*NORMSINV(RAND()))</f>
        <v/>
      </c>
      <c r="I127" s="17">
        <f>H127*EXP(-0.5*C7^2*(C5/8)+C7*SQRT((C5/8))*NORMSINV(RAND()))</f>
        <v/>
      </c>
      <c r="J127" s="17">
        <f>I127*EXP(-0.5*C7^2*(C5/8)+C7*SQRT((C5/8))*NORMSINV(RAND()))</f>
        <v/>
      </c>
      <c r="K127" s="17">
        <f>J127*EXP(-0.5*C7^2*(C5/8)+C7*SQRT((C5/8))*NORMSINV(RAND()))</f>
        <v/>
      </c>
      <c r="L127" s="17">
        <f>K127*EXP(-0.5*C7^2*(C5/8)+C7*SQRT((C5/8))*NORMSINV(RAND()))</f>
        <v/>
      </c>
      <c r="M127" s="17">
        <f>AVERAGE(E127:L127)</f>
        <v/>
      </c>
      <c r="N127" s="17">
        <f>GEOMEAN(E127:L127)</f>
        <v/>
      </c>
      <c r="O127" s="17">
        <f>MAX(M127-L127,0)</f>
        <v/>
      </c>
      <c r="P127" s="17">
        <f>MAX(N127-L127,0)</f>
        <v/>
      </c>
    </row>
    <row r="128" ht="12" customHeight="1" s="51">
      <c r="D128" s="23" t="n">
        <v>115</v>
      </c>
      <c r="E128" s="17">
        <f>1*EXP(-0.5*C7^2*(C5/8)+C7*SQRT((C5/8))*NORMSINV(RAND()))</f>
        <v/>
      </c>
      <c r="F128" s="17">
        <f>E128*EXP(-0.5*C7^2*(C5/8)+C7*SQRT((C5/8))*NORMSINV(RAND()))</f>
        <v/>
      </c>
      <c r="G128" s="17">
        <f>F128*EXP(-0.5*C7^2*(C5/8)+C7*SQRT((C5/8))*NORMSINV(RAND()))</f>
        <v/>
      </c>
      <c r="H128" s="17">
        <f>G128*EXP(-0.5*C7^2*(C5/8)+C7*SQRT((C5/8))*NORMSINV(RAND()))</f>
        <v/>
      </c>
      <c r="I128" s="17">
        <f>H128*EXP(-0.5*C7^2*(C5/8)+C7*SQRT((C5/8))*NORMSINV(RAND()))</f>
        <v/>
      </c>
      <c r="J128" s="17">
        <f>I128*EXP(-0.5*C7^2*(C5/8)+C7*SQRT((C5/8))*NORMSINV(RAND()))</f>
        <v/>
      </c>
      <c r="K128" s="17">
        <f>J128*EXP(-0.5*C7^2*(C5/8)+C7*SQRT((C5/8))*NORMSINV(RAND()))</f>
        <v/>
      </c>
      <c r="L128" s="17">
        <f>K128*EXP(-0.5*C7^2*(C5/8)+C7*SQRT((C5/8))*NORMSINV(RAND()))</f>
        <v/>
      </c>
      <c r="M128" s="17">
        <f>AVERAGE(E128:L128)</f>
        <v/>
      </c>
      <c r="N128" s="17">
        <f>GEOMEAN(E128:L128)</f>
        <v/>
      </c>
      <c r="O128" s="17">
        <f>MAX(M128-L128,0)</f>
        <v/>
      </c>
      <c r="P128" s="17">
        <f>MAX(N128-L128,0)</f>
        <v/>
      </c>
    </row>
    <row r="129" ht="12" customHeight="1" s="51">
      <c r="D129" s="23" t="n">
        <v>116</v>
      </c>
      <c r="E129" s="17">
        <f>1*EXP(-0.5*C7^2*(C5/8)+C7*SQRT((C5/8))*NORMSINV(RAND()))</f>
        <v/>
      </c>
      <c r="F129" s="17">
        <f>E129*EXP(-0.5*C7^2*(C5/8)+C7*SQRT((C5/8))*NORMSINV(RAND()))</f>
        <v/>
      </c>
      <c r="G129" s="17">
        <f>F129*EXP(-0.5*C7^2*(C5/8)+C7*SQRT((C5/8))*NORMSINV(RAND()))</f>
        <v/>
      </c>
      <c r="H129" s="17">
        <f>G129*EXP(-0.5*C7^2*(C5/8)+C7*SQRT((C5/8))*NORMSINV(RAND()))</f>
        <v/>
      </c>
      <c r="I129" s="17">
        <f>H129*EXP(-0.5*C7^2*(C5/8)+C7*SQRT((C5/8))*NORMSINV(RAND()))</f>
        <v/>
      </c>
      <c r="J129" s="17">
        <f>I129*EXP(-0.5*C7^2*(C5/8)+C7*SQRT((C5/8))*NORMSINV(RAND()))</f>
        <v/>
      </c>
      <c r="K129" s="17">
        <f>J129*EXP(-0.5*C7^2*(C5/8)+C7*SQRT((C5/8))*NORMSINV(RAND()))</f>
        <v/>
      </c>
      <c r="L129" s="17">
        <f>K129*EXP(-0.5*C7^2*(C5/8)+C7*SQRT((C5/8))*NORMSINV(RAND()))</f>
        <v/>
      </c>
      <c r="M129" s="17">
        <f>AVERAGE(E129:L129)</f>
        <v/>
      </c>
      <c r="N129" s="17">
        <f>GEOMEAN(E129:L129)</f>
        <v/>
      </c>
      <c r="O129" s="17">
        <f>MAX(M129-L129,0)</f>
        <v/>
      </c>
      <c r="P129" s="17">
        <f>MAX(N129-L129,0)</f>
        <v/>
      </c>
    </row>
    <row r="130" ht="12" customHeight="1" s="51">
      <c r="D130" s="23" t="n">
        <v>117</v>
      </c>
      <c r="E130" s="17">
        <f>1*EXP(-0.5*C7^2*(C5/8)+C7*SQRT((C5/8))*NORMSINV(RAND()))</f>
        <v/>
      </c>
      <c r="F130" s="17">
        <f>E130*EXP(-0.5*C7^2*(C5/8)+C7*SQRT((C5/8))*NORMSINV(RAND()))</f>
        <v/>
      </c>
      <c r="G130" s="17">
        <f>F130*EXP(-0.5*C7^2*(C5/8)+C7*SQRT((C5/8))*NORMSINV(RAND()))</f>
        <v/>
      </c>
      <c r="H130" s="17">
        <f>G130*EXP(-0.5*C7^2*(C5/8)+C7*SQRT((C5/8))*NORMSINV(RAND()))</f>
        <v/>
      </c>
      <c r="I130" s="17">
        <f>H130*EXP(-0.5*C7^2*(C5/8)+C7*SQRT((C5/8))*NORMSINV(RAND()))</f>
        <v/>
      </c>
      <c r="J130" s="17">
        <f>I130*EXP(-0.5*C7^2*(C5/8)+C7*SQRT((C5/8))*NORMSINV(RAND()))</f>
        <v/>
      </c>
      <c r="K130" s="17">
        <f>J130*EXP(-0.5*C7^2*(C5/8)+C7*SQRT((C5/8))*NORMSINV(RAND()))</f>
        <v/>
      </c>
      <c r="L130" s="17">
        <f>K130*EXP(-0.5*C7^2*(C5/8)+C7*SQRT((C5/8))*NORMSINV(RAND()))</f>
        <v/>
      </c>
      <c r="M130" s="17">
        <f>AVERAGE(E130:L130)</f>
        <v/>
      </c>
      <c r="N130" s="17">
        <f>GEOMEAN(E130:L130)</f>
        <v/>
      </c>
      <c r="O130" s="17">
        <f>MAX(M130-L130,0)</f>
        <v/>
      </c>
      <c r="P130" s="17">
        <f>MAX(N130-L130,0)</f>
        <v/>
      </c>
    </row>
    <row r="131" ht="12" customHeight="1" s="51">
      <c r="D131" s="23" t="n">
        <v>118</v>
      </c>
      <c r="E131" s="17">
        <f>1*EXP(-0.5*C7^2*(C5/8)+C7*SQRT((C5/8))*NORMSINV(RAND()))</f>
        <v/>
      </c>
      <c r="F131" s="17">
        <f>E131*EXP(-0.5*C7^2*(C5/8)+C7*SQRT((C5/8))*NORMSINV(RAND()))</f>
        <v/>
      </c>
      <c r="G131" s="17">
        <f>F131*EXP(-0.5*C7^2*(C5/8)+C7*SQRT((C5/8))*NORMSINV(RAND()))</f>
        <v/>
      </c>
      <c r="H131" s="17">
        <f>G131*EXP(-0.5*C7^2*(C5/8)+C7*SQRT((C5/8))*NORMSINV(RAND()))</f>
        <v/>
      </c>
      <c r="I131" s="17">
        <f>H131*EXP(-0.5*C7^2*(C5/8)+C7*SQRT((C5/8))*NORMSINV(RAND()))</f>
        <v/>
      </c>
      <c r="J131" s="17">
        <f>I131*EXP(-0.5*C7^2*(C5/8)+C7*SQRT((C5/8))*NORMSINV(RAND()))</f>
        <v/>
      </c>
      <c r="K131" s="17">
        <f>J131*EXP(-0.5*C7^2*(C5/8)+C7*SQRT((C5/8))*NORMSINV(RAND()))</f>
        <v/>
      </c>
      <c r="L131" s="17">
        <f>K131*EXP(-0.5*C7^2*(C5/8)+C7*SQRT((C5/8))*NORMSINV(RAND()))</f>
        <v/>
      </c>
      <c r="M131" s="17">
        <f>AVERAGE(E131:L131)</f>
        <v/>
      </c>
      <c r="N131" s="17">
        <f>GEOMEAN(E131:L131)</f>
        <v/>
      </c>
      <c r="O131" s="17">
        <f>MAX(M131-L131,0)</f>
        <v/>
      </c>
      <c r="P131" s="17">
        <f>MAX(N131-L131,0)</f>
        <v/>
      </c>
    </row>
    <row r="132" ht="12" customHeight="1" s="51">
      <c r="D132" s="23" t="n">
        <v>119</v>
      </c>
      <c r="E132" s="17">
        <f>1*EXP(-0.5*C7^2*(C5/8)+C7*SQRT((C5/8))*NORMSINV(RAND()))</f>
        <v/>
      </c>
      <c r="F132" s="17">
        <f>E132*EXP(-0.5*C7^2*(C5/8)+C7*SQRT((C5/8))*NORMSINV(RAND()))</f>
        <v/>
      </c>
      <c r="G132" s="17">
        <f>F132*EXP(-0.5*C7^2*(C5/8)+C7*SQRT((C5/8))*NORMSINV(RAND()))</f>
        <v/>
      </c>
      <c r="H132" s="17">
        <f>G132*EXP(-0.5*C7^2*(C5/8)+C7*SQRT((C5/8))*NORMSINV(RAND()))</f>
        <v/>
      </c>
      <c r="I132" s="17">
        <f>H132*EXP(-0.5*C7^2*(C5/8)+C7*SQRT((C5/8))*NORMSINV(RAND()))</f>
        <v/>
      </c>
      <c r="J132" s="17">
        <f>I132*EXP(-0.5*C7^2*(C5/8)+C7*SQRT((C5/8))*NORMSINV(RAND()))</f>
        <v/>
      </c>
      <c r="K132" s="17">
        <f>J132*EXP(-0.5*C7^2*(C5/8)+C7*SQRT((C5/8))*NORMSINV(RAND()))</f>
        <v/>
      </c>
      <c r="L132" s="17">
        <f>K132*EXP(-0.5*C7^2*(C5/8)+C7*SQRT((C5/8))*NORMSINV(RAND()))</f>
        <v/>
      </c>
      <c r="M132" s="17">
        <f>AVERAGE(E132:L132)</f>
        <v/>
      </c>
      <c r="N132" s="17">
        <f>GEOMEAN(E132:L132)</f>
        <v/>
      </c>
      <c r="O132" s="17">
        <f>MAX(M132-L132,0)</f>
        <v/>
      </c>
      <c r="P132" s="17">
        <f>MAX(N132-L132,0)</f>
        <v/>
      </c>
    </row>
    <row r="133" ht="12" customHeight="1" s="51">
      <c r="D133" s="23" t="n">
        <v>120</v>
      </c>
      <c r="E133" s="17">
        <f>1*EXP(-0.5*C7^2*(C5/8)+C7*SQRT((C5/8))*NORMSINV(RAND()))</f>
        <v/>
      </c>
      <c r="F133" s="17">
        <f>E133*EXP(-0.5*C7^2*(C5/8)+C7*SQRT((C5/8))*NORMSINV(RAND()))</f>
        <v/>
      </c>
      <c r="G133" s="17">
        <f>F133*EXP(-0.5*C7^2*(C5/8)+C7*SQRT((C5/8))*NORMSINV(RAND()))</f>
        <v/>
      </c>
      <c r="H133" s="17">
        <f>G133*EXP(-0.5*C7^2*(C5/8)+C7*SQRT((C5/8))*NORMSINV(RAND()))</f>
        <v/>
      </c>
      <c r="I133" s="17">
        <f>H133*EXP(-0.5*C7^2*(C5/8)+C7*SQRT((C5/8))*NORMSINV(RAND()))</f>
        <v/>
      </c>
      <c r="J133" s="17">
        <f>I133*EXP(-0.5*C7^2*(C5/8)+C7*SQRT((C5/8))*NORMSINV(RAND()))</f>
        <v/>
      </c>
      <c r="K133" s="17">
        <f>J133*EXP(-0.5*C7^2*(C5/8)+C7*SQRT((C5/8))*NORMSINV(RAND()))</f>
        <v/>
      </c>
      <c r="L133" s="17">
        <f>K133*EXP(-0.5*C7^2*(C5/8)+C7*SQRT((C5/8))*NORMSINV(RAND()))</f>
        <v/>
      </c>
      <c r="M133" s="17">
        <f>AVERAGE(E133:L133)</f>
        <v/>
      </c>
      <c r="N133" s="17">
        <f>GEOMEAN(E133:L133)</f>
        <v/>
      </c>
      <c r="O133" s="17">
        <f>MAX(M133-L133,0)</f>
        <v/>
      </c>
      <c r="P133" s="17">
        <f>MAX(N133-L133,0)</f>
        <v/>
      </c>
    </row>
    <row r="134" ht="12" customHeight="1" s="51">
      <c r="D134" s="23" t="n">
        <v>121</v>
      </c>
      <c r="E134" s="17">
        <f>1*EXP(-0.5*C7^2*(C5/8)+C7*SQRT((C5/8))*NORMSINV(RAND()))</f>
        <v/>
      </c>
      <c r="F134" s="17">
        <f>E134*EXP(-0.5*C7^2*(C5/8)+C7*SQRT((C5/8))*NORMSINV(RAND()))</f>
        <v/>
      </c>
      <c r="G134" s="17">
        <f>F134*EXP(-0.5*C7^2*(C5/8)+C7*SQRT((C5/8))*NORMSINV(RAND()))</f>
        <v/>
      </c>
      <c r="H134" s="17">
        <f>G134*EXP(-0.5*C7^2*(C5/8)+C7*SQRT((C5/8))*NORMSINV(RAND()))</f>
        <v/>
      </c>
      <c r="I134" s="17">
        <f>H134*EXP(-0.5*C7^2*(C5/8)+C7*SQRT((C5/8))*NORMSINV(RAND()))</f>
        <v/>
      </c>
      <c r="J134" s="17">
        <f>I134*EXP(-0.5*C7^2*(C5/8)+C7*SQRT((C5/8))*NORMSINV(RAND()))</f>
        <v/>
      </c>
      <c r="K134" s="17">
        <f>J134*EXP(-0.5*C7^2*(C5/8)+C7*SQRT((C5/8))*NORMSINV(RAND()))</f>
        <v/>
      </c>
      <c r="L134" s="17">
        <f>K134*EXP(-0.5*C7^2*(C5/8)+C7*SQRT((C5/8))*NORMSINV(RAND()))</f>
        <v/>
      </c>
      <c r="M134" s="17">
        <f>AVERAGE(E134:L134)</f>
        <v/>
      </c>
      <c r="N134" s="17">
        <f>GEOMEAN(E134:L134)</f>
        <v/>
      </c>
      <c r="O134" s="17">
        <f>MAX(M134-L134,0)</f>
        <v/>
      </c>
      <c r="P134" s="17">
        <f>MAX(N134-L134,0)</f>
        <v/>
      </c>
    </row>
    <row r="135" ht="12" customHeight="1" s="51">
      <c r="D135" s="23" t="n">
        <v>122</v>
      </c>
      <c r="E135" s="17">
        <f>1*EXP(-0.5*C7^2*(C5/8)+C7*SQRT((C5/8))*NORMSINV(RAND()))</f>
        <v/>
      </c>
      <c r="F135" s="17">
        <f>E135*EXP(-0.5*C7^2*(C5/8)+C7*SQRT((C5/8))*NORMSINV(RAND()))</f>
        <v/>
      </c>
      <c r="G135" s="17">
        <f>F135*EXP(-0.5*C7^2*(C5/8)+C7*SQRT((C5/8))*NORMSINV(RAND()))</f>
        <v/>
      </c>
      <c r="H135" s="17">
        <f>G135*EXP(-0.5*C7^2*(C5/8)+C7*SQRT((C5/8))*NORMSINV(RAND()))</f>
        <v/>
      </c>
      <c r="I135" s="17">
        <f>H135*EXP(-0.5*C7^2*(C5/8)+C7*SQRT((C5/8))*NORMSINV(RAND()))</f>
        <v/>
      </c>
      <c r="J135" s="17">
        <f>I135*EXP(-0.5*C7^2*(C5/8)+C7*SQRT((C5/8))*NORMSINV(RAND()))</f>
        <v/>
      </c>
      <c r="K135" s="17">
        <f>J135*EXP(-0.5*C7^2*(C5/8)+C7*SQRT((C5/8))*NORMSINV(RAND()))</f>
        <v/>
      </c>
      <c r="L135" s="17">
        <f>K135*EXP(-0.5*C7^2*(C5/8)+C7*SQRT((C5/8))*NORMSINV(RAND()))</f>
        <v/>
      </c>
      <c r="M135" s="17">
        <f>AVERAGE(E135:L135)</f>
        <v/>
      </c>
      <c r="N135" s="17">
        <f>GEOMEAN(E135:L135)</f>
        <v/>
      </c>
      <c r="O135" s="17">
        <f>MAX(M135-L135,0)</f>
        <v/>
      </c>
      <c r="P135" s="17">
        <f>MAX(N135-L135,0)</f>
        <v/>
      </c>
    </row>
    <row r="136" ht="12" customHeight="1" s="51">
      <c r="D136" s="23" t="n">
        <v>123</v>
      </c>
      <c r="E136" s="17">
        <f>1*EXP(-0.5*C7^2*(C5/8)+C7*SQRT((C5/8))*NORMSINV(RAND()))</f>
        <v/>
      </c>
      <c r="F136" s="17">
        <f>E136*EXP(-0.5*C7^2*(C5/8)+C7*SQRT((C5/8))*NORMSINV(RAND()))</f>
        <v/>
      </c>
      <c r="G136" s="17">
        <f>F136*EXP(-0.5*C7^2*(C5/8)+C7*SQRT((C5/8))*NORMSINV(RAND()))</f>
        <v/>
      </c>
      <c r="H136" s="17">
        <f>G136*EXP(-0.5*C7^2*(C5/8)+C7*SQRT((C5/8))*NORMSINV(RAND()))</f>
        <v/>
      </c>
      <c r="I136" s="17">
        <f>H136*EXP(-0.5*C7^2*(C5/8)+C7*SQRT((C5/8))*NORMSINV(RAND()))</f>
        <v/>
      </c>
      <c r="J136" s="17">
        <f>I136*EXP(-0.5*C7^2*(C5/8)+C7*SQRT((C5/8))*NORMSINV(RAND()))</f>
        <v/>
      </c>
      <c r="K136" s="17">
        <f>J136*EXP(-0.5*C7^2*(C5/8)+C7*SQRT((C5/8))*NORMSINV(RAND()))</f>
        <v/>
      </c>
      <c r="L136" s="17">
        <f>K136*EXP(-0.5*C7^2*(C5/8)+C7*SQRT((C5/8))*NORMSINV(RAND()))</f>
        <v/>
      </c>
      <c r="M136" s="17">
        <f>AVERAGE(E136:L136)</f>
        <v/>
      </c>
      <c r="N136" s="17">
        <f>GEOMEAN(E136:L136)</f>
        <v/>
      </c>
      <c r="O136" s="17">
        <f>MAX(M136-L136,0)</f>
        <v/>
      </c>
      <c r="P136" s="17">
        <f>MAX(N136-L136,0)</f>
        <v/>
      </c>
    </row>
    <row r="137" ht="12" customHeight="1" s="51">
      <c r="D137" s="23" t="n">
        <v>124</v>
      </c>
      <c r="E137" s="17">
        <f>1*EXP(-0.5*C7^2*(C5/8)+C7*SQRT((C5/8))*NORMSINV(RAND()))</f>
        <v/>
      </c>
      <c r="F137" s="17">
        <f>E137*EXP(-0.5*C7^2*(C5/8)+C7*SQRT((C5/8))*NORMSINV(RAND()))</f>
        <v/>
      </c>
      <c r="G137" s="17">
        <f>F137*EXP(-0.5*C7^2*(C5/8)+C7*SQRT((C5/8))*NORMSINV(RAND()))</f>
        <v/>
      </c>
      <c r="H137" s="17">
        <f>G137*EXP(-0.5*C7^2*(C5/8)+C7*SQRT((C5/8))*NORMSINV(RAND()))</f>
        <v/>
      </c>
      <c r="I137" s="17">
        <f>H137*EXP(-0.5*C7^2*(C5/8)+C7*SQRT((C5/8))*NORMSINV(RAND()))</f>
        <v/>
      </c>
      <c r="J137" s="17">
        <f>I137*EXP(-0.5*C7^2*(C5/8)+C7*SQRT((C5/8))*NORMSINV(RAND()))</f>
        <v/>
      </c>
      <c r="K137" s="17">
        <f>J137*EXP(-0.5*C7^2*(C5/8)+C7*SQRT((C5/8))*NORMSINV(RAND()))</f>
        <v/>
      </c>
      <c r="L137" s="17">
        <f>K137*EXP(-0.5*C7^2*(C5/8)+C7*SQRT((C5/8))*NORMSINV(RAND()))</f>
        <v/>
      </c>
      <c r="M137" s="17">
        <f>AVERAGE(E137:L137)</f>
        <v/>
      </c>
      <c r="N137" s="17">
        <f>GEOMEAN(E137:L137)</f>
        <v/>
      </c>
      <c r="O137" s="17">
        <f>MAX(M137-L137,0)</f>
        <v/>
      </c>
      <c r="P137" s="17">
        <f>MAX(N137-L137,0)</f>
        <v/>
      </c>
    </row>
    <row r="138" ht="12" customHeight="1" s="51">
      <c r="D138" s="23" t="n">
        <v>125</v>
      </c>
      <c r="E138" s="17">
        <f>1*EXP(-0.5*C7^2*(C5/8)+C7*SQRT((C5/8))*NORMSINV(RAND()))</f>
        <v/>
      </c>
      <c r="F138" s="17">
        <f>E138*EXP(-0.5*C7^2*(C5/8)+C7*SQRT((C5/8))*NORMSINV(RAND()))</f>
        <v/>
      </c>
      <c r="G138" s="17">
        <f>F138*EXP(-0.5*C7^2*(C5/8)+C7*SQRT((C5/8))*NORMSINV(RAND()))</f>
        <v/>
      </c>
      <c r="H138" s="17">
        <f>G138*EXP(-0.5*C7^2*(C5/8)+C7*SQRT((C5/8))*NORMSINV(RAND()))</f>
        <v/>
      </c>
      <c r="I138" s="17">
        <f>H138*EXP(-0.5*C7^2*(C5/8)+C7*SQRT((C5/8))*NORMSINV(RAND()))</f>
        <v/>
      </c>
      <c r="J138" s="17">
        <f>I138*EXP(-0.5*C7^2*(C5/8)+C7*SQRT((C5/8))*NORMSINV(RAND()))</f>
        <v/>
      </c>
      <c r="K138" s="17">
        <f>J138*EXP(-0.5*C7^2*(C5/8)+C7*SQRT((C5/8))*NORMSINV(RAND()))</f>
        <v/>
      </c>
      <c r="L138" s="17">
        <f>K138*EXP(-0.5*C7^2*(C5/8)+C7*SQRT((C5/8))*NORMSINV(RAND()))</f>
        <v/>
      </c>
      <c r="M138" s="17">
        <f>AVERAGE(E138:L138)</f>
        <v/>
      </c>
      <c r="N138" s="17">
        <f>GEOMEAN(E138:L138)</f>
        <v/>
      </c>
      <c r="O138" s="17">
        <f>MAX(M138-L138,0)</f>
        <v/>
      </c>
      <c r="P138" s="17">
        <f>MAX(N138-L138,0)</f>
        <v/>
      </c>
    </row>
    <row r="139" ht="12" customHeight="1" s="51">
      <c r="D139" s="23" t="n">
        <v>126</v>
      </c>
      <c r="E139" s="17">
        <f>1*EXP(-0.5*C7^2*(C5/8)+C7*SQRT((C5/8))*NORMSINV(RAND()))</f>
        <v/>
      </c>
      <c r="F139" s="17">
        <f>E139*EXP(-0.5*C7^2*(C5/8)+C7*SQRT((C5/8))*NORMSINV(RAND()))</f>
        <v/>
      </c>
      <c r="G139" s="17">
        <f>F139*EXP(-0.5*C7^2*(C5/8)+C7*SQRT((C5/8))*NORMSINV(RAND()))</f>
        <v/>
      </c>
      <c r="H139" s="17">
        <f>G139*EXP(-0.5*C7^2*(C5/8)+C7*SQRT((C5/8))*NORMSINV(RAND()))</f>
        <v/>
      </c>
      <c r="I139" s="17">
        <f>H139*EXP(-0.5*C7^2*(C5/8)+C7*SQRT((C5/8))*NORMSINV(RAND()))</f>
        <v/>
      </c>
      <c r="J139" s="17">
        <f>I139*EXP(-0.5*C7^2*(C5/8)+C7*SQRT((C5/8))*NORMSINV(RAND()))</f>
        <v/>
      </c>
      <c r="K139" s="17">
        <f>J139*EXP(-0.5*C7^2*(C5/8)+C7*SQRT((C5/8))*NORMSINV(RAND()))</f>
        <v/>
      </c>
      <c r="L139" s="17">
        <f>K139*EXP(-0.5*C7^2*(C5/8)+C7*SQRT((C5/8))*NORMSINV(RAND()))</f>
        <v/>
      </c>
      <c r="M139" s="17">
        <f>AVERAGE(E139:L139)</f>
        <v/>
      </c>
      <c r="N139" s="17">
        <f>GEOMEAN(E139:L139)</f>
        <v/>
      </c>
      <c r="O139" s="17">
        <f>MAX(M139-L139,0)</f>
        <v/>
      </c>
      <c r="P139" s="17">
        <f>MAX(N139-L139,0)</f>
        <v/>
      </c>
    </row>
    <row r="140" ht="12" customHeight="1" s="51">
      <c r="D140" s="23" t="n">
        <v>127</v>
      </c>
      <c r="E140" s="17">
        <f>1*EXP(-0.5*C7^2*(C5/8)+C7*SQRT((C5/8))*NORMSINV(RAND()))</f>
        <v/>
      </c>
      <c r="F140" s="17">
        <f>E140*EXP(-0.5*C7^2*(C5/8)+C7*SQRT((C5/8))*NORMSINV(RAND()))</f>
        <v/>
      </c>
      <c r="G140" s="17">
        <f>F140*EXP(-0.5*C7^2*(C5/8)+C7*SQRT((C5/8))*NORMSINV(RAND()))</f>
        <v/>
      </c>
      <c r="H140" s="17">
        <f>G140*EXP(-0.5*C7^2*(C5/8)+C7*SQRT((C5/8))*NORMSINV(RAND()))</f>
        <v/>
      </c>
      <c r="I140" s="17">
        <f>H140*EXP(-0.5*C7^2*(C5/8)+C7*SQRT((C5/8))*NORMSINV(RAND()))</f>
        <v/>
      </c>
      <c r="J140" s="17">
        <f>I140*EXP(-0.5*C7^2*(C5/8)+C7*SQRT((C5/8))*NORMSINV(RAND()))</f>
        <v/>
      </c>
      <c r="K140" s="17">
        <f>J140*EXP(-0.5*C7^2*(C5/8)+C7*SQRT((C5/8))*NORMSINV(RAND()))</f>
        <v/>
      </c>
      <c r="L140" s="17">
        <f>K140*EXP(-0.5*C7^2*(C5/8)+C7*SQRT((C5/8))*NORMSINV(RAND()))</f>
        <v/>
      </c>
      <c r="M140" s="17">
        <f>AVERAGE(E140:L140)</f>
        <v/>
      </c>
      <c r="N140" s="17">
        <f>GEOMEAN(E140:L140)</f>
        <v/>
      </c>
      <c r="O140" s="17">
        <f>MAX(M140-L140,0)</f>
        <v/>
      </c>
      <c r="P140" s="17">
        <f>MAX(N140-L140,0)</f>
        <v/>
      </c>
    </row>
    <row r="141" ht="12" customHeight="1" s="51">
      <c r="D141" s="23" t="n">
        <v>128</v>
      </c>
      <c r="E141" s="17">
        <f>1*EXP(-0.5*C7^2*(C5/8)+C7*SQRT((C5/8))*NORMSINV(RAND()))</f>
        <v/>
      </c>
      <c r="F141" s="17">
        <f>E141*EXP(-0.5*C7^2*(C5/8)+C7*SQRT((C5/8))*NORMSINV(RAND()))</f>
        <v/>
      </c>
      <c r="G141" s="17">
        <f>F141*EXP(-0.5*C7^2*(C5/8)+C7*SQRT((C5/8))*NORMSINV(RAND()))</f>
        <v/>
      </c>
      <c r="H141" s="17">
        <f>G141*EXP(-0.5*C7^2*(C5/8)+C7*SQRT((C5/8))*NORMSINV(RAND()))</f>
        <v/>
      </c>
      <c r="I141" s="17">
        <f>H141*EXP(-0.5*C7^2*(C5/8)+C7*SQRT((C5/8))*NORMSINV(RAND()))</f>
        <v/>
      </c>
      <c r="J141" s="17">
        <f>I141*EXP(-0.5*C7^2*(C5/8)+C7*SQRT((C5/8))*NORMSINV(RAND()))</f>
        <v/>
      </c>
      <c r="K141" s="17">
        <f>J141*EXP(-0.5*C7^2*(C5/8)+C7*SQRT((C5/8))*NORMSINV(RAND()))</f>
        <v/>
      </c>
      <c r="L141" s="17">
        <f>K141*EXP(-0.5*C7^2*(C5/8)+C7*SQRT((C5/8))*NORMSINV(RAND()))</f>
        <v/>
      </c>
      <c r="M141" s="17">
        <f>AVERAGE(E141:L141)</f>
        <v/>
      </c>
      <c r="N141" s="17">
        <f>GEOMEAN(E141:L141)</f>
        <v/>
      </c>
      <c r="O141" s="17">
        <f>MAX(M141-L141,0)</f>
        <v/>
      </c>
      <c r="P141" s="17">
        <f>MAX(N141-L141,0)</f>
        <v/>
      </c>
    </row>
    <row r="142" ht="12" customHeight="1" s="51">
      <c r="D142" s="23" t="n">
        <v>129</v>
      </c>
      <c r="E142" s="17">
        <f>1*EXP(-0.5*C7^2*(C5/8)+C7*SQRT((C5/8))*NORMSINV(RAND()))</f>
        <v/>
      </c>
      <c r="F142" s="17">
        <f>E142*EXP(-0.5*C7^2*(C5/8)+C7*SQRT((C5/8))*NORMSINV(RAND()))</f>
        <v/>
      </c>
      <c r="G142" s="17">
        <f>F142*EXP(-0.5*C7^2*(C5/8)+C7*SQRT((C5/8))*NORMSINV(RAND()))</f>
        <v/>
      </c>
      <c r="H142" s="17">
        <f>G142*EXP(-0.5*C7^2*(C5/8)+C7*SQRT((C5/8))*NORMSINV(RAND()))</f>
        <v/>
      </c>
      <c r="I142" s="17">
        <f>H142*EXP(-0.5*C7^2*(C5/8)+C7*SQRT((C5/8))*NORMSINV(RAND()))</f>
        <v/>
      </c>
      <c r="J142" s="17">
        <f>I142*EXP(-0.5*C7^2*(C5/8)+C7*SQRT((C5/8))*NORMSINV(RAND()))</f>
        <v/>
      </c>
      <c r="K142" s="17">
        <f>J142*EXP(-0.5*C7^2*(C5/8)+C7*SQRT((C5/8))*NORMSINV(RAND()))</f>
        <v/>
      </c>
      <c r="L142" s="17">
        <f>K142*EXP(-0.5*C7^2*(C5/8)+C7*SQRT((C5/8))*NORMSINV(RAND()))</f>
        <v/>
      </c>
      <c r="M142" s="17">
        <f>AVERAGE(E142:L142)</f>
        <v/>
      </c>
      <c r="N142" s="17">
        <f>GEOMEAN(E142:L142)</f>
        <v/>
      </c>
      <c r="O142" s="17">
        <f>MAX(M142-L142,0)</f>
        <v/>
      </c>
      <c r="P142" s="17">
        <f>MAX(N142-L142,0)</f>
        <v/>
      </c>
    </row>
    <row r="143" ht="12" customHeight="1" s="51">
      <c r="D143" s="23" t="n">
        <v>130</v>
      </c>
      <c r="E143" s="17">
        <f>1*EXP(-0.5*C7^2*(C5/8)+C7*SQRT((C5/8))*NORMSINV(RAND()))</f>
        <v/>
      </c>
      <c r="F143" s="17">
        <f>E143*EXP(-0.5*C7^2*(C5/8)+C7*SQRT((C5/8))*NORMSINV(RAND()))</f>
        <v/>
      </c>
      <c r="G143" s="17">
        <f>F143*EXP(-0.5*C7^2*(C5/8)+C7*SQRT((C5/8))*NORMSINV(RAND()))</f>
        <v/>
      </c>
      <c r="H143" s="17">
        <f>G143*EXP(-0.5*C7^2*(C5/8)+C7*SQRT((C5/8))*NORMSINV(RAND()))</f>
        <v/>
      </c>
      <c r="I143" s="17">
        <f>H143*EXP(-0.5*C7^2*(C5/8)+C7*SQRT((C5/8))*NORMSINV(RAND()))</f>
        <v/>
      </c>
      <c r="J143" s="17">
        <f>I143*EXP(-0.5*C7^2*(C5/8)+C7*SQRT((C5/8))*NORMSINV(RAND()))</f>
        <v/>
      </c>
      <c r="K143" s="17">
        <f>J143*EXP(-0.5*C7^2*(C5/8)+C7*SQRT((C5/8))*NORMSINV(RAND()))</f>
        <v/>
      </c>
      <c r="L143" s="17">
        <f>K143*EXP(-0.5*C7^2*(C5/8)+C7*SQRT((C5/8))*NORMSINV(RAND()))</f>
        <v/>
      </c>
      <c r="M143" s="17">
        <f>AVERAGE(E143:L143)</f>
        <v/>
      </c>
      <c r="N143" s="17">
        <f>GEOMEAN(E143:L143)</f>
        <v/>
      </c>
      <c r="O143" s="17">
        <f>MAX(M143-L143,0)</f>
        <v/>
      </c>
      <c r="P143" s="17">
        <f>MAX(N143-L143,0)</f>
        <v/>
      </c>
    </row>
    <row r="144" ht="12" customHeight="1" s="51">
      <c r="D144" s="23" t="n">
        <v>131</v>
      </c>
      <c r="E144" s="17">
        <f>1*EXP(-0.5*C7^2*(C5/8)+C7*SQRT((C5/8))*NORMSINV(RAND()))</f>
        <v/>
      </c>
      <c r="F144" s="17">
        <f>E144*EXP(-0.5*C7^2*(C5/8)+C7*SQRT((C5/8))*NORMSINV(RAND()))</f>
        <v/>
      </c>
      <c r="G144" s="17">
        <f>F144*EXP(-0.5*C7^2*(C5/8)+C7*SQRT((C5/8))*NORMSINV(RAND()))</f>
        <v/>
      </c>
      <c r="H144" s="17">
        <f>G144*EXP(-0.5*C7^2*(C5/8)+C7*SQRT((C5/8))*NORMSINV(RAND()))</f>
        <v/>
      </c>
      <c r="I144" s="17">
        <f>H144*EXP(-0.5*C7^2*(C5/8)+C7*SQRT((C5/8))*NORMSINV(RAND()))</f>
        <v/>
      </c>
      <c r="J144" s="17">
        <f>I144*EXP(-0.5*C7^2*(C5/8)+C7*SQRT((C5/8))*NORMSINV(RAND()))</f>
        <v/>
      </c>
      <c r="K144" s="17">
        <f>J144*EXP(-0.5*C7^2*(C5/8)+C7*SQRT((C5/8))*NORMSINV(RAND()))</f>
        <v/>
      </c>
      <c r="L144" s="17">
        <f>K144*EXP(-0.5*C7^2*(C5/8)+C7*SQRT((C5/8))*NORMSINV(RAND()))</f>
        <v/>
      </c>
      <c r="M144" s="17">
        <f>AVERAGE(E144:L144)</f>
        <v/>
      </c>
      <c r="N144" s="17">
        <f>GEOMEAN(E144:L144)</f>
        <v/>
      </c>
      <c r="O144" s="17">
        <f>MAX(M144-L144,0)</f>
        <v/>
      </c>
      <c r="P144" s="17">
        <f>MAX(N144-L144,0)</f>
        <v/>
      </c>
    </row>
    <row r="145" ht="12" customHeight="1" s="51">
      <c r="D145" s="23" t="n">
        <v>132</v>
      </c>
      <c r="E145" s="17">
        <f>1*EXP(-0.5*C7^2*(C5/8)+C7*SQRT((C5/8))*NORMSINV(RAND()))</f>
        <v/>
      </c>
      <c r="F145" s="17">
        <f>E145*EXP(-0.5*C7^2*(C5/8)+C7*SQRT((C5/8))*NORMSINV(RAND()))</f>
        <v/>
      </c>
      <c r="G145" s="17">
        <f>F145*EXP(-0.5*C7^2*(C5/8)+C7*SQRT((C5/8))*NORMSINV(RAND()))</f>
        <v/>
      </c>
      <c r="H145" s="17">
        <f>G145*EXP(-0.5*C7^2*(C5/8)+C7*SQRT((C5/8))*NORMSINV(RAND()))</f>
        <v/>
      </c>
      <c r="I145" s="17">
        <f>H145*EXP(-0.5*C7^2*(C5/8)+C7*SQRT((C5/8))*NORMSINV(RAND()))</f>
        <v/>
      </c>
      <c r="J145" s="17">
        <f>I145*EXP(-0.5*C7^2*(C5/8)+C7*SQRT((C5/8))*NORMSINV(RAND()))</f>
        <v/>
      </c>
      <c r="K145" s="17">
        <f>J145*EXP(-0.5*C7^2*(C5/8)+C7*SQRT((C5/8))*NORMSINV(RAND()))</f>
        <v/>
      </c>
      <c r="L145" s="17">
        <f>K145*EXP(-0.5*C7^2*(C5/8)+C7*SQRT((C5/8))*NORMSINV(RAND()))</f>
        <v/>
      </c>
      <c r="M145" s="17">
        <f>AVERAGE(E145:L145)</f>
        <v/>
      </c>
      <c r="N145" s="17">
        <f>GEOMEAN(E145:L145)</f>
        <v/>
      </c>
      <c r="O145" s="17">
        <f>MAX(M145-L145,0)</f>
        <v/>
      </c>
      <c r="P145" s="17">
        <f>MAX(N145-L145,0)</f>
        <v/>
      </c>
    </row>
    <row r="146" ht="12" customHeight="1" s="51">
      <c r="D146" s="23" t="n">
        <v>133</v>
      </c>
      <c r="E146" s="17">
        <f>1*EXP(-0.5*C7^2*(C5/8)+C7*SQRT((C5/8))*NORMSINV(RAND()))</f>
        <v/>
      </c>
      <c r="F146" s="17">
        <f>E146*EXP(-0.5*C7^2*(C5/8)+C7*SQRT((C5/8))*NORMSINV(RAND()))</f>
        <v/>
      </c>
      <c r="G146" s="17">
        <f>F146*EXP(-0.5*C7^2*(C5/8)+C7*SQRT((C5/8))*NORMSINV(RAND()))</f>
        <v/>
      </c>
      <c r="H146" s="17">
        <f>G146*EXP(-0.5*C7^2*(C5/8)+C7*SQRT((C5/8))*NORMSINV(RAND()))</f>
        <v/>
      </c>
      <c r="I146" s="17">
        <f>H146*EXP(-0.5*C7^2*(C5/8)+C7*SQRT((C5/8))*NORMSINV(RAND()))</f>
        <v/>
      </c>
      <c r="J146" s="17">
        <f>I146*EXP(-0.5*C7^2*(C5/8)+C7*SQRT((C5/8))*NORMSINV(RAND()))</f>
        <v/>
      </c>
      <c r="K146" s="17">
        <f>J146*EXP(-0.5*C7^2*(C5/8)+C7*SQRT((C5/8))*NORMSINV(RAND()))</f>
        <v/>
      </c>
      <c r="L146" s="17">
        <f>K146*EXP(-0.5*C7^2*(C5/8)+C7*SQRT((C5/8))*NORMSINV(RAND()))</f>
        <v/>
      </c>
      <c r="M146" s="17">
        <f>AVERAGE(E146:L146)</f>
        <v/>
      </c>
      <c r="N146" s="17">
        <f>GEOMEAN(E146:L146)</f>
        <v/>
      </c>
      <c r="O146" s="17">
        <f>MAX(M146-L146,0)</f>
        <v/>
      </c>
      <c r="P146" s="17">
        <f>MAX(N146-L146,0)</f>
        <v/>
      </c>
    </row>
    <row r="147" ht="12" customHeight="1" s="51">
      <c r="D147" s="23" t="n">
        <v>134</v>
      </c>
      <c r="E147" s="17">
        <f>1*EXP(-0.5*C7^2*(C5/8)+C7*SQRT((C5/8))*NORMSINV(RAND()))</f>
        <v/>
      </c>
      <c r="F147" s="17">
        <f>E147*EXP(-0.5*C7^2*(C5/8)+C7*SQRT((C5/8))*NORMSINV(RAND()))</f>
        <v/>
      </c>
      <c r="G147" s="17">
        <f>F147*EXP(-0.5*C7^2*(C5/8)+C7*SQRT((C5/8))*NORMSINV(RAND()))</f>
        <v/>
      </c>
      <c r="H147" s="17">
        <f>G147*EXP(-0.5*C7^2*(C5/8)+C7*SQRT((C5/8))*NORMSINV(RAND()))</f>
        <v/>
      </c>
      <c r="I147" s="17">
        <f>H147*EXP(-0.5*C7^2*(C5/8)+C7*SQRT((C5/8))*NORMSINV(RAND()))</f>
        <v/>
      </c>
      <c r="J147" s="17">
        <f>I147*EXP(-0.5*C7^2*(C5/8)+C7*SQRT((C5/8))*NORMSINV(RAND()))</f>
        <v/>
      </c>
      <c r="K147" s="17">
        <f>J147*EXP(-0.5*C7^2*(C5/8)+C7*SQRT((C5/8))*NORMSINV(RAND()))</f>
        <v/>
      </c>
      <c r="L147" s="17">
        <f>K147*EXP(-0.5*C7^2*(C5/8)+C7*SQRT((C5/8))*NORMSINV(RAND()))</f>
        <v/>
      </c>
      <c r="M147" s="17">
        <f>AVERAGE(E147:L147)</f>
        <v/>
      </c>
      <c r="N147" s="17">
        <f>GEOMEAN(E147:L147)</f>
        <v/>
      </c>
      <c r="O147" s="17">
        <f>MAX(M147-L147,0)</f>
        <v/>
      </c>
      <c r="P147" s="17">
        <f>MAX(N147-L147,0)</f>
        <v/>
      </c>
    </row>
    <row r="148" ht="12" customHeight="1" s="51">
      <c r="D148" s="23" t="n">
        <v>135</v>
      </c>
      <c r="E148" s="17">
        <f>1*EXP(-0.5*C7^2*(C5/8)+C7*SQRT((C5/8))*NORMSINV(RAND()))</f>
        <v/>
      </c>
      <c r="F148" s="17">
        <f>E148*EXP(-0.5*C7^2*(C5/8)+C7*SQRT((C5/8))*NORMSINV(RAND()))</f>
        <v/>
      </c>
      <c r="G148" s="17">
        <f>F148*EXP(-0.5*C7^2*(C5/8)+C7*SQRT((C5/8))*NORMSINV(RAND()))</f>
        <v/>
      </c>
      <c r="H148" s="17">
        <f>G148*EXP(-0.5*C7^2*(C5/8)+C7*SQRT((C5/8))*NORMSINV(RAND()))</f>
        <v/>
      </c>
      <c r="I148" s="17">
        <f>H148*EXP(-0.5*C7^2*(C5/8)+C7*SQRT((C5/8))*NORMSINV(RAND()))</f>
        <v/>
      </c>
      <c r="J148" s="17">
        <f>I148*EXP(-0.5*C7^2*(C5/8)+C7*SQRT((C5/8))*NORMSINV(RAND()))</f>
        <v/>
      </c>
      <c r="K148" s="17">
        <f>J148*EXP(-0.5*C7^2*(C5/8)+C7*SQRT((C5/8))*NORMSINV(RAND()))</f>
        <v/>
      </c>
      <c r="L148" s="17">
        <f>K148*EXP(-0.5*C7^2*(C5/8)+C7*SQRT((C5/8))*NORMSINV(RAND()))</f>
        <v/>
      </c>
      <c r="M148" s="17">
        <f>AVERAGE(E148:L148)</f>
        <v/>
      </c>
      <c r="N148" s="17">
        <f>GEOMEAN(E148:L148)</f>
        <v/>
      </c>
      <c r="O148" s="17">
        <f>MAX(M148-L148,0)</f>
        <v/>
      </c>
      <c r="P148" s="17">
        <f>MAX(N148-L148,0)</f>
        <v/>
      </c>
    </row>
    <row r="149" ht="12" customHeight="1" s="51">
      <c r="D149" s="23" t="n">
        <v>136</v>
      </c>
      <c r="E149" s="17">
        <f>1*EXP(-0.5*C7^2*(C5/8)+C7*SQRT((C5/8))*NORMSINV(RAND()))</f>
        <v/>
      </c>
      <c r="F149" s="17">
        <f>E149*EXP(-0.5*C7^2*(C5/8)+C7*SQRT((C5/8))*NORMSINV(RAND()))</f>
        <v/>
      </c>
      <c r="G149" s="17">
        <f>F149*EXP(-0.5*C7^2*(C5/8)+C7*SQRT((C5/8))*NORMSINV(RAND()))</f>
        <v/>
      </c>
      <c r="H149" s="17">
        <f>G149*EXP(-0.5*C7^2*(C5/8)+C7*SQRT((C5/8))*NORMSINV(RAND()))</f>
        <v/>
      </c>
      <c r="I149" s="17">
        <f>H149*EXP(-0.5*C7^2*(C5/8)+C7*SQRT((C5/8))*NORMSINV(RAND()))</f>
        <v/>
      </c>
      <c r="J149" s="17">
        <f>I149*EXP(-0.5*C7^2*(C5/8)+C7*SQRT((C5/8))*NORMSINV(RAND()))</f>
        <v/>
      </c>
      <c r="K149" s="17">
        <f>J149*EXP(-0.5*C7^2*(C5/8)+C7*SQRT((C5/8))*NORMSINV(RAND()))</f>
        <v/>
      </c>
      <c r="L149" s="17">
        <f>K149*EXP(-0.5*C7^2*(C5/8)+C7*SQRT((C5/8))*NORMSINV(RAND()))</f>
        <v/>
      </c>
      <c r="M149" s="17">
        <f>AVERAGE(E149:L149)</f>
        <v/>
      </c>
      <c r="N149" s="17">
        <f>GEOMEAN(E149:L149)</f>
        <v/>
      </c>
      <c r="O149" s="17">
        <f>MAX(M149-L149,0)</f>
        <v/>
      </c>
      <c r="P149" s="17">
        <f>MAX(N149-L149,0)</f>
        <v/>
      </c>
    </row>
    <row r="150" ht="12" customHeight="1" s="51">
      <c r="D150" s="23" t="n">
        <v>137</v>
      </c>
      <c r="E150" s="17">
        <f>1*EXP(-0.5*C7^2*(C5/8)+C7*SQRT((C5/8))*NORMSINV(RAND()))</f>
        <v/>
      </c>
      <c r="F150" s="17">
        <f>E150*EXP(-0.5*C7^2*(C5/8)+C7*SQRT((C5/8))*NORMSINV(RAND()))</f>
        <v/>
      </c>
      <c r="G150" s="17">
        <f>F150*EXP(-0.5*C7^2*(C5/8)+C7*SQRT((C5/8))*NORMSINV(RAND()))</f>
        <v/>
      </c>
      <c r="H150" s="17">
        <f>G150*EXP(-0.5*C7^2*(C5/8)+C7*SQRT((C5/8))*NORMSINV(RAND()))</f>
        <v/>
      </c>
      <c r="I150" s="17">
        <f>H150*EXP(-0.5*C7^2*(C5/8)+C7*SQRT((C5/8))*NORMSINV(RAND()))</f>
        <v/>
      </c>
      <c r="J150" s="17">
        <f>I150*EXP(-0.5*C7^2*(C5/8)+C7*SQRT((C5/8))*NORMSINV(RAND()))</f>
        <v/>
      </c>
      <c r="K150" s="17">
        <f>J150*EXP(-0.5*C7^2*(C5/8)+C7*SQRT((C5/8))*NORMSINV(RAND()))</f>
        <v/>
      </c>
      <c r="L150" s="17">
        <f>K150*EXP(-0.5*C7^2*(C5/8)+C7*SQRT((C5/8))*NORMSINV(RAND()))</f>
        <v/>
      </c>
      <c r="M150" s="17">
        <f>AVERAGE(E150:L150)</f>
        <v/>
      </c>
      <c r="N150" s="17">
        <f>GEOMEAN(E150:L150)</f>
        <v/>
      </c>
      <c r="O150" s="17">
        <f>MAX(M150-L150,0)</f>
        <v/>
      </c>
      <c r="P150" s="17">
        <f>MAX(N150-L150,0)</f>
        <v/>
      </c>
    </row>
    <row r="151" ht="12" customHeight="1" s="51">
      <c r="D151" s="23" t="n">
        <v>138</v>
      </c>
      <c r="E151" s="17">
        <f>1*EXP(-0.5*C7^2*(C5/8)+C7*SQRT((C5/8))*NORMSINV(RAND()))</f>
        <v/>
      </c>
      <c r="F151" s="17">
        <f>E151*EXP(-0.5*C7^2*(C5/8)+C7*SQRT((C5/8))*NORMSINV(RAND()))</f>
        <v/>
      </c>
      <c r="G151" s="17">
        <f>F151*EXP(-0.5*C7^2*(C5/8)+C7*SQRT((C5/8))*NORMSINV(RAND()))</f>
        <v/>
      </c>
      <c r="H151" s="17">
        <f>G151*EXP(-0.5*C7^2*(C5/8)+C7*SQRT((C5/8))*NORMSINV(RAND()))</f>
        <v/>
      </c>
      <c r="I151" s="17">
        <f>H151*EXP(-0.5*C7^2*(C5/8)+C7*SQRT((C5/8))*NORMSINV(RAND()))</f>
        <v/>
      </c>
      <c r="J151" s="17">
        <f>I151*EXP(-0.5*C7^2*(C5/8)+C7*SQRT((C5/8))*NORMSINV(RAND()))</f>
        <v/>
      </c>
      <c r="K151" s="17">
        <f>J151*EXP(-0.5*C7^2*(C5/8)+C7*SQRT((C5/8))*NORMSINV(RAND()))</f>
        <v/>
      </c>
      <c r="L151" s="17">
        <f>K151*EXP(-0.5*C7^2*(C5/8)+C7*SQRT((C5/8))*NORMSINV(RAND()))</f>
        <v/>
      </c>
      <c r="M151" s="17">
        <f>AVERAGE(E151:L151)</f>
        <v/>
      </c>
      <c r="N151" s="17">
        <f>GEOMEAN(E151:L151)</f>
        <v/>
      </c>
      <c r="O151" s="17">
        <f>MAX(M151-L151,0)</f>
        <v/>
      </c>
      <c r="P151" s="17">
        <f>MAX(N151-L151,0)</f>
        <v/>
      </c>
    </row>
    <row r="152" ht="12" customHeight="1" s="51">
      <c r="D152" s="23" t="n">
        <v>139</v>
      </c>
      <c r="E152" s="17">
        <f>1*EXP(-0.5*C7^2*(C5/8)+C7*SQRT((C5/8))*NORMSINV(RAND()))</f>
        <v/>
      </c>
      <c r="F152" s="17">
        <f>E152*EXP(-0.5*C7^2*(C5/8)+C7*SQRT((C5/8))*NORMSINV(RAND()))</f>
        <v/>
      </c>
      <c r="G152" s="17">
        <f>F152*EXP(-0.5*C7^2*(C5/8)+C7*SQRT((C5/8))*NORMSINV(RAND()))</f>
        <v/>
      </c>
      <c r="H152" s="17">
        <f>G152*EXP(-0.5*C7^2*(C5/8)+C7*SQRT((C5/8))*NORMSINV(RAND()))</f>
        <v/>
      </c>
      <c r="I152" s="17">
        <f>H152*EXP(-0.5*C7^2*(C5/8)+C7*SQRT((C5/8))*NORMSINV(RAND()))</f>
        <v/>
      </c>
      <c r="J152" s="17">
        <f>I152*EXP(-0.5*C7^2*(C5/8)+C7*SQRT((C5/8))*NORMSINV(RAND()))</f>
        <v/>
      </c>
      <c r="K152" s="17">
        <f>J152*EXP(-0.5*C7^2*(C5/8)+C7*SQRT((C5/8))*NORMSINV(RAND()))</f>
        <v/>
      </c>
      <c r="L152" s="17">
        <f>K152*EXP(-0.5*C7^2*(C5/8)+C7*SQRT((C5/8))*NORMSINV(RAND()))</f>
        <v/>
      </c>
      <c r="M152" s="17">
        <f>AVERAGE(E152:L152)</f>
        <v/>
      </c>
      <c r="N152" s="17">
        <f>GEOMEAN(E152:L152)</f>
        <v/>
      </c>
      <c r="O152" s="17">
        <f>MAX(M152-L152,0)</f>
        <v/>
      </c>
      <c r="P152" s="17">
        <f>MAX(N152-L152,0)</f>
        <v/>
      </c>
    </row>
    <row r="153" ht="12" customHeight="1" s="51">
      <c r="D153" s="23" t="n">
        <v>140</v>
      </c>
      <c r="E153" s="17">
        <f>1*EXP(-0.5*C7^2*(C5/8)+C7*SQRT((C5/8))*NORMSINV(RAND()))</f>
        <v/>
      </c>
      <c r="F153" s="17">
        <f>E153*EXP(-0.5*C7^2*(C5/8)+C7*SQRT((C5/8))*NORMSINV(RAND()))</f>
        <v/>
      </c>
      <c r="G153" s="17">
        <f>F153*EXP(-0.5*C7^2*(C5/8)+C7*SQRT((C5/8))*NORMSINV(RAND()))</f>
        <v/>
      </c>
      <c r="H153" s="17">
        <f>G153*EXP(-0.5*C7^2*(C5/8)+C7*SQRT((C5/8))*NORMSINV(RAND()))</f>
        <v/>
      </c>
      <c r="I153" s="17">
        <f>H153*EXP(-0.5*C7^2*(C5/8)+C7*SQRT((C5/8))*NORMSINV(RAND()))</f>
        <v/>
      </c>
      <c r="J153" s="17">
        <f>I153*EXP(-0.5*C7^2*(C5/8)+C7*SQRT((C5/8))*NORMSINV(RAND()))</f>
        <v/>
      </c>
      <c r="K153" s="17">
        <f>J153*EXP(-0.5*C7^2*(C5/8)+C7*SQRT((C5/8))*NORMSINV(RAND()))</f>
        <v/>
      </c>
      <c r="L153" s="17">
        <f>K153*EXP(-0.5*C7^2*(C5/8)+C7*SQRT((C5/8))*NORMSINV(RAND()))</f>
        <v/>
      </c>
      <c r="M153" s="17">
        <f>AVERAGE(E153:L153)</f>
        <v/>
      </c>
      <c r="N153" s="17">
        <f>GEOMEAN(E153:L153)</f>
        <v/>
      </c>
      <c r="O153" s="17">
        <f>MAX(M153-L153,0)</f>
        <v/>
      </c>
      <c r="P153" s="17">
        <f>MAX(N153-L153,0)</f>
        <v/>
      </c>
    </row>
    <row r="154" ht="12" customHeight="1" s="51">
      <c r="D154" s="23" t="n">
        <v>141</v>
      </c>
      <c r="E154" s="17">
        <f>1*EXP(-0.5*C7^2*(C5/8)+C7*SQRT((C5/8))*NORMSINV(RAND()))</f>
        <v/>
      </c>
      <c r="F154" s="17">
        <f>E154*EXP(-0.5*C7^2*(C5/8)+C7*SQRT((C5/8))*NORMSINV(RAND()))</f>
        <v/>
      </c>
      <c r="G154" s="17">
        <f>F154*EXP(-0.5*C7^2*(C5/8)+C7*SQRT((C5/8))*NORMSINV(RAND()))</f>
        <v/>
      </c>
      <c r="H154" s="17">
        <f>G154*EXP(-0.5*C7^2*(C5/8)+C7*SQRT((C5/8))*NORMSINV(RAND()))</f>
        <v/>
      </c>
      <c r="I154" s="17">
        <f>H154*EXP(-0.5*C7^2*(C5/8)+C7*SQRT((C5/8))*NORMSINV(RAND()))</f>
        <v/>
      </c>
      <c r="J154" s="17">
        <f>I154*EXP(-0.5*C7^2*(C5/8)+C7*SQRT((C5/8))*NORMSINV(RAND()))</f>
        <v/>
      </c>
      <c r="K154" s="17">
        <f>J154*EXP(-0.5*C7^2*(C5/8)+C7*SQRT((C5/8))*NORMSINV(RAND()))</f>
        <v/>
      </c>
      <c r="L154" s="17">
        <f>K154*EXP(-0.5*C7^2*(C5/8)+C7*SQRT((C5/8))*NORMSINV(RAND()))</f>
        <v/>
      </c>
      <c r="M154" s="17">
        <f>AVERAGE(E154:L154)</f>
        <v/>
      </c>
      <c r="N154" s="17">
        <f>GEOMEAN(E154:L154)</f>
        <v/>
      </c>
      <c r="O154" s="17">
        <f>MAX(M154-L154,0)</f>
        <v/>
      </c>
      <c r="P154" s="17">
        <f>MAX(N154-L154,0)</f>
        <v/>
      </c>
    </row>
    <row r="155" ht="12" customHeight="1" s="51">
      <c r="D155" s="23" t="n">
        <v>142</v>
      </c>
      <c r="E155" s="17">
        <f>1*EXP(-0.5*C7^2*(C5/8)+C7*SQRT((C5/8))*NORMSINV(RAND()))</f>
        <v/>
      </c>
      <c r="F155" s="17">
        <f>E155*EXP(-0.5*C7^2*(C5/8)+C7*SQRT((C5/8))*NORMSINV(RAND()))</f>
        <v/>
      </c>
      <c r="G155" s="17">
        <f>F155*EXP(-0.5*C7^2*(C5/8)+C7*SQRT((C5/8))*NORMSINV(RAND()))</f>
        <v/>
      </c>
      <c r="H155" s="17">
        <f>G155*EXP(-0.5*C7^2*(C5/8)+C7*SQRT((C5/8))*NORMSINV(RAND()))</f>
        <v/>
      </c>
      <c r="I155" s="17">
        <f>H155*EXP(-0.5*C7^2*(C5/8)+C7*SQRT((C5/8))*NORMSINV(RAND()))</f>
        <v/>
      </c>
      <c r="J155" s="17">
        <f>I155*EXP(-0.5*C7^2*(C5/8)+C7*SQRT((C5/8))*NORMSINV(RAND()))</f>
        <v/>
      </c>
      <c r="K155" s="17">
        <f>J155*EXP(-0.5*C7^2*(C5/8)+C7*SQRT((C5/8))*NORMSINV(RAND()))</f>
        <v/>
      </c>
      <c r="L155" s="17">
        <f>K155*EXP(-0.5*C7^2*(C5/8)+C7*SQRT((C5/8))*NORMSINV(RAND()))</f>
        <v/>
      </c>
      <c r="M155" s="17">
        <f>AVERAGE(E155:L155)</f>
        <v/>
      </c>
      <c r="N155" s="17">
        <f>GEOMEAN(E155:L155)</f>
        <v/>
      </c>
      <c r="O155" s="17">
        <f>MAX(M155-L155,0)</f>
        <v/>
      </c>
      <c r="P155" s="17">
        <f>MAX(N155-L155,0)</f>
        <v/>
      </c>
    </row>
    <row r="156" ht="12" customHeight="1" s="51">
      <c r="D156" s="23" t="n">
        <v>143</v>
      </c>
      <c r="E156" s="17">
        <f>1*EXP(-0.5*C7^2*(C5/8)+C7*SQRT((C5/8))*NORMSINV(RAND()))</f>
        <v/>
      </c>
      <c r="F156" s="17">
        <f>E156*EXP(-0.5*C7^2*(C5/8)+C7*SQRT((C5/8))*NORMSINV(RAND()))</f>
        <v/>
      </c>
      <c r="G156" s="17">
        <f>F156*EXP(-0.5*C7^2*(C5/8)+C7*SQRT((C5/8))*NORMSINV(RAND()))</f>
        <v/>
      </c>
      <c r="H156" s="17">
        <f>G156*EXP(-0.5*C7^2*(C5/8)+C7*SQRT((C5/8))*NORMSINV(RAND()))</f>
        <v/>
      </c>
      <c r="I156" s="17">
        <f>H156*EXP(-0.5*C7^2*(C5/8)+C7*SQRT((C5/8))*NORMSINV(RAND()))</f>
        <v/>
      </c>
      <c r="J156" s="17">
        <f>I156*EXP(-0.5*C7^2*(C5/8)+C7*SQRT((C5/8))*NORMSINV(RAND()))</f>
        <v/>
      </c>
      <c r="K156" s="17">
        <f>J156*EXP(-0.5*C7^2*(C5/8)+C7*SQRT((C5/8))*NORMSINV(RAND()))</f>
        <v/>
      </c>
      <c r="L156" s="17">
        <f>K156*EXP(-0.5*C7^2*(C5/8)+C7*SQRT((C5/8))*NORMSINV(RAND()))</f>
        <v/>
      </c>
      <c r="M156" s="17">
        <f>AVERAGE(E156:L156)</f>
        <v/>
      </c>
      <c r="N156" s="17">
        <f>GEOMEAN(E156:L156)</f>
        <v/>
      </c>
      <c r="O156" s="17">
        <f>MAX(M156-L156,0)</f>
        <v/>
      </c>
      <c r="P156" s="17">
        <f>MAX(N156-L156,0)</f>
        <v/>
      </c>
    </row>
    <row r="157" ht="12" customHeight="1" s="51">
      <c r="D157" s="23" t="n">
        <v>144</v>
      </c>
      <c r="E157" s="17">
        <f>1*EXP(-0.5*C7^2*(C5/8)+C7*SQRT((C5/8))*NORMSINV(RAND()))</f>
        <v/>
      </c>
      <c r="F157" s="17">
        <f>E157*EXP(-0.5*C7^2*(C5/8)+C7*SQRT((C5/8))*NORMSINV(RAND()))</f>
        <v/>
      </c>
      <c r="G157" s="17">
        <f>F157*EXP(-0.5*C7^2*(C5/8)+C7*SQRT((C5/8))*NORMSINV(RAND()))</f>
        <v/>
      </c>
      <c r="H157" s="17">
        <f>G157*EXP(-0.5*C7^2*(C5/8)+C7*SQRT((C5/8))*NORMSINV(RAND()))</f>
        <v/>
      </c>
      <c r="I157" s="17">
        <f>H157*EXP(-0.5*C7^2*(C5/8)+C7*SQRT((C5/8))*NORMSINV(RAND()))</f>
        <v/>
      </c>
      <c r="J157" s="17">
        <f>I157*EXP(-0.5*C7^2*(C5/8)+C7*SQRT((C5/8))*NORMSINV(RAND()))</f>
        <v/>
      </c>
      <c r="K157" s="17">
        <f>J157*EXP(-0.5*C7^2*(C5/8)+C7*SQRT((C5/8))*NORMSINV(RAND()))</f>
        <v/>
      </c>
      <c r="L157" s="17">
        <f>K157*EXP(-0.5*C7^2*(C5/8)+C7*SQRT((C5/8))*NORMSINV(RAND()))</f>
        <v/>
      </c>
      <c r="M157" s="17">
        <f>AVERAGE(E157:L157)</f>
        <v/>
      </c>
      <c r="N157" s="17">
        <f>GEOMEAN(E157:L157)</f>
        <v/>
      </c>
      <c r="O157" s="17">
        <f>MAX(M157-L157,0)</f>
        <v/>
      </c>
      <c r="P157" s="17">
        <f>MAX(N157-L157,0)</f>
        <v/>
      </c>
    </row>
    <row r="158" ht="12" customHeight="1" s="51">
      <c r="D158" s="23" t="n">
        <v>145</v>
      </c>
      <c r="E158" s="17">
        <f>1*EXP(-0.5*C7^2*(C5/8)+C7*SQRT((C5/8))*NORMSINV(RAND()))</f>
        <v/>
      </c>
      <c r="F158" s="17">
        <f>E158*EXP(-0.5*C7^2*(C5/8)+C7*SQRT((C5/8))*NORMSINV(RAND()))</f>
        <v/>
      </c>
      <c r="G158" s="17">
        <f>F158*EXP(-0.5*C7^2*(C5/8)+C7*SQRT((C5/8))*NORMSINV(RAND()))</f>
        <v/>
      </c>
      <c r="H158" s="17">
        <f>G158*EXP(-0.5*C7^2*(C5/8)+C7*SQRT((C5/8))*NORMSINV(RAND()))</f>
        <v/>
      </c>
      <c r="I158" s="17">
        <f>H158*EXP(-0.5*C7^2*(C5/8)+C7*SQRT((C5/8))*NORMSINV(RAND()))</f>
        <v/>
      </c>
      <c r="J158" s="17">
        <f>I158*EXP(-0.5*C7^2*(C5/8)+C7*SQRT((C5/8))*NORMSINV(RAND()))</f>
        <v/>
      </c>
      <c r="K158" s="17">
        <f>J158*EXP(-0.5*C7^2*(C5/8)+C7*SQRT((C5/8))*NORMSINV(RAND()))</f>
        <v/>
      </c>
      <c r="L158" s="17">
        <f>K158*EXP(-0.5*C7^2*(C5/8)+C7*SQRT((C5/8))*NORMSINV(RAND()))</f>
        <v/>
      </c>
      <c r="M158" s="17">
        <f>AVERAGE(E158:L158)</f>
        <v/>
      </c>
      <c r="N158" s="17">
        <f>GEOMEAN(E158:L158)</f>
        <v/>
      </c>
      <c r="O158" s="17">
        <f>MAX(M158-L158,0)</f>
        <v/>
      </c>
      <c r="P158" s="17">
        <f>MAX(N158-L158,0)</f>
        <v/>
      </c>
    </row>
    <row r="159" ht="12" customHeight="1" s="51">
      <c r="D159" s="23" t="n">
        <v>146</v>
      </c>
      <c r="E159" s="17">
        <f>1*EXP(-0.5*C7^2*(C5/8)+C7*SQRT((C5/8))*NORMSINV(RAND()))</f>
        <v/>
      </c>
      <c r="F159" s="17">
        <f>E159*EXP(-0.5*C7^2*(C5/8)+C7*SQRT((C5/8))*NORMSINV(RAND()))</f>
        <v/>
      </c>
      <c r="G159" s="17">
        <f>F159*EXP(-0.5*C7^2*(C5/8)+C7*SQRT((C5/8))*NORMSINV(RAND()))</f>
        <v/>
      </c>
      <c r="H159" s="17">
        <f>G159*EXP(-0.5*C7^2*(C5/8)+C7*SQRT((C5/8))*NORMSINV(RAND()))</f>
        <v/>
      </c>
      <c r="I159" s="17">
        <f>H159*EXP(-0.5*C7^2*(C5/8)+C7*SQRT((C5/8))*NORMSINV(RAND()))</f>
        <v/>
      </c>
      <c r="J159" s="17">
        <f>I159*EXP(-0.5*C7^2*(C5/8)+C7*SQRT((C5/8))*NORMSINV(RAND()))</f>
        <v/>
      </c>
      <c r="K159" s="17">
        <f>J159*EXP(-0.5*C7^2*(C5/8)+C7*SQRT((C5/8))*NORMSINV(RAND()))</f>
        <v/>
      </c>
      <c r="L159" s="17">
        <f>K159*EXP(-0.5*C7^2*(C5/8)+C7*SQRT((C5/8))*NORMSINV(RAND()))</f>
        <v/>
      </c>
      <c r="M159" s="17">
        <f>AVERAGE(E159:L159)</f>
        <v/>
      </c>
      <c r="N159" s="17">
        <f>GEOMEAN(E159:L159)</f>
        <v/>
      </c>
      <c r="O159" s="17">
        <f>MAX(M159-L159,0)</f>
        <v/>
      </c>
      <c r="P159" s="17">
        <f>MAX(N159-L159,0)</f>
        <v/>
      </c>
    </row>
    <row r="160" ht="12" customHeight="1" s="51">
      <c r="D160" s="23" t="n">
        <v>147</v>
      </c>
      <c r="E160" s="17">
        <f>1*EXP(-0.5*C7^2*(C5/8)+C7*SQRT((C5/8))*NORMSINV(RAND()))</f>
        <v/>
      </c>
      <c r="F160" s="17">
        <f>E160*EXP(-0.5*C7^2*(C5/8)+C7*SQRT((C5/8))*NORMSINV(RAND()))</f>
        <v/>
      </c>
      <c r="G160" s="17">
        <f>F160*EXP(-0.5*C7^2*(C5/8)+C7*SQRT((C5/8))*NORMSINV(RAND()))</f>
        <v/>
      </c>
      <c r="H160" s="17">
        <f>G160*EXP(-0.5*C7^2*(C5/8)+C7*SQRT((C5/8))*NORMSINV(RAND()))</f>
        <v/>
      </c>
      <c r="I160" s="17">
        <f>H160*EXP(-0.5*C7^2*(C5/8)+C7*SQRT((C5/8))*NORMSINV(RAND()))</f>
        <v/>
      </c>
      <c r="J160" s="17">
        <f>I160*EXP(-0.5*C7^2*(C5/8)+C7*SQRT((C5/8))*NORMSINV(RAND()))</f>
        <v/>
      </c>
      <c r="K160" s="17">
        <f>J160*EXP(-0.5*C7^2*(C5/8)+C7*SQRT((C5/8))*NORMSINV(RAND()))</f>
        <v/>
      </c>
      <c r="L160" s="17">
        <f>K160*EXP(-0.5*C7^2*(C5/8)+C7*SQRT((C5/8))*NORMSINV(RAND()))</f>
        <v/>
      </c>
      <c r="M160" s="17">
        <f>AVERAGE(E160:L160)</f>
        <v/>
      </c>
      <c r="N160" s="17">
        <f>GEOMEAN(E160:L160)</f>
        <v/>
      </c>
      <c r="O160" s="17">
        <f>MAX(M160-L160,0)</f>
        <v/>
      </c>
      <c r="P160" s="17">
        <f>MAX(N160-L160,0)</f>
        <v/>
      </c>
    </row>
    <row r="161" ht="12" customHeight="1" s="51">
      <c r="D161" s="23" t="n">
        <v>148</v>
      </c>
      <c r="E161" s="17">
        <f>1*EXP(-0.5*C7^2*(C5/8)+C7*SQRT((C5/8))*NORMSINV(RAND()))</f>
        <v/>
      </c>
      <c r="F161" s="17">
        <f>E161*EXP(-0.5*C7^2*(C5/8)+C7*SQRT((C5/8))*NORMSINV(RAND()))</f>
        <v/>
      </c>
      <c r="G161" s="17">
        <f>F161*EXP(-0.5*C7^2*(C5/8)+C7*SQRT((C5/8))*NORMSINV(RAND()))</f>
        <v/>
      </c>
      <c r="H161" s="17">
        <f>G161*EXP(-0.5*C7^2*(C5/8)+C7*SQRT((C5/8))*NORMSINV(RAND()))</f>
        <v/>
      </c>
      <c r="I161" s="17">
        <f>H161*EXP(-0.5*C7^2*(C5/8)+C7*SQRT((C5/8))*NORMSINV(RAND()))</f>
        <v/>
      </c>
      <c r="J161" s="17">
        <f>I161*EXP(-0.5*C7^2*(C5/8)+C7*SQRT((C5/8))*NORMSINV(RAND()))</f>
        <v/>
      </c>
      <c r="K161" s="17">
        <f>J161*EXP(-0.5*C7^2*(C5/8)+C7*SQRT((C5/8))*NORMSINV(RAND()))</f>
        <v/>
      </c>
      <c r="L161" s="17">
        <f>K161*EXP(-0.5*C7^2*(C5/8)+C7*SQRT((C5/8))*NORMSINV(RAND()))</f>
        <v/>
      </c>
      <c r="M161" s="17">
        <f>AVERAGE(E161:L161)</f>
        <v/>
      </c>
      <c r="N161" s="17">
        <f>GEOMEAN(E161:L161)</f>
        <v/>
      </c>
      <c r="O161" s="17">
        <f>MAX(M161-L161,0)</f>
        <v/>
      </c>
      <c r="P161" s="17">
        <f>MAX(N161-L161,0)</f>
        <v/>
      </c>
    </row>
    <row r="162" ht="12" customHeight="1" s="51">
      <c r="D162" s="23" t="n">
        <v>149</v>
      </c>
      <c r="E162" s="17">
        <f>1*EXP(-0.5*C7^2*(C5/8)+C7*SQRT((C5/8))*NORMSINV(RAND()))</f>
        <v/>
      </c>
      <c r="F162" s="17">
        <f>E162*EXP(-0.5*C7^2*(C5/8)+C7*SQRT((C5/8))*NORMSINV(RAND()))</f>
        <v/>
      </c>
      <c r="G162" s="17">
        <f>F162*EXP(-0.5*C7^2*(C5/8)+C7*SQRT((C5/8))*NORMSINV(RAND()))</f>
        <v/>
      </c>
      <c r="H162" s="17">
        <f>G162*EXP(-0.5*C7^2*(C5/8)+C7*SQRT((C5/8))*NORMSINV(RAND()))</f>
        <v/>
      </c>
      <c r="I162" s="17">
        <f>H162*EXP(-0.5*C7^2*(C5/8)+C7*SQRT((C5/8))*NORMSINV(RAND()))</f>
        <v/>
      </c>
      <c r="J162" s="17">
        <f>I162*EXP(-0.5*C7^2*(C5/8)+C7*SQRT((C5/8))*NORMSINV(RAND()))</f>
        <v/>
      </c>
      <c r="K162" s="17">
        <f>J162*EXP(-0.5*C7^2*(C5/8)+C7*SQRT((C5/8))*NORMSINV(RAND()))</f>
        <v/>
      </c>
      <c r="L162" s="17">
        <f>K162*EXP(-0.5*C7^2*(C5/8)+C7*SQRT((C5/8))*NORMSINV(RAND()))</f>
        <v/>
      </c>
      <c r="M162" s="17">
        <f>AVERAGE(E162:L162)</f>
        <v/>
      </c>
      <c r="N162" s="17">
        <f>GEOMEAN(E162:L162)</f>
        <v/>
      </c>
      <c r="O162" s="17">
        <f>MAX(M162-L162,0)</f>
        <v/>
      </c>
      <c r="P162" s="17">
        <f>MAX(N162-L162,0)</f>
        <v/>
      </c>
    </row>
    <row r="163" ht="12" customHeight="1" s="51">
      <c r="D163" s="23" t="n">
        <v>150</v>
      </c>
      <c r="E163" s="17">
        <f>1*EXP(-0.5*C7^2*(C5/8)+C7*SQRT((C5/8))*NORMSINV(RAND()))</f>
        <v/>
      </c>
      <c r="F163" s="17">
        <f>E163*EXP(-0.5*C7^2*(C5/8)+C7*SQRT((C5/8))*NORMSINV(RAND()))</f>
        <v/>
      </c>
      <c r="G163" s="17">
        <f>F163*EXP(-0.5*C7^2*(C5/8)+C7*SQRT((C5/8))*NORMSINV(RAND()))</f>
        <v/>
      </c>
      <c r="H163" s="17">
        <f>G163*EXP(-0.5*C7^2*(C5/8)+C7*SQRT((C5/8))*NORMSINV(RAND()))</f>
        <v/>
      </c>
      <c r="I163" s="17">
        <f>H163*EXP(-0.5*C7^2*(C5/8)+C7*SQRT((C5/8))*NORMSINV(RAND()))</f>
        <v/>
      </c>
      <c r="J163" s="17">
        <f>I163*EXP(-0.5*C7^2*(C5/8)+C7*SQRT((C5/8))*NORMSINV(RAND()))</f>
        <v/>
      </c>
      <c r="K163" s="17">
        <f>J163*EXP(-0.5*C7^2*(C5/8)+C7*SQRT((C5/8))*NORMSINV(RAND()))</f>
        <v/>
      </c>
      <c r="L163" s="17">
        <f>K163*EXP(-0.5*C7^2*(C5/8)+C7*SQRT((C5/8))*NORMSINV(RAND()))</f>
        <v/>
      </c>
      <c r="M163" s="17">
        <f>AVERAGE(E163:L163)</f>
        <v/>
      </c>
      <c r="N163" s="17">
        <f>GEOMEAN(E163:L163)</f>
        <v/>
      </c>
      <c r="O163" s="17">
        <f>MAX(M163-L163,0)</f>
        <v/>
      </c>
      <c r="P163" s="17">
        <f>MAX(N163-L163,0)</f>
        <v/>
      </c>
    </row>
    <row r="164" ht="12" customHeight="1" s="51">
      <c r="D164" s="23" t="n">
        <v>151</v>
      </c>
      <c r="E164" s="17">
        <f>1*EXP(-0.5*C7^2*(C5/8)+C7*SQRT((C5/8))*NORMSINV(RAND()))</f>
        <v/>
      </c>
      <c r="F164" s="17">
        <f>E164*EXP(-0.5*C7^2*(C5/8)+C7*SQRT((C5/8))*NORMSINV(RAND()))</f>
        <v/>
      </c>
      <c r="G164" s="17">
        <f>F164*EXP(-0.5*C7^2*(C5/8)+C7*SQRT((C5/8))*NORMSINV(RAND()))</f>
        <v/>
      </c>
      <c r="H164" s="17">
        <f>G164*EXP(-0.5*C7^2*(C5/8)+C7*SQRT((C5/8))*NORMSINV(RAND()))</f>
        <v/>
      </c>
      <c r="I164" s="17">
        <f>H164*EXP(-0.5*C7^2*(C5/8)+C7*SQRT((C5/8))*NORMSINV(RAND()))</f>
        <v/>
      </c>
      <c r="J164" s="17">
        <f>I164*EXP(-0.5*C7^2*(C5/8)+C7*SQRT((C5/8))*NORMSINV(RAND()))</f>
        <v/>
      </c>
      <c r="K164" s="17">
        <f>J164*EXP(-0.5*C7^2*(C5/8)+C7*SQRT((C5/8))*NORMSINV(RAND()))</f>
        <v/>
      </c>
      <c r="L164" s="17">
        <f>K164*EXP(-0.5*C7^2*(C5/8)+C7*SQRT((C5/8))*NORMSINV(RAND()))</f>
        <v/>
      </c>
      <c r="M164" s="17">
        <f>AVERAGE(E164:L164)</f>
        <v/>
      </c>
      <c r="N164" s="17">
        <f>GEOMEAN(E164:L164)</f>
        <v/>
      </c>
      <c r="O164" s="17">
        <f>MAX(M164-L164,0)</f>
        <v/>
      </c>
      <c r="P164" s="17">
        <f>MAX(N164-L164,0)</f>
        <v/>
      </c>
    </row>
    <row r="165" ht="12" customHeight="1" s="51">
      <c r="D165" s="23" t="n">
        <v>152</v>
      </c>
      <c r="E165" s="17">
        <f>1*EXP(-0.5*C7^2*(C5/8)+C7*SQRT((C5/8))*NORMSINV(RAND()))</f>
        <v/>
      </c>
      <c r="F165" s="17">
        <f>E165*EXP(-0.5*C7^2*(C5/8)+C7*SQRT((C5/8))*NORMSINV(RAND()))</f>
        <v/>
      </c>
      <c r="G165" s="17">
        <f>F165*EXP(-0.5*C7^2*(C5/8)+C7*SQRT((C5/8))*NORMSINV(RAND()))</f>
        <v/>
      </c>
      <c r="H165" s="17">
        <f>G165*EXP(-0.5*C7^2*(C5/8)+C7*SQRT((C5/8))*NORMSINV(RAND()))</f>
        <v/>
      </c>
      <c r="I165" s="17">
        <f>H165*EXP(-0.5*C7^2*(C5/8)+C7*SQRT((C5/8))*NORMSINV(RAND()))</f>
        <v/>
      </c>
      <c r="J165" s="17">
        <f>I165*EXP(-0.5*C7^2*(C5/8)+C7*SQRT((C5/8))*NORMSINV(RAND()))</f>
        <v/>
      </c>
      <c r="K165" s="17">
        <f>J165*EXP(-0.5*C7^2*(C5/8)+C7*SQRT((C5/8))*NORMSINV(RAND()))</f>
        <v/>
      </c>
      <c r="L165" s="17">
        <f>K165*EXP(-0.5*C7^2*(C5/8)+C7*SQRT((C5/8))*NORMSINV(RAND()))</f>
        <v/>
      </c>
      <c r="M165" s="17">
        <f>AVERAGE(E165:L165)</f>
        <v/>
      </c>
      <c r="N165" s="17">
        <f>GEOMEAN(E165:L165)</f>
        <v/>
      </c>
      <c r="O165" s="17">
        <f>MAX(M165-L165,0)</f>
        <v/>
      </c>
      <c r="P165" s="17">
        <f>MAX(N165-L165,0)</f>
        <v/>
      </c>
    </row>
    <row r="166" ht="12" customHeight="1" s="51">
      <c r="D166" s="23" t="n">
        <v>153</v>
      </c>
      <c r="E166" s="17">
        <f>1*EXP(-0.5*C7^2*(C5/8)+C7*SQRT((C5/8))*NORMSINV(RAND()))</f>
        <v/>
      </c>
      <c r="F166" s="17">
        <f>E166*EXP(-0.5*C7^2*(C5/8)+C7*SQRT((C5/8))*NORMSINV(RAND()))</f>
        <v/>
      </c>
      <c r="G166" s="17">
        <f>F166*EXP(-0.5*C7^2*(C5/8)+C7*SQRT((C5/8))*NORMSINV(RAND()))</f>
        <v/>
      </c>
      <c r="H166" s="17">
        <f>G166*EXP(-0.5*C7^2*(C5/8)+C7*SQRT((C5/8))*NORMSINV(RAND()))</f>
        <v/>
      </c>
      <c r="I166" s="17">
        <f>H166*EXP(-0.5*C7^2*(C5/8)+C7*SQRT((C5/8))*NORMSINV(RAND()))</f>
        <v/>
      </c>
      <c r="J166" s="17">
        <f>I166*EXP(-0.5*C7^2*(C5/8)+C7*SQRT((C5/8))*NORMSINV(RAND()))</f>
        <v/>
      </c>
      <c r="K166" s="17">
        <f>J166*EXP(-0.5*C7^2*(C5/8)+C7*SQRT((C5/8))*NORMSINV(RAND()))</f>
        <v/>
      </c>
      <c r="L166" s="17">
        <f>K166*EXP(-0.5*C7^2*(C5/8)+C7*SQRT((C5/8))*NORMSINV(RAND()))</f>
        <v/>
      </c>
      <c r="M166" s="17">
        <f>AVERAGE(E166:L166)</f>
        <v/>
      </c>
      <c r="N166" s="17">
        <f>GEOMEAN(E166:L166)</f>
        <v/>
      </c>
      <c r="O166" s="17">
        <f>MAX(M166-L166,0)</f>
        <v/>
      </c>
      <c r="P166" s="17">
        <f>MAX(N166-L166,0)</f>
        <v/>
      </c>
    </row>
    <row r="167" ht="12" customHeight="1" s="51">
      <c r="D167" s="23" t="n">
        <v>154</v>
      </c>
      <c r="E167" s="17">
        <f>1*EXP(-0.5*C7^2*(C5/8)+C7*SQRT((C5/8))*NORMSINV(RAND()))</f>
        <v/>
      </c>
      <c r="F167" s="17">
        <f>E167*EXP(-0.5*C7^2*(C5/8)+C7*SQRT((C5/8))*NORMSINV(RAND()))</f>
        <v/>
      </c>
      <c r="G167" s="17">
        <f>F167*EXP(-0.5*C7^2*(C5/8)+C7*SQRT((C5/8))*NORMSINV(RAND()))</f>
        <v/>
      </c>
      <c r="H167" s="17">
        <f>G167*EXP(-0.5*C7^2*(C5/8)+C7*SQRT((C5/8))*NORMSINV(RAND()))</f>
        <v/>
      </c>
      <c r="I167" s="17">
        <f>H167*EXP(-0.5*C7^2*(C5/8)+C7*SQRT((C5/8))*NORMSINV(RAND()))</f>
        <v/>
      </c>
      <c r="J167" s="17">
        <f>I167*EXP(-0.5*C7^2*(C5/8)+C7*SQRT((C5/8))*NORMSINV(RAND()))</f>
        <v/>
      </c>
      <c r="K167" s="17">
        <f>J167*EXP(-0.5*C7^2*(C5/8)+C7*SQRT((C5/8))*NORMSINV(RAND()))</f>
        <v/>
      </c>
      <c r="L167" s="17">
        <f>K167*EXP(-0.5*C7^2*(C5/8)+C7*SQRT((C5/8))*NORMSINV(RAND()))</f>
        <v/>
      </c>
      <c r="M167" s="17">
        <f>AVERAGE(E167:L167)</f>
        <v/>
      </c>
      <c r="N167" s="17">
        <f>GEOMEAN(E167:L167)</f>
        <v/>
      </c>
      <c r="O167" s="17">
        <f>MAX(M167-L167,0)</f>
        <v/>
      </c>
      <c r="P167" s="17">
        <f>MAX(N167-L167,0)</f>
        <v/>
      </c>
    </row>
    <row r="168" ht="12" customHeight="1" s="51">
      <c r="D168" s="23" t="n">
        <v>155</v>
      </c>
      <c r="E168" s="17">
        <f>1*EXP(-0.5*C7^2*(C5/8)+C7*SQRT((C5/8))*NORMSINV(RAND()))</f>
        <v/>
      </c>
      <c r="F168" s="17">
        <f>E168*EXP(-0.5*C7^2*(C5/8)+C7*SQRT((C5/8))*NORMSINV(RAND()))</f>
        <v/>
      </c>
      <c r="G168" s="17">
        <f>F168*EXP(-0.5*C7^2*(C5/8)+C7*SQRT((C5/8))*NORMSINV(RAND()))</f>
        <v/>
      </c>
      <c r="H168" s="17">
        <f>G168*EXP(-0.5*C7^2*(C5/8)+C7*SQRT((C5/8))*NORMSINV(RAND()))</f>
        <v/>
      </c>
      <c r="I168" s="17">
        <f>H168*EXP(-0.5*C7^2*(C5/8)+C7*SQRT((C5/8))*NORMSINV(RAND()))</f>
        <v/>
      </c>
      <c r="J168" s="17">
        <f>I168*EXP(-0.5*C7^2*(C5/8)+C7*SQRT((C5/8))*NORMSINV(RAND()))</f>
        <v/>
      </c>
      <c r="K168" s="17">
        <f>J168*EXP(-0.5*C7^2*(C5/8)+C7*SQRT((C5/8))*NORMSINV(RAND()))</f>
        <v/>
      </c>
      <c r="L168" s="17">
        <f>K168*EXP(-0.5*C7^2*(C5/8)+C7*SQRT((C5/8))*NORMSINV(RAND()))</f>
        <v/>
      </c>
      <c r="M168" s="17">
        <f>AVERAGE(E168:L168)</f>
        <v/>
      </c>
      <c r="N168" s="17">
        <f>GEOMEAN(E168:L168)</f>
        <v/>
      </c>
      <c r="O168" s="17">
        <f>MAX(M168-L168,0)</f>
        <v/>
      </c>
      <c r="P168" s="17">
        <f>MAX(N168-L168,0)</f>
        <v/>
      </c>
    </row>
    <row r="169" ht="12" customHeight="1" s="51">
      <c r="D169" s="23" t="n">
        <v>156</v>
      </c>
      <c r="E169" s="17">
        <f>1*EXP(-0.5*C7^2*(C5/8)+C7*SQRT((C5/8))*NORMSINV(RAND()))</f>
        <v/>
      </c>
      <c r="F169" s="17">
        <f>E169*EXP(-0.5*C7^2*(C5/8)+C7*SQRT((C5/8))*NORMSINV(RAND()))</f>
        <v/>
      </c>
      <c r="G169" s="17">
        <f>F169*EXP(-0.5*C7^2*(C5/8)+C7*SQRT((C5/8))*NORMSINV(RAND()))</f>
        <v/>
      </c>
      <c r="H169" s="17">
        <f>G169*EXP(-0.5*C7^2*(C5/8)+C7*SQRT((C5/8))*NORMSINV(RAND()))</f>
        <v/>
      </c>
      <c r="I169" s="17">
        <f>H169*EXP(-0.5*C7^2*(C5/8)+C7*SQRT((C5/8))*NORMSINV(RAND()))</f>
        <v/>
      </c>
      <c r="J169" s="17">
        <f>I169*EXP(-0.5*C7^2*(C5/8)+C7*SQRT((C5/8))*NORMSINV(RAND()))</f>
        <v/>
      </c>
      <c r="K169" s="17">
        <f>J169*EXP(-0.5*C7^2*(C5/8)+C7*SQRT((C5/8))*NORMSINV(RAND()))</f>
        <v/>
      </c>
      <c r="L169" s="17">
        <f>K169*EXP(-0.5*C7^2*(C5/8)+C7*SQRT((C5/8))*NORMSINV(RAND()))</f>
        <v/>
      </c>
      <c r="M169" s="17">
        <f>AVERAGE(E169:L169)</f>
        <v/>
      </c>
      <c r="N169" s="17">
        <f>GEOMEAN(E169:L169)</f>
        <v/>
      </c>
      <c r="O169" s="17">
        <f>MAX(M169-L169,0)</f>
        <v/>
      </c>
      <c r="P169" s="17">
        <f>MAX(N169-L169,0)</f>
        <v/>
      </c>
    </row>
    <row r="170" ht="12" customHeight="1" s="51">
      <c r="D170" s="23" t="n">
        <v>157</v>
      </c>
      <c r="E170" s="17">
        <f>1*EXP(-0.5*C7^2*(C5/8)+C7*SQRT((C5/8))*NORMSINV(RAND()))</f>
        <v/>
      </c>
      <c r="F170" s="17">
        <f>E170*EXP(-0.5*C7^2*(C5/8)+C7*SQRT((C5/8))*NORMSINV(RAND()))</f>
        <v/>
      </c>
      <c r="G170" s="17">
        <f>F170*EXP(-0.5*C7^2*(C5/8)+C7*SQRT((C5/8))*NORMSINV(RAND()))</f>
        <v/>
      </c>
      <c r="H170" s="17">
        <f>G170*EXP(-0.5*C7^2*(C5/8)+C7*SQRT((C5/8))*NORMSINV(RAND()))</f>
        <v/>
      </c>
      <c r="I170" s="17">
        <f>H170*EXP(-0.5*C7^2*(C5/8)+C7*SQRT((C5/8))*NORMSINV(RAND()))</f>
        <v/>
      </c>
      <c r="J170" s="17">
        <f>I170*EXP(-0.5*C7^2*(C5/8)+C7*SQRT((C5/8))*NORMSINV(RAND()))</f>
        <v/>
      </c>
      <c r="K170" s="17">
        <f>J170*EXP(-0.5*C7^2*(C5/8)+C7*SQRT((C5/8))*NORMSINV(RAND()))</f>
        <v/>
      </c>
      <c r="L170" s="17">
        <f>K170*EXP(-0.5*C7^2*(C5/8)+C7*SQRT((C5/8))*NORMSINV(RAND()))</f>
        <v/>
      </c>
      <c r="M170" s="17">
        <f>AVERAGE(E170:L170)</f>
        <v/>
      </c>
      <c r="N170" s="17">
        <f>GEOMEAN(E170:L170)</f>
        <v/>
      </c>
      <c r="O170" s="17">
        <f>MAX(M170-L170,0)</f>
        <v/>
      </c>
      <c r="P170" s="17">
        <f>MAX(N170-L170,0)</f>
        <v/>
      </c>
    </row>
    <row r="171" ht="12" customHeight="1" s="51">
      <c r="D171" s="23" t="n">
        <v>158</v>
      </c>
      <c r="E171" s="17">
        <f>1*EXP(-0.5*C7^2*(C5/8)+C7*SQRT((C5/8))*NORMSINV(RAND()))</f>
        <v/>
      </c>
      <c r="F171" s="17">
        <f>E171*EXP(-0.5*C7^2*(C5/8)+C7*SQRT((C5/8))*NORMSINV(RAND()))</f>
        <v/>
      </c>
      <c r="G171" s="17">
        <f>F171*EXP(-0.5*C7^2*(C5/8)+C7*SQRT((C5/8))*NORMSINV(RAND()))</f>
        <v/>
      </c>
      <c r="H171" s="17">
        <f>G171*EXP(-0.5*C7^2*(C5/8)+C7*SQRT((C5/8))*NORMSINV(RAND()))</f>
        <v/>
      </c>
      <c r="I171" s="17">
        <f>H171*EXP(-0.5*C7^2*(C5/8)+C7*SQRT((C5/8))*NORMSINV(RAND()))</f>
        <v/>
      </c>
      <c r="J171" s="17">
        <f>I171*EXP(-0.5*C7^2*(C5/8)+C7*SQRT((C5/8))*NORMSINV(RAND()))</f>
        <v/>
      </c>
      <c r="K171" s="17">
        <f>J171*EXP(-0.5*C7^2*(C5/8)+C7*SQRT((C5/8))*NORMSINV(RAND()))</f>
        <v/>
      </c>
      <c r="L171" s="17">
        <f>K171*EXP(-0.5*C7^2*(C5/8)+C7*SQRT((C5/8))*NORMSINV(RAND()))</f>
        <v/>
      </c>
      <c r="M171" s="17">
        <f>AVERAGE(E171:L171)</f>
        <v/>
      </c>
      <c r="N171" s="17">
        <f>GEOMEAN(E171:L171)</f>
        <v/>
      </c>
      <c r="O171" s="17">
        <f>MAX(M171-L171,0)</f>
        <v/>
      </c>
      <c r="P171" s="17">
        <f>MAX(N171-L171,0)</f>
        <v/>
      </c>
    </row>
    <row r="172" ht="12" customHeight="1" s="51">
      <c r="D172" s="23" t="n">
        <v>159</v>
      </c>
      <c r="E172" s="17">
        <f>1*EXP(-0.5*C7^2*(C5/8)+C7*SQRT((C5/8))*NORMSINV(RAND()))</f>
        <v/>
      </c>
      <c r="F172" s="17">
        <f>E172*EXP(-0.5*C7^2*(C5/8)+C7*SQRT((C5/8))*NORMSINV(RAND()))</f>
        <v/>
      </c>
      <c r="G172" s="17">
        <f>F172*EXP(-0.5*C7^2*(C5/8)+C7*SQRT((C5/8))*NORMSINV(RAND()))</f>
        <v/>
      </c>
      <c r="H172" s="17">
        <f>G172*EXP(-0.5*C7^2*(C5/8)+C7*SQRT((C5/8))*NORMSINV(RAND()))</f>
        <v/>
      </c>
      <c r="I172" s="17">
        <f>H172*EXP(-0.5*C7^2*(C5/8)+C7*SQRT((C5/8))*NORMSINV(RAND()))</f>
        <v/>
      </c>
      <c r="J172" s="17">
        <f>I172*EXP(-0.5*C7^2*(C5/8)+C7*SQRT((C5/8))*NORMSINV(RAND()))</f>
        <v/>
      </c>
      <c r="K172" s="17">
        <f>J172*EXP(-0.5*C7^2*(C5/8)+C7*SQRT((C5/8))*NORMSINV(RAND()))</f>
        <v/>
      </c>
      <c r="L172" s="17">
        <f>K172*EXP(-0.5*C7^2*(C5/8)+C7*SQRT((C5/8))*NORMSINV(RAND()))</f>
        <v/>
      </c>
      <c r="M172" s="17">
        <f>AVERAGE(E172:L172)</f>
        <v/>
      </c>
      <c r="N172" s="17">
        <f>GEOMEAN(E172:L172)</f>
        <v/>
      </c>
      <c r="O172" s="17">
        <f>MAX(M172-L172,0)</f>
        <v/>
      </c>
      <c r="P172" s="17">
        <f>MAX(N172-L172,0)</f>
        <v/>
      </c>
    </row>
    <row r="173" ht="12" customHeight="1" s="51">
      <c r="D173" s="23" t="n">
        <v>160</v>
      </c>
      <c r="E173" s="17">
        <f>1*EXP(-0.5*C7^2*(C5/8)+C7*SQRT((C5/8))*NORMSINV(RAND()))</f>
        <v/>
      </c>
      <c r="F173" s="17">
        <f>E173*EXP(-0.5*C7^2*(C5/8)+C7*SQRT((C5/8))*NORMSINV(RAND()))</f>
        <v/>
      </c>
      <c r="G173" s="17">
        <f>F173*EXP(-0.5*C7^2*(C5/8)+C7*SQRT((C5/8))*NORMSINV(RAND()))</f>
        <v/>
      </c>
      <c r="H173" s="17">
        <f>G173*EXP(-0.5*C7^2*(C5/8)+C7*SQRT((C5/8))*NORMSINV(RAND()))</f>
        <v/>
      </c>
      <c r="I173" s="17">
        <f>H173*EXP(-0.5*C7^2*(C5/8)+C7*SQRT((C5/8))*NORMSINV(RAND()))</f>
        <v/>
      </c>
      <c r="J173" s="17">
        <f>I173*EXP(-0.5*C7^2*(C5/8)+C7*SQRT((C5/8))*NORMSINV(RAND()))</f>
        <v/>
      </c>
      <c r="K173" s="17">
        <f>J173*EXP(-0.5*C7^2*(C5/8)+C7*SQRT((C5/8))*NORMSINV(RAND()))</f>
        <v/>
      </c>
      <c r="L173" s="17">
        <f>K173*EXP(-0.5*C7^2*(C5/8)+C7*SQRT((C5/8))*NORMSINV(RAND()))</f>
        <v/>
      </c>
      <c r="M173" s="17">
        <f>AVERAGE(E173:L173)</f>
        <v/>
      </c>
      <c r="N173" s="17">
        <f>GEOMEAN(E173:L173)</f>
        <v/>
      </c>
      <c r="O173" s="17">
        <f>MAX(M173-L173,0)</f>
        <v/>
      </c>
      <c r="P173" s="17">
        <f>MAX(N173-L173,0)</f>
        <v/>
      </c>
    </row>
    <row r="174" ht="12" customHeight="1" s="51">
      <c r="D174" s="23" t="n">
        <v>161</v>
      </c>
      <c r="E174" s="17">
        <f>1*EXP(-0.5*C7^2*(C5/8)+C7*SQRT((C5/8))*NORMSINV(RAND()))</f>
        <v/>
      </c>
      <c r="F174" s="17">
        <f>E174*EXP(-0.5*C7^2*(C5/8)+C7*SQRT((C5/8))*NORMSINV(RAND()))</f>
        <v/>
      </c>
      <c r="G174" s="17">
        <f>F174*EXP(-0.5*C7^2*(C5/8)+C7*SQRT((C5/8))*NORMSINV(RAND()))</f>
        <v/>
      </c>
      <c r="H174" s="17">
        <f>G174*EXP(-0.5*C7^2*(C5/8)+C7*SQRT((C5/8))*NORMSINV(RAND()))</f>
        <v/>
      </c>
      <c r="I174" s="17">
        <f>H174*EXP(-0.5*C7^2*(C5/8)+C7*SQRT((C5/8))*NORMSINV(RAND()))</f>
        <v/>
      </c>
      <c r="J174" s="17">
        <f>I174*EXP(-0.5*C7^2*(C5/8)+C7*SQRT((C5/8))*NORMSINV(RAND()))</f>
        <v/>
      </c>
      <c r="K174" s="17">
        <f>J174*EXP(-0.5*C7^2*(C5/8)+C7*SQRT((C5/8))*NORMSINV(RAND()))</f>
        <v/>
      </c>
      <c r="L174" s="17">
        <f>K174*EXP(-0.5*C7^2*(C5/8)+C7*SQRT((C5/8))*NORMSINV(RAND()))</f>
        <v/>
      </c>
      <c r="M174" s="17">
        <f>AVERAGE(E174:L174)</f>
        <v/>
      </c>
      <c r="N174" s="17">
        <f>GEOMEAN(E174:L174)</f>
        <v/>
      </c>
      <c r="O174" s="17">
        <f>MAX(M174-L174,0)</f>
        <v/>
      </c>
      <c r="P174" s="17">
        <f>MAX(N174-L174,0)</f>
        <v/>
      </c>
    </row>
    <row r="175" ht="12" customHeight="1" s="51">
      <c r="D175" s="23" t="n">
        <v>162</v>
      </c>
      <c r="E175" s="17">
        <f>1*EXP(-0.5*C7^2*(C5/8)+C7*SQRT((C5/8))*NORMSINV(RAND()))</f>
        <v/>
      </c>
      <c r="F175" s="17">
        <f>E175*EXP(-0.5*C7^2*(C5/8)+C7*SQRT((C5/8))*NORMSINV(RAND()))</f>
        <v/>
      </c>
      <c r="G175" s="17">
        <f>F175*EXP(-0.5*C7^2*(C5/8)+C7*SQRT((C5/8))*NORMSINV(RAND()))</f>
        <v/>
      </c>
      <c r="H175" s="17">
        <f>G175*EXP(-0.5*C7^2*(C5/8)+C7*SQRT((C5/8))*NORMSINV(RAND()))</f>
        <v/>
      </c>
      <c r="I175" s="17">
        <f>H175*EXP(-0.5*C7^2*(C5/8)+C7*SQRT((C5/8))*NORMSINV(RAND()))</f>
        <v/>
      </c>
      <c r="J175" s="17">
        <f>I175*EXP(-0.5*C7^2*(C5/8)+C7*SQRT((C5/8))*NORMSINV(RAND()))</f>
        <v/>
      </c>
      <c r="K175" s="17">
        <f>J175*EXP(-0.5*C7^2*(C5/8)+C7*SQRT((C5/8))*NORMSINV(RAND()))</f>
        <v/>
      </c>
      <c r="L175" s="17">
        <f>K175*EXP(-0.5*C7^2*(C5/8)+C7*SQRT((C5/8))*NORMSINV(RAND()))</f>
        <v/>
      </c>
      <c r="M175" s="17">
        <f>AVERAGE(E175:L175)</f>
        <v/>
      </c>
      <c r="N175" s="17">
        <f>GEOMEAN(E175:L175)</f>
        <v/>
      </c>
      <c r="O175" s="17">
        <f>MAX(M175-L175,0)</f>
        <v/>
      </c>
      <c r="P175" s="17">
        <f>MAX(N175-L175,0)</f>
        <v/>
      </c>
    </row>
    <row r="176" ht="12" customHeight="1" s="51">
      <c r="D176" s="23" t="n">
        <v>163</v>
      </c>
      <c r="E176" s="17">
        <f>1*EXP(-0.5*C7^2*(C5/8)+C7*SQRT((C5/8))*NORMSINV(RAND()))</f>
        <v/>
      </c>
      <c r="F176" s="17">
        <f>E176*EXP(-0.5*C7^2*(C5/8)+C7*SQRT((C5/8))*NORMSINV(RAND()))</f>
        <v/>
      </c>
      <c r="G176" s="17">
        <f>F176*EXP(-0.5*C7^2*(C5/8)+C7*SQRT((C5/8))*NORMSINV(RAND()))</f>
        <v/>
      </c>
      <c r="H176" s="17">
        <f>G176*EXP(-0.5*C7^2*(C5/8)+C7*SQRT((C5/8))*NORMSINV(RAND()))</f>
        <v/>
      </c>
      <c r="I176" s="17">
        <f>H176*EXP(-0.5*C7^2*(C5/8)+C7*SQRT((C5/8))*NORMSINV(RAND()))</f>
        <v/>
      </c>
      <c r="J176" s="17">
        <f>I176*EXP(-0.5*C7^2*(C5/8)+C7*SQRT((C5/8))*NORMSINV(RAND()))</f>
        <v/>
      </c>
      <c r="K176" s="17">
        <f>J176*EXP(-0.5*C7^2*(C5/8)+C7*SQRT((C5/8))*NORMSINV(RAND()))</f>
        <v/>
      </c>
      <c r="L176" s="17">
        <f>K176*EXP(-0.5*C7^2*(C5/8)+C7*SQRT((C5/8))*NORMSINV(RAND()))</f>
        <v/>
      </c>
      <c r="M176" s="17">
        <f>AVERAGE(E176:L176)</f>
        <v/>
      </c>
      <c r="N176" s="17">
        <f>GEOMEAN(E176:L176)</f>
        <v/>
      </c>
      <c r="O176" s="17">
        <f>MAX(M176-L176,0)</f>
        <v/>
      </c>
      <c r="P176" s="17">
        <f>MAX(N176-L176,0)</f>
        <v/>
      </c>
    </row>
    <row r="177" ht="12" customHeight="1" s="51">
      <c r="D177" s="23" t="n">
        <v>164</v>
      </c>
      <c r="E177" s="17">
        <f>1*EXP(-0.5*C7^2*(C5/8)+C7*SQRT((C5/8))*NORMSINV(RAND()))</f>
        <v/>
      </c>
      <c r="F177" s="17">
        <f>E177*EXP(-0.5*C7^2*(C5/8)+C7*SQRT((C5/8))*NORMSINV(RAND()))</f>
        <v/>
      </c>
      <c r="G177" s="17">
        <f>F177*EXP(-0.5*C7^2*(C5/8)+C7*SQRT((C5/8))*NORMSINV(RAND()))</f>
        <v/>
      </c>
      <c r="H177" s="17">
        <f>G177*EXP(-0.5*C7^2*(C5/8)+C7*SQRT((C5/8))*NORMSINV(RAND()))</f>
        <v/>
      </c>
      <c r="I177" s="17">
        <f>H177*EXP(-0.5*C7^2*(C5/8)+C7*SQRT((C5/8))*NORMSINV(RAND()))</f>
        <v/>
      </c>
      <c r="J177" s="17">
        <f>I177*EXP(-0.5*C7^2*(C5/8)+C7*SQRT((C5/8))*NORMSINV(RAND()))</f>
        <v/>
      </c>
      <c r="K177" s="17">
        <f>J177*EXP(-0.5*C7^2*(C5/8)+C7*SQRT((C5/8))*NORMSINV(RAND()))</f>
        <v/>
      </c>
      <c r="L177" s="17">
        <f>K177*EXP(-0.5*C7^2*(C5/8)+C7*SQRT((C5/8))*NORMSINV(RAND()))</f>
        <v/>
      </c>
      <c r="M177" s="17">
        <f>AVERAGE(E177:L177)</f>
        <v/>
      </c>
      <c r="N177" s="17">
        <f>GEOMEAN(E177:L177)</f>
        <v/>
      </c>
      <c r="O177" s="17">
        <f>MAX(M177-L177,0)</f>
        <v/>
      </c>
      <c r="P177" s="17">
        <f>MAX(N177-L177,0)</f>
        <v/>
      </c>
    </row>
    <row r="178" ht="12" customHeight="1" s="51">
      <c r="D178" s="23" t="n">
        <v>165</v>
      </c>
      <c r="E178" s="17">
        <f>1*EXP(-0.5*C7^2*(C5/8)+C7*SQRT((C5/8))*NORMSINV(RAND()))</f>
        <v/>
      </c>
      <c r="F178" s="17">
        <f>E178*EXP(-0.5*C7^2*(C5/8)+C7*SQRT((C5/8))*NORMSINV(RAND()))</f>
        <v/>
      </c>
      <c r="G178" s="17">
        <f>F178*EXP(-0.5*C7^2*(C5/8)+C7*SQRT((C5/8))*NORMSINV(RAND()))</f>
        <v/>
      </c>
      <c r="H178" s="17">
        <f>G178*EXP(-0.5*C7^2*(C5/8)+C7*SQRT((C5/8))*NORMSINV(RAND()))</f>
        <v/>
      </c>
      <c r="I178" s="17">
        <f>H178*EXP(-0.5*C7^2*(C5/8)+C7*SQRT((C5/8))*NORMSINV(RAND()))</f>
        <v/>
      </c>
      <c r="J178" s="17">
        <f>I178*EXP(-0.5*C7^2*(C5/8)+C7*SQRT((C5/8))*NORMSINV(RAND()))</f>
        <v/>
      </c>
      <c r="K178" s="17">
        <f>J178*EXP(-0.5*C7^2*(C5/8)+C7*SQRT((C5/8))*NORMSINV(RAND()))</f>
        <v/>
      </c>
      <c r="L178" s="17">
        <f>K178*EXP(-0.5*C7^2*(C5/8)+C7*SQRT((C5/8))*NORMSINV(RAND()))</f>
        <v/>
      </c>
      <c r="M178" s="17">
        <f>AVERAGE(E178:L178)</f>
        <v/>
      </c>
      <c r="N178" s="17">
        <f>GEOMEAN(E178:L178)</f>
        <v/>
      </c>
      <c r="O178" s="17">
        <f>MAX(M178-L178,0)</f>
        <v/>
      </c>
      <c r="P178" s="17">
        <f>MAX(N178-L178,0)</f>
        <v/>
      </c>
    </row>
    <row r="179" ht="12" customHeight="1" s="51">
      <c r="D179" s="23" t="n">
        <v>166</v>
      </c>
      <c r="E179" s="17">
        <f>1*EXP(-0.5*C7^2*(C5/8)+C7*SQRT((C5/8))*NORMSINV(RAND()))</f>
        <v/>
      </c>
      <c r="F179" s="17">
        <f>E179*EXP(-0.5*C7^2*(C5/8)+C7*SQRT((C5/8))*NORMSINV(RAND()))</f>
        <v/>
      </c>
      <c r="G179" s="17">
        <f>F179*EXP(-0.5*C7^2*(C5/8)+C7*SQRT((C5/8))*NORMSINV(RAND()))</f>
        <v/>
      </c>
      <c r="H179" s="17">
        <f>G179*EXP(-0.5*C7^2*(C5/8)+C7*SQRT((C5/8))*NORMSINV(RAND()))</f>
        <v/>
      </c>
      <c r="I179" s="17">
        <f>H179*EXP(-0.5*C7^2*(C5/8)+C7*SQRT((C5/8))*NORMSINV(RAND()))</f>
        <v/>
      </c>
      <c r="J179" s="17">
        <f>I179*EXP(-0.5*C7^2*(C5/8)+C7*SQRT((C5/8))*NORMSINV(RAND()))</f>
        <v/>
      </c>
      <c r="K179" s="17">
        <f>J179*EXP(-0.5*C7^2*(C5/8)+C7*SQRT((C5/8))*NORMSINV(RAND()))</f>
        <v/>
      </c>
      <c r="L179" s="17">
        <f>K179*EXP(-0.5*C7^2*(C5/8)+C7*SQRT((C5/8))*NORMSINV(RAND()))</f>
        <v/>
      </c>
      <c r="M179" s="17">
        <f>AVERAGE(E179:L179)</f>
        <v/>
      </c>
      <c r="N179" s="17">
        <f>GEOMEAN(E179:L179)</f>
        <v/>
      </c>
      <c r="O179" s="17">
        <f>MAX(M179-L179,0)</f>
        <v/>
      </c>
      <c r="P179" s="17">
        <f>MAX(N179-L179,0)</f>
        <v/>
      </c>
    </row>
    <row r="180" ht="12" customHeight="1" s="51">
      <c r="D180" s="23" t="n">
        <v>167</v>
      </c>
      <c r="E180" s="17">
        <f>1*EXP(-0.5*C7^2*(C5/8)+C7*SQRT((C5/8))*NORMSINV(RAND()))</f>
        <v/>
      </c>
      <c r="F180" s="17">
        <f>E180*EXP(-0.5*C7^2*(C5/8)+C7*SQRT((C5/8))*NORMSINV(RAND()))</f>
        <v/>
      </c>
      <c r="G180" s="17">
        <f>F180*EXP(-0.5*C7^2*(C5/8)+C7*SQRT((C5/8))*NORMSINV(RAND()))</f>
        <v/>
      </c>
      <c r="H180" s="17">
        <f>G180*EXP(-0.5*C7^2*(C5/8)+C7*SQRT((C5/8))*NORMSINV(RAND()))</f>
        <v/>
      </c>
      <c r="I180" s="17">
        <f>H180*EXP(-0.5*C7^2*(C5/8)+C7*SQRT((C5/8))*NORMSINV(RAND()))</f>
        <v/>
      </c>
      <c r="J180" s="17">
        <f>I180*EXP(-0.5*C7^2*(C5/8)+C7*SQRT((C5/8))*NORMSINV(RAND()))</f>
        <v/>
      </c>
      <c r="K180" s="17">
        <f>J180*EXP(-0.5*C7^2*(C5/8)+C7*SQRT((C5/8))*NORMSINV(RAND()))</f>
        <v/>
      </c>
      <c r="L180" s="17">
        <f>K180*EXP(-0.5*C7^2*(C5/8)+C7*SQRT((C5/8))*NORMSINV(RAND()))</f>
        <v/>
      </c>
      <c r="M180" s="17">
        <f>AVERAGE(E180:L180)</f>
        <v/>
      </c>
      <c r="N180" s="17">
        <f>GEOMEAN(E180:L180)</f>
        <v/>
      </c>
      <c r="O180" s="17">
        <f>MAX(M180-L180,0)</f>
        <v/>
      </c>
      <c r="P180" s="17">
        <f>MAX(N180-L180,0)</f>
        <v/>
      </c>
    </row>
    <row r="181" ht="12" customHeight="1" s="51">
      <c r="D181" s="23" t="n">
        <v>168</v>
      </c>
      <c r="E181" s="17">
        <f>1*EXP(-0.5*C7^2*(C5/8)+C7*SQRT((C5/8))*NORMSINV(RAND()))</f>
        <v/>
      </c>
      <c r="F181" s="17">
        <f>E181*EXP(-0.5*C7^2*(C5/8)+C7*SQRT((C5/8))*NORMSINV(RAND()))</f>
        <v/>
      </c>
      <c r="G181" s="17">
        <f>F181*EXP(-0.5*C7^2*(C5/8)+C7*SQRT((C5/8))*NORMSINV(RAND()))</f>
        <v/>
      </c>
      <c r="H181" s="17">
        <f>G181*EXP(-0.5*C7^2*(C5/8)+C7*SQRT((C5/8))*NORMSINV(RAND()))</f>
        <v/>
      </c>
      <c r="I181" s="17">
        <f>H181*EXP(-0.5*C7^2*(C5/8)+C7*SQRT((C5/8))*NORMSINV(RAND()))</f>
        <v/>
      </c>
      <c r="J181" s="17">
        <f>I181*EXP(-0.5*C7^2*(C5/8)+C7*SQRT((C5/8))*NORMSINV(RAND()))</f>
        <v/>
      </c>
      <c r="K181" s="17">
        <f>J181*EXP(-0.5*C7^2*(C5/8)+C7*SQRT((C5/8))*NORMSINV(RAND()))</f>
        <v/>
      </c>
      <c r="L181" s="17">
        <f>K181*EXP(-0.5*C7^2*(C5/8)+C7*SQRT((C5/8))*NORMSINV(RAND()))</f>
        <v/>
      </c>
      <c r="M181" s="17">
        <f>AVERAGE(E181:L181)</f>
        <v/>
      </c>
      <c r="N181" s="17">
        <f>GEOMEAN(E181:L181)</f>
        <v/>
      </c>
      <c r="O181" s="17">
        <f>MAX(M181-L181,0)</f>
        <v/>
      </c>
      <c r="P181" s="17">
        <f>MAX(N181-L181,0)</f>
        <v/>
      </c>
    </row>
    <row r="182" ht="12" customHeight="1" s="51">
      <c r="D182" s="23" t="n">
        <v>169</v>
      </c>
      <c r="E182" s="17">
        <f>1*EXP(-0.5*C7^2*(C5/8)+C7*SQRT((C5/8))*NORMSINV(RAND()))</f>
        <v/>
      </c>
      <c r="F182" s="17">
        <f>E182*EXP(-0.5*C7^2*(C5/8)+C7*SQRT((C5/8))*NORMSINV(RAND()))</f>
        <v/>
      </c>
      <c r="G182" s="17">
        <f>F182*EXP(-0.5*C7^2*(C5/8)+C7*SQRT((C5/8))*NORMSINV(RAND()))</f>
        <v/>
      </c>
      <c r="H182" s="17">
        <f>G182*EXP(-0.5*C7^2*(C5/8)+C7*SQRT((C5/8))*NORMSINV(RAND()))</f>
        <v/>
      </c>
      <c r="I182" s="17">
        <f>H182*EXP(-0.5*C7^2*(C5/8)+C7*SQRT((C5/8))*NORMSINV(RAND()))</f>
        <v/>
      </c>
      <c r="J182" s="17">
        <f>I182*EXP(-0.5*C7^2*(C5/8)+C7*SQRT((C5/8))*NORMSINV(RAND()))</f>
        <v/>
      </c>
      <c r="K182" s="17">
        <f>J182*EXP(-0.5*C7^2*(C5/8)+C7*SQRT((C5/8))*NORMSINV(RAND()))</f>
        <v/>
      </c>
      <c r="L182" s="17">
        <f>K182*EXP(-0.5*C7^2*(C5/8)+C7*SQRT((C5/8))*NORMSINV(RAND()))</f>
        <v/>
      </c>
      <c r="M182" s="17">
        <f>AVERAGE(E182:L182)</f>
        <v/>
      </c>
      <c r="N182" s="17">
        <f>GEOMEAN(E182:L182)</f>
        <v/>
      </c>
      <c r="O182" s="17">
        <f>MAX(M182-L182,0)</f>
        <v/>
      </c>
      <c r="P182" s="17">
        <f>MAX(N182-L182,0)</f>
        <v/>
      </c>
    </row>
    <row r="183" ht="12" customHeight="1" s="51">
      <c r="D183" s="23" t="n">
        <v>170</v>
      </c>
      <c r="E183" s="17">
        <f>1*EXP(-0.5*C7^2*(C5/8)+C7*SQRT((C5/8))*NORMSINV(RAND()))</f>
        <v/>
      </c>
      <c r="F183" s="17">
        <f>E183*EXP(-0.5*C7^2*(C5/8)+C7*SQRT((C5/8))*NORMSINV(RAND()))</f>
        <v/>
      </c>
      <c r="G183" s="17">
        <f>F183*EXP(-0.5*C7^2*(C5/8)+C7*SQRT((C5/8))*NORMSINV(RAND()))</f>
        <v/>
      </c>
      <c r="H183" s="17">
        <f>G183*EXP(-0.5*C7^2*(C5/8)+C7*SQRT((C5/8))*NORMSINV(RAND()))</f>
        <v/>
      </c>
      <c r="I183" s="17">
        <f>H183*EXP(-0.5*C7^2*(C5/8)+C7*SQRT((C5/8))*NORMSINV(RAND()))</f>
        <v/>
      </c>
      <c r="J183" s="17">
        <f>I183*EXP(-0.5*C7^2*(C5/8)+C7*SQRT((C5/8))*NORMSINV(RAND()))</f>
        <v/>
      </c>
      <c r="K183" s="17">
        <f>J183*EXP(-0.5*C7^2*(C5/8)+C7*SQRT((C5/8))*NORMSINV(RAND()))</f>
        <v/>
      </c>
      <c r="L183" s="17">
        <f>K183*EXP(-0.5*C7^2*(C5/8)+C7*SQRT((C5/8))*NORMSINV(RAND()))</f>
        <v/>
      </c>
      <c r="M183" s="17">
        <f>AVERAGE(E183:L183)</f>
        <v/>
      </c>
      <c r="N183" s="17">
        <f>GEOMEAN(E183:L183)</f>
        <v/>
      </c>
      <c r="O183" s="17">
        <f>MAX(M183-L183,0)</f>
        <v/>
      </c>
      <c r="P183" s="17">
        <f>MAX(N183-L183,0)</f>
        <v/>
      </c>
    </row>
    <row r="184" ht="12" customHeight="1" s="51">
      <c r="D184" s="23" t="n">
        <v>171</v>
      </c>
      <c r="E184" s="17">
        <f>1*EXP(-0.5*C7^2*(C5/8)+C7*SQRT((C5/8))*NORMSINV(RAND()))</f>
        <v/>
      </c>
      <c r="F184" s="17">
        <f>E184*EXP(-0.5*C7^2*(C5/8)+C7*SQRT((C5/8))*NORMSINV(RAND()))</f>
        <v/>
      </c>
      <c r="G184" s="17">
        <f>F184*EXP(-0.5*C7^2*(C5/8)+C7*SQRT((C5/8))*NORMSINV(RAND()))</f>
        <v/>
      </c>
      <c r="H184" s="17">
        <f>G184*EXP(-0.5*C7^2*(C5/8)+C7*SQRT((C5/8))*NORMSINV(RAND()))</f>
        <v/>
      </c>
      <c r="I184" s="17">
        <f>H184*EXP(-0.5*C7^2*(C5/8)+C7*SQRT((C5/8))*NORMSINV(RAND()))</f>
        <v/>
      </c>
      <c r="J184" s="17">
        <f>I184*EXP(-0.5*C7^2*(C5/8)+C7*SQRT((C5/8))*NORMSINV(RAND()))</f>
        <v/>
      </c>
      <c r="K184" s="17">
        <f>J184*EXP(-0.5*C7^2*(C5/8)+C7*SQRT((C5/8))*NORMSINV(RAND()))</f>
        <v/>
      </c>
      <c r="L184" s="17">
        <f>K184*EXP(-0.5*C7^2*(C5/8)+C7*SQRT((C5/8))*NORMSINV(RAND()))</f>
        <v/>
      </c>
      <c r="M184" s="17">
        <f>AVERAGE(E184:L184)</f>
        <v/>
      </c>
      <c r="N184" s="17">
        <f>GEOMEAN(E184:L184)</f>
        <v/>
      </c>
      <c r="O184" s="17">
        <f>MAX(M184-L184,0)</f>
        <v/>
      </c>
      <c r="P184" s="17">
        <f>MAX(N184-L184,0)</f>
        <v/>
      </c>
    </row>
    <row r="185" ht="12" customHeight="1" s="51">
      <c r="D185" s="23" t="n">
        <v>172</v>
      </c>
      <c r="E185" s="17">
        <f>1*EXP(-0.5*C7^2*(C5/8)+C7*SQRT((C5/8))*NORMSINV(RAND()))</f>
        <v/>
      </c>
      <c r="F185" s="17">
        <f>E185*EXP(-0.5*C7^2*(C5/8)+C7*SQRT((C5/8))*NORMSINV(RAND()))</f>
        <v/>
      </c>
      <c r="G185" s="17">
        <f>F185*EXP(-0.5*C7^2*(C5/8)+C7*SQRT((C5/8))*NORMSINV(RAND()))</f>
        <v/>
      </c>
      <c r="H185" s="17">
        <f>G185*EXP(-0.5*C7^2*(C5/8)+C7*SQRT((C5/8))*NORMSINV(RAND()))</f>
        <v/>
      </c>
      <c r="I185" s="17">
        <f>H185*EXP(-0.5*C7^2*(C5/8)+C7*SQRT((C5/8))*NORMSINV(RAND()))</f>
        <v/>
      </c>
      <c r="J185" s="17">
        <f>I185*EXP(-0.5*C7^2*(C5/8)+C7*SQRT((C5/8))*NORMSINV(RAND()))</f>
        <v/>
      </c>
      <c r="K185" s="17">
        <f>J185*EXP(-0.5*C7^2*(C5/8)+C7*SQRT((C5/8))*NORMSINV(RAND()))</f>
        <v/>
      </c>
      <c r="L185" s="17">
        <f>K185*EXP(-0.5*C7^2*(C5/8)+C7*SQRT((C5/8))*NORMSINV(RAND()))</f>
        <v/>
      </c>
      <c r="M185" s="17">
        <f>AVERAGE(E185:L185)</f>
        <v/>
      </c>
      <c r="N185" s="17">
        <f>GEOMEAN(E185:L185)</f>
        <v/>
      </c>
      <c r="O185" s="17">
        <f>MAX(M185-L185,0)</f>
        <v/>
      </c>
      <c r="P185" s="17">
        <f>MAX(N185-L185,0)</f>
        <v/>
      </c>
    </row>
    <row r="186" ht="12" customHeight="1" s="51">
      <c r="D186" s="23" t="n">
        <v>173</v>
      </c>
      <c r="E186" s="17">
        <f>1*EXP(-0.5*C7^2*(C5/8)+C7*SQRT((C5/8))*NORMSINV(RAND()))</f>
        <v/>
      </c>
      <c r="F186" s="17">
        <f>E186*EXP(-0.5*C7^2*(C5/8)+C7*SQRT((C5/8))*NORMSINV(RAND()))</f>
        <v/>
      </c>
      <c r="G186" s="17">
        <f>F186*EXP(-0.5*C7^2*(C5/8)+C7*SQRT((C5/8))*NORMSINV(RAND()))</f>
        <v/>
      </c>
      <c r="H186" s="17">
        <f>G186*EXP(-0.5*C7^2*(C5/8)+C7*SQRT((C5/8))*NORMSINV(RAND()))</f>
        <v/>
      </c>
      <c r="I186" s="17">
        <f>H186*EXP(-0.5*C7^2*(C5/8)+C7*SQRT((C5/8))*NORMSINV(RAND()))</f>
        <v/>
      </c>
      <c r="J186" s="17">
        <f>I186*EXP(-0.5*C7^2*(C5/8)+C7*SQRT((C5/8))*NORMSINV(RAND()))</f>
        <v/>
      </c>
      <c r="K186" s="17">
        <f>J186*EXP(-0.5*C7^2*(C5/8)+C7*SQRT((C5/8))*NORMSINV(RAND()))</f>
        <v/>
      </c>
      <c r="L186" s="17">
        <f>K186*EXP(-0.5*C7^2*(C5/8)+C7*SQRT((C5/8))*NORMSINV(RAND()))</f>
        <v/>
      </c>
      <c r="M186" s="17">
        <f>AVERAGE(E186:L186)</f>
        <v/>
      </c>
      <c r="N186" s="17">
        <f>GEOMEAN(E186:L186)</f>
        <v/>
      </c>
      <c r="O186" s="17">
        <f>MAX(M186-L186,0)</f>
        <v/>
      </c>
      <c r="P186" s="17">
        <f>MAX(N186-L186,0)</f>
        <v/>
      </c>
    </row>
    <row r="187" ht="12" customHeight="1" s="51">
      <c r="D187" s="23" t="n">
        <v>174</v>
      </c>
      <c r="E187" s="17">
        <f>1*EXP(-0.5*C7^2*(C5/8)+C7*SQRT((C5/8))*NORMSINV(RAND()))</f>
        <v/>
      </c>
      <c r="F187" s="17">
        <f>E187*EXP(-0.5*C7^2*(C5/8)+C7*SQRT((C5/8))*NORMSINV(RAND()))</f>
        <v/>
      </c>
      <c r="G187" s="17">
        <f>F187*EXP(-0.5*C7^2*(C5/8)+C7*SQRT((C5/8))*NORMSINV(RAND()))</f>
        <v/>
      </c>
      <c r="H187" s="17">
        <f>G187*EXP(-0.5*C7^2*(C5/8)+C7*SQRT((C5/8))*NORMSINV(RAND()))</f>
        <v/>
      </c>
      <c r="I187" s="17">
        <f>H187*EXP(-0.5*C7^2*(C5/8)+C7*SQRT((C5/8))*NORMSINV(RAND()))</f>
        <v/>
      </c>
      <c r="J187" s="17">
        <f>I187*EXP(-0.5*C7^2*(C5/8)+C7*SQRT((C5/8))*NORMSINV(RAND()))</f>
        <v/>
      </c>
      <c r="K187" s="17">
        <f>J187*EXP(-0.5*C7^2*(C5/8)+C7*SQRT((C5/8))*NORMSINV(RAND()))</f>
        <v/>
      </c>
      <c r="L187" s="17">
        <f>K187*EXP(-0.5*C7^2*(C5/8)+C7*SQRT((C5/8))*NORMSINV(RAND()))</f>
        <v/>
      </c>
      <c r="M187" s="17">
        <f>AVERAGE(E187:L187)</f>
        <v/>
      </c>
      <c r="N187" s="17">
        <f>GEOMEAN(E187:L187)</f>
        <v/>
      </c>
      <c r="O187" s="17">
        <f>MAX(M187-L187,0)</f>
        <v/>
      </c>
      <c r="P187" s="17">
        <f>MAX(N187-L187,0)</f>
        <v/>
      </c>
    </row>
    <row r="188" ht="12" customHeight="1" s="51">
      <c r="D188" s="23" t="n">
        <v>175</v>
      </c>
      <c r="E188" s="17">
        <f>1*EXP(-0.5*C7^2*(C5/8)+C7*SQRT((C5/8))*NORMSINV(RAND()))</f>
        <v/>
      </c>
      <c r="F188" s="17">
        <f>E188*EXP(-0.5*C7^2*(C5/8)+C7*SQRT((C5/8))*NORMSINV(RAND()))</f>
        <v/>
      </c>
      <c r="G188" s="17">
        <f>F188*EXP(-0.5*C7^2*(C5/8)+C7*SQRT((C5/8))*NORMSINV(RAND()))</f>
        <v/>
      </c>
      <c r="H188" s="17">
        <f>G188*EXP(-0.5*C7^2*(C5/8)+C7*SQRT((C5/8))*NORMSINV(RAND()))</f>
        <v/>
      </c>
      <c r="I188" s="17">
        <f>H188*EXP(-0.5*C7^2*(C5/8)+C7*SQRT((C5/8))*NORMSINV(RAND()))</f>
        <v/>
      </c>
      <c r="J188" s="17">
        <f>I188*EXP(-0.5*C7^2*(C5/8)+C7*SQRT((C5/8))*NORMSINV(RAND()))</f>
        <v/>
      </c>
      <c r="K188" s="17">
        <f>J188*EXP(-0.5*C7^2*(C5/8)+C7*SQRT((C5/8))*NORMSINV(RAND()))</f>
        <v/>
      </c>
      <c r="L188" s="17">
        <f>K188*EXP(-0.5*C7^2*(C5/8)+C7*SQRT((C5/8))*NORMSINV(RAND()))</f>
        <v/>
      </c>
      <c r="M188" s="17">
        <f>AVERAGE(E188:L188)</f>
        <v/>
      </c>
      <c r="N188" s="17">
        <f>GEOMEAN(E188:L188)</f>
        <v/>
      </c>
      <c r="O188" s="17">
        <f>MAX(M188-L188,0)</f>
        <v/>
      </c>
      <c r="P188" s="17">
        <f>MAX(N188-L188,0)</f>
        <v/>
      </c>
    </row>
    <row r="189" ht="12" customHeight="1" s="51">
      <c r="D189" s="23" t="n">
        <v>176</v>
      </c>
      <c r="E189" s="17">
        <f>1*EXP(-0.5*C7^2*(C5/8)+C7*SQRT((C5/8))*NORMSINV(RAND()))</f>
        <v/>
      </c>
      <c r="F189" s="17">
        <f>E189*EXP(-0.5*C7^2*(C5/8)+C7*SQRT((C5/8))*NORMSINV(RAND()))</f>
        <v/>
      </c>
      <c r="G189" s="17">
        <f>F189*EXP(-0.5*C7^2*(C5/8)+C7*SQRT((C5/8))*NORMSINV(RAND()))</f>
        <v/>
      </c>
      <c r="H189" s="17">
        <f>G189*EXP(-0.5*C7^2*(C5/8)+C7*SQRT((C5/8))*NORMSINV(RAND()))</f>
        <v/>
      </c>
      <c r="I189" s="17">
        <f>H189*EXP(-0.5*C7^2*(C5/8)+C7*SQRT((C5/8))*NORMSINV(RAND()))</f>
        <v/>
      </c>
      <c r="J189" s="17">
        <f>I189*EXP(-0.5*C7^2*(C5/8)+C7*SQRT((C5/8))*NORMSINV(RAND()))</f>
        <v/>
      </c>
      <c r="K189" s="17">
        <f>J189*EXP(-0.5*C7^2*(C5/8)+C7*SQRT((C5/8))*NORMSINV(RAND()))</f>
        <v/>
      </c>
      <c r="L189" s="17">
        <f>K189*EXP(-0.5*C7^2*(C5/8)+C7*SQRT((C5/8))*NORMSINV(RAND()))</f>
        <v/>
      </c>
      <c r="M189" s="17">
        <f>AVERAGE(E189:L189)</f>
        <v/>
      </c>
      <c r="N189" s="17">
        <f>GEOMEAN(E189:L189)</f>
        <v/>
      </c>
      <c r="O189" s="17">
        <f>MAX(M189-L189,0)</f>
        <v/>
      </c>
      <c r="P189" s="17">
        <f>MAX(N189-L189,0)</f>
        <v/>
      </c>
    </row>
    <row r="190" ht="12" customHeight="1" s="51">
      <c r="D190" s="23" t="n">
        <v>177</v>
      </c>
      <c r="E190" s="17">
        <f>1*EXP(-0.5*C7^2*(C5/8)+C7*SQRT((C5/8))*NORMSINV(RAND()))</f>
        <v/>
      </c>
      <c r="F190" s="17">
        <f>E190*EXP(-0.5*C7^2*(C5/8)+C7*SQRT((C5/8))*NORMSINV(RAND()))</f>
        <v/>
      </c>
      <c r="G190" s="17">
        <f>F190*EXP(-0.5*C7^2*(C5/8)+C7*SQRT((C5/8))*NORMSINV(RAND()))</f>
        <v/>
      </c>
      <c r="H190" s="17">
        <f>G190*EXP(-0.5*C7^2*(C5/8)+C7*SQRT((C5/8))*NORMSINV(RAND()))</f>
        <v/>
      </c>
      <c r="I190" s="17">
        <f>H190*EXP(-0.5*C7^2*(C5/8)+C7*SQRT((C5/8))*NORMSINV(RAND()))</f>
        <v/>
      </c>
      <c r="J190" s="17">
        <f>I190*EXP(-0.5*C7^2*(C5/8)+C7*SQRT((C5/8))*NORMSINV(RAND()))</f>
        <v/>
      </c>
      <c r="K190" s="17">
        <f>J190*EXP(-0.5*C7^2*(C5/8)+C7*SQRT((C5/8))*NORMSINV(RAND()))</f>
        <v/>
      </c>
      <c r="L190" s="17">
        <f>K190*EXP(-0.5*C7^2*(C5/8)+C7*SQRT((C5/8))*NORMSINV(RAND()))</f>
        <v/>
      </c>
      <c r="M190" s="17">
        <f>AVERAGE(E190:L190)</f>
        <v/>
      </c>
      <c r="N190" s="17">
        <f>GEOMEAN(E190:L190)</f>
        <v/>
      </c>
      <c r="O190" s="17">
        <f>MAX(M190-L190,0)</f>
        <v/>
      </c>
      <c r="P190" s="17">
        <f>MAX(N190-L190,0)</f>
        <v/>
      </c>
    </row>
    <row r="191" ht="12" customHeight="1" s="51">
      <c r="D191" s="23" t="n">
        <v>178</v>
      </c>
      <c r="E191" s="17">
        <f>1*EXP(-0.5*C7^2*(C5/8)+C7*SQRT((C5/8))*NORMSINV(RAND()))</f>
        <v/>
      </c>
      <c r="F191" s="17">
        <f>E191*EXP(-0.5*C7^2*(C5/8)+C7*SQRT((C5/8))*NORMSINV(RAND()))</f>
        <v/>
      </c>
      <c r="G191" s="17">
        <f>F191*EXP(-0.5*C7^2*(C5/8)+C7*SQRT((C5/8))*NORMSINV(RAND()))</f>
        <v/>
      </c>
      <c r="H191" s="17">
        <f>G191*EXP(-0.5*C7^2*(C5/8)+C7*SQRT((C5/8))*NORMSINV(RAND()))</f>
        <v/>
      </c>
      <c r="I191" s="17">
        <f>H191*EXP(-0.5*C7^2*(C5/8)+C7*SQRT((C5/8))*NORMSINV(RAND()))</f>
        <v/>
      </c>
      <c r="J191" s="17">
        <f>I191*EXP(-0.5*C7^2*(C5/8)+C7*SQRT((C5/8))*NORMSINV(RAND()))</f>
        <v/>
      </c>
      <c r="K191" s="17">
        <f>J191*EXP(-0.5*C7^2*(C5/8)+C7*SQRT((C5/8))*NORMSINV(RAND()))</f>
        <v/>
      </c>
      <c r="L191" s="17">
        <f>K191*EXP(-0.5*C7^2*(C5/8)+C7*SQRT((C5/8))*NORMSINV(RAND()))</f>
        <v/>
      </c>
      <c r="M191" s="17">
        <f>AVERAGE(E191:L191)</f>
        <v/>
      </c>
      <c r="N191" s="17">
        <f>GEOMEAN(E191:L191)</f>
        <v/>
      </c>
      <c r="O191" s="17">
        <f>MAX(M191-L191,0)</f>
        <v/>
      </c>
      <c r="P191" s="17">
        <f>MAX(N191-L191,0)</f>
        <v/>
      </c>
    </row>
    <row r="192" ht="12" customHeight="1" s="51">
      <c r="D192" s="23" t="n">
        <v>179</v>
      </c>
      <c r="E192" s="17">
        <f>1*EXP(-0.5*C7^2*(C5/8)+C7*SQRT((C5/8))*NORMSINV(RAND()))</f>
        <v/>
      </c>
      <c r="F192" s="17">
        <f>E192*EXP(-0.5*C7^2*(C5/8)+C7*SQRT((C5/8))*NORMSINV(RAND()))</f>
        <v/>
      </c>
      <c r="G192" s="17">
        <f>F192*EXP(-0.5*C7^2*(C5/8)+C7*SQRT((C5/8))*NORMSINV(RAND()))</f>
        <v/>
      </c>
      <c r="H192" s="17">
        <f>G192*EXP(-0.5*C7^2*(C5/8)+C7*SQRT((C5/8))*NORMSINV(RAND()))</f>
        <v/>
      </c>
      <c r="I192" s="17">
        <f>H192*EXP(-0.5*C7^2*(C5/8)+C7*SQRT((C5/8))*NORMSINV(RAND()))</f>
        <v/>
      </c>
      <c r="J192" s="17">
        <f>I192*EXP(-0.5*C7^2*(C5/8)+C7*SQRT((C5/8))*NORMSINV(RAND()))</f>
        <v/>
      </c>
      <c r="K192" s="17">
        <f>J192*EXP(-0.5*C7^2*(C5/8)+C7*SQRT((C5/8))*NORMSINV(RAND()))</f>
        <v/>
      </c>
      <c r="L192" s="17">
        <f>K192*EXP(-0.5*C7^2*(C5/8)+C7*SQRT((C5/8))*NORMSINV(RAND()))</f>
        <v/>
      </c>
      <c r="M192" s="17">
        <f>AVERAGE(E192:L192)</f>
        <v/>
      </c>
      <c r="N192" s="17">
        <f>GEOMEAN(E192:L192)</f>
        <v/>
      </c>
      <c r="O192" s="17">
        <f>MAX(M192-L192,0)</f>
        <v/>
      </c>
      <c r="P192" s="17">
        <f>MAX(N192-L192,0)</f>
        <v/>
      </c>
    </row>
    <row r="193" ht="12" customHeight="1" s="51">
      <c r="D193" s="23" t="n">
        <v>180</v>
      </c>
      <c r="E193" s="17">
        <f>1*EXP(-0.5*C7^2*(C5/8)+C7*SQRT((C5/8))*NORMSINV(RAND()))</f>
        <v/>
      </c>
      <c r="F193" s="17">
        <f>E193*EXP(-0.5*C7^2*(C5/8)+C7*SQRT((C5/8))*NORMSINV(RAND()))</f>
        <v/>
      </c>
      <c r="G193" s="17">
        <f>F193*EXP(-0.5*C7^2*(C5/8)+C7*SQRT((C5/8))*NORMSINV(RAND()))</f>
        <v/>
      </c>
      <c r="H193" s="17">
        <f>G193*EXP(-0.5*C7^2*(C5/8)+C7*SQRT((C5/8))*NORMSINV(RAND()))</f>
        <v/>
      </c>
      <c r="I193" s="17">
        <f>H193*EXP(-0.5*C7^2*(C5/8)+C7*SQRT((C5/8))*NORMSINV(RAND()))</f>
        <v/>
      </c>
      <c r="J193" s="17">
        <f>I193*EXP(-0.5*C7^2*(C5/8)+C7*SQRT((C5/8))*NORMSINV(RAND()))</f>
        <v/>
      </c>
      <c r="K193" s="17">
        <f>J193*EXP(-0.5*C7^2*(C5/8)+C7*SQRT((C5/8))*NORMSINV(RAND()))</f>
        <v/>
      </c>
      <c r="L193" s="17">
        <f>K193*EXP(-0.5*C7^2*(C5/8)+C7*SQRT((C5/8))*NORMSINV(RAND()))</f>
        <v/>
      </c>
      <c r="M193" s="17">
        <f>AVERAGE(E193:L193)</f>
        <v/>
      </c>
      <c r="N193" s="17">
        <f>GEOMEAN(E193:L193)</f>
        <v/>
      </c>
      <c r="O193" s="17">
        <f>MAX(M193-L193,0)</f>
        <v/>
      </c>
      <c r="P193" s="17">
        <f>MAX(N193-L193,0)</f>
        <v/>
      </c>
    </row>
    <row r="194" ht="12" customHeight="1" s="51">
      <c r="D194" s="23" t="n">
        <v>181</v>
      </c>
      <c r="E194" s="17">
        <f>1*EXP(-0.5*C7^2*(C5/8)+C7*SQRT((C5/8))*NORMSINV(RAND()))</f>
        <v/>
      </c>
      <c r="F194" s="17">
        <f>E194*EXP(-0.5*C7^2*(C5/8)+C7*SQRT((C5/8))*NORMSINV(RAND()))</f>
        <v/>
      </c>
      <c r="G194" s="17">
        <f>F194*EXP(-0.5*C7^2*(C5/8)+C7*SQRT((C5/8))*NORMSINV(RAND()))</f>
        <v/>
      </c>
      <c r="H194" s="17">
        <f>G194*EXP(-0.5*C7^2*(C5/8)+C7*SQRT((C5/8))*NORMSINV(RAND()))</f>
        <v/>
      </c>
      <c r="I194" s="17">
        <f>H194*EXP(-0.5*C7^2*(C5/8)+C7*SQRT((C5/8))*NORMSINV(RAND()))</f>
        <v/>
      </c>
      <c r="J194" s="17">
        <f>I194*EXP(-0.5*C7^2*(C5/8)+C7*SQRT((C5/8))*NORMSINV(RAND()))</f>
        <v/>
      </c>
      <c r="K194" s="17">
        <f>J194*EXP(-0.5*C7^2*(C5/8)+C7*SQRT((C5/8))*NORMSINV(RAND()))</f>
        <v/>
      </c>
      <c r="L194" s="17">
        <f>K194*EXP(-0.5*C7^2*(C5/8)+C7*SQRT((C5/8))*NORMSINV(RAND()))</f>
        <v/>
      </c>
      <c r="M194" s="17">
        <f>AVERAGE(E194:L194)</f>
        <v/>
      </c>
      <c r="N194" s="17">
        <f>GEOMEAN(E194:L194)</f>
        <v/>
      </c>
      <c r="O194" s="17">
        <f>MAX(M194-L194,0)</f>
        <v/>
      </c>
      <c r="P194" s="17">
        <f>MAX(N194-L194,0)</f>
        <v/>
      </c>
    </row>
    <row r="195" ht="12" customHeight="1" s="51">
      <c r="D195" s="23" t="n">
        <v>182</v>
      </c>
      <c r="E195" s="17">
        <f>1*EXP(-0.5*C7^2*(C5/8)+C7*SQRT((C5/8))*NORMSINV(RAND()))</f>
        <v/>
      </c>
      <c r="F195" s="17">
        <f>E195*EXP(-0.5*C7^2*(C5/8)+C7*SQRT((C5/8))*NORMSINV(RAND()))</f>
        <v/>
      </c>
      <c r="G195" s="17">
        <f>F195*EXP(-0.5*C7^2*(C5/8)+C7*SQRT((C5/8))*NORMSINV(RAND()))</f>
        <v/>
      </c>
      <c r="H195" s="17">
        <f>G195*EXP(-0.5*C7^2*(C5/8)+C7*SQRT((C5/8))*NORMSINV(RAND()))</f>
        <v/>
      </c>
      <c r="I195" s="17">
        <f>H195*EXP(-0.5*C7^2*(C5/8)+C7*SQRT((C5/8))*NORMSINV(RAND()))</f>
        <v/>
      </c>
      <c r="J195" s="17">
        <f>I195*EXP(-0.5*C7^2*(C5/8)+C7*SQRT((C5/8))*NORMSINV(RAND()))</f>
        <v/>
      </c>
      <c r="K195" s="17">
        <f>J195*EXP(-0.5*C7^2*(C5/8)+C7*SQRT((C5/8))*NORMSINV(RAND()))</f>
        <v/>
      </c>
      <c r="L195" s="17">
        <f>K195*EXP(-0.5*C7^2*(C5/8)+C7*SQRT((C5/8))*NORMSINV(RAND()))</f>
        <v/>
      </c>
      <c r="M195" s="17">
        <f>AVERAGE(E195:L195)</f>
        <v/>
      </c>
      <c r="N195" s="17">
        <f>GEOMEAN(E195:L195)</f>
        <v/>
      </c>
      <c r="O195" s="17">
        <f>MAX(M195-L195,0)</f>
        <v/>
      </c>
      <c r="P195" s="17">
        <f>MAX(N195-L195,0)</f>
        <v/>
      </c>
    </row>
    <row r="196" ht="12" customHeight="1" s="51">
      <c r="D196" s="23" t="n">
        <v>183</v>
      </c>
      <c r="E196" s="17">
        <f>1*EXP(-0.5*C7^2*(C5/8)+C7*SQRT((C5/8))*NORMSINV(RAND()))</f>
        <v/>
      </c>
      <c r="F196" s="17">
        <f>E196*EXP(-0.5*C7^2*(C5/8)+C7*SQRT((C5/8))*NORMSINV(RAND()))</f>
        <v/>
      </c>
      <c r="G196" s="17">
        <f>F196*EXP(-0.5*C7^2*(C5/8)+C7*SQRT((C5/8))*NORMSINV(RAND()))</f>
        <v/>
      </c>
      <c r="H196" s="17">
        <f>G196*EXP(-0.5*C7^2*(C5/8)+C7*SQRT((C5/8))*NORMSINV(RAND()))</f>
        <v/>
      </c>
      <c r="I196" s="17">
        <f>H196*EXP(-0.5*C7^2*(C5/8)+C7*SQRT((C5/8))*NORMSINV(RAND()))</f>
        <v/>
      </c>
      <c r="J196" s="17">
        <f>I196*EXP(-0.5*C7^2*(C5/8)+C7*SQRT((C5/8))*NORMSINV(RAND()))</f>
        <v/>
      </c>
      <c r="K196" s="17">
        <f>J196*EXP(-0.5*C7^2*(C5/8)+C7*SQRT((C5/8))*NORMSINV(RAND()))</f>
        <v/>
      </c>
      <c r="L196" s="17">
        <f>K196*EXP(-0.5*C7^2*(C5/8)+C7*SQRT((C5/8))*NORMSINV(RAND()))</f>
        <v/>
      </c>
      <c r="M196" s="17">
        <f>AVERAGE(E196:L196)</f>
        <v/>
      </c>
      <c r="N196" s="17">
        <f>GEOMEAN(E196:L196)</f>
        <v/>
      </c>
      <c r="O196" s="17">
        <f>MAX(M196-L196,0)</f>
        <v/>
      </c>
      <c r="P196" s="17">
        <f>MAX(N196-L196,0)</f>
        <v/>
      </c>
    </row>
    <row r="197" ht="12" customHeight="1" s="51">
      <c r="D197" s="23" t="n">
        <v>184</v>
      </c>
      <c r="E197" s="17">
        <f>1*EXP(-0.5*C7^2*(C5/8)+C7*SQRT((C5/8))*NORMSINV(RAND()))</f>
        <v/>
      </c>
      <c r="F197" s="17">
        <f>E197*EXP(-0.5*C7^2*(C5/8)+C7*SQRT((C5/8))*NORMSINV(RAND()))</f>
        <v/>
      </c>
      <c r="G197" s="17">
        <f>F197*EXP(-0.5*C7^2*(C5/8)+C7*SQRT((C5/8))*NORMSINV(RAND()))</f>
        <v/>
      </c>
      <c r="H197" s="17">
        <f>G197*EXP(-0.5*C7^2*(C5/8)+C7*SQRT((C5/8))*NORMSINV(RAND()))</f>
        <v/>
      </c>
      <c r="I197" s="17">
        <f>H197*EXP(-0.5*C7^2*(C5/8)+C7*SQRT((C5/8))*NORMSINV(RAND()))</f>
        <v/>
      </c>
      <c r="J197" s="17">
        <f>I197*EXP(-0.5*C7^2*(C5/8)+C7*SQRT((C5/8))*NORMSINV(RAND()))</f>
        <v/>
      </c>
      <c r="K197" s="17">
        <f>J197*EXP(-0.5*C7^2*(C5/8)+C7*SQRT((C5/8))*NORMSINV(RAND()))</f>
        <v/>
      </c>
      <c r="L197" s="17">
        <f>K197*EXP(-0.5*C7^2*(C5/8)+C7*SQRT((C5/8))*NORMSINV(RAND()))</f>
        <v/>
      </c>
      <c r="M197" s="17">
        <f>AVERAGE(E197:L197)</f>
        <v/>
      </c>
      <c r="N197" s="17">
        <f>GEOMEAN(E197:L197)</f>
        <v/>
      </c>
      <c r="O197" s="17">
        <f>MAX(M197-L197,0)</f>
        <v/>
      </c>
      <c r="P197" s="17">
        <f>MAX(N197-L197,0)</f>
        <v/>
      </c>
    </row>
    <row r="198" ht="12" customHeight="1" s="51">
      <c r="D198" s="23" t="n">
        <v>185</v>
      </c>
      <c r="E198" s="17">
        <f>1*EXP(-0.5*C7^2*(C5/8)+C7*SQRT((C5/8))*NORMSINV(RAND()))</f>
        <v/>
      </c>
      <c r="F198" s="17">
        <f>E198*EXP(-0.5*C7^2*(C5/8)+C7*SQRT((C5/8))*NORMSINV(RAND()))</f>
        <v/>
      </c>
      <c r="G198" s="17">
        <f>F198*EXP(-0.5*C7^2*(C5/8)+C7*SQRT((C5/8))*NORMSINV(RAND()))</f>
        <v/>
      </c>
      <c r="H198" s="17">
        <f>G198*EXP(-0.5*C7^2*(C5/8)+C7*SQRT((C5/8))*NORMSINV(RAND()))</f>
        <v/>
      </c>
      <c r="I198" s="17">
        <f>H198*EXP(-0.5*C7^2*(C5/8)+C7*SQRT((C5/8))*NORMSINV(RAND()))</f>
        <v/>
      </c>
      <c r="J198" s="17">
        <f>I198*EXP(-0.5*C7^2*(C5/8)+C7*SQRT((C5/8))*NORMSINV(RAND()))</f>
        <v/>
      </c>
      <c r="K198" s="17">
        <f>J198*EXP(-0.5*C7^2*(C5/8)+C7*SQRT((C5/8))*NORMSINV(RAND()))</f>
        <v/>
      </c>
      <c r="L198" s="17">
        <f>K198*EXP(-0.5*C7^2*(C5/8)+C7*SQRT((C5/8))*NORMSINV(RAND()))</f>
        <v/>
      </c>
      <c r="M198" s="17">
        <f>AVERAGE(E198:L198)</f>
        <v/>
      </c>
      <c r="N198" s="17">
        <f>GEOMEAN(E198:L198)</f>
        <v/>
      </c>
      <c r="O198" s="17">
        <f>MAX(M198-L198,0)</f>
        <v/>
      </c>
      <c r="P198" s="17">
        <f>MAX(N198-L198,0)</f>
        <v/>
      </c>
    </row>
    <row r="199" ht="12" customHeight="1" s="51">
      <c r="D199" s="23" t="n">
        <v>186</v>
      </c>
      <c r="E199" s="17">
        <f>1*EXP(-0.5*C7^2*(C5/8)+C7*SQRT((C5/8))*NORMSINV(RAND()))</f>
        <v/>
      </c>
      <c r="F199" s="17">
        <f>E199*EXP(-0.5*C7^2*(C5/8)+C7*SQRT((C5/8))*NORMSINV(RAND()))</f>
        <v/>
      </c>
      <c r="G199" s="17">
        <f>F199*EXP(-0.5*C7^2*(C5/8)+C7*SQRT((C5/8))*NORMSINV(RAND()))</f>
        <v/>
      </c>
      <c r="H199" s="17">
        <f>G199*EXP(-0.5*C7^2*(C5/8)+C7*SQRT((C5/8))*NORMSINV(RAND()))</f>
        <v/>
      </c>
      <c r="I199" s="17">
        <f>H199*EXP(-0.5*C7^2*(C5/8)+C7*SQRT((C5/8))*NORMSINV(RAND()))</f>
        <v/>
      </c>
      <c r="J199" s="17">
        <f>I199*EXP(-0.5*C7^2*(C5/8)+C7*SQRT((C5/8))*NORMSINV(RAND()))</f>
        <v/>
      </c>
      <c r="K199" s="17">
        <f>J199*EXP(-0.5*C7^2*(C5/8)+C7*SQRT((C5/8))*NORMSINV(RAND()))</f>
        <v/>
      </c>
      <c r="L199" s="17">
        <f>K199*EXP(-0.5*C7^2*(C5/8)+C7*SQRT((C5/8))*NORMSINV(RAND()))</f>
        <v/>
      </c>
      <c r="M199" s="17">
        <f>AVERAGE(E199:L199)</f>
        <v/>
      </c>
      <c r="N199" s="17">
        <f>GEOMEAN(E199:L199)</f>
        <v/>
      </c>
      <c r="O199" s="17">
        <f>MAX(M199-L199,0)</f>
        <v/>
      </c>
      <c r="P199" s="17">
        <f>MAX(N199-L199,0)</f>
        <v/>
      </c>
    </row>
    <row r="200" ht="12" customHeight="1" s="51">
      <c r="D200" s="23" t="n">
        <v>187</v>
      </c>
      <c r="E200" s="17">
        <f>1*EXP(-0.5*C7^2*(C5/8)+C7*SQRT((C5/8))*NORMSINV(RAND()))</f>
        <v/>
      </c>
      <c r="F200" s="17">
        <f>E200*EXP(-0.5*C7^2*(C5/8)+C7*SQRT((C5/8))*NORMSINV(RAND()))</f>
        <v/>
      </c>
      <c r="G200" s="17">
        <f>F200*EXP(-0.5*C7^2*(C5/8)+C7*SQRT((C5/8))*NORMSINV(RAND()))</f>
        <v/>
      </c>
      <c r="H200" s="17">
        <f>G200*EXP(-0.5*C7^2*(C5/8)+C7*SQRT((C5/8))*NORMSINV(RAND()))</f>
        <v/>
      </c>
      <c r="I200" s="17">
        <f>H200*EXP(-0.5*C7^2*(C5/8)+C7*SQRT((C5/8))*NORMSINV(RAND()))</f>
        <v/>
      </c>
      <c r="J200" s="17">
        <f>I200*EXP(-0.5*C7^2*(C5/8)+C7*SQRT((C5/8))*NORMSINV(RAND()))</f>
        <v/>
      </c>
      <c r="K200" s="17">
        <f>J200*EXP(-0.5*C7^2*(C5/8)+C7*SQRT((C5/8))*NORMSINV(RAND()))</f>
        <v/>
      </c>
      <c r="L200" s="17">
        <f>K200*EXP(-0.5*C7^2*(C5/8)+C7*SQRT((C5/8))*NORMSINV(RAND()))</f>
        <v/>
      </c>
      <c r="M200" s="17">
        <f>AVERAGE(E200:L200)</f>
        <v/>
      </c>
      <c r="N200" s="17">
        <f>GEOMEAN(E200:L200)</f>
        <v/>
      </c>
      <c r="O200" s="17">
        <f>MAX(M200-L200,0)</f>
        <v/>
      </c>
      <c r="P200" s="17">
        <f>MAX(N200-L200,0)</f>
        <v/>
      </c>
    </row>
    <row r="201" ht="12" customHeight="1" s="51">
      <c r="D201" s="23" t="n">
        <v>188</v>
      </c>
      <c r="E201" s="17">
        <f>1*EXP(-0.5*C7^2*(C5/8)+C7*SQRT((C5/8))*NORMSINV(RAND()))</f>
        <v/>
      </c>
      <c r="F201" s="17">
        <f>E201*EXP(-0.5*C7^2*(C5/8)+C7*SQRT((C5/8))*NORMSINV(RAND()))</f>
        <v/>
      </c>
      <c r="G201" s="17">
        <f>F201*EXP(-0.5*C7^2*(C5/8)+C7*SQRT((C5/8))*NORMSINV(RAND()))</f>
        <v/>
      </c>
      <c r="H201" s="17">
        <f>G201*EXP(-0.5*C7^2*(C5/8)+C7*SQRT((C5/8))*NORMSINV(RAND()))</f>
        <v/>
      </c>
      <c r="I201" s="17">
        <f>H201*EXP(-0.5*C7^2*(C5/8)+C7*SQRT((C5/8))*NORMSINV(RAND()))</f>
        <v/>
      </c>
      <c r="J201" s="17">
        <f>I201*EXP(-0.5*C7^2*(C5/8)+C7*SQRT((C5/8))*NORMSINV(RAND()))</f>
        <v/>
      </c>
      <c r="K201" s="17">
        <f>J201*EXP(-0.5*C7^2*(C5/8)+C7*SQRT((C5/8))*NORMSINV(RAND()))</f>
        <v/>
      </c>
      <c r="L201" s="17">
        <f>K201*EXP(-0.5*C7^2*(C5/8)+C7*SQRT((C5/8))*NORMSINV(RAND()))</f>
        <v/>
      </c>
      <c r="M201" s="17">
        <f>AVERAGE(E201:L201)</f>
        <v/>
      </c>
      <c r="N201" s="17">
        <f>GEOMEAN(E201:L201)</f>
        <v/>
      </c>
      <c r="O201" s="17">
        <f>MAX(M201-L201,0)</f>
        <v/>
      </c>
      <c r="P201" s="17">
        <f>MAX(N201-L201,0)</f>
        <v/>
      </c>
    </row>
    <row r="202" ht="12" customHeight="1" s="51">
      <c r="D202" s="23" t="n">
        <v>189</v>
      </c>
      <c r="E202" s="17">
        <f>1*EXP(-0.5*C7^2*(C5/8)+C7*SQRT((C5/8))*NORMSINV(RAND()))</f>
        <v/>
      </c>
      <c r="F202" s="17">
        <f>E202*EXP(-0.5*C7^2*(C5/8)+C7*SQRT((C5/8))*NORMSINV(RAND()))</f>
        <v/>
      </c>
      <c r="G202" s="17">
        <f>F202*EXP(-0.5*C7^2*(C5/8)+C7*SQRT((C5/8))*NORMSINV(RAND()))</f>
        <v/>
      </c>
      <c r="H202" s="17">
        <f>G202*EXP(-0.5*C7^2*(C5/8)+C7*SQRT((C5/8))*NORMSINV(RAND()))</f>
        <v/>
      </c>
      <c r="I202" s="17">
        <f>H202*EXP(-0.5*C7^2*(C5/8)+C7*SQRT((C5/8))*NORMSINV(RAND()))</f>
        <v/>
      </c>
      <c r="J202" s="17">
        <f>I202*EXP(-0.5*C7^2*(C5/8)+C7*SQRT((C5/8))*NORMSINV(RAND()))</f>
        <v/>
      </c>
      <c r="K202" s="17">
        <f>J202*EXP(-0.5*C7^2*(C5/8)+C7*SQRT((C5/8))*NORMSINV(RAND()))</f>
        <v/>
      </c>
      <c r="L202" s="17">
        <f>K202*EXP(-0.5*C7^2*(C5/8)+C7*SQRT((C5/8))*NORMSINV(RAND()))</f>
        <v/>
      </c>
      <c r="M202" s="17">
        <f>AVERAGE(E202:L202)</f>
        <v/>
      </c>
      <c r="N202" s="17">
        <f>GEOMEAN(E202:L202)</f>
        <v/>
      </c>
      <c r="O202" s="17">
        <f>MAX(M202-L202,0)</f>
        <v/>
      </c>
      <c r="P202" s="17">
        <f>MAX(N202-L202,0)</f>
        <v/>
      </c>
    </row>
    <row r="203" ht="12" customHeight="1" s="51">
      <c r="D203" s="23" t="n">
        <v>190</v>
      </c>
      <c r="E203" s="17">
        <f>1*EXP(-0.5*C7^2*(C5/8)+C7*SQRT((C5/8))*NORMSINV(RAND()))</f>
        <v/>
      </c>
      <c r="F203" s="17">
        <f>E203*EXP(-0.5*C7^2*(C5/8)+C7*SQRT((C5/8))*NORMSINV(RAND()))</f>
        <v/>
      </c>
      <c r="G203" s="17">
        <f>F203*EXP(-0.5*C7^2*(C5/8)+C7*SQRT((C5/8))*NORMSINV(RAND()))</f>
        <v/>
      </c>
      <c r="H203" s="17">
        <f>G203*EXP(-0.5*C7^2*(C5/8)+C7*SQRT((C5/8))*NORMSINV(RAND()))</f>
        <v/>
      </c>
      <c r="I203" s="17">
        <f>H203*EXP(-0.5*C7^2*(C5/8)+C7*SQRT((C5/8))*NORMSINV(RAND()))</f>
        <v/>
      </c>
      <c r="J203" s="17">
        <f>I203*EXP(-0.5*C7^2*(C5/8)+C7*SQRT((C5/8))*NORMSINV(RAND()))</f>
        <v/>
      </c>
      <c r="K203" s="17">
        <f>J203*EXP(-0.5*C7^2*(C5/8)+C7*SQRT((C5/8))*NORMSINV(RAND()))</f>
        <v/>
      </c>
      <c r="L203" s="17">
        <f>K203*EXP(-0.5*C7^2*(C5/8)+C7*SQRT((C5/8))*NORMSINV(RAND()))</f>
        <v/>
      </c>
      <c r="M203" s="17">
        <f>AVERAGE(E203:L203)</f>
        <v/>
      </c>
      <c r="N203" s="17">
        <f>GEOMEAN(E203:L203)</f>
        <v/>
      </c>
      <c r="O203" s="17">
        <f>MAX(M203-L203,0)</f>
        <v/>
      </c>
      <c r="P203" s="17">
        <f>MAX(N203-L203,0)</f>
        <v/>
      </c>
    </row>
    <row r="204" ht="12" customHeight="1" s="51">
      <c r="D204" s="23" t="n">
        <v>191</v>
      </c>
      <c r="E204" s="17">
        <f>1*EXP(-0.5*C7^2*(C5/8)+C7*SQRT((C5/8))*NORMSINV(RAND()))</f>
        <v/>
      </c>
      <c r="F204" s="17">
        <f>E204*EXP(-0.5*C7^2*(C5/8)+C7*SQRT((C5/8))*NORMSINV(RAND()))</f>
        <v/>
      </c>
      <c r="G204" s="17">
        <f>F204*EXP(-0.5*C7^2*(C5/8)+C7*SQRT((C5/8))*NORMSINV(RAND()))</f>
        <v/>
      </c>
      <c r="H204" s="17">
        <f>G204*EXP(-0.5*C7^2*(C5/8)+C7*SQRT((C5/8))*NORMSINV(RAND()))</f>
        <v/>
      </c>
      <c r="I204" s="17">
        <f>H204*EXP(-0.5*C7^2*(C5/8)+C7*SQRT((C5/8))*NORMSINV(RAND()))</f>
        <v/>
      </c>
      <c r="J204" s="17">
        <f>I204*EXP(-0.5*C7^2*(C5/8)+C7*SQRT((C5/8))*NORMSINV(RAND()))</f>
        <v/>
      </c>
      <c r="K204" s="17">
        <f>J204*EXP(-0.5*C7^2*(C5/8)+C7*SQRT((C5/8))*NORMSINV(RAND()))</f>
        <v/>
      </c>
      <c r="L204" s="17">
        <f>K204*EXP(-0.5*C7^2*(C5/8)+C7*SQRT((C5/8))*NORMSINV(RAND()))</f>
        <v/>
      </c>
      <c r="M204" s="17">
        <f>AVERAGE(E204:L204)</f>
        <v/>
      </c>
      <c r="N204" s="17">
        <f>GEOMEAN(E204:L204)</f>
        <v/>
      </c>
      <c r="O204" s="17">
        <f>MAX(M204-L204,0)</f>
        <v/>
      </c>
      <c r="P204" s="17">
        <f>MAX(N204-L204,0)</f>
        <v/>
      </c>
    </row>
    <row r="205" ht="12" customHeight="1" s="51">
      <c r="D205" s="23" t="n">
        <v>192</v>
      </c>
      <c r="E205" s="17">
        <f>1*EXP(-0.5*C7^2*(C5/8)+C7*SQRT((C5/8))*NORMSINV(RAND()))</f>
        <v/>
      </c>
      <c r="F205" s="17">
        <f>E205*EXP(-0.5*C7^2*(C5/8)+C7*SQRT((C5/8))*NORMSINV(RAND()))</f>
        <v/>
      </c>
      <c r="G205" s="17">
        <f>F205*EXP(-0.5*C7^2*(C5/8)+C7*SQRT((C5/8))*NORMSINV(RAND()))</f>
        <v/>
      </c>
      <c r="H205" s="17">
        <f>G205*EXP(-0.5*C7^2*(C5/8)+C7*SQRT((C5/8))*NORMSINV(RAND()))</f>
        <v/>
      </c>
      <c r="I205" s="17">
        <f>H205*EXP(-0.5*C7^2*(C5/8)+C7*SQRT((C5/8))*NORMSINV(RAND()))</f>
        <v/>
      </c>
      <c r="J205" s="17">
        <f>I205*EXP(-0.5*C7^2*(C5/8)+C7*SQRT((C5/8))*NORMSINV(RAND()))</f>
        <v/>
      </c>
      <c r="K205" s="17">
        <f>J205*EXP(-0.5*C7^2*(C5/8)+C7*SQRT((C5/8))*NORMSINV(RAND()))</f>
        <v/>
      </c>
      <c r="L205" s="17">
        <f>K205*EXP(-0.5*C7^2*(C5/8)+C7*SQRT((C5/8))*NORMSINV(RAND()))</f>
        <v/>
      </c>
      <c r="M205" s="17">
        <f>AVERAGE(E205:L205)</f>
        <v/>
      </c>
      <c r="N205" s="17">
        <f>GEOMEAN(E205:L205)</f>
        <v/>
      </c>
      <c r="O205" s="17">
        <f>MAX(M205-L205,0)</f>
        <v/>
      </c>
      <c r="P205" s="17">
        <f>MAX(N205-L205,0)</f>
        <v/>
      </c>
    </row>
    <row r="206" ht="12" customHeight="1" s="51">
      <c r="D206" s="23" t="n">
        <v>193</v>
      </c>
      <c r="E206" s="17">
        <f>1*EXP(-0.5*C7^2*(C5/8)+C7*SQRT((C5/8))*NORMSINV(RAND()))</f>
        <v/>
      </c>
      <c r="F206" s="17">
        <f>E206*EXP(-0.5*C7^2*(C5/8)+C7*SQRT((C5/8))*NORMSINV(RAND()))</f>
        <v/>
      </c>
      <c r="G206" s="17">
        <f>F206*EXP(-0.5*C7^2*(C5/8)+C7*SQRT((C5/8))*NORMSINV(RAND()))</f>
        <v/>
      </c>
      <c r="H206" s="17">
        <f>G206*EXP(-0.5*C7^2*(C5/8)+C7*SQRT((C5/8))*NORMSINV(RAND()))</f>
        <v/>
      </c>
      <c r="I206" s="17">
        <f>H206*EXP(-0.5*C7^2*(C5/8)+C7*SQRT((C5/8))*NORMSINV(RAND()))</f>
        <v/>
      </c>
      <c r="J206" s="17">
        <f>I206*EXP(-0.5*C7^2*(C5/8)+C7*SQRT((C5/8))*NORMSINV(RAND()))</f>
        <v/>
      </c>
      <c r="K206" s="17">
        <f>J206*EXP(-0.5*C7^2*(C5/8)+C7*SQRT((C5/8))*NORMSINV(RAND()))</f>
        <v/>
      </c>
      <c r="L206" s="17">
        <f>K206*EXP(-0.5*C7^2*(C5/8)+C7*SQRT((C5/8))*NORMSINV(RAND()))</f>
        <v/>
      </c>
      <c r="M206" s="17">
        <f>AVERAGE(E206:L206)</f>
        <v/>
      </c>
      <c r="N206" s="17">
        <f>GEOMEAN(E206:L206)</f>
        <v/>
      </c>
      <c r="O206" s="17">
        <f>MAX(M206-L206,0)</f>
        <v/>
      </c>
      <c r="P206" s="17">
        <f>MAX(N206-L206,0)</f>
        <v/>
      </c>
    </row>
    <row r="207" ht="12" customHeight="1" s="51">
      <c r="D207" s="23" t="n">
        <v>194</v>
      </c>
      <c r="E207" s="17">
        <f>1*EXP(-0.5*C7^2*(C5/8)+C7*SQRT((C5/8))*NORMSINV(RAND()))</f>
        <v/>
      </c>
      <c r="F207" s="17">
        <f>E207*EXP(-0.5*C7^2*(C5/8)+C7*SQRT((C5/8))*NORMSINV(RAND()))</f>
        <v/>
      </c>
      <c r="G207" s="17">
        <f>F207*EXP(-0.5*C7^2*(C5/8)+C7*SQRT((C5/8))*NORMSINV(RAND()))</f>
        <v/>
      </c>
      <c r="H207" s="17">
        <f>G207*EXP(-0.5*C7^2*(C5/8)+C7*SQRT((C5/8))*NORMSINV(RAND()))</f>
        <v/>
      </c>
      <c r="I207" s="17">
        <f>H207*EXP(-0.5*C7^2*(C5/8)+C7*SQRT((C5/8))*NORMSINV(RAND()))</f>
        <v/>
      </c>
      <c r="J207" s="17">
        <f>I207*EXP(-0.5*C7^2*(C5/8)+C7*SQRT((C5/8))*NORMSINV(RAND()))</f>
        <v/>
      </c>
      <c r="K207" s="17">
        <f>J207*EXP(-0.5*C7^2*(C5/8)+C7*SQRT((C5/8))*NORMSINV(RAND()))</f>
        <v/>
      </c>
      <c r="L207" s="17">
        <f>K207*EXP(-0.5*C7^2*(C5/8)+C7*SQRT((C5/8))*NORMSINV(RAND()))</f>
        <v/>
      </c>
      <c r="M207" s="17">
        <f>AVERAGE(E207:L207)</f>
        <v/>
      </c>
      <c r="N207" s="17">
        <f>GEOMEAN(E207:L207)</f>
        <v/>
      </c>
      <c r="O207" s="17">
        <f>MAX(M207-L207,0)</f>
        <v/>
      </c>
      <c r="P207" s="17">
        <f>MAX(N207-L207,0)</f>
        <v/>
      </c>
    </row>
    <row r="208" ht="12" customHeight="1" s="51">
      <c r="D208" s="23" t="n">
        <v>195</v>
      </c>
      <c r="E208" s="17">
        <f>1*EXP(-0.5*C7^2*(C5/8)+C7*SQRT((C5/8))*NORMSINV(RAND()))</f>
        <v/>
      </c>
      <c r="F208" s="17">
        <f>E208*EXP(-0.5*C7^2*(C5/8)+C7*SQRT((C5/8))*NORMSINV(RAND()))</f>
        <v/>
      </c>
      <c r="G208" s="17">
        <f>F208*EXP(-0.5*C7^2*(C5/8)+C7*SQRT((C5/8))*NORMSINV(RAND()))</f>
        <v/>
      </c>
      <c r="H208" s="17">
        <f>G208*EXP(-0.5*C7^2*(C5/8)+C7*SQRT((C5/8))*NORMSINV(RAND()))</f>
        <v/>
      </c>
      <c r="I208" s="17">
        <f>H208*EXP(-0.5*C7^2*(C5/8)+C7*SQRT((C5/8))*NORMSINV(RAND()))</f>
        <v/>
      </c>
      <c r="J208" s="17">
        <f>I208*EXP(-0.5*C7^2*(C5/8)+C7*SQRT((C5/8))*NORMSINV(RAND()))</f>
        <v/>
      </c>
      <c r="K208" s="17">
        <f>J208*EXP(-0.5*C7^2*(C5/8)+C7*SQRT((C5/8))*NORMSINV(RAND()))</f>
        <v/>
      </c>
      <c r="L208" s="17">
        <f>K208*EXP(-0.5*C7^2*(C5/8)+C7*SQRT((C5/8))*NORMSINV(RAND()))</f>
        <v/>
      </c>
      <c r="M208" s="17">
        <f>AVERAGE(E208:L208)</f>
        <v/>
      </c>
      <c r="N208" s="17">
        <f>GEOMEAN(E208:L208)</f>
        <v/>
      </c>
      <c r="O208" s="17">
        <f>MAX(M208-L208,0)</f>
        <v/>
      </c>
      <c r="P208" s="17">
        <f>MAX(N208-L208,0)</f>
        <v/>
      </c>
    </row>
    <row r="209" ht="12" customHeight="1" s="51">
      <c r="D209" s="23" t="n">
        <v>196</v>
      </c>
      <c r="E209" s="17">
        <f>1*EXP(-0.5*C7^2*(C5/8)+C7*SQRT((C5/8))*NORMSINV(RAND()))</f>
        <v/>
      </c>
      <c r="F209" s="17">
        <f>E209*EXP(-0.5*C7^2*(C5/8)+C7*SQRT((C5/8))*NORMSINV(RAND()))</f>
        <v/>
      </c>
      <c r="G209" s="17">
        <f>F209*EXP(-0.5*C7^2*(C5/8)+C7*SQRT((C5/8))*NORMSINV(RAND()))</f>
        <v/>
      </c>
      <c r="H209" s="17">
        <f>G209*EXP(-0.5*C7^2*(C5/8)+C7*SQRT((C5/8))*NORMSINV(RAND()))</f>
        <v/>
      </c>
      <c r="I209" s="17">
        <f>H209*EXP(-0.5*C7^2*(C5/8)+C7*SQRT((C5/8))*NORMSINV(RAND()))</f>
        <v/>
      </c>
      <c r="J209" s="17">
        <f>I209*EXP(-0.5*C7^2*(C5/8)+C7*SQRT((C5/8))*NORMSINV(RAND()))</f>
        <v/>
      </c>
      <c r="K209" s="17">
        <f>J209*EXP(-0.5*C7^2*(C5/8)+C7*SQRT((C5/8))*NORMSINV(RAND()))</f>
        <v/>
      </c>
      <c r="L209" s="17">
        <f>K209*EXP(-0.5*C7^2*(C5/8)+C7*SQRT((C5/8))*NORMSINV(RAND()))</f>
        <v/>
      </c>
      <c r="M209" s="17">
        <f>AVERAGE(E209:L209)</f>
        <v/>
      </c>
      <c r="N209" s="17">
        <f>GEOMEAN(E209:L209)</f>
        <v/>
      </c>
      <c r="O209" s="17">
        <f>MAX(M209-L209,0)</f>
        <v/>
      </c>
      <c r="P209" s="17">
        <f>MAX(N209-L209,0)</f>
        <v/>
      </c>
    </row>
    <row r="210" ht="12" customHeight="1" s="51">
      <c r="D210" s="23" t="n">
        <v>197</v>
      </c>
      <c r="E210" s="17">
        <f>1*EXP(-0.5*C7^2*(C5/8)+C7*SQRT((C5/8))*NORMSINV(RAND()))</f>
        <v/>
      </c>
      <c r="F210" s="17">
        <f>E210*EXP(-0.5*C7^2*(C5/8)+C7*SQRT((C5/8))*NORMSINV(RAND()))</f>
        <v/>
      </c>
      <c r="G210" s="17">
        <f>F210*EXP(-0.5*C7^2*(C5/8)+C7*SQRT((C5/8))*NORMSINV(RAND()))</f>
        <v/>
      </c>
      <c r="H210" s="17">
        <f>G210*EXP(-0.5*C7^2*(C5/8)+C7*SQRT((C5/8))*NORMSINV(RAND()))</f>
        <v/>
      </c>
      <c r="I210" s="17">
        <f>H210*EXP(-0.5*C7^2*(C5/8)+C7*SQRT((C5/8))*NORMSINV(RAND()))</f>
        <v/>
      </c>
      <c r="J210" s="17">
        <f>I210*EXP(-0.5*C7^2*(C5/8)+C7*SQRT((C5/8))*NORMSINV(RAND()))</f>
        <v/>
      </c>
      <c r="K210" s="17">
        <f>J210*EXP(-0.5*C7^2*(C5/8)+C7*SQRT((C5/8))*NORMSINV(RAND()))</f>
        <v/>
      </c>
      <c r="L210" s="17">
        <f>K210*EXP(-0.5*C7^2*(C5/8)+C7*SQRT((C5/8))*NORMSINV(RAND()))</f>
        <v/>
      </c>
      <c r="M210" s="17">
        <f>AVERAGE(E210:L210)</f>
        <v/>
      </c>
      <c r="N210" s="17">
        <f>GEOMEAN(E210:L210)</f>
        <v/>
      </c>
      <c r="O210" s="17">
        <f>MAX(M210-L210,0)</f>
        <v/>
      </c>
      <c r="P210" s="17">
        <f>MAX(N210-L210,0)</f>
        <v/>
      </c>
    </row>
    <row r="211" ht="12" customHeight="1" s="51">
      <c r="D211" s="23" t="n">
        <v>198</v>
      </c>
      <c r="E211" s="17">
        <f>1*EXP(-0.5*C7^2*(C5/8)+C7*SQRT((C5/8))*NORMSINV(RAND()))</f>
        <v/>
      </c>
      <c r="F211" s="17">
        <f>E211*EXP(-0.5*C7^2*(C5/8)+C7*SQRT((C5/8))*NORMSINV(RAND()))</f>
        <v/>
      </c>
      <c r="G211" s="17">
        <f>F211*EXP(-0.5*C7^2*(C5/8)+C7*SQRT((C5/8))*NORMSINV(RAND()))</f>
        <v/>
      </c>
      <c r="H211" s="17">
        <f>G211*EXP(-0.5*C7^2*(C5/8)+C7*SQRT((C5/8))*NORMSINV(RAND()))</f>
        <v/>
      </c>
      <c r="I211" s="17">
        <f>H211*EXP(-0.5*C7^2*(C5/8)+C7*SQRT((C5/8))*NORMSINV(RAND()))</f>
        <v/>
      </c>
      <c r="J211" s="17">
        <f>I211*EXP(-0.5*C7^2*(C5/8)+C7*SQRT((C5/8))*NORMSINV(RAND()))</f>
        <v/>
      </c>
      <c r="K211" s="17">
        <f>J211*EXP(-0.5*C7^2*(C5/8)+C7*SQRT((C5/8))*NORMSINV(RAND()))</f>
        <v/>
      </c>
      <c r="L211" s="17">
        <f>K211*EXP(-0.5*C7^2*(C5/8)+C7*SQRT((C5/8))*NORMSINV(RAND()))</f>
        <v/>
      </c>
      <c r="M211" s="17">
        <f>AVERAGE(E211:L211)</f>
        <v/>
      </c>
      <c r="N211" s="17">
        <f>GEOMEAN(E211:L211)</f>
        <v/>
      </c>
      <c r="O211" s="17">
        <f>MAX(M211-L211,0)</f>
        <v/>
      </c>
      <c r="P211" s="17">
        <f>MAX(N211-L211,0)</f>
        <v/>
      </c>
    </row>
    <row r="212" ht="12" customHeight="1" s="51">
      <c r="D212" s="23" t="n">
        <v>199</v>
      </c>
      <c r="E212" s="17">
        <f>1*EXP(-0.5*C7^2*(C5/8)+C7*SQRT((C5/8))*NORMSINV(RAND()))</f>
        <v/>
      </c>
      <c r="F212" s="17">
        <f>E212*EXP(-0.5*C7^2*(C5/8)+C7*SQRT((C5/8))*NORMSINV(RAND()))</f>
        <v/>
      </c>
      <c r="G212" s="17">
        <f>F212*EXP(-0.5*C7^2*(C5/8)+C7*SQRT((C5/8))*NORMSINV(RAND()))</f>
        <v/>
      </c>
      <c r="H212" s="17">
        <f>G212*EXP(-0.5*C7^2*(C5/8)+C7*SQRT((C5/8))*NORMSINV(RAND()))</f>
        <v/>
      </c>
      <c r="I212" s="17">
        <f>H212*EXP(-0.5*C7^2*(C5/8)+C7*SQRT((C5/8))*NORMSINV(RAND()))</f>
        <v/>
      </c>
      <c r="J212" s="17">
        <f>I212*EXP(-0.5*C7^2*(C5/8)+C7*SQRT((C5/8))*NORMSINV(RAND()))</f>
        <v/>
      </c>
      <c r="K212" s="17">
        <f>J212*EXP(-0.5*C7^2*(C5/8)+C7*SQRT((C5/8))*NORMSINV(RAND()))</f>
        <v/>
      </c>
      <c r="L212" s="17">
        <f>K212*EXP(-0.5*C7^2*(C5/8)+C7*SQRT((C5/8))*NORMSINV(RAND()))</f>
        <v/>
      </c>
      <c r="M212" s="17">
        <f>AVERAGE(E212:L212)</f>
        <v/>
      </c>
      <c r="N212" s="17">
        <f>GEOMEAN(E212:L212)</f>
        <v/>
      </c>
      <c r="O212" s="17">
        <f>MAX(M212-L212,0)</f>
        <v/>
      </c>
      <c r="P212" s="17">
        <f>MAX(N212-L212,0)</f>
        <v/>
      </c>
    </row>
    <row r="213" ht="12" customHeight="1" s="51">
      <c r="D213" s="23" t="n">
        <v>200</v>
      </c>
      <c r="E213" s="17">
        <f>1*EXP(-0.5*C7^2*(C5/8)+C7*SQRT((C5/8))*NORMSINV(RAND()))</f>
        <v/>
      </c>
      <c r="F213" s="17">
        <f>E213*EXP(-0.5*C7^2*(C5/8)+C7*SQRT((C5/8))*NORMSINV(RAND()))</f>
        <v/>
      </c>
      <c r="G213" s="17">
        <f>F213*EXP(-0.5*C7^2*(C5/8)+C7*SQRT((C5/8))*NORMSINV(RAND()))</f>
        <v/>
      </c>
      <c r="H213" s="17">
        <f>G213*EXP(-0.5*C7^2*(C5/8)+C7*SQRT((C5/8))*NORMSINV(RAND()))</f>
        <v/>
      </c>
      <c r="I213" s="17">
        <f>H213*EXP(-0.5*C7^2*(C5/8)+C7*SQRT((C5/8))*NORMSINV(RAND()))</f>
        <v/>
      </c>
      <c r="J213" s="17">
        <f>I213*EXP(-0.5*C7^2*(C5/8)+C7*SQRT((C5/8))*NORMSINV(RAND()))</f>
        <v/>
      </c>
      <c r="K213" s="17">
        <f>J213*EXP(-0.5*C7^2*(C5/8)+C7*SQRT((C5/8))*NORMSINV(RAND()))</f>
        <v/>
      </c>
      <c r="L213" s="17">
        <f>K213*EXP(-0.5*C7^2*(C5/8)+C7*SQRT((C5/8))*NORMSINV(RAND()))</f>
        <v/>
      </c>
      <c r="M213" s="17">
        <f>AVERAGE(E213:L213)</f>
        <v/>
      </c>
      <c r="N213" s="17">
        <f>GEOMEAN(E213:L213)</f>
        <v/>
      </c>
      <c r="O213" s="17">
        <f>MAX(M213-L213,0)</f>
        <v/>
      </c>
      <c r="P213" s="17">
        <f>MAX(N213-L213,0)</f>
        <v/>
      </c>
    </row>
  </sheetData>
  <pageMargins left="0.75" right="0.75" top="1" bottom="1" header="0.5" footer="0.5"/>
</worksheet>
</file>

<file path=xl/worksheets/sheet25.xml><?xml version="1.0" encoding="utf-8"?>
<worksheet xmlns="http://schemas.openxmlformats.org/spreadsheetml/2006/main">
  <sheetPr>
    <tabColor rgb="FF182E4E"/>
    <outlinePr summaryBelow="1" summaryRight="1"/>
    <pageSetUpPr/>
  </sheetPr>
  <dimension ref="B2:H42"/>
  <sheetViews>
    <sheetView showGridLines="0" workbookViewId="0">
      <selection activeCell="A1" sqref="A1"/>
    </sheetView>
  </sheetViews>
  <sheetFormatPr baseColWidth="8" defaultRowHeight="14.4"/>
  <cols>
    <col width="2.6640625" customWidth="1" style="51" min="1" max="1"/>
    <col width="50.77734375" customWidth="1" style="51" min="2" max="2"/>
    <col width="40.77734375" customWidth="1" style="51" min="3" max="3"/>
  </cols>
  <sheetData>
    <row r="2" ht="24" customHeight="1" s="51">
      <c r="B2" s="12" t="inlineStr">
        <is>
          <t>Summary: from total equity value to net value per share</t>
        </is>
      </c>
    </row>
    <row r="3" ht="28.05" customHeight="1" s="51">
      <c r="B3" s="19" t="inlineStr">
        <is>
          <t>The cells below link directly to the calculator tabs: change the assumptions in those tabs to update this summary. The "article reference" rows recap, as a non-recalculated pedagogical comparison, the two worked cases published in Hectelion's article (Case 1 and Case 2 of the fictional company Société A).</t>
        </is>
      </c>
    </row>
    <row r="6" ht="19.95" customHeight="1" s="51">
      <c r="B6" s="25" t="inlineStr">
        <is>
          <t>Your calculation (calculator tabs)</t>
        </is>
      </c>
      <c r="C6" s="26" t="n"/>
      <c r="D6" s="54" t="n"/>
      <c r="E6" s="54" t="n"/>
      <c r="F6" s="54" t="n"/>
    </row>
    <row r="7" ht="15" customHeight="1" s="51">
      <c r="B7" s="13" t="inlineStr">
        <is>
          <t>DCF</t>
        </is>
      </c>
      <c r="C7" s="15">
        <f>'DCF EN'!C27</f>
        <v/>
      </c>
    </row>
    <row r="8" ht="15" customHeight="1" s="51">
      <c r="B8" s="13" t="inlineStr">
        <is>
          <t>Multiples (trading)</t>
        </is>
      </c>
      <c r="C8" s="15">
        <f>'Multiples EN'!C11</f>
        <v/>
      </c>
    </row>
    <row r="9" ht="15" customHeight="1" s="51">
      <c r="B9" s="13" t="inlineStr">
        <is>
          <t>Multiples (transaction)</t>
        </is>
      </c>
      <c r="C9" s="15">
        <f>'Multiples EN'!C20</f>
        <v/>
      </c>
    </row>
    <row r="10" ht="15" customHeight="1" s="51">
      <c r="B10" s="13" t="inlineStr">
        <is>
          <t>Capitalised earnings value</t>
        </is>
      </c>
      <c r="C10" s="15">
        <f>'Earnings and NAV EN'!C10</f>
        <v/>
      </c>
    </row>
    <row r="11" ht="15" customHeight="1" s="51">
      <c r="B11" s="13" t="inlineStr">
        <is>
          <t>Substantial value (adjusted NAV) (excluded from the average, floor reference)</t>
        </is>
      </c>
      <c r="C11" s="15">
        <f>'Earnings and NAV EN'!C21</f>
        <v/>
      </c>
      <c r="H11" s="41" t="n"/>
    </row>
    <row r="12" ht="15" customHeight="1" s="51">
      <c r="B12" s="18" t="inlineStr">
        <is>
          <t>Equity value retained</t>
        </is>
      </c>
      <c r="C12" s="29">
        <f>AVERAGE('DCF EN'!C27,'Multiples EN'!C11,'Multiples EN'!C20,'Earnings and NAV EN'!C10)</f>
        <v/>
      </c>
    </row>
    <row r="13" ht="15" customHeight="1" s="51">
      <c r="B13" s="13" t="inlineStr">
        <is>
          <t>ADP A value</t>
        </is>
      </c>
      <c r="C13" s="29">
        <f>'OPM BSM EN'!C31</f>
        <v/>
      </c>
    </row>
    <row r="14" ht="15" customHeight="1" s="51">
      <c r="B14" s="13" t="inlineStr">
        <is>
          <t>Common value</t>
        </is>
      </c>
      <c r="C14" s="29">
        <f>'OPM BSM EN'!C32</f>
        <v/>
      </c>
    </row>
    <row r="15" ht="15" customHeight="1" s="51">
      <c r="B15" s="13" t="inlineStr">
        <is>
          <t>BSPCE value</t>
        </is>
      </c>
      <c r="C15" s="29">
        <f>'OPM BSM EN'!C33</f>
        <v/>
      </c>
    </row>
    <row r="16" ht="15" customHeight="1" s="51">
      <c r="B16" s="13" t="inlineStr">
        <is>
          <t>DLOM Chaffee</t>
        </is>
      </c>
      <c r="C16" s="21">
        <f>'DLOM Chaffee EN'!C13</f>
        <v/>
      </c>
    </row>
    <row r="17" ht="15" customHeight="1" s="51">
      <c r="B17" s="13" t="inlineStr">
        <is>
          <t>DLOM Longstaff</t>
        </is>
      </c>
      <c r="C17" s="21">
        <f>'DLOM Longstaff EN'!C8</f>
        <v/>
      </c>
    </row>
    <row r="18" ht="15" customHeight="1" s="51">
      <c r="B18" s="13" t="inlineStr">
        <is>
          <t>DLOM Finnerty (approx.)</t>
        </is>
      </c>
      <c r="C18" s="21">
        <f>'DLOM Finnerty-Ghaidarov EN'!C10</f>
        <v/>
      </c>
    </row>
    <row r="19" ht="15" customHeight="1" s="51">
      <c r="B19" s="18" t="inlineStr">
        <is>
          <t>DLOM Ghaidarov (approx.)</t>
        </is>
      </c>
      <c r="C19" s="24">
        <f>'DLOM Finnerty-Ghaidarov EN'!C11</f>
        <v/>
      </c>
    </row>
    <row r="20" ht="15" customHeight="1" s="51">
      <c r="B20" s="18" t="inlineStr">
        <is>
          <t>DLOM retained (average of 4 models)</t>
        </is>
      </c>
      <c r="C20" s="29">
        <f>AVERAGE(C16,C17,C18,C19)</f>
        <v/>
      </c>
    </row>
    <row r="21" ht="28.05" customHeight="1" s="51">
      <c r="B21" s="19" t="inlineStr">
        <is>
          <t>Net value, common share</t>
        </is>
      </c>
      <c r="C21" s="36">
        <f>C14*(1-C20)</f>
        <v/>
      </c>
    </row>
    <row r="22">
      <c r="B22" s="37" t="inlineStr">
        <is>
          <t>Summary rule: the retained equity value is the SIMPLE AVERAGE of the 4 market methods above (DCF, trading multiples, transaction multiples, capitalised earnings value), never an arbitrary weighting. The substantial value (NAV) is deliberately excluded from this average and kept only as a floor patrimonial reference, since it reflects past assets rather than future potential (see Mistake 5 in the article). The retained illiquidity discount is likewise the simple average of the 4 DLOM models (Chaffee, Longstaff, Finnerty, Ghaidarov), consistent with the article. This cell feeds the S0 of the OPM BSM tab through a direct link formula: changing any of the 4 calculators above automatically recalculates the whole chain, including the OPM allocation and the illiquidity discount. The Monte Carlo tabs (OPM MC, DLOM Finnerty-Ghaidarov) recalculate on every F9 by construction (RAND function): they may differ slightly from the figure quoted in the published article, which uses a fixed random seed to stay reproducible in print. This is not an error.</t>
        </is>
      </c>
    </row>
    <row r="23" ht="19.95" customFormat="1" customHeight="1" s="54">
      <c r="B23" s="25" t="n"/>
      <c r="C23" s="26" t="n"/>
    </row>
    <row r="24" ht="15" customHeight="1" s="51">
      <c r="B24" s="13" t="inlineStr">
        <is>
          <t>Article reference, Case 1 (S0=EUR 16,644,467, T=1.5 years, sigma=38%) [recalibrated: DCF growth rate 2% instead of 20%]</t>
        </is>
      </c>
      <c r="C24" s="13" t="n"/>
      <c r="D24" s="54" t="n"/>
      <c r="E24" s="54" t="n"/>
      <c r="F24" s="54" t="n"/>
    </row>
    <row r="25" ht="15" customHeight="1" s="51">
      <c r="B25" s="13" t="inlineStr">
        <is>
          <t>Enterprise value range (market)</t>
        </is>
      </c>
      <c r="C25" s="13" t="inlineStr">
        <is>
          <t>EUR 9,910,765 - EUR 19,798,684</t>
        </is>
      </c>
    </row>
    <row r="26" ht="15" customHeight="1" s="51">
      <c r="B26" s="13" t="inlineStr">
        <is>
          <t>Equity value retained</t>
        </is>
      </c>
      <c r="C26" s="13" t="inlineStr">
        <is>
          <t>EUR 16,644,467</t>
        </is>
      </c>
    </row>
    <row r="27" ht="15" customHeight="1" s="51">
      <c r="B27" s="13" t="inlineStr">
        <is>
          <t>ADP A value</t>
        </is>
      </c>
      <c r="C27" s="13" t="inlineStr">
        <is>
          <t>EUR 5,793,748</t>
        </is>
      </c>
    </row>
    <row r="28" ht="15" customHeight="1" s="51">
      <c r="B28" s="13" t="inlineStr">
        <is>
          <t>Common value</t>
        </is>
      </c>
      <c r="C28" s="13" t="inlineStr">
        <is>
          <t>EUR 8,680,576</t>
        </is>
      </c>
    </row>
    <row r="29" ht="15" customHeight="1" s="51">
      <c r="B29" s="13" t="inlineStr">
        <is>
          <t>BSPCE value</t>
        </is>
      </c>
      <c r="C29" s="13" t="inlineStr">
        <is>
          <t>EUR 2,170,144</t>
        </is>
      </c>
    </row>
    <row r="30" ht="15" customHeight="1" s="51">
      <c r="B30" s="13" t="inlineStr">
        <is>
          <t>DLOM retained (average of models)</t>
        </is>
      </c>
      <c r="C30" s="13" t="inlineStr">
        <is>
          <t>13.56% (Chaffee 15.88% / Longstaff 18.40% / Finnerty 10.46% / Ghaidarov 9.52%)</t>
        </is>
      </c>
    </row>
    <row r="31" ht="15.6" customHeight="1" s="51">
      <c r="B31" s="53" t="inlineStr">
        <is>
          <t>Net value, common share</t>
        </is>
      </c>
      <c r="C31" s="53" t="inlineStr">
        <is>
          <t>EUR 7,503,056 (EUR 12.5051/share)</t>
        </is>
      </c>
    </row>
    <row r="32" ht="19.95" customHeight="1" s="51">
      <c r="B32" s="25" t="n"/>
      <c r="C32" s="26" t="n"/>
    </row>
    <row r="33" ht="15" customFormat="1" customHeight="1" s="54">
      <c r="B33" s="13" t="inlineStr">
        <is>
          <t>Article reference, Case 2 (S0=EUR 5,200,000, T=3 years, sigma=45%)</t>
        </is>
      </c>
      <c r="C33" s="13" t="n"/>
    </row>
    <row r="34" ht="15" customHeight="1" s="51">
      <c r="B34" s="13" t="inlineStr">
        <is>
          <t>Enterprise value range (market)</t>
        </is>
      </c>
      <c r="C34" s="13" t="inlineStr">
        <is>
          <t>EUR 4,800,000 - EUR 5,400,000</t>
        </is>
      </c>
      <c r="D34" s="54" t="n"/>
      <c r="E34" s="54" t="n"/>
      <c r="F34" s="54" t="n"/>
    </row>
    <row r="35" ht="15" customHeight="1" s="51">
      <c r="B35" s="13" t="inlineStr">
        <is>
          <t>Equity value retained</t>
        </is>
      </c>
      <c r="C35" s="13" t="inlineStr">
        <is>
          <t>EUR 5,200,000</t>
        </is>
      </c>
    </row>
    <row r="36" ht="15" customHeight="1" s="51">
      <c r="B36" s="13" t="inlineStr">
        <is>
          <t>ADP A value</t>
        </is>
      </c>
      <c r="C36" s="13" t="inlineStr">
        <is>
          <t>EUR 2,274,760</t>
        </is>
      </c>
    </row>
    <row r="37" ht="15" customHeight="1" s="51">
      <c r="B37" s="13" t="inlineStr">
        <is>
          <t>Common value</t>
        </is>
      </c>
      <c r="C37" s="13" t="inlineStr">
        <is>
          <t>EUR 2,340,192</t>
        </is>
      </c>
    </row>
    <row r="38" ht="15" customHeight="1" s="51">
      <c r="B38" s="13" t="inlineStr">
        <is>
          <t>BSPCE value</t>
        </is>
      </c>
      <c r="C38" s="13" t="inlineStr">
        <is>
          <t>EUR 585,048</t>
        </is>
      </c>
    </row>
    <row r="39" ht="15" customHeight="1" s="51">
      <c r="B39" s="13" t="inlineStr">
        <is>
          <t>DLOM retained (average of models)</t>
        </is>
      </c>
      <c r="C39" s="13" t="inlineStr">
        <is>
          <t>21.81% (Chaffee 24.90% / Longstaff 30.33% / Finnerty 17.35% / Ghaidarov 14.67%)</t>
        </is>
      </c>
    </row>
    <row r="40" ht="15.6" customHeight="1" s="51">
      <c r="B40" s="53" t="inlineStr">
        <is>
          <t>Net value, common share</t>
        </is>
      </c>
      <c r="C40" s="53" t="inlineStr">
        <is>
          <t>EUR 1,829,745 (EUR 3.0496/share)</t>
        </is>
      </c>
    </row>
    <row r="41">
      <c r="B41" s="54" t="n"/>
      <c r="C41" s="54" t="n"/>
    </row>
    <row r="42">
      <c r="B42" s="37" t="n"/>
      <c r="C42" s="37" t="n"/>
    </row>
  </sheetData>
  <pageMargins left="0.75" right="0.75" top="1" bottom="1" header="0.5" footer="0.5"/>
</worksheet>
</file>

<file path=xl/worksheets/sheet26.xml><?xml version="1.0" encoding="utf-8"?>
<worksheet xmlns="http://schemas.openxmlformats.org/spreadsheetml/2006/main">
  <sheetPr>
    <tabColor rgb="FF182E4E"/>
    <outlinePr summaryBelow="1" summaryRight="1"/>
    <pageSetUpPr/>
  </sheetPr>
  <dimension ref="B2:F16"/>
  <sheetViews>
    <sheetView showGridLines="0" view="pageBreakPreview" workbookViewId="0">
      <selection activeCell="K8" sqref="K8"/>
    </sheetView>
  </sheetViews>
  <sheetFormatPr baseColWidth="8" defaultRowHeight="14.4"/>
  <cols>
    <col width="2.6640625" customWidth="1" style="51" min="1" max="1"/>
    <col width="50.77734375" customWidth="1" style="51" min="2" max="6"/>
  </cols>
  <sheetData>
    <row r="2" ht="24" customHeight="1" s="51">
      <c r="B2" s="8" t="inlineStr">
        <is>
          <t>Reference formulas: OPM and DLOM</t>
        </is>
      </c>
    </row>
    <row r="4" ht="19.95" customHeight="1" s="51">
      <c r="B4" s="45" t="inlineStr">
        <is>
          <t>Four OPM calculation methods</t>
        </is>
      </c>
      <c r="C4" s="46" t="n"/>
      <c r="D4" s="46" t="n"/>
      <c r="E4" s="46" t="n"/>
      <c r="F4" s="47" t="n"/>
    </row>
    <row r="5" ht="25.95" customHeight="1" s="51">
      <c r="B5" s="9" t="inlineStr">
        <is>
          <t>Method</t>
        </is>
      </c>
      <c r="C5" s="9" t="inlineStr">
        <is>
          <t>Principle</t>
        </is>
      </c>
      <c r="D5" s="9" t="inlineStr">
        <is>
          <t>Short formula</t>
        </is>
      </c>
      <c r="E5" s="9" t="inlineStr">
        <is>
          <t>Advantage</t>
        </is>
      </c>
      <c r="F5" s="9" t="inlineStr">
        <is>
          <t>Limitation</t>
        </is>
      </c>
    </row>
    <row r="6" ht="15" customHeight="1" s="51">
      <c r="B6" s="10" t="inlineStr">
        <is>
          <t>Black-Scholes (1973)</t>
        </is>
      </c>
      <c r="C6" s="11" t="inlineStr">
        <is>
          <t>Closed form, non-dividend stock</t>
        </is>
      </c>
      <c r="D6" s="11" t="inlineStr">
        <is>
          <t>C = S·N(d1) - K·e^(-rT)·N(d2)</t>
        </is>
      </c>
      <c r="E6" s="11" t="inlineStr">
        <is>
          <t>Instant calculation</t>
        </is>
      </c>
      <c r="F6" s="11" t="inlineStr">
        <is>
          <t>Assumes constant volatility and rate</t>
        </is>
      </c>
    </row>
    <row r="7" ht="15" customHeight="1" s="51">
      <c r="B7" s="10" t="inlineStr">
        <is>
          <t>Black-Scholes-Merton</t>
        </is>
      </c>
      <c r="C7" s="11" t="inlineStr">
        <is>
          <t>Extension with continuous yield q</t>
        </is>
      </c>
      <c r="D7" s="11" t="inlineStr">
        <is>
          <t>C = S·e^(-qT)·N(d1) - K·e^(-rT)·N(d2)</t>
        </is>
      </c>
      <c r="E7" s="11" t="inlineStr">
        <is>
          <t>Can embed a synthetic carry cost</t>
        </is>
      </c>
      <c r="F7" s="11" t="inlineStr">
        <is>
          <t>Double-counting risk with DLOM</t>
        </is>
      </c>
    </row>
    <row r="8" ht="15" customHeight="1" s="51">
      <c r="B8" s="10" t="inlineStr">
        <is>
          <t>CRR binomial tree (1979)</t>
        </is>
      </c>
      <c r="C8" s="11" t="inlineStr">
        <is>
          <t>N-step discretisation</t>
        </is>
      </c>
      <c r="D8" s="11" t="inlineStr">
        <is>
          <t>u = e^(sigma*sqrt(dt)), p=(e^(r*dt)-d)/(u-d)</t>
        </is>
      </c>
      <c r="E8" s="11" t="inlineStr">
        <is>
          <t>Handles early exercise</t>
        </is>
      </c>
      <c r="F8" s="11" t="inlineStr">
        <is>
          <t>Heavier to compute</t>
        </is>
      </c>
    </row>
    <row r="9" ht="15" customHeight="1" s="51">
      <c r="B9" s="10" t="inlineStr">
        <is>
          <t>Monte Carlo</t>
        </is>
      </c>
      <c r="C9" s="11" t="inlineStr">
        <is>
          <t>Random path simulation</t>
        </is>
      </c>
      <c r="D9" s="11" t="inlineStr">
        <is>
          <t>S_T = S0*exp[(r-sigma^2/2)T+sigma*sqrt(T)*Z]</t>
        </is>
      </c>
      <c r="E9" s="11" t="inlineStr">
        <is>
          <t>Only method for complex waterfalls</t>
        </is>
      </c>
      <c r="F9" s="11" t="inlineStr">
        <is>
          <t>Sampling noise</t>
        </is>
      </c>
    </row>
    <row r="11" ht="19.95" customHeight="1" s="51">
      <c r="B11" s="45" t="inlineStr">
        <is>
          <t>Four discount for lack of marketability (DLOM) models</t>
        </is>
      </c>
      <c r="C11" s="46" t="n"/>
      <c r="D11" s="46" t="n"/>
      <c r="E11" s="46" t="n"/>
      <c r="F11" s="47" t="n"/>
    </row>
    <row r="12" ht="25.95" customHeight="1" s="51">
      <c r="B12" s="9" t="inlineStr">
        <is>
          <t>Model</t>
        </is>
      </c>
      <c r="C12" s="9" t="inlineStr">
        <is>
          <t>Author, year</t>
        </is>
      </c>
      <c r="D12" s="9" t="inlineStr">
        <is>
          <t>Logic</t>
        </is>
      </c>
      <c r="E12" s="9" t="inlineStr">
        <is>
          <t>Sensitivity to vol.</t>
        </is>
      </c>
      <c r="F12" s="9" t="inlineStr">
        <is>
          <t>Typical result</t>
        </is>
      </c>
    </row>
    <row r="13" ht="15" customHeight="1" s="51">
      <c r="B13" s="10" t="inlineStr">
        <is>
          <t>Chaffee</t>
        </is>
      </c>
      <c r="C13" s="11" t="inlineStr">
        <is>
          <t>David Chaffe, 1993</t>
        </is>
      </c>
      <c r="D13" s="11" t="inlineStr">
        <is>
          <t>At-the-money protective put</t>
        </is>
      </c>
      <c r="E13" s="11" t="inlineStr">
        <is>
          <t>High</t>
        </is>
      </c>
      <c r="F13" s="11" t="inlineStr">
        <is>
          <t>~18.8% (sigma=40%, T=2y)</t>
        </is>
      </c>
    </row>
    <row r="14" ht="15" customHeight="1" s="51">
      <c r="B14" s="10" t="inlineStr">
        <is>
          <t>Longstaff</t>
        </is>
      </c>
      <c r="C14" s="11" t="inlineStr">
        <is>
          <t>Francis Longstaff, 1995</t>
        </is>
      </c>
      <c r="D14" s="11" t="inlineStr">
        <is>
          <t>Upper bound, lookback option</t>
        </is>
      </c>
      <c r="E14" s="11" t="inlineStr">
        <is>
          <t>Very high</t>
        </is>
      </c>
      <c r="F14" s="11" t="inlineStr">
        <is>
          <t>~22.3% (sigma=40%, T=2y)</t>
        </is>
      </c>
    </row>
    <row r="15" ht="15" customHeight="1" s="51">
      <c r="B15" s="10" t="inlineStr">
        <is>
          <t>Finnerty</t>
        </is>
      </c>
      <c r="C15" s="11" t="inlineStr">
        <is>
          <t>John Finnerty, 2012</t>
        </is>
      </c>
      <c r="D15" s="11" t="inlineStr">
        <is>
          <t>Average-strike Asian put</t>
        </is>
      </c>
      <c r="E15" s="11" t="inlineStr">
        <is>
          <t>Moderate</t>
        </is>
      </c>
      <c r="F15" s="11" t="inlineStr">
        <is>
          <t>~12.68% (sigma=40%, T=2y, Monte Carlo approximation)</t>
        </is>
      </c>
    </row>
    <row r="16" ht="15" customHeight="1" s="51">
      <c r="B16" s="10" t="inlineStr">
        <is>
          <t>Ghaidarov</t>
        </is>
      </c>
      <c r="C16" s="11" t="inlineStr">
        <is>
          <t>Stillian Ghaidarov, 2009</t>
        </is>
      </c>
      <c r="D16" s="11" t="inlineStr">
        <is>
          <t>Correction of Finnerty's model</t>
        </is>
      </c>
      <c r="E16" s="11" t="inlineStr">
        <is>
          <t>Moderate, lowest of the four</t>
        </is>
      </c>
      <c r="F16" s="11" t="inlineStr">
        <is>
          <t>~11.28% (sigma=40%, T=2y, Monte Carlo approximation)</t>
        </is>
      </c>
    </row>
  </sheetData>
  <mergeCells count="2">
    <mergeCell ref="B4:F4"/>
    <mergeCell ref="B11:F11"/>
  </mergeCells>
  <pageMargins left="0.75" right="0.75" top="1" bottom="1" header="0.5" footer="0.5"/>
  <pageSetup orientation="portrait" paperSize="9" scale="27"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2026-10-25T06:17:53Z</dcterms:created>
  <dcterms:modified xmlns:dcterms="http://purl.org/dc/terms/" xmlns:xsi="http://www.w3.org/2001/XMLSchema-instance" xsi:type="dcterms:W3CDTF">2026-10-25T08:01:44Z</dcterms:modified>
  <cp:lastModifiedBy>aristide ruot</cp:lastModifiedBy>
</cp:coreProperties>
</file>