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gglydah/Documents/Telemetry/McD's/2025/Restaurant Reports/Q3 2025/"/>
    </mc:Choice>
  </mc:AlternateContent>
  <xr:revisionPtr revIDLastSave="0" documentId="13_ncr:1_{3DA0A6AC-8471-AC40-935E-72C21EF312EE}" xr6:coauthVersionLast="47" xr6:coauthVersionMax="47" xr10:uidLastSave="{00000000-0000-0000-0000-000000000000}"/>
  <bookViews>
    <workbookView xWindow="6660" yWindow="-21100" windowWidth="38400" windowHeight="21100" xr2:uid="{28FC1591-400E-1849-818B-3A9C7D146D6D}"/>
  </bookViews>
  <sheets>
    <sheet name="FZ Commentary" sheetId="20" r:id="rId1"/>
    <sheet name="McOpCo commentary " sheetId="16" r:id="rId2"/>
    <sheet name="Sheet1" sheetId="33" r:id="rId3"/>
  </sheets>
  <definedNames>
    <definedName name="_xlnm._FilterDatabase" localSheetId="0" hidden="1">'FZ Commentary'!$B$1:$T$336</definedName>
    <definedName name="_xlnm._FilterDatabase" localSheetId="1" hidden="1">'McOpCo commentary '!$B$1:$U$141</definedName>
    <definedName name="_xlnm.Print_Area" localSheetId="0">'FZ Commentary'!$B$1:$T$181</definedName>
    <definedName name="_xlnm.Print_Area" localSheetId="1">'McOpCo commentary '!$B$1:$U$141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6" l="1"/>
  <c r="T25" i="16"/>
  <c r="Q181" i="20" l="1"/>
  <c r="R181" i="20"/>
  <c r="S172" i="20" s="1"/>
  <c r="R172" i="20"/>
  <c r="S178" i="20"/>
  <c r="R178" i="20"/>
  <c r="T3" i="16"/>
  <c r="T4" i="16"/>
  <c r="T5" i="16"/>
  <c r="T6" i="16"/>
  <c r="T7" i="16"/>
  <c r="T8" i="16"/>
  <c r="T9" i="16"/>
  <c r="T10" i="16"/>
  <c r="T12" i="16"/>
  <c r="T13" i="16"/>
  <c r="T14" i="16"/>
  <c r="T15" i="16"/>
  <c r="T16" i="16"/>
  <c r="T17" i="16"/>
  <c r="T19" i="16"/>
  <c r="T20" i="16"/>
  <c r="T21" i="16"/>
  <c r="T22" i="16"/>
  <c r="T23" i="16"/>
  <c r="T24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141" i="16" s="1"/>
  <c r="T67" i="16"/>
  <c r="T68" i="16"/>
  <c r="T69" i="16"/>
  <c r="T70" i="16"/>
  <c r="T71" i="16"/>
  <c r="T72" i="16"/>
  <c r="T73" i="16"/>
  <c r="T74" i="16"/>
  <c r="T75" i="16"/>
  <c r="T76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3" i="16"/>
  <c r="T94" i="16"/>
  <c r="T95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2" i="16"/>
  <c r="I181" i="20"/>
  <c r="J181" i="20"/>
  <c r="S176" i="20"/>
  <c r="L181" i="20"/>
  <c r="K181" i="20"/>
  <c r="R98" i="16"/>
  <c r="H181" i="20"/>
  <c r="R129" i="16"/>
  <c r="R134" i="16"/>
  <c r="Q140" i="16"/>
  <c r="L140" i="16"/>
  <c r="J140" i="16"/>
  <c r="K140" i="16"/>
  <c r="I140" i="16"/>
  <c r="S136" i="20" l="1"/>
  <c r="S135" i="20"/>
  <c r="S150" i="20"/>
  <c r="S114" i="20"/>
  <c r="S149" i="20"/>
  <c r="S127" i="20"/>
  <c r="S151" i="20"/>
  <c r="S166" i="20"/>
  <c r="S165" i="20"/>
  <c r="S164" i="20"/>
  <c r="S113" i="20"/>
  <c r="S134" i="20"/>
  <c r="S163" i="20"/>
  <c r="S112" i="20"/>
  <c r="S170" i="20"/>
  <c r="S74" i="20"/>
  <c r="S111" i="20"/>
  <c r="S132" i="20"/>
  <c r="S169" i="20"/>
  <c r="S73" i="20"/>
  <c r="S126" i="20"/>
  <c r="S131" i="20"/>
  <c r="S168" i="20"/>
  <c r="S72" i="20"/>
  <c r="S125" i="20"/>
  <c r="S130" i="20"/>
  <c r="S167" i="20"/>
  <c r="S171" i="20"/>
  <c r="R4" i="16"/>
  <c r="R5" i="16"/>
  <c r="R6" i="16"/>
  <c r="R7" i="16"/>
  <c r="R8" i="16"/>
  <c r="R9" i="16"/>
  <c r="R10" i="16"/>
  <c r="R12" i="16"/>
  <c r="R13" i="16"/>
  <c r="R14" i="16"/>
  <c r="R15" i="16"/>
  <c r="R16" i="16"/>
  <c r="R17" i="16"/>
  <c r="R19" i="16"/>
  <c r="R20" i="16"/>
  <c r="R21" i="16"/>
  <c r="R22" i="16"/>
  <c r="R23" i="16"/>
  <c r="R24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3" i="16"/>
  <c r="R94" i="16"/>
  <c r="R95" i="16"/>
  <c r="R97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30" i="16"/>
  <c r="R131" i="16"/>
  <c r="R132" i="16"/>
  <c r="R133" i="16"/>
  <c r="R135" i="16"/>
  <c r="R136" i="16"/>
  <c r="R137" i="16"/>
  <c r="R138" i="16"/>
  <c r="R3" i="16"/>
  <c r="R2" i="16"/>
  <c r="R20" i="20"/>
  <c r="R4" i="20"/>
  <c r="R5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6" i="20"/>
  <c r="R47" i="20"/>
  <c r="R48" i="20"/>
  <c r="R49" i="20"/>
  <c r="R50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4" i="20"/>
  <c r="R135" i="20"/>
  <c r="R136" i="20"/>
  <c r="R137" i="20"/>
  <c r="R138" i="20"/>
  <c r="R139" i="20"/>
  <c r="R140" i="20"/>
  <c r="R141" i="20"/>
  <c r="R142" i="20"/>
  <c r="R143" i="20"/>
  <c r="R144" i="20"/>
  <c r="R145" i="20"/>
  <c r="R146" i="20"/>
  <c r="R147" i="20"/>
  <c r="R148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3" i="20"/>
  <c r="R174" i="20"/>
  <c r="R175" i="20"/>
  <c r="R176" i="20"/>
  <c r="R177" i="20"/>
  <c r="R179" i="20"/>
  <c r="R180" i="20"/>
  <c r="R3" i="20"/>
  <c r="R2" i="20"/>
  <c r="R140" i="16" l="1"/>
  <c r="S25" i="16" s="1"/>
  <c r="S98" i="16"/>
  <c r="H140" i="16" l="1"/>
  <c r="P181" i="20" l="1"/>
  <c r="P140" i="16"/>
  <c r="S147" i="20" l="1"/>
  <c r="S20" i="20"/>
  <c r="S17" i="20"/>
  <c r="S41" i="20"/>
  <c r="S174" i="20"/>
  <c r="O140" i="16"/>
  <c r="O181" i="20" l="1"/>
  <c r="G181" i="20"/>
  <c r="G140" i="16"/>
  <c r="S129" i="16" l="1"/>
  <c r="S134" i="16"/>
  <c r="S88" i="16"/>
  <c r="S2" i="16"/>
  <c r="S7" i="16"/>
  <c r="S3" i="20"/>
  <c r="S127" i="16"/>
  <c r="S138" i="16"/>
  <c r="S4" i="20" l="1"/>
  <c r="S108" i="20"/>
  <c r="S30" i="20"/>
  <c r="S141" i="20"/>
  <c r="S48" i="20"/>
  <c r="S66" i="20"/>
  <c r="S145" i="20"/>
  <c r="S102" i="20"/>
  <c r="S53" i="20"/>
  <c r="S160" i="20"/>
  <c r="S57" i="20"/>
  <c r="S27" i="20"/>
  <c r="S11" i="20"/>
  <c r="S28" i="20"/>
  <c r="S7" i="20"/>
  <c r="S35" i="20"/>
  <c r="S56" i="20"/>
  <c r="S153" i="20"/>
  <c r="S93" i="20"/>
  <c r="S162" i="20"/>
  <c r="S19" i="20"/>
  <c r="S129" i="20"/>
  <c r="S77" i="20"/>
  <c r="S68" i="20"/>
  <c r="S82" i="20"/>
  <c r="S40" i="20"/>
  <c r="S15" i="20"/>
  <c r="S67" i="20"/>
  <c r="S5" i="20"/>
  <c r="S154" i="20"/>
  <c r="S90" i="20"/>
  <c r="S29" i="20"/>
  <c r="S118" i="20"/>
  <c r="S156" i="20"/>
  <c r="S175" i="20"/>
  <c r="S18" i="20"/>
  <c r="S42" i="20"/>
  <c r="S101" i="20"/>
  <c r="S78" i="20"/>
  <c r="S87" i="20"/>
  <c r="S13" i="20"/>
  <c r="S32" i="20"/>
  <c r="S52" i="20"/>
  <c r="S117" i="20"/>
  <c r="S120" i="20"/>
  <c r="S142" i="20"/>
  <c r="S33" i="20"/>
  <c r="S63" i="20"/>
  <c r="S85" i="20"/>
  <c r="S76" i="20"/>
  <c r="S148" i="20"/>
  <c r="S46" i="20"/>
  <c r="S158" i="20"/>
  <c r="S65" i="20"/>
  <c r="S31" i="20"/>
  <c r="S50" i="20"/>
  <c r="S92" i="20"/>
  <c r="S86" i="20"/>
  <c r="S116" i="20"/>
  <c r="S43" i="20"/>
  <c r="S138" i="20"/>
  <c r="S109" i="20"/>
  <c r="S24" i="20"/>
  <c r="S16" i="20"/>
  <c r="S155" i="20"/>
  <c r="S60" i="20"/>
  <c r="S95" i="20"/>
  <c r="S81" i="20"/>
  <c r="S110" i="20"/>
  <c r="S105" i="20"/>
  <c r="S94" i="20"/>
  <c r="S99" i="20"/>
  <c r="S157" i="20"/>
  <c r="S21" i="20"/>
  <c r="S37" i="20"/>
  <c r="S64" i="20"/>
  <c r="S159" i="20"/>
  <c r="S10" i="20"/>
  <c r="S14" i="20"/>
  <c r="S124" i="20"/>
  <c r="S180" i="20"/>
  <c r="S144" i="20"/>
  <c r="S47" i="20"/>
  <c r="S61" i="20"/>
  <c r="S49" i="20"/>
  <c r="S97" i="20"/>
  <c r="S96" i="20"/>
  <c r="S70" i="20"/>
  <c r="S91" i="20"/>
  <c r="S80" i="20"/>
  <c r="S137" i="20"/>
  <c r="S103" i="20"/>
  <c r="S139" i="20"/>
  <c r="S12" i="20"/>
  <c r="S36" i="20"/>
  <c r="S34" i="20"/>
  <c r="S128" i="20"/>
  <c r="S22" i="20"/>
  <c r="S38" i="20"/>
  <c r="S58" i="20"/>
  <c r="S146" i="20"/>
  <c r="S115" i="20"/>
  <c r="S89" i="20"/>
  <c r="S83" i="20"/>
  <c r="S121" i="20"/>
  <c r="S26" i="20"/>
  <c r="S140" i="20"/>
  <c r="S98" i="20"/>
  <c r="S8" i="20"/>
  <c r="S9" i="20"/>
  <c r="S79" i="20"/>
  <c r="S173" i="20"/>
  <c r="S59" i="20"/>
  <c r="S177" i="20"/>
  <c r="S143" i="20"/>
  <c r="S71" i="20"/>
  <c r="S2" i="20"/>
  <c r="S62" i="20"/>
  <c r="S107" i="20"/>
  <c r="S123" i="20"/>
  <c r="S104" i="20"/>
  <c r="S119" i="20"/>
  <c r="S55" i="20"/>
  <c r="S100" i="20"/>
  <c r="S54" i="20"/>
  <c r="S25" i="20"/>
  <c r="S179" i="20"/>
  <c r="S122" i="20"/>
  <c r="S39" i="20"/>
  <c r="S161" i="20"/>
  <c r="S84" i="20"/>
  <c r="S152" i="20"/>
  <c r="S69" i="20"/>
  <c r="S106" i="20"/>
  <c r="S23" i="20"/>
  <c r="S75" i="20"/>
  <c r="S45" i="16" l="1"/>
  <c r="S125" i="16"/>
  <c r="S89" i="16"/>
  <c r="S36" i="16"/>
  <c r="S108" i="16"/>
  <c r="S100" i="16"/>
  <c r="S82" i="16"/>
  <c r="S74" i="16"/>
  <c r="S65" i="16"/>
  <c r="S57" i="16"/>
  <c r="S30" i="16"/>
  <c r="S4" i="16"/>
  <c r="S12" i="16"/>
  <c r="S94" i="16"/>
  <c r="S132" i="16"/>
  <c r="S113" i="16"/>
  <c r="S105" i="16"/>
  <c r="S79" i="16"/>
  <c r="S70" i="16"/>
  <c r="S62" i="16"/>
  <c r="S34" i="16"/>
  <c r="S28" i="16"/>
  <c r="S23" i="16"/>
  <c r="S15" i="16"/>
  <c r="S9" i="16"/>
  <c r="S49" i="16"/>
  <c r="S42" i="16"/>
  <c r="S123" i="16"/>
  <c r="S116" i="16"/>
  <c r="S135" i="16"/>
  <c r="S124" i="16"/>
  <c r="S81" i="16"/>
  <c r="S73" i="16"/>
  <c r="S64" i="16"/>
  <c r="S56" i="16"/>
  <c r="S35" i="16"/>
  <c r="S51" i="16"/>
  <c r="S44" i="16"/>
  <c r="S93" i="16"/>
  <c r="S109" i="16"/>
  <c r="S19" i="16"/>
  <c r="S126" i="16"/>
  <c r="S118" i="16"/>
  <c r="S137" i="16"/>
  <c r="S133" i="16"/>
  <c r="S114" i="16"/>
  <c r="S106" i="16"/>
  <c r="S97" i="16"/>
  <c r="S87" i="16"/>
  <c r="S80" i="16"/>
  <c r="S71" i="16"/>
  <c r="S63" i="16"/>
  <c r="S55" i="16"/>
  <c r="S29" i="16"/>
  <c r="S24" i="16"/>
  <c r="S16" i="16"/>
  <c r="S10" i="16"/>
  <c r="S50" i="16"/>
  <c r="S43" i="16"/>
  <c r="S92" i="16"/>
  <c r="S117" i="16"/>
  <c r="S72" i="16"/>
  <c r="S131" i="16"/>
  <c r="S112" i="16"/>
  <c r="S104" i="16"/>
  <c r="S86" i="16"/>
  <c r="S78" i="16"/>
  <c r="S69" i="16"/>
  <c r="S61" i="16"/>
  <c r="S54" i="16"/>
  <c r="S27" i="16"/>
  <c r="S22" i="16"/>
  <c r="S8" i="16"/>
  <c r="S48" i="16"/>
  <c r="S41" i="16"/>
  <c r="S122" i="16"/>
  <c r="S3" i="16"/>
  <c r="S130" i="16"/>
  <c r="S111" i="16"/>
  <c r="S103" i="16"/>
  <c r="S95" i="16"/>
  <c r="S85" i="16"/>
  <c r="S68" i="16"/>
  <c r="S60" i="16"/>
  <c r="S53" i="16"/>
  <c r="S33" i="16"/>
  <c r="S21" i="16"/>
  <c r="S14" i="16"/>
  <c r="S47" i="16"/>
  <c r="S40" i="16"/>
  <c r="S121" i="16"/>
  <c r="S115" i="16"/>
  <c r="S128" i="16"/>
  <c r="S110" i="16"/>
  <c r="S102" i="16"/>
  <c r="S91" i="16"/>
  <c r="S84" i="16"/>
  <c r="S76" i="16"/>
  <c r="S67" i="16"/>
  <c r="S59" i="16"/>
  <c r="S52" i="16"/>
  <c r="S32" i="16"/>
  <c r="S26" i="16"/>
  <c r="S20" i="16"/>
  <c r="S13" i="16"/>
  <c r="S6" i="16"/>
  <c r="S46" i="16"/>
  <c r="S39" i="16"/>
  <c r="S120" i="16"/>
  <c r="S136" i="16"/>
  <c r="S101" i="16"/>
  <c r="S90" i="16"/>
  <c r="S83" i="16"/>
  <c r="S75" i="16"/>
  <c r="S66" i="16"/>
  <c r="S58" i="16"/>
  <c r="S37" i="16"/>
  <c r="S31" i="16"/>
  <c r="S5" i="16"/>
  <c r="S38" i="16"/>
  <c r="S119" i="16"/>
  <c r="S107" i="16"/>
  <c r="S99" i="16"/>
  <c r="S17" i="16"/>
  <c r="T140" i="16" l="1"/>
</calcChain>
</file>

<file path=xl/sharedStrings.xml><?xml version="1.0" encoding="utf-8"?>
<sst xmlns="http://schemas.openxmlformats.org/spreadsheetml/2006/main" count="1345" uniqueCount="615">
  <si>
    <t>1263 - Bow D/T (Multiplex 44 - ABS 2)</t>
  </si>
  <si>
    <t>1598 - Canning Town - Hallsville Quart (Multiplex 44 - ABS 2)</t>
  </si>
  <si>
    <t>0459 - Canning Town D/T (Multiplex 44 - ABS 2)</t>
  </si>
  <si>
    <t>0367 - Dagenham 2 DT (Multiplex 44 - ABS 2)</t>
  </si>
  <si>
    <t>9869 - East Finchley (Energize ABS)</t>
  </si>
  <si>
    <t>Restaurant</t>
  </si>
  <si>
    <t>0804 - Cardiff Bay (Multiplex 44 - ABS 2)</t>
  </si>
  <si>
    <t>1676 - Orpington (Multiplex 44 - ABS 2)</t>
  </si>
  <si>
    <t>1683 - Plymouth (Multiplex 44 - ABS)</t>
  </si>
  <si>
    <t>Ralph Parker</t>
  </si>
  <si>
    <t>Paul Griffiths</t>
  </si>
  <si>
    <t>Paul Crocker</t>
  </si>
  <si>
    <t>Mike Hall</t>
  </si>
  <si>
    <t>Tim Dobbs</t>
  </si>
  <si>
    <t>Mark Schweizer</t>
  </si>
  <si>
    <t>Gian Chahal</t>
  </si>
  <si>
    <t>Stuart Broadbelt</t>
  </si>
  <si>
    <t>Adrian Mariadas</t>
  </si>
  <si>
    <t>James Thompson</t>
  </si>
  <si>
    <t>Craig Newnes</t>
  </si>
  <si>
    <t>Bill Perera</t>
  </si>
  <si>
    <t>Paul Connan</t>
  </si>
  <si>
    <t>David Wynne</t>
  </si>
  <si>
    <t>Dean Chapman</t>
  </si>
  <si>
    <t>Anne Wainwright</t>
  </si>
  <si>
    <t>Martin Redhead</t>
  </si>
  <si>
    <t>Tony Bennett</t>
  </si>
  <si>
    <t>Claude Abi-Gerges</t>
  </si>
  <si>
    <t>John Kiely</t>
  </si>
  <si>
    <t>Bill Liddy</t>
  </si>
  <si>
    <t>Elliot Jardine</t>
  </si>
  <si>
    <t>John Atherton</t>
  </si>
  <si>
    <t>Mark Clapham</t>
  </si>
  <si>
    <t>Jon Betts</t>
  </si>
  <si>
    <t>Jim McLean</t>
  </si>
  <si>
    <t>Joey Antwi-Kusi</t>
  </si>
  <si>
    <t>1592 - Prenton (Multiplex 44 - ABS 1)</t>
  </si>
  <si>
    <t>1682 - Liphook  (Multiplex 44 - ABS 2)</t>
  </si>
  <si>
    <t>Ice Bath</t>
  </si>
  <si>
    <t>Litres</t>
  </si>
  <si>
    <t>SITE_NAME</t>
  </si>
  <si>
    <t>Adam Buchanan-Smith</t>
  </si>
  <si>
    <t>Ahmet Mustafa</t>
  </si>
  <si>
    <t>David Knight</t>
  </si>
  <si>
    <t>Douglas Wright</t>
  </si>
  <si>
    <t>Elaine Sterio</t>
  </si>
  <si>
    <t>Glyn Pashley</t>
  </si>
  <si>
    <t>Ismail Anilmis</t>
  </si>
  <si>
    <t>Jacqui Moore</t>
  </si>
  <si>
    <t>John Quirke</t>
  </si>
  <si>
    <t>Ken Tomkins</t>
  </si>
  <si>
    <t>Lee Sparkes</t>
  </si>
  <si>
    <t>Mark Blundell</t>
  </si>
  <si>
    <t>Nigel Dunnington</t>
  </si>
  <si>
    <t>Robert Holdcroft</t>
  </si>
  <si>
    <t>Surjit Manger</t>
  </si>
  <si>
    <t>Filter Flow (Avg)</t>
  </si>
  <si>
    <t>Amb Temp</t>
  </si>
  <si>
    <t>Notes</t>
  </si>
  <si>
    <t>N/A</t>
  </si>
  <si>
    <t>Power looks low.</t>
  </si>
  <si>
    <t>McOpCo Avg</t>
  </si>
  <si>
    <t>Stewart Williams</t>
  </si>
  <si>
    <t xml:space="preserve">Cost </t>
  </si>
  <si>
    <t>Electricity cost: £0.27 per Kw/h</t>
  </si>
  <si>
    <t>CO2e: 1 Kw/h = 0.21233Kg/CO2e</t>
  </si>
  <si>
    <t>CO2e/t</t>
  </si>
  <si>
    <t>0014 - Ilford (Multiplex 44 - 1 x tower (8v))</t>
  </si>
  <si>
    <t>0030 - Balham (Multiplex 44 - 1 x tower (8v))</t>
  </si>
  <si>
    <t>0042 - Swiss Cottage (Multiplex 44 - 1 x tower (8v))</t>
  </si>
  <si>
    <t>0049 - Peckham Rye Lane (Multiplex 44 - ABS 2)</t>
  </si>
  <si>
    <t>0066 - Acton (Multiplex 44 - 1 x tower (8v))</t>
  </si>
  <si>
    <t>0082 - Tooting (Multiplex 44 - 1 x tower (8v))</t>
  </si>
  <si>
    <t>0190 - Bethnal Green (Multiplex 44 - 1 x tower (8v))</t>
  </si>
  <si>
    <t>0201 - Hayes (Multiplex 44 - 1 x tower (8v))</t>
  </si>
  <si>
    <t>0223 - Neasden (Multiplex 50 - 2 x towers (8 &amp; 7v))</t>
  </si>
  <si>
    <t>0256 - Colindale (Multiplex 44 - ABS 2)</t>
  </si>
  <si>
    <t>0268 - Leytonstone (Multiplex 44 - 1 x tower (10v))</t>
  </si>
  <si>
    <t>0281 - Lewisham (Multiplex 44 - 1 x tower (8v))</t>
  </si>
  <si>
    <t>0303 - Edge Lane DT (E) (Multiplex 44 - 2 x tower (8v))</t>
  </si>
  <si>
    <t>0332 - Morriston DT (E) (Multiplex 44 - 1 x tower (10v))</t>
  </si>
  <si>
    <t>0336 - Llanelli DT (E) (Multiplex 44 - ABS 2 &amp; 1 x Tower (8v))</t>
  </si>
  <si>
    <t>0366 - Deptford (Multiplex 44 - 1 x tower (8v))</t>
  </si>
  <si>
    <t>0370 - Stonedale Lane (Multiplex 44 - ABS 2 &amp; 1 x Tower (8v))</t>
  </si>
  <si>
    <t>0373 - Forest Gate (Multiplex 44 - 2 x tower (6v))</t>
  </si>
  <si>
    <t>0383 - Southport 2 DT (E) (Multiplex 44 - 2 x tower (8v))</t>
  </si>
  <si>
    <t>0395 - Brent Cross (Multiplex 44 - ABS 1)</t>
  </si>
  <si>
    <t>0414 - Telford (Multiplex 44 - 2 x tower (8v))</t>
  </si>
  <si>
    <t>0418 - Hillsborough (Multiplex 44 - ABS 2)</t>
  </si>
  <si>
    <t>0420 - North Finchley (Multiplex 44 - 1 x tower (8v))</t>
  </si>
  <si>
    <t>0441 - Wigan Gower St (Multiplex 44 - ABS 2 &amp; 1 x Tower (8v))</t>
  </si>
  <si>
    <t>0455 - Ealing (Multiplex 50 - 1 x tower (10v))</t>
  </si>
  <si>
    <t>0464 - Barnsley 2 (E) (Multiplex 44 - ABS 2 &amp; 1 x Tower (8v))</t>
  </si>
  <si>
    <t>0466 - Widnes (E) (Multiplex 44 - 1 x tower (10v))</t>
  </si>
  <si>
    <t>0479 - Arnison Centre (E) (Multiplex 44 - ABS 2)</t>
  </si>
  <si>
    <t>0490 - Gatwick South (Multiplex 44 - 2 x tower (8v))</t>
  </si>
  <si>
    <t>0500 - Notting Hill Gate (Multiplex 44 - 1 x tower (8v))</t>
  </si>
  <si>
    <t>0542 - Newcastle 3 (Multiplex 44 - ABS 2)</t>
  </si>
  <si>
    <t>0556 - Upton (E) (Multiplex 44 - ABS 1 &amp; 1 x tower (8v))</t>
  </si>
  <si>
    <t>0584 - Tankersley (E) (Multiplex 44 - 1 x tower (10v))</t>
  </si>
  <si>
    <t>0614 - Darlington 2 (E) (Multiplex 44 - 2 x tower (8v))</t>
  </si>
  <si>
    <t>0631 - Crosshands (E) (Multiplex 44 - 2 x towers (8v))</t>
  </si>
  <si>
    <t>0633 - Pontefract (Multiplex 44 - 1 x tower (8v))</t>
  </si>
  <si>
    <t>0654 - Finchley Lido (Multiplex 44 - ABS 1)</t>
  </si>
  <si>
    <t>0658 - Hammersmith 2 (Multiplex 44 - 1 x tower (10v))</t>
  </si>
  <si>
    <t>0733 - Wishaw (E) (Energize - 1 x Tower (8v))</t>
  </si>
  <si>
    <t>0744 - Llantrisant (Multiplex 44 - 2 x tower (7 &amp; 6v))</t>
  </si>
  <si>
    <t>0784 - Mansfield 2 (Multiplex 44 - ABS 2)</t>
  </si>
  <si>
    <t>0792 - Wolviston (E) (Multiplex 44 - 1 x tower (8v))</t>
  </si>
  <si>
    <t>0801 - Meir (Multiplex 44 - 2 x tower (8v))</t>
  </si>
  <si>
    <t>0803 - Runcorn (Multiplex 44 - ABS 2)</t>
  </si>
  <si>
    <t>0818 - Winsford (E) (Multiplex 44 - 1 x tower (8v))</t>
  </si>
  <si>
    <t>0834 - Wembley Park D/T (Multiplex 44 - 2 x tower (8v))</t>
  </si>
  <si>
    <t>0838 - Catford 2 (Multiplex 44 - 1 x tower (10v))</t>
  </si>
  <si>
    <t>0844 - Dagenham 3 (Multiplex 44 - ABS 1)</t>
  </si>
  <si>
    <t>0851 - Byker (Multiplex 44 - ABS 2)</t>
  </si>
  <si>
    <t>0856 - Friern Barnet (Multiplex 44 - ABS 1)</t>
  </si>
  <si>
    <t>0862 - Camberley 2 (Multiplex 44 - 1 x tower (8v))</t>
  </si>
  <si>
    <t>0870 - Kingswinford (Multiplex 44 - 1 x tower (8v))</t>
  </si>
  <si>
    <t>0874 - Switch Island (E) (Multiplex 44 - ABS 2 &amp; 1 x Tower (8v))</t>
  </si>
  <si>
    <t>0879 - Riverside (E) (Multiplex 44 - 1 x tower (8v))</t>
  </si>
  <si>
    <t>0902 - Aberdare (E) (Multiplex 44 - ABS 2 &amp; 1 x tower (8v))</t>
  </si>
  <si>
    <t>0908 - Bristol Hengrove (Multiplex 44 - ABS 2)</t>
  </si>
  <si>
    <t>0937 - Peterlee (Multiplex 44 - 1 x tower (8v))</t>
  </si>
  <si>
    <t>0941 - Coulby Newham (E) (Multiplex 44 - 1 x tower (8v))</t>
  </si>
  <si>
    <t>0944 - Stratford (Multiplex 44 - 1 x tower (8v))</t>
  </si>
  <si>
    <t>0951 - Port Talbot (E) (Multiplex 44 - 1 x tower (8v))</t>
  </si>
  <si>
    <t>0955 - Berwick upon Tweed (Multiplex 44 - 1 x tower (10v))</t>
  </si>
  <si>
    <t>0962 - Moore Farm (Multiplex 44 - 2 x tower (8v))</t>
  </si>
  <si>
    <t>0969 - Crayford (Multiplex 44 - ABS 2 &amp; 1 x tower (8v))</t>
  </si>
  <si>
    <t>0970 - Stairfoot (E) (Multiplex 44 - 2 x tower (8v))</t>
  </si>
  <si>
    <t>0979 - Lincoln Ropewalk (Multiplex 44 - 2 x tower (8v))</t>
  </si>
  <si>
    <t>0982 - Thinford FS (Multiplex 44 - 1 x tower (9v))</t>
  </si>
  <si>
    <t>0984 - Longwell Green (Multiplex 44 - ABS 2)</t>
  </si>
  <si>
    <t>0996 - Rock Retail (Multiplex 44 - 1 x tower (10v))</t>
  </si>
  <si>
    <t>1010 - Mottram (E) (Multiplex 44 - ABS 2 &amp; 1 x Tower (8v))</t>
  </si>
  <si>
    <t>1023 - Chirk (Multiplex 44 - ABS 2 &amp; 1 x Tower (8v))</t>
  </si>
  <si>
    <t>1024 - Tonypandy (E) (Multiplex 44 - ABS 2)</t>
  </si>
  <si>
    <t>1026 - Glasshoughton (Multiplex 44 - 2 x tower (10 &amp; 8v))</t>
  </si>
  <si>
    <t>1033 - Oldham 3 (E) (Multiplex 44 - 1 x tower (10v))</t>
  </si>
  <si>
    <t>1034 - Prescot Retail Park (Multiplex 44 - 2 x tower (8v))</t>
  </si>
  <si>
    <t>1056 - Lincoln D/T (Multiplex 44 - ABS 2)</t>
  </si>
  <si>
    <t>1073 - Seven Kings D/T (Multiplex 44 - ABS 1)</t>
  </si>
  <si>
    <t>1096 - Queensway (Multiplex 44 - 1 x tower (8v))</t>
  </si>
  <si>
    <t>1104 - Consett (Multiplex 44 - 2 x tower (8v))</t>
  </si>
  <si>
    <t>1110 - Meridian Retail Park (Energize - ABS 1)</t>
  </si>
  <si>
    <t>1111 - Cambridge Newmarket (Multiplex 50 - 1 x tower (10v))</t>
  </si>
  <si>
    <t>1123 - Cortonwood (Multiplex 44 - 1 x tower (10v))</t>
  </si>
  <si>
    <t>1133 - Ashington (Multiplex 44 - 1 x tower (10v))</t>
  </si>
  <si>
    <t>1148 - Redcar 2 (E) (Multiplex 44 - 1 x tower (10v))</t>
  </si>
  <si>
    <t>1164 - New Denham (Multiplex 44 - 1 x tower (10v))</t>
  </si>
  <si>
    <t>1174 - Blyth (Northumberland) (Multiplex 44 - 2 x tower (8v))</t>
  </si>
  <si>
    <t>1181 - Potters Bar (Multiplex 44 - 1 x tower (10v))</t>
  </si>
  <si>
    <t>1199 - Liverpool - Aigburth Road (Multiplex 44 - 2 x tower (8v))</t>
  </si>
  <si>
    <t>1246 - Cutty Sark (Multiplex 44 - 1 x tower (8v))</t>
  </si>
  <si>
    <t>1261 - Ocean Plaza  (Multiplex 44 - 1 x tower (10v))</t>
  </si>
  <si>
    <t>1274 - Hazel Grove (E) (Multiplex 44 - ABS 2)</t>
  </si>
  <si>
    <t>1342 - Cyfartha Retail Park (Multiplex 44 - ABS 2)</t>
  </si>
  <si>
    <t>1359 - Bletchley (E) (Energize - ABS 2)</t>
  </si>
  <si>
    <t>1364 - Merthyr Tydfil (Multiplex 44 - 1 x tower (8v))</t>
  </si>
  <si>
    <t>1378 - West Auckland (E) (Multiplex 44 - 1 x tower (10v))</t>
  </si>
  <si>
    <t>1437 - Wigan Morris Street (Multiplex 44 - 1 x tower (8v))</t>
  </si>
  <si>
    <t>1448 - Loughborough (Multiplex 44 - 1 x tower (8v))</t>
  </si>
  <si>
    <t>1473 - Alnwick (E) (Multiplex 44 - 1 x tower (8v))</t>
  </si>
  <si>
    <t>1483 - Eston (E) (Energize - 1 x Tower (8v))</t>
  </si>
  <si>
    <t>1485 - Aylesford (Multiplex 44 - 1 x tower (10v))</t>
  </si>
  <si>
    <t>1492 - Cameron Toll (Multiplex 44 - 1 x tower (10v))</t>
  </si>
  <si>
    <t>1507 - Acton North (Multiplex 44 - ABS 1)</t>
  </si>
  <si>
    <t>1521 - Widnes 2 (Multiplex 44 - ABS 1)</t>
  </si>
  <si>
    <t>1545 - Barnsley (Multiplex 44 - ABS 1)</t>
  </si>
  <si>
    <t>1635 - Paddington (Multiplex 44 - ABS 2)</t>
  </si>
  <si>
    <t>1688 - Byker Kitchen (Multiplex 44 - ABS 2)</t>
  </si>
  <si>
    <t>1691 - Wigston Delivery Kitchen (Multiplex 44 - ABS 2)</t>
  </si>
  <si>
    <t>1714 - Oswestry (Multiplex 44 - ABS 2)</t>
  </si>
  <si>
    <t>2131 - Portsmouth Hub (Multiplex 44 - ABS 2)</t>
  </si>
  <si>
    <t>0043 - Staines 1 (Multiplex 44 - 1 x tower (8v))</t>
  </si>
  <si>
    <t>0169 - Wallasey (E) (Multiplex 44 - 1 x tower (8v))</t>
  </si>
  <si>
    <t>0202 - Birkenhead (E) (Multiplex 44 - 1 x tower (8v))</t>
  </si>
  <si>
    <t>0257 - Cardiff Queens Street (Multiplex 44 - 2 x towers (8v))</t>
  </si>
  <si>
    <t>0300 - Dagenham FS DT (Multiplex 44 - 2 x tower (8v))</t>
  </si>
  <si>
    <t>0308 - Osmaston Park DT (Multiplex 44 - 2 x tower (8v))</t>
  </si>
  <si>
    <t>0344 - Bromborough (E) (Multiplex 44 - 1 x tower (8v))</t>
  </si>
  <si>
    <t>0363 - Stockport Forum (E) (Multiplex 44 - 2 x tower (8v))</t>
  </si>
  <si>
    <t>0428 - Belfast 2 (Multiplex 44 - 1 x tower (8v))</t>
  </si>
  <si>
    <t>0436 - Cardiff Newport Road (Apexx 6 - 2 x towers (6 &amp; 8v))</t>
  </si>
  <si>
    <t>0462 - Milton Keynes Arena (E) (Multiplex 44 - 1 x tower (10v))</t>
  </si>
  <si>
    <t>0493 - Kitts Green (E) (Multiplex 44 - 1 x tower (10v))</t>
  </si>
  <si>
    <t>0498 - Culverhouse Cross (E) (Multiplex 44 - 1 x tower (8v))</t>
  </si>
  <si>
    <t>0566 - Hanworth (Multiplex 44 - 1 x tower (10v))</t>
  </si>
  <si>
    <t>0624 - Strood D/T (Apexx 6  - 2 x ABS 2)</t>
  </si>
  <si>
    <t>0626 - Bedford Interchange (E) (Multiplex 44 - 2 x tower (8v))</t>
  </si>
  <si>
    <t>0646 - Cumbernauld (E) (Energize - 1 x Tower (10v))</t>
  </si>
  <si>
    <t>0664 - Livingston (E) (Multiplex 44 - 2 x tower (8v))</t>
  </si>
  <si>
    <t>0682 - Oldbury (Multiplex 44 - 2 x tower (8 &amp; 10v))</t>
  </si>
  <si>
    <t>0766 - Cardiff - St Marys Street (E) (Multiplex 44 - 1 x tower (8v))</t>
  </si>
  <si>
    <t>0895 - Bredbury (Multiplex 44 - 1 x tower (10v))</t>
  </si>
  <si>
    <t>0914 - Staines 2 (Multiplex 44 - ABS 2)</t>
  </si>
  <si>
    <t>1029 - Cardiff Excelsior Road (E) (Multiplex 44 - 1 x tower (8v))</t>
  </si>
  <si>
    <t>1095 - Sheppey D/T (Multiplex 44 - 2 x tower (7 &amp; 10v))</t>
  </si>
  <si>
    <t>1097 - Small Heath (Multiplex 44 - 2 x tower (7 &amp; 10v))</t>
  </si>
  <si>
    <t>1187 - Medway City (Multiplex 44 - 2 x tower (8v))</t>
  </si>
  <si>
    <t>1234 - Stechford Retail Park (E) (Multiplex 44 - 1 x tower (10v))</t>
  </si>
  <si>
    <t>1316 - Selby (Multiplex 44 - ABS 1)</t>
  </si>
  <si>
    <t>1362 - Cardiff Shopping Centre (Multiplex 44 - 1 x tower (8v))</t>
  </si>
  <si>
    <t>1475 - Derby (E) (Multiplex 44 - ABS 2)</t>
  </si>
  <si>
    <t>1577 - Cardiff Ty Glas (Multiplex 44 - ABS 1)</t>
  </si>
  <si>
    <t>1599 - Broadstairs (Multiplex 44 - ABS 2)</t>
  </si>
  <si>
    <t>1638 - Boston (Multiplex 44 - ABS 2)</t>
  </si>
  <si>
    <t>1655 - Sittingbourne Delivery Kitchen (Multiplex 44 - ABS 2)</t>
  </si>
  <si>
    <t>1658 - Selly Oak (Multiplex 44 - ABS 2)</t>
  </si>
  <si>
    <t>1667 - Brownhills (Multiplex 44 - ABS 2)</t>
  </si>
  <si>
    <t>1670 - Colchester (Multiplex 44 - ABS 2)</t>
  </si>
  <si>
    <t>1671 - Folkstone (Tesco) (Multiplex 44 - ABS 2)</t>
  </si>
  <si>
    <t>1672 - Thirsk (Multiplex 44 - ABS 2)</t>
  </si>
  <si>
    <t>1674 - Belfast Ballygomartin (Tesco) (Multiplex 44 - ABS 2)</t>
  </si>
  <si>
    <t>1675 - Louth (Multiplex 44 - ABS 2)</t>
  </si>
  <si>
    <t>1678 - Dewsbury (Multiplex 44 - ABS 2)</t>
  </si>
  <si>
    <t>1679 - Tyneside Delivery Kitchen (Multiplex 44 - ABS 2)</t>
  </si>
  <si>
    <t>1680 - Erith Delivery Kitchen (Multiplex 44 - ABS 2)</t>
  </si>
  <si>
    <t>1681 - Bermondsey Delivery Kitchen (Multiplex 44 - ABS 2)</t>
  </si>
  <si>
    <t>1684 - Nelson Broadway (Multiplex 44 - ABS 2)</t>
  </si>
  <si>
    <t>1685 - Christchurch (Multiplex 44 - ABS 2)</t>
  </si>
  <si>
    <t>1686 - Coventry Abbey Park (Asda) (Multiplex 44 - ABS 2)</t>
  </si>
  <si>
    <t>1687 - Warrington Whittle Avenue (Multiplex 44 - ABS 2)</t>
  </si>
  <si>
    <t>1689 - Cumbernauld Craiglinn Park (Multiplex 44 - ABS 2)</t>
  </si>
  <si>
    <t>1690 - Blyth (Worksop) (Multiplex 44 - ABS 2)</t>
  </si>
  <si>
    <t>1692 - Barrhead Glasgow (Multiplex 44 - ABS 2)</t>
  </si>
  <si>
    <t>1693 - Swansea - Tesco (Multiplex 44 - 2 x tower (14v))</t>
  </si>
  <si>
    <t>1695 - Bidston Moss (Multiplex 44 - ABS 2)</t>
  </si>
  <si>
    <t>1698 - Mansfield Asda (Multiplex 44 - ABS 2)</t>
  </si>
  <si>
    <t>1700 - Winchester (Multiplex 44 - ABS 2)</t>
  </si>
  <si>
    <t>1701 - Aberdeen Craigshaw Road (Multiplex 44 - ABS 2)</t>
  </si>
  <si>
    <t>1705 - Peterborough Delivery Kitchen (Multiplex 44 - ABS 2)</t>
  </si>
  <si>
    <t>1709 - Bedford Fairhill (Multiplex 44 - ABS 2)</t>
  </si>
  <si>
    <t>1711 - Motherwell (Multiplex 44 - ABS 2)</t>
  </si>
  <si>
    <t>1716 - Leek Churnet Way (Multiplex 44 - ABS 2)</t>
  </si>
  <si>
    <t>1721 - Lowestoft (Multiplex 44 - ABS 2)</t>
  </si>
  <si>
    <t>1888 - Copper Pot Knowlsey (Multiplex 44 - ABS 2)</t>
  </si>
  <si>
    <t>2033 - Ruislip Dairy Lane (Multiplex 44 - ABS 2)</t>
  </si>
  <si>
    <t>2091 - Wrexham Delivery Kitchen  (Multiplex 44 - ABS 2)</t>
  </si>
  <si>
    <t>0612 - Traveller Friend (Energize - 1 x Tower (10v))</t>
  </si>
  <si>
    <t>0008 - Victoria (Multiplex 44 - 1 x tower (8v))</t>
  </si>
  <si>
    <t>0025 - Fulham (Multiplex 44 - 1 x tower (8v))</t>
  </si>
  <si>
    <t>0374 - Victoria Place (Apexx 6 - 1 x tower (8v))</t>
  </si>
  <si>
    <t>1011 - Victoria Station (Multiplex 44 - 1 x tower (8v))</t>
  </si>
  <si>
    <t>2070 - Taplow (Multiplex 44 - ABS 2)</t>
  </si>
  <si>
    <t>Ambient</t>
  </si>
  <si>
    <t>Anisha Sharma</t>
  </si>
  <si>
    <t>Harry Rashid</t>
  </si>
  <si>
    <t>Carol Rogerson</t>
  </si>
  <si>
    <t>Ron Mounsey</t>
  </si>
  <si>
    <t>Richard Forte</t>
  </si>
  <si>
    <t>Franchisee</t>
  </si>
  <si>
    <t>David Shawyer</t>
  </si>
  <si>
    <t>0015 - Earls Court</t>
  </si>
  <si>
    <t>0385 - Kingston</t>
  </si>
  <si>
    <t>0346 - Peterborough DT</t>
  </si>
  <si>
    <t>0263 - Ruislip High Street (Multiplex 44 - 1 x tower (8v))</t>
  </si>
  <si>
    <t>0480 - Bridgend (Multiplex 44 - ABS 2)</t>
  </si>
  <si>
    <t>0484 - Target (Multiplex 44 - ABS 2)</t>
  </si>
  <si>
    <t>1669 - Ilminster (Multiplex 44 - ABS 2)</t>
  </si>
  <si>
    <t>1697 - Ipswich Tesco (Multiplex 44 - ABS 2)</t>
  </si>
  <si>
    <t>1911 - Skegness (Multiplex 44 - ABS 2)</t>
  </si>
  <si>
    <t>1996 - Wrexham (Multiplex 44 - ABS 2)</t>
  </si>
  <si>
    <t>2105 - Sandwich (Multiplex 44 - ABS 2)</t>
  </si>
  <si>
    <t>2144 - Basildon Delivery Kitchen (Multiplex 44 - ABS 2)</t>
  </si>
  <si>
    <t>2183 - Harlow Delivery Kitchen (Multiplex 44 - ABS 2)</t>
  </si>
  <si>
    <t>2210 - Liverpool Delivery Kitchen (Multiplex 44 - ABS 2)</t>
  </si>
  <si>
    <t>0037 - Walthamstow (Multiplex 44 - ABS 2)</t>
  </si>
  <si>
    <t>0443 - Linwood (Multiplex 50 - ABS 2)</t>
  </si>
  <si>
    <t>0674 - Kingsmill (Energize - ABS 2 &amp; 1 x Tower (8v))</t>
  </si>
  <si>
    <t>0929 - Telford Forge (Multiplex 44 - ABS 2 &amp; 1 x tower (8v))</t>
  </si>
  <si>
    <t>0119 - MAIDENHEAD (Multiplex 44 - 1 x tower (8v))</t>
  </si>
  <si>
    <t>0319 - Leicester - Fosse Park D/T (Multiplex 50 - 2 x towers (8v))</t>
  </si>
  <si>
    <t>0421 - Chelmsford - Boreham Interchange (Multiplex 44 - 1 x tower (10v))</t>
  </si>
  <si>
    <t>0917 - BRACKNELL 2 (Apexx 6 - 2 x towers (8v))</t>
  </si>
  <si>
    <t>1358 - BEACONSFIELD MSA</t>
  </si>
  <si>
    <t>2000 - Basingstoke - Chineham Shopping Centre</t>
  </si>
  <si>
    <t>Jamie Catling</t>
  </si>
  <si>
    <t>Taimoor Sheikh</t>
  </si>
  <si>
    <t>Victor Arcinega</t>
  </si>
  <si>
    <t>Mark Nutall</t>
  </si>
  <si>
    <t xml:space="preserve">Alan Halliday </t>
  </si>
  <si>
    <t>Alan Butchers</t>
  </si>
  <si>
    <t>Jose Calaza</t>
  </si>
  <si>
    <t>Mike Guerin</t>
  </si>
  <si>
    <t>NB. Where Filter Flow is unavailable, the average across all restaurants is 80.73% of Coarse Flow goes through DP filter.</t>
  </si>
  <si>
    <t>Service Co.</t>
  </si>
  <si>
    <t>Unique</t>
  </si>
  <si>
    <t>Cost vs Bench*</t>
  </si>
  <si>
    <t>FME Services UK Ltd</t>
  </si>
  <si>
    <t>ESG</t>
  </si>
  <si>
    <t>IPM</t>
  </si>
  <si>
    <t>Wessex</t>
  </si>
  <si>
    <t>JAC</t>
  </si>
  <si>
    <t>ABS</t>
  </si>
  <si>
    <t>Laura Wilder</t>
  </si>
  <si>
    <t>1741 - Bristol Emersons Green (Multiplex 44 - ABS 2)</t>
  </si>
  <si>
    <t>Ice bath probe moved by Network due to ice buildup (end April24).</t>
  </si>
  <si>
    <t xml:space="preserve">Reinstall 20/2/24. </t>
  </si>
  <si>
    <t>IQ (Q3 2024)</t>
  </si>
  <si>
    <t>IQ - Q3 2024</t>
  </si>
  <si>
    <t>Mohamed Nakmouch</t>
  </si>
  <si>
    <t>0640 - Chilwell (Multiplex 44 - ABS 2)</t>
  </si>
  <si>
    <t>1832 - Crewe - Market Centre (Multiplex 44 - ABS 2)</t>
  </si>
  <si>
    <t>Tony Higdon</t>
  </si>
  <si>
    <t>1998 - Fareham - Whiteley Village (Multiplex 44 - ABS 2)</t>
  </si>
  <si>
    <t>1718 - Birmingham Exchange Square (Multiplex 44 - ABS 2)</t>
  </si>
  <si>
    <t>1611 - Bolton - MANCHESTER ROAD  (Multiplex 44 - ABS 2)</t>
  </si>
  <si>
    <t>0326 - CARLISLE (Multiplex 44 - 2 x tower (8v))</t>
  </si>
  <si>
    <t>0805 - CARLISLE D/T (Multiplex 44 - 1 x tower (10v))</t>
  </si>
  <si>
    <t>2162 - Chelmer Village  (Multiplex 44 - ABS 2)</t>
  </si>
  <si>
    <t>1708 - Colliers Wood (Multiplex 44 - ABS 2)</t>
  </si>
  <si>
    <t>2027 - Didcot Orchard Centre (Multiplex 44 - ABS 2)</t>
  </si>
  <si>
    <t>1514 - DURHAM DRAGON LANE  (Multiplex 44 - ABS 2)</t>
  </si>
  <si>
    <t>1229 - Edinburgh - STRAITON (E) (Multiplex 44 - ABS 2)</t>
  </si>
  <si>
    <t>1717 - Glossop (Multiplex 44 - ABS 2)</t>
  </si>
  <si>
    <t>1702 - HAVERHILL  (Multiplex 44 - ABS 2)</t>
  </si>
  <si>
    <t>2171 - Hempstead Valley (Multiplex 44 - ABS 2)</t>
  </si>
  <si>
    <t>1737 - High Wycombe - Cressex Island (Multiplex 44 - ABS 2)</t>
  </si>
  <si>
    <t>1726 - HIGHBRIDGE  (Multiplex 44 - ABS 2)</t>
  </si>
  <si>
    <t>2124 - ILKLEY  (Multiplex 44 - ABS 2)</t>
  </si>
  <si>
    <t>0492 - KINNAIRD PARK  (Multiplex 44 - ABS 2)</t>
  </si>
  <si>
    <t>0540 - LOMBARDY</t>
  </si>
  <si>
    <t>1939 - MARTLESHAM HEATH  (Multiplex 44 - ABS 2)</t>
  </si>
  <si>
    <t>1704 - Milford Haven (Multiplex 44 - ABS 2)</t>
  </si>
  <si>
    <t>1868 - Northallerton (Multiplex 44 - ABS 2)</t>
  </si>
  <si>
    <t>2211 - Preston Delivery Kitchen (Multiplex 44 - ABS 2)</t>
  </si>
  <si>
    <t>1899 - QUEENSFERRY (Multiplex 44 - ABS 2)</t>
  </si>
  <si>
    <t>1244 - Shrewsbury - Battlefield Road (Multiplex 44 - 1 x tower (8v))</t>
  </si>
  <si>
    <t>2125 - Skelton Lakes (Multiplex 44 - ABS 2)</t>
  </si>
  <si>
    <t>2095 - Southport Central 12 (Multiplex 44 - ABS 2)</t>
  </si>
  <si>
    <t>1218 - Sunderland 2 - North Moor Rd (Multiplex 44 - ABS 2)</t>
  </si>
  <si>
    <t>2393 - Sunderland Delivery Kitchen (Multiplex 44 - ABS 2)</t>
  </si>
  <si>
    <t>0936 - Team Valley (Multiplex 44 - 1 x tower (10v))</t>
  </si>
  <si>
    <t>2176 - Warminster (Multiplex 44 - ABS 2)</t>
  </si>
  <si>
    <t>0780 - Wigston (Multiplex 44 - ABS 2 &amp; 1 x Tower (8v))</t>
  </si>
  <si>
    <t>7131 - Nenagh (Multiplex 44 - ABS 2)</t>
  </si>
  <si>
    <t>7143 - Carrick on Shannon (Multiplex 44 - ABS 2)</t>
  </si>
  <si>
    <t>Jonny Nassau</t>
  </si>
  <si>
    <t>Dean Fitzmaurice</t>
  </si>
  <si>
    <t>Amy Cridland</t>
  </si>
  <si>
    <t>Pritpal Singh</t>
  </si>
  <si>
    <t>Q3 Power</t>
  </si>
  <si>
    <t>No flows</t>
  </si>
  <si>
    <t>Q4 Power</t>
  </si>
  <si>
    <t>IQ - Q4 2024</t>
  </si>
  <si>
    <t>0444 - LIVERPOOL ST (Multiplex 50 - 2 x towers (8v))</t>
  </si>
  <si>
    <t>1041 - KINGS CROSS 2  (Multiplex 44 - ABS 2)</t>
  </si>
  <si>
    <t>1712 - BURY ST EDMUNDS  (Multiplex 44 - ABS 2)</t>
  </si>
  <si>
    <t>1713 - CRAWLEY - GATWICK RD  (Multiplex 44 - ABS 2)</t>
  </si>
  <si>
    <t>1773 - LINCOLN SHOWGROUND  (Multiplex 44 - ABS 2)</t>
  </si>
  <si>
    <t>1806 - Middleton - St GEORGE'S RETAIL PK  (Multiplex 44 - ABS 2)</t>
  </si>
  <si>
    <t>1981 - CHESTER COLISEUM SHOPPING PARK  (Multiplex 44 - ABS 2)</t>
  </si>
  <si>
    <t>2194 - Leatherhead - Church St (Multiplex 44 - ABS 2)</t>
  </si>
  <si>
    <t>2233 - SWANLEY CENTRE (Multiplex 44 - ABS 2)</t>
  </si>
  <si>
    <t>2345 - NEWARK - LONDON RD  (Multiplex 44 - ABS 2)</t>
  </si>
  <si>
    <t>2352 - Warrington Delivery Kitchen (Multiplex 44 - ABS 2)</t>
  </si>
  <si>
    <t>2448 - SALFORD TRAFFORD RD  (Multiplex 44 - ABS 2)</t>
  </si>
  <si>
    <t>2526 - Basildon - PITSEA NORTHLAND  (Multiplex 44 - ABS 2)</t>
  </si>
  <si>
    <t>Reema Mavani</t>
  </si>
  <si>
    <t>Trishna Vaid</t>
  </si>
  <si>
    <t>Elizabeth Isherwood</t>
  </si>
  <si>
    <t>In House</t>
  </si>
  <si>
    <t>Sandy Madhar</t>
  </si>
  <si>
    <t>Richard Cross</t>
  </si>
  <si>
    <t>David Walker</t>
  </si>
  <si>
    <t>Paddy Cusack</t>
  </si>
  <si>
    <t>R+S Services</t>
  </si>
  <si>
    <t>Lee Bryant</t>
  </si>
  <si>
    <t>Shanu Subra</t>
  </si>
  <si>
    <t>Greg Abbott</t>
  </si>
  <si>
    <t>Walter Wright</t>
  </si>
  <si>
    <t>Peter Tassell</t>
  </si>
  <si>
    <t>0788 - AIRDRIE (Energize &amp; Tower )</t>
  </si>
  <si>
    <t>2149 - Basingstoke - HATCH WARREN  (Multiplex 44 - ABS 2)</t>
  </si>
  <si>
    <t>1546 - Bracknell - THE LEXICON  (Multiplex 44 - ABS 1)</t>
  </si>
  <si>
    <t>1633 - Bristol Hengrove DK (Multiplex 44 - ABS 2)</t>
  </si>
  <si>
    <t>0618 - BUCKSBURN (Energize &amp; Tower )</t>
  </si>
  <si>
    <t>0967 - COSHAM D/T</t>
  </si>
  <si>
    <t>0340 - CRICLKEWOOD</t>
  </si>
  <si>
    <t>1539 - DALKEITH  (Multiplex 44 - ABS 1)</t>
  </si>
  <si>
    <t>0637 - Edinburgh - TELFORD ROAD  (Multiplex 44 - ABS 1)</t>
  </si>
  <si>
    <t>0006 - KENSINGTON  (ABS 1.0)</t>
  </si>
  <si>
    <t>0089 - PORTSMOUTH COM RD (Multiplex 44 - 1 x tower (10v))</t>
  </si>
  <si>
    <t>1487 - PORTSMOUTH NORTH HARBOUR D/T</t>
  </si>
  <si>
    <t>0486 - Richmond (Multiplex 44 - ABS 2)</t>
  </si>
  <si>
    <t>0413 - SHREWSBURY MEOLE BRACE</t>
  </si>
  <si>
    <t>1166 - The Chimes (INTU) (P)</t>
  </si>
  <si>
    <t>2500 - TUNSTALL (Multiplex 44 - ABS 2)</t>
  </si>
  <si>
    <t>0050 - UXBRIDGE</t>
  </si>
  <si>
    <t>1163 - WATERLOO STN</t>
  </si>
  <si>
    <t>IQ Q4 2024</t>
  </si>
  <si>
    <t>1673 - Westfield London (Multiplex 44 Dual Carb - 2 x towers (20v))</t>
  </si>
  <si>
    <t>1376 - Westfield Stratford (Multiplex 44 Dual Carb - 2 x ABS 2)</t>
  </si>
  <si>
    <t>Copy to Craig Dilnot</t>
  </si>
  <si>
    <t>JHES</t>
  </si>
  <si>
    <t>2474 - BRENTWOOD HIGH STREET  (Multiplex 44 - ABS 2)</t>
  </si>
  <si>
    <t>Steve Smith</t>
  </si>
  <si>
    <t>1801 - Crediton - Joesph Locke Way (ABS 2.0) (Multiplex 44 - ABS 2)</t>
  </si>
  <si>
    <t>Abel Campos/2</t>
  </si>
  <si>
    <t>1810 - ELLESMERE PORT (ABS 2.0) (Multiplex 44 - ABS 2)</t>
  </si>
  <si>
    <t>0550 - Farnborough (Multiplex 44 - ABS 2 )</t>
  </si>
  <si>
    <t>2610 - FOLKSTONE SERVICES  (Multiplex 44 - ABS 2)</t>
  </si>
  <si>
    <t>Road Chef</t>
  </si>
  <si>
    <t>1396 - Greenford 2 (Multiplex 50 - 2 x towers (8v))</t>
  </si>
  <si>
    <t>Abel Campos/1</t>
  </si>
  <si>
    <t>2291 - HIGH WYCOMBE RETAIL PK  (Multiplex 44 - ABS 2)</t>
  </si>
  <si>
    <t>2551 - OXFORD CORNMARKET  (Multiplex 44 - ABS 2)</t>
  </si>
  <si>
    <t>Harbir Singh Bakshi</t>
  </si>
  <si>
    <t>Richard Marcroft</t>
  </si>
  <si>
    <t>2652 - Blackburn - MAYSON STREET  (Multiplex 44 - ABS 2)</t>
  </si>
  <si>
    <t>1715 - Enniskillen (Multiplex 44 - ABS 2)</t>
  </si>
  <si>
    <t>1770 - Magherafelt (Multiplex 44 - ABS 2)</t>
  </si>
  <si>
    <t>IQ - Q1 2025</t>
  </si>
  <si>
    <t>Q3 Kw/h</t>
  </si>
  <si>
    <t>Q4 Kw/h</t>
  </si>
  <si>
    <t>Q1 '25 Kw/h</t>
  </si>
  <si>
    <t>IQ Q1 2025</t>
  </si>
  <si>
    <t>Q1 '25 Power</t>
  </si>
  <si>
    <t>Benchmarks</t>
  </si>
  <si>
    <t>New Mx44 in early Nov has fixed quality.Power usgae still very high</t>
  </si>
  <si>
    <t>New Mx. has revolutionised quality. Filter data sometimes higher than Coarse? Lower power post refit.</t>
  </si>
  <si>
    <t>Welbilt power test</t>
  </si>
  <si>
    <t>Opened March25</t>
  </si>
  <si>
    <t xml:space="preserve"> IB right on 5°C mark but water flowing to ABS &amp; towers is fine. High vol. Performance consistent. Sensor placement?</t>
  </si>
  <si>
    <t>Faulty placement on Ice Bath sensor - Sys A recirc issue fixed 16th Jan</t>
  </si>
  <si>
    <t>ABS still compensating for high Sys A temps. Power low as a result</t>
  </si>
  <si>
    <t>Closed for COTF in Jan. OK until then</t>
  </si>
  <si>
    <t>Sys A flow problem from 5/11 - ABS will part compensate. Ongoing issue. Power low as a consequence.</t>
  </si>
  <si>
    <t>Power sensor data wrong - too low</t>
  </si>
  <si>
    <t>Power sensor not working properly</t>
  </si>
  <si>
    <t>*Benchmark power cost (FZ average in Q1'25)</t>
  </si>
  <si>
    <t>Very poor 4G signal @ site</t>
  </si>
  <si>
    <t>IQ 100 since reopened post COTF</t>
  </si>
  <si>
    <t>Power looks low (turned off at night?)</t>
  </si>
  <si>
    <t>91 days in Q1 2025</t>
  </si>
  <si>
    <t>Equipment Age</t>
  </si>
  <si>
    <t>ABS/PCB failure Apr25 - site down for 2/3 days</t>
  </si>
  <si>
    <t>ACS</t>
  </si>
  <si>
    <t>Joanne Jones</t>
  </si>
  <si>
    <t>0068 - KILBURN (ABS 2.0)</t>
  </si>
  <si>
    <t>0011 - SHEPHERDS BUSH</t>
  </si>
  <si>
    <t>1501 - STOURBRIDGE (ABS 2.0) (Multiplex 44 - ABS 2)</t>
  </si>
  <si>
    <t>1746 - Coleraine</t>
  </si>
  <si>
    <t>1774 - SHEPSHED - LEICESTER RD  (Multiplex 44 - ABS 2)</t>
  </si>
  <si>
    <t>2042 - EXETER - TESCOS (ABS 2.0)</t>
  </si>
  <si>
    <t>2258 - CLAYTON GREEN (ABS 2.0)</t>
  </si>
  <si>
    <t>2382 - GOSPORT HIGH STREET (ABS 2.0)</t>
  </si>
  <si>
    <t>2586 - SUTTON IN ASHFIELD (ABS 2.0) (Multiplex 44 - ABS 2)</t>
  </si>
  <si>
    <t>2649 - BRIDGEND OUTLET VILLAGE (ABS 2.0)</t>
  </si>
  <si>
    <t>Keesia Pearce</t>
  </si>
  <si>
    <t>Bruce Baillie</t>
  </si>
  <si>
    <t xml:space="preserve">Angus Fraser </t>
  </si>
  <si>
    <t>Q2 2025</t>
  </si>
  <si>
    <t>IQ Q2 2025</t>
  </si>
  <si>
    <t>Q2 '25 Power</t>
  </si>
  <si>
    <t>Network North</t>
  </si>
  <si>
    <t>Network East</t>
  </si>
  <si>
    <t>Network West</t>
  </si>
  <si>
    <t>DML Electrical Services</t>
  </si>
  <si>
    <t>Sys A high until early June but Ice Bath solid. Power back to 'normal'</t>
  </si>
  <si>
    <t xml:space="preserve">Sys A consistently above 5°C barrier _ ABS compensating. Ice bath fluctuating badly until NO DATA early May.. </t>
  </si>
  <si>
    <t>IQ score manually amended - Sys A probe needs repositioning (picking up too much heat)</t>
  </si>
  <si>
    <t>Recric issue early June?</t>
  </si>
  <si>
    <t>Ice bath fine but flow &amp; rtn both above max temps (check positioning)</t>
  </si>
  <si>
    <t xml:space="preserve">Ice bath more settled &amp; Sys A fluctuations less pronounced suggesting more equal use of both towers </t>
  </si>
  <si>
    <t>Manually adjusted IQ. Ice bath fine but Sys A temps constantly high = check positioning</t>
  </si>
  <si>
    <t>Sys A &amp; B both fluctuate significantly. Ice bath solid.</t>
  </si>
  <si>
    <t>Consistent performance., but Ice bath always close to max temp hence IQ score.</t>
  </si>
  <si>
    <t xml:space="preserve">Sys A fixed end April - ABS compensating for lapses since. Ice bath still prone to fluctuating. </t>
  </si>
  <si>
    <t>Quality fine at cost of high power usage</t>
  </si>
  <si>
    <t>Ice bath/power issue 8-18th April. ABS currently masking most issues, but tower will suffer</t>
  </si>
  <si>
    <t>Frozen ice bath 1-4th June</t>
  </si>
  <si>
    <t>0579 - HERNE BAY D/T (Tower)</t>
  </si>
  <si>
    <t>Very power efficient (too much so?)</t>
  </si>
  <si>
    <t>Sys A issue- from 15th June. Recirc pump (power down slightly)?</t>
  </si>
  <si>
    <t>Power usage remains low after fix.</t>
  </si>
  <si>
    <t>Gateway removed by Franchisee</t>
  </si>
  <si>
    <t>Power usage increasing - almost doubled since opening (weather-related?). Ice bath/Power issue 9th July (accidental?)</t>
  </si>
  <si>
    <t>Power use looks high for a new Mx44</t>
  </si>
  <si>
    <t>Sys A fluctuation fixed end-Apr.</t>
  </si>
  <si>
    <t>Jittery ice bath &amp; lately rising Sys A accompanied by power increase</t>
  </si>
  <si>
    <t>Rising power use (weather related?)</t>
  </si>
  <si>
    <t>Power increase is actually now 'normal' after Recirc issue fixed in Feb25</t>
  </si>
  <si>
    <t>3 x (accidental?) power outages in Q2, otherwise solid.</t>
  </si>
  <si>
    <t>Power usage well below last Summer</t>
  </si>
  <si>
    <t>Equipment room still warm.</t>
  </si>
  <si>
    <t>Continues to be solid after fix in March25</t>
  </si>
  <si>
    <t>Ice bath fixed 13/2 &amp; new Mx44 installed 25/3 - Q1 power is old unit. Q2 remains solid</t>
  </si>
  <si>
    <t>Solid quality but at cost of high power usage</t>
  </si>
  <si>
    <t>Q2 Cost</t>
  </si>
  <si>
    <t>Ice bath failed lunchtime on 7th July</t>
  </si>
  <si>
    <t>ABS compensating for permanently warm Sys A temps - check positioning.</t>
  </si>
  <si>
    <t>*Benchmark power cost (McOpCo average in Q2)</t>
  </si>
  <si>
    <t>Ice bath increasingly twitchty. New venting planned for very warm equipment room</t>
  </si>
  <si>
    <t>IRLX from 15/8/25 - 15/10/25</t>
  </si>
  <si>
    <t>Recirc pump issue 18/8-13/9</t>
  </si>
  <si>
    <t>Relay issue 27/8 - 5/9</t>
  </si>
  <si>
    <t>Power fluctuation affecting ice bath (1/9 onwards)</t>
  </si>
  <si>
    <t>Recirc issue Sept25</t>
  </si>
  <si>
    <t>1/2 Titan (revised water volume in Q3)</t>
  </si>
  <si>
    <t>Henry Terefenko</t>
  </si>
  <si>
    <t>Graham Angus</t>
  </si>
  <si>
    <t>Ryan Straub</t>
  </si>
  <si>
    <t>1706 - BUXTON - STATION ROAD  (Multiplex 44 - ABS 2)</t>
  </si>
  <si>
    <t>1710 - AYLESBURYS ASKEYS  (Multiplex 44 - ABS 2)</t>
  </si>
  <si>
    <t>Don Gordon</t>
  </si>
  <si>
    <t>1795 - DINNINGTON  (Multiplex 44 - ABS 2)</t>
  </si>
  <si>
    <t xml:space="preserve">Franco Ventura </t>
  </si>
  <si>
    <t>1804 - LARKHALL (ABS 2.0)</t>
  </si>
  <si>
    <t>Andrew Gibson</t>
  </si>
  <si>
    <t>1858 - NORWICH - RIVERSIDE  (Multiplex 44 - ABS 2)</t>
  </si>
  <si>
    <t>2099 - Winsford - Bostock Road</t>
  </si>
  <si>
    <t>Jayne Aspin-Mayne</t>
  </si>
  <si>
    <t>2256 - WOKINGHAM (ABS 2.0)</t>
  </si>
  <si>
    <t>2347 - WICKFORD HIGH STREET  (Multiplex 44 - ABS 2)</t>
  </si>
  <si>
    <t>2374 - Cheltenham - GLOUCESTER ROAD  (Multiplex 44 - ABS 2)</t>
  </si>
  <si>
    <t>2606 - CHATHAM DOCKSIDE OUTLET  (Multiplex 44 - ABS 2)</t>
  </si>
  <si>
    <t>1731 - Eastbourne - SOVEREIGN HARBOUR R/PK  (Multiplex 44 - ABS 2)</t>
  </si>
  <si>
    <t>2145 - HAILSHAM  (Multiplex 44 - ABS 2)</t>
  </si>
  <si>
    <t>Michael Robson</t>
  </si>
  <si>
    <t>1769 - Malton - EDENHOUSE ROAD (ABS 2.0)</t>
  </si>
  <si>
    <t>Vinny Sinnathamby</t>
  </si>
  <si>
    <t>Q3 2025</t>
  </si>
  <si>
    <t>IQ Q3 2025</t>
  </si>
  <si>
    <t>Q3 2025 Power</t>
  </si>
  <si>
    <t>Ice bath began to regularly blow out from early May. Power usage remains high. Needs re-gas?</t>
  </si>
  <si>
    <t>High Sys A temps masked by ABS. New Mx44 installed 12/9/25</t>
  </si>
  <si>
    <t>Ice bath blows out every day. Needs re-gas?</t>
  </si>
  <si>
    <t>Steady during the day but jittery overnight.  Ice Bath issue mid-Aug</t>
  </si>
  <si>
    <t>Recirc issue fixed 23/8. ABS compensating but not for Tower</t>
  </si>
  <si>
    <t>Sys A went rogue 28/4. Fixed 13/9. Ice bath solid.</t>
  </si>
  <si>
    <t>Major Ice bath issue throughout Aug. Resaonably solid either side.</t>
  </si>
  <si>
    <t>Fluctuating ice bath fixed mid-Aug.</t>
  </si>
  <si>
    <t>Fluctuating ice bath until early Sept. New Mx44 from 19/9?</t>
  </si>
  <si>
    <t>Sys A sensor repositioned 12/6 fixing high temp issue.Solid ice bath but jittery overnight.</t>
  </si>
  <si>
    <t>New Mx44 26/9/25 to fix constantly poor ice bath</t>
  </si>
  <si>
    <t>Ice bath constantly blows out under pressure. Needs re-gas?</t>
  </si>
  <si>
    <t>Almost permanently high ice bath temp issue remains. Hi vol.</t>
  </si>
  <si>
    <t>Sys A (recirc?) issue from 30/7 persists</t>
  </si>
  <si>
    <t xml:space="preserve">Sys A issue- from 20th June fixed 11/8. </t>
  </si>
  <si>
    <t>Ice bath rock solid. Sys A/recirc issue from 23/6</t>
  </si>
  <si>
    <t>Ice bath blows out every day. Fixed 17/9?</t>
  </si>
  <si>
    <t>Ice bath fluctuation possibly down to probe positioning, but power readings very strange.Recrirc issue 3/9-18/9</t>
  </si>
  <si>
    <t>Fluctuating ice bath to 13/8 when fixed. Recirc issue to 25/9. Solid since.</t>
  </si>
  <si>
    <t>Ice bath issue 11.7-11/8</t>
  </si>
  <si>
    <t xml:space="preserve">Ice bath struggles at peak times. </t>
  </si>
  <si>
    <t>Ice bath OK but constantly high Sys A = sensor positioning is wrong</t>
  </si>
  <si>
    <t xml:space="preserve">Ice bath blew out daily Jul/Aug - better in Sept </t>
  </si>
  <si>
    <t>Ice bath blows out every day. Power use remains very high.</t>
  </si>
  <si>
    <t>Sarah McLean</t>
  </si>
  <si>
    <t>Ice bath misbehaving since early April &amp; blows out every day.</t>
  </si>
  <si>
    <t>Ice bath reasonably solid but recirc issue until mid-Aug.</t>
  </si>
  <si>
    <t>Ice bath blowing out almost every day.</t>
  </si>
  <si>
    <t>poor ice bath until early Aug. Fixed but has recently blown out again (16/9/25)</t>
  </si>
  <si>
    <t>Icebath fine until 9th July - subsequently blows out every day</t>
  </si>
  <si>
    <t>Tricky ice bath Jul/Aug. Better in Sept.</t>
  </si>
  <si>
    <t>Power has risen since fix in mid-April. Sys A probe needs repositioning</t>
  </si>
  <si>
    <t>Fine July/Aug - Ice Bath goes pear-shaped in Sept. Mx50 - sys B is running hot hence IQ score</t>
  </si>
  <si>
    <t xml:space="preserve">Ice bath blows out every day. </t>
  </si>
  <si>
    <t xml:space="preserve"> V. low filter data issue fixed</t>
  </si>
  <si>
    <t>ABS compensating for fluctuating  Sys A temp &amp; wobbly ice bath. Recirc issue fixed 17/9/25?</t>
  </si>
  <si>
    <t>v. Long run to towers. Site not busy Mon-Fri so recirc goes into idle. Fluctuating &amp; high Sys A. Sys B fine.</t>
  </si>
  <si>
    <t>Solid ice bath but high Flow &amp; Rtn temps - being masked by ABS. Major recirc issue fixed early July.</t>
  </si>
  <si>
    <t>Brand new.</t>
  </si>
  <si>
    <t>Ice bath issue in July. Major recirc failure 4th Sept</t>
  </si>
  <si>
    <t>Major recirc issue for most of July. Followed by fluctuating icebath from 5th Aug</t>
  </si>
  <si>
    <t>Major recirc issue 29th Aug (ongoing). Ice bath soid. Masked by ABS</t>
  </si>
  <si>
    <t>Ice bath started to struggle mid-June onwards. Fixed 29/8/25. Masked by ABS</t>
  </si>
  <si>
    <t>Hot equipment room</t>
  </si>
  <si>
    <t>Equipment room warm.</t>
  </si>
  <si>
    <t>Fixed 18th April. Fine since. Water system all boosted so no flow meters. Warm equipment room</t>
  </si>
  <si>
    <t>Warm equipment room</t>
  </si>
  <si>
    <t>Too new</t>
  </si>
  <si>
    <r>
      <rPr>
        <sz val="12"/>
        <color rgb="FFFF0000"/>
        <rFont val="Calibri (Body)"/>
      </rPr>
      <t>COTF 28/11 to 15/4</t>
    </r>
    <r>
      <rPr>
        <sz val="12"/>
        <color theme="1"/>
        <rFont val="Calibri"/>
        <family val="2"/>
        <scheme val="minor"/>
      </rPr>
      <t>. New ABS system installed. Big recirc issue midApr-mid-May. More settled now. Ice bath fine.</t>
    </r>
  </si>
  <si>
    <t>Ice bath issue 11-15th July</t>
  </si>
  <si>
    <t>Solid unti issue early-Sept with Ice Bath &amp; again end-Sept</t>
  </si>
  <si>
    <t>Sys A probe has been repositioned 28/8 - picking up heat from Agi motor</t>
  </si>
  <si>
    <t>Intermittantly jittery ice bath</t>
  </si>
  <si>
    <t>Clsoed for IRLX early May. Needsc re-installing</t>
  </si>
  <si>
    <t>Unit is 9yrs old &amp; poorly located. Ice bath continues to blow out regularly</t>
  </si>
  <si>
    <t>Sys A temps break threshold daily. Hidden by ABS</t>
  </si>
  <si>
    <t>Ice bath issue 16-19 July. Power sensor not working properly - needs replacing</t>
  </si>
  <si>
    <t>Major ice bath issue 5-25 July. Fine since.</t>
  </si>
  <si>
    <t>Ice bath issue 19 Aug - 3rd Sept</t>
  </si>
  <si>
    <t xml:space="preserve">Ice bath ropey early-Jan. Don’t send to Ismail </t>
  </si>
  <si>
    <t>Relay issue 5/6th Aug</t>
  </si>
  <si>
    <t>Recirc issue 1-4th Aug</t>
  </si>
  <si>
    <t>3 small Ice Bath issues in Aug. Wierd Sys A Rtn spike end-Aug.</t>
  </si>
  <si>
    <t>Ice bath began to regularly blow out early June</t>
  </si>
  <si>
    <t>Ice bath occasionally blowing out</t>
  </si>
  <si>
    <t>Ice bath occasionally blowing out - hence IQ score</t>
  </si>
  <si>
    <t xml:space="preserve">Ice bath blows out every day - ABS partly compensating </t>
  </si>
  <si>
    <t>Ice bath blows out every day</t>
  </si>
  <si>
    <t>Ice bath occasionally fails under pressure</t>
  </si>
  <si>
    <t>Ice bath twitchy end-Aug. Big Ice Bath issue Sept 17th (ongoing)</t>
  </si>
  <si>
    <t>Recirc issue most of August</t>
  </si>
  <si>
    <t>Failed ice bath sensor. Rflow &amp; Rtn look fine.</t>
  </si>
  <si>
    <t>Ice bath struggling under pressure. Bigger issue 5-12th Sept</t>
  </si>
  <si>
    <t>Ice bath struggled in August</t>
  </si>
  <si>
    <t>Ice bath blows out regularly.ABS compensating</t>
  </si>
  <si>
    <t>Struggles every Q3</t>
  </si>
  <si>
    <t>Ice bath blows out every day, protected by ABS. Power lower than this time last year. Needs re-gas?</t>
  </si>
  <si>
    <t xml:space="preserve">Ice bath blows out daily from mid_Jun. Power usage high vs Q3 2024. </t>
  </si>
  <si>
    <t>Power usage very high but lower than Q3 2024</t>
  </si>
  <si>
    <t>NEW Mx44 19/4/25 - better performance &amp; drastically reduced power usage vs PY, but still high</t>
  </si>
  <si>
    <t>Ice bath blows out every day. Power still insane but better than Q3 2024.</t>
  </si>
  <si>
    <t>Power high but less than vs. PY Q3 2024</t>
  </si>
  <si>
    <t>Power higher than Q3 2024</t>
  </si>
  <si>
    <t>Ice bath struggling in heat. ABS compensating but power high vs Q3 2024</t>
  </si>
  <si>
    <t>Sys A high &amp; ice bath struggles every day - power down vs Q3 2024</t>
  </si>
  <si>
    <t>Ice bath no longer solid with daily temperature issues - ABS responsible for IQ score</t>
  </si>
  <si>
    <t>Recirc issue end-Sept. Creeping power cost (up vs Q3 PY)</t>
  </si>
  <si>
    <t xml:space="preserve">Old site in listed building. Ice Bath continues to blow out daily under pressure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</si>
</sst>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&quot;£&quot;#,##0.0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Body)"/>
    </font>
    <font>
      <b/>
      <sz val="12"/>
      <color indexed="9"/>
      <name val="Calibri"/>
      <family val="2"/>
      <scheme val="minor"/>
    </font>
    <font>
      <sz val="12"/>
      <color rgb="FFFF0000"/>
      <name val="Calibri (Body)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rgb="FF000000"/>
      <name val="Helvetica Neue"/>
      <family val="2"/>
    </font>
    <font>
      <sz val="12"/>
      <color theme="1"/>
      <name val="Helvetica Neue"/>
      <family val="2"/>
    </font>
    <font>
      <sz val="12"/>
      <color theme="0"/>
      <name val="Helvetica Neue"/>
      <family val="2"/>
    </font>
    <font>
      <sz val="12"/>
      <color theme="0" tint="-4.9989318521683403E-2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8E5EB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7" fillId="0" borderId="0" applyBorder="0"/>
  </cellStyleXfs>
  <cellXfs count="119">
    <xf numFmtId="0" fontId="0" fillId="0" borderId="0" xfId="0"/>
    <xf numFmtId="2" fontId="0" fillId="0" borderId="0" xfId="0" applyNumberFormat="1"/>
    <xf numFmtId="0" fontId="1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1" fillId="0" borderId="0" xfId="0" applyNumberFormat="1" applyFont="1" applyAlignment="1">
      <alignment horizontal="right"/>
    </xf>
    <xf numFmtId="164" fontId="0" fillId="0" borderId="0" xfId="0" applyNumberFormat="1"/>
    <xf numFmtId="0" fontId="8" fillId="3" borderId="0" xfId="0" applyFont="1" applyFill="1" applyAlignment="1">
      <alignment horizontal="left"/>
    </xf>
    <xf numFmtId="0" fontId="5" fillId="0" borderId="0" xfId="0" applyFont="1"/>
    <xf numFmtId="2" fontId="5" fillId="0" borderId="0" xfId="0" applyNumberFormat="1" applyFont="1" applyAlignment="1">
      <alignment horizontal="right"/>
    </xf>
    <xf numFmtId="165" fontId="0" fillId="0" borderId="0" xfId="0" applyNumberFormat="1"/>
    <xf numFmtId="166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9" fillId="0" borderId="0" xfId="0" applyFont="1"/>
    <xf numFmtId="166" fontId="5" fillId="0" borderId="0" xfId="0" applyNumberFormat="1" applyFont="1"/>
    <xf numFmtId="0" fontId="0" fillId="4" borderId="1" xfId="0" applyFill="1" applyBorder="1"/>
    <xf numFmtId="0" fontId="1" fillId="4" borderId="0" xfId="0" applyFont="1" applyFill="1" applyAlignment="1">
      <alignment horizontal="center"/>
    </xf>
    <xf numFmtId="0" fontId="15" fillId="2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15" fillId="6" borderId="1" xfId="0" applyFont="1" applyFill="1" applyBorder="1"/>
    <xf numFmtId="0" fontId="0" fillId="0" borderId="1" xfId="0" applyBorder="1"/>
    <xf numFmtId="166" fontId="0" fillId="0" borderId="1" xfId="0" applyNumberFormat="1" applyBorder="1"/>
    <xf numFmtId="2" fontId="0" fillId="5" borderId="1" xfId="0" applyNumberFormat="1" applyFill="1" applyBorder="1"/>
    <xf numFmtId="0" fontId="6" fillId="6" borderId="1" xfId="0" applyFont="1" applyFill="1" applyBorder="1"/>
    <xf numFmtId="166" fontId="13" fillId="0" borderId="1" xfId="0" applyNumberFormat="1" applyFont="1" applyBorder="1"/>
    <xf numFmtId="166" fontId="3" fillId="0" borderId="1" xfId="0" applyNumberFormat="1" applyFont="1" applyBorder="1"/>
    <xf numFmtId="0" fontId="1" fillId="5" borderId="0" xfId="0" applyFont="1" applyFill="1" applyAlignment="1">
      <alignment horizontal="center"/>
    </xf>
    <xf numFmtId="0" fontId="6" fillId="7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/>
    <xf numFmtId="0" fontId="0" fillId="6" borderId="1" xfId="0" applyFill="1" applyBorder="1" applyAlignment="1">
      <alignment horizontal="right"/>
    </xf>
    <xf numFmtId="2" fontId="2" fillId="2" borderId="1" xfId="0" applyNumberFormat="1" applyFont="1" applyFill="1" applyBorder="1"/>
    <xf numFmtId="2" fontId="2" fillId="8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4" borderId="0" xfId="0" applyFill="1"/>
    <xf numFmtId="0" fontId="3" fillId="0" borderId="0" xfId="0" applyFont="1"/>
    <xf numFmtId="0" fontId="2" fillId="10" borderId="0" xfId="0" applyFont="1" applyFill="1"/>
    <xf numFmtId="0" fontId="1" fillId="9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14" fillId="10" borderId="3" xfId="0" applyFont="1" applyFill="1" applyBorder="1"/>
    <xf numFmtId="0" fontId="14" fillId="0" borderId="4" xfId="0" applyFont="1" applyBorder="1"/>
    <xf numFmtId="2" fontId="5" fillId="0" borderId="4" xfId="0" applyNumberFormat="1" applyFont="1" applyBorder="1"/>
    <xf numFmtId="166" fontId="5" fillId="0" borderId="4" xfId="0" applyNumberFormat="1" applyFont="1" applyBorder="1"/>
    <xf numFmtId="0" fontId="2" fillId="8" borderId="1" xfId="0" applyFont="1" applyFill="1" applyBorder="1"/>
    <xf numFmtId="2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2" fontId="0" fillId="12" borderId="1" xfId="0" applyNumberFormat="1" applyFill="1" applyBorder="1"/>
    <xf numFmtId="0" fontId="1" fillId="12" borderId="0" xfId="0" applyFont="1" applyFill="1" applyAlignment="1">
      <alignment horizontal="center"/>
    </xf>
    <xf numFmtId="2" fontId="0" fillId="9" borderId="2" xfId="0" applyNumberFormat="1" applyFill="1" applyBorder="1" applyAlignment="1">
      <alignment horizontal="right"/>
    </xf>
    <xf numFmtId="2" fontId="0" fillId="9" borderId="2" xfId="0" applyNumberFormat="1" applyFill="1" applyBorder="1"/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right"/>
    </xf>
    <xf numFmtId="166" fontId="0" fillId="0" borderId="5" xfId="0" applyNumberFormat="1" applyBorder="1"/>
    <xf numFmtId="2" fontId="3" fillId="12" borderId="1" xfId="0" applyNumberFormat="1" applyFont="1" applyFill="1" applyBorder="1"/>
    <xf numFmtId="0" fontId="7" fillId="0" borderId="0" xfId="0" applyFont="1"/>
    <xf numFmtId="2" fontId="2" fillId="8" borderId="2" xfId="0" applyNumberFormat="1" applyFont="1" applyFill="1" applyBorder="1"/>
    <xf numFmtId="2" fontId="2" fillId="11" borderId="2" xfId="0" applyNumberFormat="1" applyFont="1" applyFill="1" applyBorder="1"/>
    <xf numFmtId="10" fontId="1" fillId="12" borderId="1" xfId="0" applyNumberFormat="1" applyFont="1" applyFill="1" applyBorder="1" applyAlignment="1">
      <alignment horizontal="right"/>
    </xf>
    <xf numFmtId="2" fontId="2" fillId="13" borderId="1" xfId="0" applyNumberFormat="1" applyFont="1" applyFill="1" applyBorder="1"/>
    <xf numFmtId="164" fontId="2" fillId="2" borderId="1" xfId="0" applyNumberFormat="1" applyFon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6" fillId="5" borderId="1" xfId="0" applyFont="1" applyFill="1" applyBorder="1"/>
    <xf numFmtId="2" fontId="16" fillId="5" borderId="1" xfId="0" applyNumberFormat="1" applyFont="1" applyFill="1" applyBorder="1"/>
    <xf numFmtId="0" fontId="6" fillId="9" borderId="2" xfId="0" applyFont="1" applyFill="1" applyBorder="1"/>
    <xf numFmtId="2" fontId="5" fillId="0" borderId="1" xfId="0" applyNumberFormat="1" applyFont="1" applyBorder="1"/>
    <xf numFmtId="164" fontId="2" fillId="2" borderId="0" xfId="0" applyNumberFormat="1" applyFont="1" applyFill="1"/>
    <xf numFmtId="0" fontId="0" fillId="0" borderId="0" xfId="0" applyAlignment="1">
      <alignment horizontal="left"/>
    </xf>
    <xf numFmtId="164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0" fillId="9" borderId="0" xfId="0" applyNumberFormat="1" applyFill="1"/>
    <xf numFmtId="2" fontId="0" fillId="12" borderId="0" xfId="0" applyNumberFormat="1" applyFill="1"/>
    <xf numFmtId="2" fontId="14" fillId="0" borderId="0" xfId="0" applyNumberFormat="1" applyFont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0" fillId="5" borderId="0" xfId="0" applyFill="1" applyAlignment="1">
      <alignment horizontal="right"/>
    </xf>
    <xf numFmtId="0" fontId="0" fillId="9" borderId="0" xfId="0" applyFill="1" applyAlignment="1">
      <alignment horizontal="right"/>
    </xf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4" borderId="1" xfId="0" applyNumberFormat="1" applyFill="1" applyBorder="1"/>
    <xf numFmtId="2" fontId="0" fillId="4" borderId="0" xfId="0" applyNumberFormat="1" applyFill="1" applyAlignment="1">
      <alignment horizontal="right"/>
    </xf>
    <xf numFmtId="10" fontId="1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2" xfId="0" applyFont="1" applyBorder="1"/>
    <xf numFmtId="164" fontId="6" fillId="0" borderId="0" xfId="0" applyNumberFormat="1" applyFont="1"/>
    <xf numFmtId="164" fontId="6" fillId="4" borderId="0" xfId="0" applyNumberFormat="1" applyFont="1" applyFill="1"/>
    <xf numFmtId="164" fontId="1" fillId="0" borderId="0" xfId="0" applyNumberFormat="1" applyFont="1"/>
    <xf numFmtId="2" fontId="19" fillId="12" borderId="2" xfId="0" applyNumberFormat="1" applyFont="1" applyFill="1" applyBorder="1"/>
    <xf numFmtId="2" fontId="0" fillId="9" borderId="1" xfId="0" applyNumberFormat="1" applyFill="1" applyBorder="1"/>
    <xf numFmtId="164" fontId="20" fillId="4" borderId="1" xfId="0" applyNumberFormat="1" applyFont="1" applyFill="1" applyBorder="1"/>
    <xf numFmtId="0" fontId="18" fillId="0" borderId="1" xfId="0" applyFont="1" applyBorder="1"/>
    <xf numFmtId="164" fontId="0" fillId="4" borderId="1" xfId="0" applyNumberFormat="1" applyFill="1" applyBorder="1"/>
    <xf numFmtId="164" fontId="0" fillId="0" borderId="1" xfId="0" applyNumberFormat="1" applyBorder="1"/>
    <xf numFmtId="0" fontId="13" fillId="0" borderId="0" xfId="0" applyFont="1"/>
    <xf numFmtId="0" fontId="0" fillId="9" borderId="0" xfId="0" applyFill="1"/>
    <xf numFmtId="2" fontId="21" fillId="8" borderId="2" xfId="0" applyNumberFormat="1" applyFont="1" applyFill="1" applyBorder="1"/>
    <xf numFmtId="2" fontId="21" fillId="2" borderId="2" xfId="0" applyNumberFormat="1" applyFont="1" applyFill="1" applyBorder="1"/>
    <xf numFmtId="0" fontId="0" fillId="6" borderId="0" xfId="0" applyFill="1"/>
    <xf numFmtId="2" fontId="0" fillId="5" borderId="0" xfId="0" applyNumberFormat="1" applyFill="1"/>
    <xf numFmtId="0" fontId="0" fillId="5" borderId="0" xfId="0" applyFill="1"/>
    <xf numFmtId="164" fontId="21" fillId="2" borderId="1" xfId="0" applyNumberFormat="1" applyFont="1" applyFill="1" applyBorder="1"/>
    <xf numFmtId="164" fontId="0" fillId="6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20" fillId="12" borderId="2" xfId="0" applyNumberFormat="1" applyFont="1" applyFill="1" applyBorder="1"/>
    <xf numFmtId="0" fontId="0" fillId="9" borderId="1" xfId="0" applyFill="1" applyBorder="1"/>
    <xf numFmtId="0" fontId="0" fillId="12" borderId="0" xfId="0" applyFill="1"/>
    <xf numFmtId="2" fontId="19" fillId="12" borderId="7" xfId="0" applyNumberFormat="1" applyFont="1" applyFill="1" applyBorder="1"/>
    <xf numFmtId="164" fontId="22" fillId="2" borderId="1" xfId="0" applyNumberFormat="1" applyFont="1" applyFill="1" applyBorder="1"/>
    <xf numFmtId="2" fontId="15" fillId="2" borderId="1" xfId="0" applyNumberFormat="1" applyFont="1" applyFill="1" applyBorder="1"/>
    <xf numFmtId="2" fontId="6" fillId="12" borderId="2" xfId="0" applyNumberFormat="1" applyFont="1" applyFill="1" applyBorder="1"/>
    <xf numFmtId="2" fontId="6" fillId="4" borderId="1" xfId="0" applyNumberFormat="1" applyFont="1" applyFill="1" applyBorder="1"/>
    <xf numFmtId="2" fontId="15" fillId="8" borderId="1" xfId="0" applyNumberFormat="1" applyFont="1" applyFill="1" applyBorder="1"/>
  </cellXfs>
  <cellStyles count="3">
    <cellStyle name="Normal" xfId="0" builtinId="0"/>
    <cellStyle name="Normal 2" xfId="1" xr:uid="{117EAEE1-5892-7844-8B93-977FF1937105}"/>
    <cellStyle name="Normal 3" xfId="2" xr:uid="{A12C3359-2C5E-3F48-95E9-643BA25A43D1}"/>
  </cellStyles>
  <dxfs count="0"/>
  <tableStyles count="0" defaultTableStyle="TableStyleMedium2" defaultPivotStyle="PivotStyleLight16"/>
  <colors>
    <mruColors>
      <color rgb="FF98E5EB"/>
      <color rgb="FF0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6C3E-E451-A84C-A9B3-422BB2837935}">
  <sheetPr>
    <pageSetUpPr fitToPage="1"/>
  </sheetPr>
  <dimension ref="A1:U336"/>
  <sheetViews>
    <sheetView tabSelected="1" zoomScale="75" zoomScaleNormal="75" workbookViewId="0">
      <selection activeCell="I113" sqref="I113"/>
    </sheetView>
  </sheetViews>
  <sheetFormatPr baseColWidth="10" defaultRowHeight="16" x14ac:dyDescent="0.2"/>
  <cols>
    <col min="1" max="1" width="7.1640625" customWidth="1"/>
    <col min="2" max="2" width="59.5" bestFit="1" customWidth="1"/>
    <col min="3" max="3" width="20.33203125" bestFit="1" customWidth="1"/>
    <col min="4" max="4" width="18" bestFit="1" customWidth="1"/>
    <col min="5" max="5" width="12.1640625" bestFit="1" customWidth="1"/>
    <col min="6" max="6" width="12.1640625" style="37" bestFit="1" customWidth="1"/>
    <col min="7" max="9" width="12.1640625" customWidth="1"/>
    <col min="10" max="10" width="8.1640625" bestFit="1" customWidth="1"/>
    <col min="11" max="11" width="7.5" bestFit="1" customWidth="1"/>
    <col min="12" max="12" width="8.6640625" bestFit="1" customWidth="1"/>
    <col min="13" max="14" width="9" bestFit="1" customWidth="1"/>
    <col min="15" max="15" width="12.1640625" bestFit="1" customWidth="1"/>
    <col min="16" max="17" width="10.6640625" customWidth="1"/>
    <col min="18" max="18" width="11.5" bestFit="1" customWidth="1"/>
    <col min="19" max="19" width="14.1640625" bestFit="1" customWidth="1"/>
    <col min="20" max="20" width="75" customWidth="1"/>
  </cols>
  <sheetData>
    <row r="1" spans="2:20" x14ac:dyDescent="0.2">
      <c r="B1" s="39" t="s">
        <v>5</v>
      </c>
      <c r="C1" s="39" t="s">
        <v>252</v>
      </c>
      <c r="D1" s="42" t="s">
        <v>287</v>
      </c>
      <c r="E1" s="42" t="s">
        <v>301</v>
      </c>
      <c r="F1" s="42" t="s">
        <v>346</v>
      </c>
      <c r="G1" s="42" t="s">
        <v>414</v>
      </c>
      <c r="H1" s="42" t="s">
        <v>454</v>
      </c>
      <c r="I1" s="42" t="s">
        <v>524</v>
      </c>
      <c r="J1" s="42" t="s">
        <v>38</v>
      </c>
      <c r="K1" s="42" t="s">
        <v>39</v>
      </c>
      <c r="L1" s="42" t="s">
        <v>246</v>
      </c>
      <c r="M1" s="42" t="s">
        <v>415</v>
      </c>
      <c r="N1" s="42" t="s">
        <v>416</v>
      </c>
      <c r="O1" s="42" t="s">
        <v>417</v>
      </c>
      <c r="P1" s="42" t="s">
        <v>454</v>
      </c>
      <c r="Q1" s="42" t="s">
        <v>524</v>
      </c>
      <c r="R1" s="42" t="s">
        <v>491</v>
      </c>
      <c r="S1" s="42" t="s">
        <v>289</v>
      </c>
    </row>
    <row r="2" spans="2:20" x14ac:dyDescent="0.2">
      <c r="B2" s="22" t="s">
        <v>241</v>
      </c>
      <c r="C2" s="22" t="s">
        <v>406</v>
      </c>
      <c r="D2" s="73" t="s">
        <v>290</v>
      </c>
      <c r="E2" s="66">
        <v>100</v>
      </c>
      <c r="F2" s="24">
        <v>99.653983333333301</v>
      </c>
      <c r="G2" s="55">
        <v>99.670829999999995</v>
      </c>
      <c r="H2" s="94">
        <v>99.89</v>
      </c>
      <c r="I2" s="84">
        <v>98.832766666666657</v>
      </c>
      <c r="J2" s="7">
        <v>0.73999999999999988</v>
      </c>
      <c r="K2" s="7">
        <v>630.86333333333334</v>
      </c>
      <c r="L2" s="7">
        <v>27.126666666666669</v>
      </c>
      <c r="M2" s="20">
        <v>39.9</v>
      </c>
      <c r="N2" s="24">
        <v>31.110000000000003</v>
      </c>
      <c r="O2" s="95">
        <v>25.755643333333328</v>
      </c>
      <c r="P2" s="52">
        <v>33.317499999999995</v>
      </c>
      <c r="Q2" s="96">
        <v>34.334033333333338</v>
      </c>
      <c r="R2" s="23">
        <f>SUM(Q2*0.275)*91</f>
        <v>859.20918416666689</v>
      </c>
      <c r="S2" s="27">
        <f>R2-R$181</f>
        <v>244.34662154600198</v>
      </c>
    </row>
    <row r="3" spans="2:20" x14ac:dyDescent="0.2">
      <c r="B3" t="s">
        <v>442</v>
      </c>
      <c r="C3" t="s">
        <v>406</v>
      </c>
      <c r="D3" s="73" t="s">
        <v>290</v>
      </c>
      <c r="E3" s="20" t="s">
        <v>59</v>
      </c>
      <c r="F3" s="19" t="s">
        <v>59</v>
      </c>
      <c r="G3" s="101" t="s">
        <v>59</v>
      </c>
      <c r="H3" s="102">
        <v>99</v>
      </c>
      <c r="I3" s="84">
        <v>84.605803333333327</v>
      </c>
      <c r="J3" s="7">
        <v>0.5033333333333333</v>
      </c>
      <c r="K3" s="7">
        <v>551.76</v>
      </c>
      <c r="L3" s="7">
        <v>25.983333333333331</v>
      </c>
      <c r="M3" s="20" t="s">
        <v>59</v>
      </c>
      <c r="N3" s="19" t="s">
        <v>59</v>
      </c>
      <c r="O3" s="101" t="s">
        <v>59</v>
      </c>
      <c r="P3" s="77">
        <v>30.217169999999999</v>
      </c>
      <c r="Q3" s="96">
        <v>26.628800000000002</v>
      </c>
      <c r="R3" s="23">
        <f>SUM(Q3*0.275)*91</f>
        <v>666.38572000000011</v>
      </c>
      <c r="S3" s="27">
        <f>R3-R$181</f>
        <v>51.523157379335203</v>
      </c>
      <c r="T3" t="s">
        <v>578</v>
      </c>
    </row>
    <row r="4" spans="2:20" x14ac:dyDescent="0.2">
      <c r="B4" s="22" t="s">
        <v>254</v>
      </c>
      <c r="C4" s="22" t="s">
        <v>400</v>
      </c>
      <c r="D4" s="73" t="s">
        <v>290</v>
      </c>
      <c r="E4" s="66">
        <v>100</v>
      </c>
      <c r="F4" s="24">
        <v>90.217789999999994</v>
      </c>
      <c r="G4" s="55">
        <v>95.685670000000002</v>
      </c>
      <c r="H4" s="94">
        <v>95.64</v>
      </c>
      <c r="I4" s="84">
        <v>96.927166666666679</v>
      </c>
      <c r="J4" s="7">
        <v>-0.28333333333333338</v>
      </c>
      <c r="K4" s="7">
        <v>753.2733333333332</v>
      </c>
      <c r="L4" s="7">
        <v>24.176666666666666</v>
      </c>
      <c r="M4" s="20">
        <v>19.670000000000002</v>
      </c>
      <c r="N4" s="24">
        <v>15.829999999999998</v>
      </c>
      <c r="O4" s="95">
        <v>15.250026666666667</v>
      </c>
      <c r="P4" s="52">
        <v>16.808853333333332</v>
      </c>
      <c r="Q4" s="96">
        <v>20.179546666666667</v>
      </c>
      <c r="R4" s="23">
        <f t="shared" ref="R4:R67" si="0">SUM(Q4*0.275)*91</f>
        <v>504.99315533333339</v>
      </c>
      <c r="S4" s="26">
        <f>R4-R$181</f>
        <v>-109.86940728733151</v>
      </c>
    </row>
    <row r="5" spans="2:20" x14ac:dyDescent="0.2">
      <c r="B5" s="22" t="s">
        <v>242</v>
      </c>
      <c r="C5" s="22" t="s">
        <v>400</v>
      </c>
      <c r="D5" s="73" t="s">
        <v>290</v>
      </c>
      <c r="E5" s="66">
        <v>99.849163333333323</v>
      </c>
      <c r="F5" s="24">
        <v>98.92795666666666</v>
      </c>
      <c r="G5" s="55">
        <v>98.882480000000001</v>
      </c>
      <c r="H5" s="94">
        <v>98.92</v>
      </c>
      <c r="I5" s="84">
        <v>99.210353333333344</v>
      </c>
      <c r="J5" s="7">
        <v>0.52333333333333332</v>
      </c>
      <c r="K5" s="7">
        <v>527.04666666666662</v>
      </c>
      <c r="L5" s="7">
        <v>24.86</v>
      </c>
      <c r="M5" s="20">
        <v>26.68</v>
      </c>
      <c r="N5" s="24">
        <v>24.77</v>
      </c>
      <c r="O5" s="95">
        <v>21.83114333333333</v>
      </c>
      <c r="P5" s="52">
        <v>22.76286</v>
      </c>
      <c r="Q5" s="96">
        <v>22.119235</v>
      </c>
      <c r="R5" s="23">
        <f t="shared" si="0"/>
        <v>553.53385587499997</v>
      </c>
      <c r="S5" s="26">
        <f>R5-R$181</f>
        <v>-61.328706745664931</v>
      </c>
    </row>
    <row r="6" spans="2:20" x14ac:dyDescent="0.2">
      <c r="B6" s="22" t="s">
        <v>68</v>
      </c>
      <c r="C6" s="22" t="s">
        <v>302</v>
      </c>
      <c r="D6" s="73" t="s">
        <v>290</v>
      </c>
      <c r="E6" s="66">
        <v>99.994773333333342</v>
      </c>
      <c r="F6" s="24">
        <v>100</v>
      </c>
      <c r="G6" s="55">
        <v>99.548659999999998</v>
      </c>
      <c r="H6" s="94">
        <v>100</v>
      </c>
      <c r="I6" s="84">
        <v>100</v>
      </c>
      <c r="J6" s="7">
        <v>0.34</v>
      </c>
      <c r="K6" s="7">
        <v>233.77500000000001</v>
      </c>
      <c r="L6" s="7">
        <v>14.386666666666667</v>
      </c>
      <c r="M6" s="20">
        <v>9.2899999999999991</v>
      </c>
      <c r="N6" s="24">
        <v>9.0733333333333324</v>
      </c>
      <c r="O6" s="95">
        <v>8.8947599999999998</v>
      </c>
      <c r="P6" s="52" t="s">
        <v>59</v>
      </c>
      <c r="Q6" s="84" t="s">
        <v>59</v>
      </c>
      <c r="R6" s="23" t="s">
        <v>59</v>
      </c>
      <c r="S6" s="27" t="s">
        <v>59</v>
      </c>
    </row>
    <row r="7" spans="2:20" x14ac:dyDescent="0.2">
      <c r="B7" s="22" t="s">
        <v>69</v>
      </c>
      <c r="C7" s="22" t="s">
        <v>360</v>
      </c>
      <c r="D7" s="73" t="s">
        <v>290</v>
      </c>
      <c r="E7" s="67">
        <v>100</v>
      </c>
      <c r="F7" s="24">
        <v>97.874380000000016</v>
      </c>
      <c r="G7" s="55">
        <v>99.991960000000006</v>
      </c>
      <c r="H7" s="94">
        <v>99.82</v>
      </c>
      <c r="I7" s="84">
        <v>99.62615666666666</v>
      </c>
      <c r="J7" s="7">
        <v>0.73999999999999988</v>
      </c>
      <c r="K7" s="7" t="s">
        <v>59</v>
      </c>
      <c r="L7" s="7">
        <v>23.26</v>
      </c>
      <c r="M7" s="20">
        <v>27.26</v>
      </c>
      <c r="N7" s="24">
        <v>16.223333333333333</v>
      </c>
      <c r="O7" s="95">
        <v>11.378534999999999</v>
      </c>
      <c r="P7" s="52">
        <v>17.049703333333333</v>
      </c>
      <c r="Q7" s="96">
        <v>19.627713333333332</v>
      </c>
      <c r="R7" s="23">
        <f t="shared" si="0"/>
        <v>491.1835261666667</v>
      </c>
      <c r="S7" s="26">
        <f t="shared" ref="S7:S43" si="1">R7-R$181</f>
        <v>-123.67903645399821</v>
      </c>
    </row>
    <row r="8" spans="2:20" x14ac:dyDescent="0.2">
      <c r="B8" s="22" t="s">
        <v>175</v>
      </c>
      <c r="C8" s="22" t="s">
        <v>14</v>
      </c>
      <c r="D8" s="73" t="s">
        <v>290</v>
      </c>
      <c r="E8" s="66">
        <v>100</v>
      </c>
      <c r="F8" s="24">
        <v>99.359486666666669</v>
      </c>
      <c r="G8" s="55">
        <v>99.977800000000002</v>
      </c>
      <c r="H8" s="94">
        <v>98.55</v>
      </c>
      <c r="I8" s="84">
        <v>99.605306666666664</v>
      </c>
      <c r="J8" s="7">
        <v>-0.18000000000000002</v>
      </c>
      <c r="K8" s="7">
        <v>522.97666666666657</v>
      </c>
      <c r="L8" s="72">
        <v>29.193333333333335</v>
      </c>
      <c r="M8" s="35">
        <v>37.74</v>
      </c>
      <c r="N8" s="24">
        <v>24.5</v>
      </c>
      <c r="O8" s="95">
        <v>21.309056666666667</v>
      </c>
      <c r="P8" s="33">
        <v>37.351273333333332</v>
      </c>
      <c r="Q8" s="114">
        <v>35.689693333333331</v>
      </c>
      <c r="R8" s="23">
        <f t="shared" si="0"/>
        <v>893.13457566666671</v>
      </c>
      <c r="S8" s="27">
        <f t="shared" si="1"/>
        <v>278.2720130460018</v>
      </c>
      <c r="T8" t="s">
        <v>573</v>
      </c>
    </row>
    <row r="9" spans="2:20" x14ac:dyDescent="0.2">
      <c r="B9" s="22" t="s">
        <v>70</v>
      </c>
      <c r="C9" s="22" t="s">
        <v>302</v>
      </c>
      <c r="D9" s="73" t="s">
        <v>290</v>
      </c>
      <c r="E9" s="67">
        <v>98.250146666666652</v>
      </c>
      <c r="F9" s="24">
        <v>97.45586333333334</v>
      </c>
      <c r="G9" s="55">
        <v>97.748819999999995</v>
      </c>
      <c r="H9" s="94">
        <v>98.53</v>
      </c>
      <c r="I9" s="84">
        <v>98.042419999999993</v>
      </c>
      <c r="J9" s="7">
        <v>0.73</v>
      </c>
      <c r="K9" s="7">
        <v>557.43333333333328</v>
      </c>
      <c r="L9" s="7">
        <v>19.343333333333334</v>
      </c>
      <c r="M9" s="16">
        <v>13.75</v>
      </c>
      <c r="N9" s="19">
        <v>10.97</v>
      </c>
      <c r="O9" s="95">
        <v>9.6657366666666658</v>
      </c>
      <c r="P9" s="52">
        <v>11.060163333333334</v>
      </c>
      <c r="Q9" s="96">
        <v>12.74423</v>
      </c>
      <c r="R9" s="23">
        <f t="shared" si="0"/>
        <v>318.92435575000002</v>
      </c>
      <c r="S9" s="26">
        <f t="shared" si="1"/>
        <v>-295.93820687066489</v>
      </c>
    </row>
    <row r="10" spans="2:20" x14ac:dyDescent="0.2">
      <c r="B10" s="22" t="s">
        <v>72</v>
      </c>
      <c r="C10" s="22" t="s">
        <v>55</v>
      </c>
      <c r="D10" s="73" t="s">
        <v>290</v>
      </c>
      <c r="E10" s="67">
        <v>100</v>
      </c>
      <c r="F10" s="24">
        <v>98.660199999999989</v>
      </c>
      <c r="G10" s="55">
        <v>97.345100000000002</v>
      </c>
      <c r="H10" s="103">
        <v>48.91</v>
      </c>
      <c r="I10" s="84">
        <v>88.554806666666664</v>
      </c>
      <c r="J10" s="7">
        <v>1.1300000000000001</v>
      </c>
      <c r="K10" s="7">
        <v>537.57333333333338</v>
      </c>
      <c r="L10" s="7">
        <v>21.966666666666669</v>
      </c>
      <c r="M10" s="16">
        <v>35</v>
      </c>
      <c r="N10" s="19">
        <v>30.62</v>
      </c>
      <c r="O10" s="95">
        <v>24.528603333333333</v>
      </c>
      <c r="P10" s="33">
        <v>41.114266666666673</v>
      </c>
      <c r="Q10" s="96">
        <v>30.023993333333337</v>
      </c>
      <c r="R10" s="23">
        <f t="shared" si="0"/>
        <v>751.35043316666679</v>
      </c>
      <c r="S10" s="27">
        <f t="shared" si="1"/>
        <v>136.48787054600189</v>
      </c>
      <c r="T10" t="s">
        <v>576</v>
      </c>
    </row>
    <row r="11" spans="2:20" x14ac:dyDescent="0.2">
      <c r="B11" s="22" t="s">
        <v>176</v>
      </c>
      <c r="C11" s="22" t="s">
        <v>10</v>
      </c>
      <c r="D11" s="73" t="s">
        <v>294</v>
      </c>
      <c r="E11" s="66">
        <v>100</v>
      </c>
      <c r="F11" s="24">
        <v>98.896730000000005</v>
      </c>
      <c r="G11" s="56">
        <v>88.803079999999994</v>
      </c>
      <c r="H11" s="94">
        <v>95</v>
      </c>
      <c r="I11" s="84">
        <v>96.989890000000003</v>
      </c>
      <c r="J11" s="7">
        <v>-0.12666666666666668</v>
      </c>
      <c r="K11" s="7">
        <v>572.68666666666661</v>
      </c>
      <c r="L11" s="7">
        <v>25.653333333333336</v>
      </c>
      <c r="M11" s="20">
        <v>27.96</v>
      </c>
      <c r="N11" s="24">
        <v>23.320000000000004</v>
      </c>
      <c r="O11" s="95">
        <v>20.658956666666668</v>
      </c>
      <c r="P11" s="52">
        <v>25.246223333333333</v>
      </c>
      <c r="Q11" s="96">
        <v>27.304086666666667</v>
      </c>
      <c r="R11" s="23">
        <f t="shared" si="0"/>
        <v>683.28476883333337</v>
      </c>
      <c r="S11" s="27">
        <f t="shared" si="1"/>
        <v>68.42220621266847</v>
      </c>
      <c r="T11" t="s">
        <v>463</v>
      </c>
    </row>
    <row r="12" spans="2:20" x14ac:dyDescent="0.2">
      <c r="B12" s="22" t="s">
        <v>74</v>
      </c>
      <c r="C12" s="22" t="s">
        <v>247</v>
      </c>
      <c r="D12" s="73" t="s">
        <v>290</v>
      </c>
      <c r="E12" s="66">
        <v>100</v>
      </c>
      <c r="F12" s="33">
        <v>42.643270000000001</v>
      </c>
      <c r="G12" s="56">
        <v>42.356110000000001</v>
      </c>
      <c r="H12" s="103">
        <v>29.39</v>
      </c>
      <c r="I12" s="84">
        <v>100</v>
      </c>
      <c r="J12" s="7">
        <v>0.50666666666666671</v>
      </c>
      <c r="K12" s="7">
        <v>472.29333333333329</v>
      </c>
      <c r="L12" s="7">
        <v>24.21</v>
      </c>
      <c r="M12" s="20">
        <v>28.46</v>
      </c>
      <c r="N12" s="24">
        <v>21.88</v>
      </c>
      <c r="O12" s="95">
        <v>22.784703333333336</v>
      </c>
      <c r="P12" s="52">
        <v>27.089320000000001</v>
      </c>
      <c r="Q12" s="96">
        <v>29.153096666666666</v>
      </c>
      <c r="R12" s="23">
        <f t="shared" si="0"/>
        <v>729.55624408333335</v>
      </c>
      <c r="S12" s="27">
        <f t="shared" si="1"/>
        <v>114.69368146266845</v>
      </c>
      <c r="T12" t="s">
        <v>548</v>
      </c>
    </row>
    <row r="13" spans="2:20" ht="17" customHeight="1" x14ac:dyDescent="0.2">
      <c r="B13" s="22" t="s">
        <v>177</v>
      </c>
      <c r="C13" s="22" t="s">
        <v>10</v>
      </c>
      <c r="D13" s="73" t="s">
        <v>294</v>
      </c>
      <c r="E13" s="66">
        <v>100</v>
      </c>
      <c r="F13" s="24">
        <v>99.890286666666668</v>
      </c>
      <c r="G13" s="55">
        <v>99.209239999999994</v>
      </c>
      <c r="H13" s="94">
        <v>87.31</v>
      </c>
      <c r="I13" s="84">
        <v>97.874623333333332</v>
      </c>
      <c r="J13" s="7">
        <v>6.6666666666666666E-2</v>
      </c>
      <c r="K13" s="7">
        <v>300.8</v>
      </c>
      <c r="L13" s="7">
        <v>22.976666666666667</v>
      </c>
      <c r="M13" s="20">
        <v>23.27</v>
      </c>
      <c r="N13" s="24">
        <v>18.676666666666666</v>
      </c>
      <c r="O13" s="95">
        <v>17.683436666666665</v>
      </c>
      <c r="P13" s="52">
        <v>21.452460000000002</v>
      </c>
      <c r="Q13" s="96">
        <v>24.465066666666669</v>
      </c>
      <c r="R13" s="23">
        <f t="shared" si="0"/>
        <v>612.23829333333344</v>
      </c>
      <c r="S13" s="26">
        <f t="shared" si="1"/>
        <v>-2.6242692873314581</v>
      </c>
      <c r="T13" t="s">
        <v>464</v>
      </c>
    </row>
    <row r="14" spans="2:20" x14ac:dyDescent="0.2">
      <c r="B14" s="22" t="s">
        <v>75</v>
      </c>
      <c r="C14" s="22" t="s">
        <v>361</v>
      </c>
      <c r="D14" s="73" t="s">
        <v>290</v>
      </c>
      <c r="E14" s="67">
        <v>99.833406666666676</v>
      </c>
      <c r="F14" s="33">
        <v>61.822676666666666</v>
      </c>
      <c r="G14" s="56">
        <v>57.64819</v>
      </c>
      <c r="H14" s="103">
        <v>47.94</v>
      </c>
      <c r="I14" s="33">
        <v>82.08256333333334</v>
      </c>
      <c r="J14" s="7">
        <v>0.35333333333333333</v>
      </c>
      <c r="K14" s="7">
        <v>773.57</v>
      </c>
      <c r="L14" s="7">
        <v>25.74</v>
      </c>
      <c r="M14" s="20">
        <v>12.93</v>
      </c>
      <c r="N14" s="24">
        <v>10.209999999999999</v>
      </c>
      <c r="O14" s="95">
        <v>8.9568866666666676</v>
      </c>
      <c r="P14" s="52">
        <v>9.9375499999999999</v>
      </c>
      <c r="Q14" s="96">
        <v>11.027833333333334</v>
      </c>
      <c r="R14" s="23">
        <f t="shared" si="0"/>
        <v>275.9715291666667</v>
      </c>
      <c r="S14" s="26">
        <f t="shared" si="1"/>
        <v>-338.8910334539982</v>
      </c>
      <c r="T14" t="s">
        <v>559</v>
      </c>
    </row>
    <row r="15" spans="2:20" x14ac:dyDescent="0.2">
      <c r="B15" s="22" t="s">
        <v>178</v>
      </c>
      <c r="C15" s="22" t="s">
        <v>9</v>
      </c>
      <c r="D15" s="73" t="s">
        <v>459</v>
      </c>
      <c r="E15" s="66">
        <v>99.337190000000007</v>
      </c>
      <c r="F15" s="24">
        <v>99.233456666666669</v>
      </c>
      <c r="G15" s="55">
        <v>99.981269999999995</v>
      </c>
      <c r="H15" s="94">
        <v>99.91</v>
      </c>
      <c r="I15" s="84">
        <v>99.755993333333322</v>
      </c>
      <c r="J15" s="7">
        <v>-0.41</v>
      </c>
      <c r="K15" s="7">
        <v>828.57999999999993</v>
      </c>
      <c r="L15" s="7">
        <v>0</v>
      </c>
      <c r="M15" s="18">
        <v>36.99</v>
      </c>
      <c r="N15" s="24">
        <v>34.636666666666663</v>
      </c>
      <c r="O15" s="95">
        <v>28.991670000000003</v>
      </c>
      <c r="P15" s="52">
        <v>34.630416666666662</v>
      </c>
      <c r="Q15" s="96">
        <v>34.585295000000002</v>
      </c>
      <c r="R15" s="23">
        <f t="shared" si="0"/>
        <v>865.49700737500018</v>
      </c>
      <c r="S15" s="27">
        <f t="shared" si="1"/>
        <v>250.63444475433528</v>
      </c>
    </row>
    <row r="16" spans="2:20" x14ac:dyDescent="0.2">
      <c r="B16" s="22" t="s">
        <v>257</v>
      </c>
      <c r="C16" s="22" t="s">
        <v>400</v>
      </c>
      <c r="D16" s="73" t="s">
        <v>290</v>
      </c>
      <c r="E16" s="66">
        <v>100</v>
      </c>
      <c r="F16" s="24">
        <v>100</v>
      </c>
      <c r="G16" s="55">
        <v>100</v>
      </c>
      <c r="H16" s="94">
        <v>100</v>
      </c>
      <c r="I16" s="84">
        <v>95.54373333333335</v>
      </c>
      <c r="J16" s="7">
        <v>1.2133333333333334</v>
      </c>
      <c r="K16" s="7">
        <v>603.07500000000005</v>
      </c>
      <c r="L16" s="7">
        <v>25.8</v>
      </c>
      <c r="M16" s="18">
        <v>35.340000000000003</v>
      </c>
      <c r="N16" s="24">
        <v>31.540000000000003</v>
      </c>
      <c r="O16" s="95">
        <v>29.696433333333335</v>
      </c>
      <c r="P16" s="52">
        <v>31.943753333333333</v>
      </c>
      <c r="Q16" s="96">
        <v>34.79665</v>
      </c>
      <c r="R16" s="23">
        <f t="shared" si="0"/>
        <v>870.78616625000006</v>
      </c>
      <c r="S16" s="27">
        <f t="shared" si="1"/>
        <v>255.92360362933516</v>
      </c>
      <c r="T16" t="s">
        <v>496</v>
      </c>
    </row>
    <row r="17" spans="2:20" x14ac:dyDescent="0.2">
      <c r="B17" t="s">
        <v>78</v>
      </c>
      <c r="C17" t="s">
        <v>451</v>
      </c>
      <c r="D17" s="73" t="s">
        <v>290</v>
      </c>
      <c r="E17" s="104">
        <v>100</v>
      </c>
      <c r="F17" s="105">
        <v>99.714899999999986</v>
      </c>
      <c r="G17" s="76">
        <v>99.520210000000006</v>
      </c>
      <c r="H17" s="94">
        <v>97.97</v>
      </c>
      <c r="I17" s="84">
        <v>99.248413333333318</v>
      </c>
      <c r="J17" s="7">
        <v>-0.45333333333333337</v>
      </c>
      <c r="K17" s="7">
        <v>568.67666666666662</v>
      </c>
      <c r="L17" s="7">
        <v>22.336666666666666</v>
      </c>
      <c r="M17" s="104">
        <v>17.75</v>
      </c>
      <c r="N17" s="106">
        <v>13.78</v>
      </c>
      <c r="O17" s="76">
        <v>13.488516666666666</v>
      </c>
      <c r="P17" s="77">
        <v>15.318486666666667</v>
      </c>
      <c r="Q17" s="96">
        <v>19.900180000000002</v>
      </c>
      <c r="R17" s="23">
        <f t="shared" si="0"/>
        <v>498.00200450000011</v>
      </c>
      <c r="S17" s="26">
        <f t="shared" si="1"/>
        <v>-116.86055812066479</v>
      </c>
    </row>
    <row r="18" spans="2:20" x14ac:dyDescent="0.2">
      <c r="B18" s="22" t="s">
        <v>179</v>
      </c>
      <c r="C18" s="22" t="s">
        <v>35</v>
      </c>
      <c r="D18" s="73" t="s">
        <v>293</v>
      </c>
      <c r="E18" s="66">
        <v>100</v>
      </c>
      <c r="F18" s="33">
        <v>38.014463333333332</v>
      </c>
      <c r="G18" s="56">
        <v>51.153939999999999</v>
      </c>
      <c r="H18" s="103">
        <v>30.34</v>
      </c>
      <c r="I18" s="33">
        <v>30.334056666666669</v>
      </c>
      <c r="J18" s="7">
        <v>0.65333333333333332</v>
      </c>
      <c r="K18" s="7">
        <v>919.3033333333334</v>
      </c>
      <c r="L18" s="7">
        <v>23.57</v>
      </c>
      <c r="M18" s="20">
        <v>27.58</v>
      </c>
      <c r="N18" s="24">
        <v>20.713333333333335</v>
      </c>
      <c r="O18" s="95">
        <v>24.902350000000002</v>
      </c>
      <c r="P18" s="52">
        <v>25.083159999999996</v>
      </c>
      <c r="Q18" s="96">
        <v>29.633089999999999</v>
      </c>
      <c r="R18" s="23">
        <f t="shared" si="0"/>
        <v>741.5680772500001</v>
      </c>
      <c r="S18" s="27">
        <f t="shared" si="1"/>
        <v>126.7055146293352</v>
      </c>
      <c r="T18" t="s">
        <v>465</v>
      </c>
    </row>
    <row r="19" spans="2:20" x14ac:dyDescent="0.2">
      <c r="B19" s="22" t="s">
        <v>180</v>
      </c>
      <c r="C19" s="22" t="s">
        <v>362</v>
      </c>
      <c r="D19" s="73" t="s">
        <v>457</v>
      </c>
      <c r="E19" s="66">
        <v>98.370220000000003</v>
      </c>
      <c r="F19" s="24">
        <v>99.993813333333335</v>
      </c>
      <c r="G19" s="55">
        <v>99.440160000000006</v>
      </c>
      <c r="H19" s="94">
        <v>96.01</v>
      </c>
      <c r="I19" s="84">
        <v>97.498203333333336</v>
      </c>
      <c r="J19" s="7">
        <v>1.2433333333333334</v>
      </c>
      <c r="K19" s="7">
        <v>858.02666666666664</v>
      </c>
      <c r="L19" s="7">
        <v>24.196666666666665</v>
      </c>
      <c r="M19" s="20">
        <v>10.36</v>
      </c>
      <c r="N19" s="24">
        <v>8.5299999999999994</v>
      </c>
      <c r="O19" s="95">
        <v>7.4934366666666676</v>
      </c>
      <c r="P19" s="52">
        <v>8.9345166666666653</v>
      </c>
      <c r="Q19" s="96">
        <v>10.1023</v>
      </c>
      <c r="R19" s="23">
        <f t="shared" si="0"/>
        <v>252.81005750000003</v>
      </c>
      <c r="S19" s="26">
        <f t="shared" si="1"/>
        <v>-362.05250512066488</v>
      </c>
      <c r="T19" t="s">
        <v>298</v>
      </c>
    </row>
    <row r="20" spans="2:20" x14ac:dyDescent="0.2">
      <c r="B20" t="s">
        <v>309</v>
      </c>
      <c r="C20" t="s">
        <v>502</v>
      </c>
      <c r="D20" s="73" t="s">
        <v>291</v>
      </c>
      <c r="E20" s="67">
        <v>98.44502</v>
      </c>
      <c r="F20" s="24">
        <v>100</v>
      </c>
      <c r="G20" s="55">
        <v>99.970129999999997</v>
      </c>
      <c r="H20" s="52">
        <v>100</v>
      </c>
      <c r="I20" s="84">
        <v>99.349536666666665</v>
      </c>
      <c r="J20" s="7">
        <v>0.3133333333333333</v>
      </c>
      <c r="K20">
        <v>477.55999999999995</v>
      </c>
      <c r="L20" s="7">
        <v>25.863333333333333</v>
      </c>
      <c r="M20" s="16">
        <v>27.74</v>
      </c>
      <c r="N20" s="19">
        <v>23.87</v>
      </c>
      <c r="O20" s="55">
        <v>20.706676666666667</v>
      </c>
      <c r="P20" s="52">
        <v>26.828853333333331</v>
      </c>
      <c r="Q20" s="96">
        <v>30.467136666666665</v>
      </c>
      <c r="R20" s="23">
        <f t="shared" si="0"/>
        <v>762.4400950833334</v>
      </c>
      <c r="S20" s="27">
        <f t="shared" si="1"/>
        <v>147.5775324626685</v>
      </c>
    </row>
    <row r="21" spans="2:20" x14ac:dyDescent="0.2">
      <c r="B21" s="22" t="s">
        <v>181</v>
      </c>
      <c r="C21" s="22" t="s">
        <v>10</v>
      </c>
      <c r="D21" s="73" t="s">
        <v>294</v>
      </c>
      <c r="E21" s="66">
        <v>100</v>
      </c>
      <c r="F21" s="24">
        <v>99.980846666666665</v>
      </c>
      <c r="G21" s="55">
        <v>94.502780000000001</v>
      </c>
      <c r="H21" s="94">
        <v>96.56</v>
      </c>
      <c r="I21" s="33">
        <v>76.561139999999995</v>
      </c>
      <c r="J21" s="7">
        <v>3.1966666666666668</v>
      </c>
      <c r="K21" s="7">
        <v>854.97333333333336</v>
      </c>
      <c r="L21" s="7">
        <v>28.130000000000003</v>
      </c>
      <c r="M21" s="35">
        <v>72.12</v>
      </c>
      <c r="N21" s="33">
        <v>64.056666666666658</v>
      </c>
      <c r="O21" s="33">
        <v>54.841589999999997</v>
      </c>
      <c r="P21" s="33">
        <v>71.312419999999989</v>
      </c>
      <c r="Q21" s="107">
        <v>69.938589999999991</v>
      </c>
      <c r="R21" s="23">
        <f t="shared" si="0"/>
        <v>1750.2132147499999</v>
      </c>
      <c r="S21" s="27">
        <f t="shared" si="1"/>
        <v>1135.350652129335</v>
      </c>
      <c r="T21" t="s">
        <v>549</v>
      </c>
    </row>
    <row r="22" spans="2:20" x14ac:dyDescent="0.2">
      <c r="B22" s="22" t="s">
        <v>182</v>
      </c>
      <c r="C22" s="22" t="s">
        <v>16</v>
      </c>
      <c r="D22" s="73" t="s">
        <v>396</v>
      </c>
      <c r="E22" s="66">
        <v>100</v>
      </c>
      <c r="F22" s="24">
        <v>98.605663333333325</v>
      </c>
      <c r="G22" s="56">
        <v>84.833849999999998</v>
      </c>
      <c r="H22" s="94">
        <v>97.91</v>
      </c>
      <c r="I22" s="33">
        <v>83.517573333333317</v>
      </c>
      <c r="J22" s="7">
        <v>0.53333333333333333</v>
      </c>
      <c r="K22" s="7">
        <v>951.15</v>
      </c>
      <c r="L22" s="7">
        <v>26.743333333333332</v>
      </c>
      <c r="M22" s="18">
        <v>39.380000000000003</v>
      </c>
      <c r="N22" s="24">
        <v>32.9</v>
      </c>
      <c r="O22" s="95">
        <v>27.208243333333332</v>
      </c>
      <c r="P22" s="52">
        <v>35.721953333333339</v>
      </c>
      <c r="Q22" s="107">
        <v>43.508729999999993</v>
      </c>
      <c r="R22" s="23">
        <f t="shared" si="0"/>
        <v>1088.8059682499998</v>
      </c>
      <c r="S22" s="27">
        <f t="shared" si="1"/>
        <v>473.94340562933485</v>
      </c>
      <c r="T22" t="s">
        <v>549</v>
      </c>
    </row>
    <row r="23" spans="2:20" x14ac:dyDescent="0.2">
      <c r="B23" s="22" t="s">
        <v>3</v>
      </c>
      <c r="C23" s="22" t="s">
        <v>33</v>
      </c>
      <c r="D23" s="73" t="s">
        <v>293</v>
      </c>
      <c r="E23" s="66">
        <v>98.441933333333338</v>
      </c>
      <c r="F23" s="34">
        <v>100</v>
      </c>
      <c r="G23" s="61">
        <v>100</v>
      </c>
      <c r="H23" s="94">
        <v>97.6</v>
      </c>
      <c r="I23" s="84">
        <v>97.881346666666673</v>
      </c>
      <c r="J23" s="7">
        <v>0.48</v>
      </c>
      <c r="K23" s="7">
        <v>939.06666666666661</v>
      </c>
      <c r="L23" s="7">
        <v>20.549999999999997</v>
      </c>
      <c r="M23" s="20">
        <v>32</v>
      </c>
      <c r="N23" s="24">
        <v>24.693333333333332</v>
      </c>
      <c r="O23" s="95">
        <v>19.942989999999998</v>
      </c>
      <c r="P23" s="52">
        <v>16.073493333333335</v>
      </c>
      <c r="Q23" s="96">
        <v>30.062983333333335</v>
      </c>
      <c r="R23" s="23">
        <f t="shared" si="0"/>
        <v>752.32615791666672</v>
      </c>
      <c r="S23" s="26">
        <f t="shared" si="1"/>
        <v>137.46359529600181</v>
      </c>
      <c r="T23" t="s">
        <v>493</v>
      </c>
    </row>
    <row r="24" spans="2:20" x14ac:dyDescent="0.2">
      <c r="B24" s="22" t="s">
        <v>243</v>
      </c>
      <c r="C24" s="22" t="s">
        <v>406</v>
      </c>
      <c r="D24" s="73" t="s">
        <v>290</v>
      </c>
      <c r="E24" s="66">
        <v>100</v>
      </c>
      <c r="F24" s="24">
        <v>98.291473333333329</v>
      </c>
      <c r="G24" s="55">
        <v>100</v>
      </c>
      <c r="H24" s="94">
        <v>99.89</v>
      </c>
      <c r="I24" s="84">
        <v>100</v>
      </c>
      <c r="J24" s="7">
        <v>0.65</v>
      </c>
      <c r="K24" s="7">
        <v>567.2833333333333</v>
      </c>
      <c r="L24" s="7">
        <v>25.57</v>
      </c>
      <c r="M24" s="20">
        <v>34.229999999999997</v>
      </c>
      <c r="N24" s="24">
        <v>32.883333333333333</v>
      </c>
      <c r="O24" s="95">
        <v>26.116703333333334</v>
      </c>
      <c r="P24" s="52">
        <v>24.153679999999998</v>
      </c>
      <c r="Q24" s="96">
        <v>25.773569999999996</v>
      </c>
      <c r="R24" s="23">
        <f t="shared" si="0"/>
        <v>644.98358925000002</v>
      </c>
      <c r="S24" s="27">
        <f t="shared" si="1"/>
        <v>30.12102662933512</v>
      </c>
    </row>
    <row r="25" spans="2:20" x14ac:dyDescent="0.2">
      <c r="B25" s="22" t="s">
        <v>255</v>
      </c>
      <c r="C25" s="22" t="s">
        <v>278</v>
      </c>
      <c r="D25" s="73" t="s">
        <v>290</v>
      </c>
      <c r="E25" s="66">
        <v>99.628286666666668</v>
      </c>
      <c r="F25" s="24">
        <v>100</v>
      </c>
      <c r="G25" s="55">
        <v>99.928640000000001</v>
      </c>
      <c r="H25" s="94">
        <v>99.99</v>
      </c>
      <c r="I25" s="84">
        <v>100</v>
      </c>
      <c r="J25" s="7">
        <v>0.08</v>
      </c>
      <c r="K25" s="7">
        <v>473.18333333333339</v>
      </c>
      <c r="L25" s="7">
        <v>25.843333333333334</v>
      </c>
      <c r="M25" s="20">
        <v>31.49</v>
      </c>
      <c r="N25" s="24">
        <v>22.126666666666665</v>
      </c>
      <c r="O25" s="95">
        <v>17.972766666666665</v>
      </c>
      <c r="P25" s="52">
        <v>23.742966666666664</v>
      </c>
      <c r="Q25" s="96">
        <v>30.036966666666661</v>
      </c>
      <c r="R25" s="23">
        <f t="shared" si="0"/>
        <v>751.67509083333323</v>
      </c>
      <c r="S25" s="27">
        <f t="shared" si="1"/>
        <v>136.81252821266833</v>
      </c>
    </row>
    <row r="26" spans="2:20" x14ac:dyDescent="0.2">
      <c r="B26" s="22" t="s">
        <v>89</v>
      </c>
      <c r="C26" s="22" t="s">
        <v>248</v>
      </c>
      <c r="D26" s="73" t="s">
        <v>458</v>
      </c>
      <c r="E26" s="67">
        <v>100</v>
      </c>
      <c r="F26" s="24">
        <v>96.134443333333323</v>
      </c>
      <c r="G26" s="55">
        <v>96.536010000000005</v>
      </c>
      <c r="H26" s="94">
        <v>94.73</v>
      </c>
      <c r="I26" s="84">
        <v>92.591756666666654</v>
      </c>
      <c r="J26" s="7">
        <v>0.18666666666666665</v>
      </c>
      <c r="K26" s="7">
        <v>378.3</v>
      </c>
      <c r="L26" s="7">
        <v>24.276666666666664</v>
      </c>
      <c r="M26" s="20">
        <v>16.190000000000001</v>
      </c>
      <c r="N26" s="19">
        <v>12.95</v>
      </c>
      <c r="O26" s="95">
        <v>11.31282</v>
      </c>
      <c r="P26" s="52">
        <v>13.452389999999999</v>
      </c>
      <c r="Q26" s="96">
        <v>16.070086666666665</v>
      </c>
      <c r="R26" s="23">
        <f t="shared" si="0"/>
        <v>402.15391883333336</v>
      </c>
      <c r="S26" s="26">
        <f t="shared" si="1"/>
        <v>-212.70864378733154</v>
      </c>
    </row>
    <row r="27" spans="2:20" x14ac:dyDescent="0.2">
      <c r="B27" s="22" t="s">
        <v>183</v>
      </c>
      <c r="C27" s="22" t="s">
        <v>21</v>
      </c>
      <c r="D27" s="73" t="s">
        <v>295</v>
      </c>
      <c r="E27" s="66">
        <v>100</v>
      </c>
      <c r="F27" s="24">
        <v>99.63736999999999</v>
      </c>
      <c r="G27" s="55">
        <v>99.936899999999994</v>
      </c>
      <c r="H27" s="94">
        <v>99.68</v>
      </c>
      <c r="I27" s="84">
        <v>98.940986666666674</v>
      </c>
      <c r="J27" s="7">
        <v>0.49000000000000005</v>
      </c>
      <c r="K27">
        <v>829</v>
      </c>
      <c r="L27" s="7">
        <v>25.756666666666664</v>
      </c>
      <c r="M27" s="35">
        <v>52.67</v>
      </c>
      <c r="N27" s="33">
        <v>45.97</v>
      </c>
      <c r="O27" s="33">
        <v>36.414443333333338</v>
      </c>
      <c r="P27" s="33">
        <v>47.850423333333332</v>
      </c>
      <c r="Q27" s="107">
        <v>53.272590000000001</v>
      </c>
      <c r="R27" s="23">
        <f t="shared" si="0"/>
        <v>1333.1465647500002</v>
      </c>
      <c r="S27" s="27">
        <f t="shared" si="1"/>
        <v>718.28400212933525</v>
      </c>
    </row>
    <row r="28" spans="2:20" x14ac:dyDescent="0.2">
      <c r="B28" s="22" t="s">
        <v>184</v>
      </c>
      <c r="C28" s="22" t="s">
        <v>9</v>
      </c>
      <c r="D28" s="73" t="s">
        <v>459</v>
      </c>
      <c r="E28" s="65">
        <v>84.453440000000015</v>
      </c>
      <c r="F28" s="24">
        <v>100</v>
      </c>
      <c r="G28" s="55">
        <v>91.640940000000001</v>
      </c>
      <c r="H28" s="94">
        <v>85.61</v>
      </c>
      <c r="I28" s="33">
        <v>80</v>
      </c>
      <c r="J28" s="7">
        <v>3.91</v>
      </c>
      <c r="K28" s="7">
        <v>1416.14</v>
      </c>
      <c r="L28" s="7">
        <v>20.136666666666667</v>
      </c>
      <c r="M28" s="18">
        <v>40.590000000000003</v>
      </c>
      <c r="N28" s="24" t="s">
        <v>59</v>
      </c>
      <c r="O28" s="95">
        <v>26.107043333333333</v>
      </c>
      <c r="P28" s="52">
        <v>28.711513333333333</v>
      </c>
      <c r="Q28" s="96">
        <v>32.695823333333337</v>
      </c>
      <c r="R28" s="23">
        <f t="shared" si="0"/>
        <v>818.21297891666688</v>
      </c>
      <c r="S28" s="27">
        <f t="shared" si="1"/>
        <v>203.35041629600198</v>
      </c>
      <c r="T28" t="s">
        <v>469</v>
      </c>
    </row>
    <row r="29" spans="2:20" x14ac:dyDescent="0.2">
      <c r="B29" s="22" t="s">
        <v>347</v>
      </c>
      <c r="C29" s="22" t="s">
        <v>27</v>
      </c>
      <c r="D29" s="73" t="s">
        <v>363</v>
      </c>
      <c r="E29" s="20" t="s">
        <v>59</v>
      </c>
      <c r="F29" s="33">
        <v>53.192100000000003</v>
      </c>
      <c r="G29" s="56">
        <v>29.70937</v>
      </c>
      <c r="H29" s="94">
        <v>85.08</v>
      </c>
      <c r="I29" s="84">
        <v>92.910019999999989</v>
      </c>
      <c r="J29" s="7">
        <v>0.4466666666666666</v>
      </c>
      <c r="K29" s="7">
        <v>1746.2399999999998</v>
      </c>
      <c r="L29" s="7">
        <v>26.763333333333335</v>
      </c>
      <c r="M29" s="20" t="s">
        <v>59</v>
      </c>
      <c r="N29" s="24">
        <v>18.375</v>
      </c>
      <c r="O29" s="95">
        <v>24.69838</v>
      </c>
      <c r="P29" s="52">
        <v>27.778913333333335</v>
      </c>
      <c r="Q29" s="96">
        <v>29.218900000000001</v>
      </c>
      <c r="R29" s="23">
        <f t="shared" si="0"/>
        <v>731.2029725000001</v>
      </c>
      <c r="S29" s="27">
        <f t="shared" si="1"/>
        <v>116.3404098793352</v>
      </c>
      <c r="T29" t="s">
        <v>466</v>
      </c>
    </row>
    <row r="30" spans="2:20" x14ac:dyDescent="0.2">
      <c r="B30" s="22" t="s">
        <v>91</v>
      </c>
      <c r="C30" s="22" t="s">
        <v>247</v>
      </c>
      <c r="D30" s="73" t="s">
        <v>290</v>
      </c>
      <c r="E30" s="67">
        <v>99.914576666666676</v>
      </c>
      <c r="F30" s="24">
        <v>98.912783333333323</v>
      </c>
      <c r="G30" s="55">
        <v>100</v>
      </c>
      <c r="H30" s="94">
        <v>100</v>
      </c>
      <c r="I30" s="84">
        <v>100</v>
      </c>
      <c r="J30" s="7">
        <v>0.64666666666666661</v>
      </c>
      <c r="K30" s="7">
        <v>702.29</v>
      </c>
      <c r="L30" s="7">
        <v>26.643333333333331</v>
      </c>
      <c r="M30" s="16">
        <v>16.29</v>
      </c>
      <c r="N30" s="19">
        <v>15.9</v>
      </c>
      <c r="O30" s="95">
        <v>17.311333333333334</v>
      </c>
      <c r="P30" s="52">
        <v>16.2715</v>
      </c>
      <c r="Q30" s="96">
        <v>16.339673333333334</v>
      </c>
      <c r="R30" s="23">
        <f t="shared" si="0"/>
        <v>408.90032516666668</v>
      </c>
      <c r="S30" s="26">
        <f t="shared" si="1"/>
        <v>-205.96223745399823</v>
      </c>
      <c r="T30" t="s">
        <v>500</v>
      </c>
    </row>
    <row r="31" spans="2:20" x14ac:dyDescent="0.2">
      <c r="B31" s="22" t="s">
        <v>185</v>
      </c>
      <c r="C31" s="22" t="s">
        <v>50</v>
      </c>
      <c r="D31" s="73" t="s">
        <v>457</v>
      </c>
      <c r="E31" s="108">
        <v>99.892479999999992</v>
      </c>
      <c r="F31" s="109">
        <v>97.532753333333332</v>
      </c>
      <c r="G31" s="54">
        <v>98.990200000000002</v>
      </c>
      <c r="H31" s="94">
        <v>98.66</v>
      </c>
      <c r="I31" s="84">
        <v>98.872176666666675</v>
      </c>
      <c r="J31" s="7">
        <v>1.0999999999999999</v>
      </c>
      <c r="K31" s="7">
        <v>656.62</v>
      </c>
      <c r="L31" s="7">
        <v>25.963333333333331</v>
      </c>
      <c r="M31" s="35">
        <v>58.02</v>
      </c>
      <c r="N31" s="33">
        <v>44.076666666666661</v>
      </c>
      <c r="O31" s="33">
        <v>35.273113333333335</v>
      </c>
      <c r="P31" s="33">
        <v>48.027163333333327</v>
      </c>
      <c r="Q31" s="107">
        <v>53.028379999999999</v>
      </c>
      <c r="R31" s="23">
        <f t="shared" si="0"/>
        <v>1327.0352095000001</v>
      </c>
      <c r="S31" s="27">
        <f t="shared" si="1"/>
        <v>712.17264687933516</v>
      </c>
      <c r="T31" t="s">
        <v>490</v>
      </c>
    </row>
    <row r="32" spans="2:20" x14ac:dyDescent="0.2">
      <c r="B32" s="22" t="s">
        <v>258</v>
      </c>
      <c r="C32" s="22" t="s">
        <v>9</v>
      </c>
      <c r="D32" s="73" t="s">
        <v>459</v>
      </c>
      <c r="E32" s="65">
        <v>64.046409999999995</v>
      </c>
      <c r="F32" s="24">
        <v>95.318116666666654</v>
      </c>
      <c r="G32" s="55">
        <v>99.655100000000004</v>
      </c>
      <c r="H32" s="94">
        <v>80.44</v>
      </c>
      <c r="I32" s="33">
        <v>51.158026666666672</v>
      </c>
      <c r="J32" s="7">
        <v>5.5666666666666664</v>
      </c>
      <c r="K32" s="7">
        <v>1377.4166666666667</v>
      </c>
      <c r="L32" s="7">
        <v>26.273333333333333</v>
      </c>
      <c r="M32" s="35">
        <v>47.52</v>
      </c>
      <c r="N32" s="33">
        <v>42.956666666666671</v>
      </c>
      <c r="O32" s="33">
        <v>39.182686666666669</v>
      </c>
      <c r="P32" s="33">
        <v>41.034826666666667</v>
      </c>
      <c r="Q32" s="107">
        <v>46.220206666666662</v>
      </c>
      <c r="R32" s="23">
        <f t="shared" si="0"/>
        <v>1156.6606718333333</v>
      </c>
      <c r="S32" s="27">
        <f t="shared" si="1"/>
        <v>541.79810921266835</v>
      </c>
      <c r="T32" t="s">
        <v>550</v>
      </c>
    </row>
    <row r="33" spans="2:20" x14ac:dyDescent="0.2">
      <c r="B33" s="22" t="s">
        <v>259</v>
      </c>
      <c r="C33" s="22" t="s">
        <v>400</v>
      </c>
      <c r="D33" s="73" t="s">
        <v>290</v>
      </c>
      <c r="E33" s="66">
        <v>99.992096666666669</v>
      </c>
      <c r="F33" s="24">
        <v>98.188569999999984</v>
      </c>
      <c r="G33" s="55">
        <v>99.354020000000006</v>
      </c>
      <c r="H33" s="94">
        <v>99.31</v>
      </c>
      <c r="I33" s="84">
        <v>99.996016666666662</v>
      </c>
      <c r="J33" s="7">
        <v>0.37666666666666665</v>
      </c>
      <c r="K33" s="7">
        <v>829.77</v>
      </c>
      <c r="L33" s="7">
        <v>25.923333333333332</v>
      </c>
      <c r="M33" s="20">
        <v>33.619999999999997</v>
      </c>
      <c r="N33" s="24">
        <v>19.826666666666664</v>
      </c>
      <c r="O33" s="95">
        <v>14.953550000000002</v>
      </c>
      <c r="P33" s="52">
        <v>24.831126666666666</v>
      </c>
      <c r="Q33" s="96">
        <v>29.805990000000005</v>
      </c>
      <c r="R33" s="23">
        <f t="shared" si="0"/>
        <v>745.89489975000015</v>
      </c>
      <c r="S33" s="27">
        <f t="shared" si="1"/>
        <v>131.03233712933525</v>
      </c>
    </row>
    <row r="34" spans="2:20" x14ac:dyDescent="0.2">
      <c r="B34" s="22" t="s">
        <v>386</v>
      </c>
      <c r="C34" s="22" t="s">
        <v>278</v>
      </c>
      <c r="D34" s="73" t="s">
        <v>290</v>
      </c>
      <c r="E34" s="67">
        <v>99.896093333333326</v>
      </c>
      <c r="F34" s="33">
        <v>73.824929999999995</v>
      </c>
      <c r="G34" s="55">
        <v>99.785970000000006</v>
      </c>
      <c r="H34" s="94">
        <v>98.47</v>
      </c>
      <c r="I34" s="84">
        <v>93.211013333333327</v>
      </c>
      <c r="J34" s="7">
        <v>-0.72333333333333327</v>
      </c>
      <c r="K34" s="7">
        <v>7056.1966666666667</v>
      </c>
      <c r="L34" s="7">
        <v>27.086666666666666</v>
      </c>
      <c r="M34" s="20">
        <v>20.54</v>
      </c>
      <c r="N34" s="19">
        <v>14.3</v>
      </c>
      <c r="O34" s="95">
        <v>14.220220000000001</v>
      </c>
      <c r="P34" s="52">
        <v>21.539486666666665</v>
      </c>
      <c r="Q34" s="96">
        <v>22.146186666666665</v>
      </c>
      <c r="R34" s="23">
        <f t="shared" si="0"/>
        <v>554.2083213333334</v>
      </c>
      <c r="S34" s="26">
        <f t="shared" si="1"/>
        <v>-60.654241287331502</v>
      </c>
      <c r="T34" t="s">
        <v>579</v>
      </c>
    </row>
    <row r="35" spans="2:20" x14ac:dyDescent="0.2">
      <c r="B35" s="22" t="s">
        <v>95</v>
      </c>
      <c r="C35" s="22" t="s">
        <v>364</v>
      </c>
      <c r="D35" s="73" t="s">
        <v>290</v>
      </c>
      <c r="E35" s="33">
        <v>66.019476666666662</v>
      </c>
      <c r="F35" s="24">
        <v>98.158399999999986</v>
      </c>
      <c r="G35" s="55">
        <v>99.503290000000007</v>
      </c>
      <c r="H35" s="94">
        <v>99.63</v>
      </c>
      <c r="I35" s="84">
        <v>99.271926666666673</v>
      </c>
      <c r="J35" s="7">
        <v>0.18000000000000002</v>
      </c>
      <c r="K35" s="7">
        <v>827.49333333333334</v>
      </c>
      <c r="L35" s="7">
        <v>27.853333333333332</v>
      </c>
      <c r="M35" s="21">
        <v>43.53</v>
      </c>
      <c r="N35" s="24">
        <v>30.266666666666666</v>
      </c>
      <c r="O35" s="95">
        <v>22.368470000000002</v>
      </c>
      <c r="P35" s="52">
        <v>31.934883333333332</v>
      </c>
      <c r="Q35" s="107">
        <v>40.8673</v>
      </c>
      <c r="R35" s="23">
        <f t="shared" si="0"/>
        <v>1022.7041825000001</v>
      </c>
      <c r="S35" s="27">
        <f t="shared" si="1"/>
        <v>407.84161987933521</v>
      </c>
    </row>
    <row r="36" spans="2:20" x14ac:dyDescent="0.2">
      <c r="B36" s="22" t="s">
        <v>186</v>
      </c>
      <c r="C36" s="22" t="s">
        <v>551</v>
      </c>
      <c r="D36" s="73" t="s">
        <v>459</v>
      </c>
      <c r="E36" s="66">
        <v>97.215283333333332</v>
      </c>
      <c r="F36" s="24">
        <v>100</v>
      </c>
      <c r="G36" s="55">
        <v>99.984319999999997</v>
      </c>
      <c r="H36" s="103">
        <v>69.34</v>
      </c>
      <c r="I36" s="33">
        <v>66.208773333333298</v>
      </c>
      <c r="J36" s="7">
        <v>2.8633333333333333</v>
      </c>
      <c r="K36" s="7">
        <v>672.39333333333332</v>
      </c>
      <c r="L36" s="7">
        <v>27.146666666666668</v>
      </c>
      <c r="M36" s="20">
        <v>38.51</v>
      </c>
      <c r="N36" s="24">
        <v>30.086666666666662</v>
      </c>
      <c r="O36" s="95">
        <v>34.775109999999998</v>
      </c>
      <c r="P36" s="52">
        <v>37.22</v>
      </c>
      <c r="Q36" s="107">
        <v>40.200099999999999</v>
      </c>
      <c r="R36" s="23">
        <f t="shared" si="0"/>
        <v>1006.0075025000001</v>
      </c>
      <c r="S36" s="27">
        <f t="shared" si="1"/>
        <v>391.1449398793352</v>
      </c>
      <c r="T36" t="s">
        <v>552</v>
      </c>
    </row>
    <row r="37" spans="2:20" x14ac:dyDescent="0.2">
      <c r="B37" s="22" t="s">
        <v>187</v>
      </c>
      <c r="C37" s="22" t="s">
        <v>9</v>
      </c>
      <c r="D37" s="73" t="s">
        <v>459</v>
      </c>
      <c r="E37" s="66">
        <v>100</v>
      </c>
      <c r="F37" s="24">
        <v>100</v>
      </c>
      <c r="G37" s="55">
        <v>99.9953</v>
      </c>
      <c r="H37" s="94">
        <v>100</v>
      </c>
      <c r="I37" s="84">
        <v>99.659100000000009</v>
      </c>
      <c r="J37" s="7">
        <v>-1.03</v>
      </c>
      <c r="K37" s="7">
        <v>699.45666666666659</v>
      </c>
      <c r="L37" s="7">
        <v>25.646666666666668</v>
      </c>
      <c r="M37" s="20">
        <v>35.950000000000003</v>
      </c>
      <c r="N37" s="24">
        <v>29.546666666666667</v>
      </c>
      <c r="O37" s="95">
        <v>25.111673333333336</v>
      </c>
      <c r="P37" s="52">
        <v>30.345843333333335</v>
      </c>
      <c r="Q37" s="96">
        <v>34.278259999999996</v>
      </c>
      <c r="R37" s="23">
        <f t="shared" si="0"/>
        <v>857.81345650000003</v>
      </c>
      <c r="S37" s="27">
        <f t="shared" si="1"/>
        <v>242.95089387933513</v>
      </c>
    </row>
    <row r="38" spans="2:20" x14ac:dyDescent="0.2">
      <c r="B38" s="22" t="s">
        <v>96</v>
      </c>
      <c r="C38" s="22" t="s">
        <v>406</v>
      </c>
      <c r="D38" s="73" t="s">
        <v>290</v>
      </c>
      <c r="E38" s="67">
        <v>99.149493333333339</v>
      </c>
      <c r="F38" s="24">
        <v>97.893213333333335</v>
      </c>
      <c r="G38" s="55">
        <v>94.86506</v>
      </c>
      <c r="H38" s="94">
        <v>98.86</v>
      </c>
      <c r="I38" s="84">
        <v>98.847719999999995</v>
      </c>
      <c r="J38" s="7">
        <v>0.51666666666666672</v>
      </c>
      <c r="K38" s="7">
        <v>281.30333333333334</v>
      </c>
      <c r="L38" s="7">
        <v>21.580000000000002</v>
      </c>
      <c r="M38" s="16">
        <v>19.329999999999998</v>
      </c>
      <c r="N38" s="19">
        <v>16.420000000000002</v>
      </c>
      <c r="O38" s="95">
        <v>14.567933333333334</v>
      </c>
      <c r="P38" s="52">
        <v>17.632829999999998</v>
      </c>
      <c r="Q38" s="96">
        <v>20.082710000000002</v>
      </c>
      <c r="R38" s="23">
        <f t="shared" si="0"/>
        <v>502.56981775000008</v>
      </c>
      <c r="S38" s="26">
        <f t="shared" si="1"/>
        <v>-112.29274487066482</v>
      </c>
    </row>
    <row r="39" spans="2:20" x14ac:dyDescent="0.2">
      <c r="B39" s="22" t="s">
        <v>402</v>
      </c>
      <c r="C39" s="22" t="s">
        <v>14</v>
      </c>
      <c r="D39" s="73" t="s">
        <v>290</v>
      </c>
      <c r="E39" s="67">
        <v>100</v>
      </c>
      <c r="F39" s="33">
        <v>71.614613333333338</v>
      </c>
      <c r="G39" s="55">
        <v>99.970479999999995</v>
      </c>
      <c r="H39" s="94">
        <v>99.59</v>
      </c>
      <c r="I39" s="84">
        <v>99.42789333333333</v>
      </c>
      <c r="J39" s="7">
        <v>0.37333333333333335</v>
      </c>
      <c r="K39" s="7">
        <v>1092.4166666666667</v>
      </c>
      <c r="L39" s="7">
        <v>25.186666666666664</v>
      </c>
      <c r="M39" s="35">
        <v>107.52</v>
      </c>
      <c r="N39" s="33">
        <v>85.780000000000015</v>
      </c>
      <c r="O39" s="33">
        <v>82.351313333333337</v>
      </c>
      <c r="P39" s="33">
        <v>103.84366</v>
      </c>
      <c r="Q39" s="107">
        <v>115.96737666666668</v>
      </c>
      <c r="R39" s="23">
        <f t="shared" si="0"/>
        <v>2902.0836010833341</v>
      </c>
      <c r="S39" s="27">
        <f t="shared" si="1"/>
        <v>2287.2210384626692</v>
      </c>
      <c r="T39" t="s">
        <v>421</v>
      </c>
    </row>
    <row r="40" spans="2:20" x14ac:dyDescent="0.2">
      <c r="B40" s="22" t="s">
        <v>188</v>
      </c>
      <c r="C40" s="22" t="s">
        <v>14</v>
      </c>
      <c r="D40" s="73" t="s">
        <v>290</v>
      </c>
      <c r="E40" s="66">
        <v>99.221706666666662</v>
      </c>
      <c r="F40" s="24">
        <v>98.897879999999986</v>
      </c>
      <c r="G40" s="55">
        <v>99.429699999999997</v>
      </c>
      <c r="H40" s="94">
        <v>99.17</v>
      </c>
      <c r="I40" s="84">
        <v>99.721786666666659</v>
      </c>
      <c r="J40" s="7">
        <v>-0.03</v>
      </c>
      <c r="K40" s="7">
        <v>907.52</v>
      </c>
      <c r="L40" s="7">
        <v>23.61</v>
      </c>
      <c r="M40" s="20">
        <v>35.590000000000003</v>
      </c>
      <c r="N40" s="24">
        <v>27.243333333333329</v>
      </c>
      <c r="O40" s="95">
        <v>24.05913</v>
      </c>
      <c r="P40" s="52">
        <v>30.584683333333331</v>
      </c>
      <c r="Q40" s="96">
        <v>11.03111</v>
      </c>
      <c r="R40" s="23">
        <f t="shared" si="0"/>
        <v>276.05352775</v>
      </c>
      <c r="S40" s="26">
        <f t="shared" si="1"/>
        <v>-338.8090348706649</v>
      </c>
    </row>
    <row r="41" spans="2:20" x14ac:dyDescent="0.2">
      <c r="B41" t="s">
        <v>474</v>
      </c>
      <c r="C41" t="s">
        <v>11</v>
      </c>
      <c r="D41" s="73" t="s">
        <v>290</v>
      </c>
      <c r="E41" s="20" t="s">
        <v>59</v>
      </c>
      <c r="F41" s="19" t="s">
        <v>59</v>
      </c>
      <c r="G41" s="101" t="s">
        <v>59</v>
      </c>
      <c r="H41" s="110">
        <v>100</v>
      </c>
      <c r="I41" s="33">
        <v>53.644913333333335</v>
      </c>
      <c r="J41" s="7">
        <v>0.42333333333333334</v>
      </c>
      <c r="K41" s="7">
        <v>1163.3266666666668</v>
      </c>
      <c r="L41" s="7">
        <v>18.736666666666668</v>
      </c>
      <c r="M41" s="20" t="s">
        <v>59</v>
      </c>
      <c r="N41" s="19" t="s">
        <v>59</v>
      </c>
      <c r="O41" s="101" t="s">
        <v>59</v>
      </c>
      <c r="P41" s="77">
        <v>11.03</v>
      </c>
      <c r="Q41" s="96">
        <v>11.892650000000001</v>
      </c>
      <c r="R41" s="23">
        <f t="shared" si="0"/>
        <v>297.61356625000008</v>
      </c>
      <c r="S41" s="26">
        <f t="shared" si="1"/>
        <v>-317.24899637066483</v>
      </c>
      <c r="T41" t="s">
        <v>553</v>
      </c>
    </row>
    <row r="42" spans="2:20" x14ac:dyDescent="0.2">
      <c r="B42" s="22" t="s">
        <v>100</v>
      </c>
      <c r="C42" s="22" t="s">
        <v>339</v>
      </c>
      <c r="D42" s="73" t="s">
        <v>293</v>
      </c>
      <c r="E42" s="66">
        <v>93.780876666666657</v>
      </c>
      <c r="F42" s="24">
        <v>99.68040666666667</v>
      </c>
      <c r="G42" s="55">
        <v>98.74297</v>
      </c>
      <c r="H42" s="94">
        <v>94.67</v>
      </c>
      <c r="I42" s="33">
        <v>72.490353333333331</v>
      </c>
      <c r="J42" s="7">
        <v>0.71666666666666667</v>
      </c>
      <c r="K42" s="7">
        <v>679.67</v>
      </c>
      <c r="L42" s="7">
        <v>26.11333333333333</v>
      </c>
      <c r="M42" s="35">
        <v>47.87</v>
      </c>
      <c r="N42" s="33">
        <v>41.84</v>
      </c>
      <c r="O42" s="33">
        <v>38.979426666666676</v>
      </c>
      <c r="P42" s="33">
        <v>42.403816666666664</v>
      </c>
      <c r="Q42" s="107">
        <v>44.439633333333326</v>
      </c>
      <c r="R42" s="23">
        <f t="shared" si="0"/>
        <v>1112.1018241666666</v>
      </c>
      <c r="S42" s="27">
        <f t="shared" si="1"/>
        <v>497.23926154600167</v>
      </c>
      <c r="T42" t="s">
        <v>554</v>
      </c>
    </row>
    <row r="43" spans="2:20" x14ac:dyDescent="0.2">
      <c r="B43" s="22" t="s">
        <v>189</v>
      </c>
      <c r="C43" s="22" t="s">
        <v>15</v>
      </c>
      <c r="D43" s="73" t="s">
        <v>290</v>
      </c>
      <c r="E43" s="66">
        <v>94.382613333333325</v>
      </c>
      <c r="F43" s="33">
        <v>41.00564</v>
      </c>
      <c r="G43" s="56">
        <v>74.468360000000004</v>
      </c>
      <c r="H43" s="94">
        <v>97.54</v>
      </c>
      <c r="I43" s="84">
        <v>100</v>
      </c>
      <c r="J43" s="7">
        <v>0.24333333333333332</v>
      </c>
      <c r="K43" s="7">
        <v>1097.1366666666665</v>
      </c>
      <c r="L43" s="7">
        <v>23.23</v>
      </c>
      <c r="M43" s="35">
        <v>43.42</v>
      </c>
      <c r="N43" s="33">
        <v>39.640000000000008</v>
      </c>
      <c r="O43" s="95">
        <v>28.74098</v>
      </c>
      <c r="P43" s="52">
        <v>25.811396666666667</v>
      </c>
      <c r="Q43" s="96">
        <v>25.768053333333331</v>
      </c>
      <c r="R43" s="23">
        <f t="shared" si="0"/>
        <v>644.84553466666671</v>
      </c>
      <c r="S43" s="27">
        <f t="shared" si="1"/>
        <v>29.982972046001805</v>
      </c>
      <c r="T43" t="s">
        <v>489</v>
      </c>
    </row>
    <row r="44" spans="2:20" x14ac:dyDescent="0.2">
      <c r="B44" s="22" t="s">
        <v>190</v>
      </c>
      <c r="C44" s="22" t="s">
        <v>17</v>
      </c>
      <c r="D44" s="73" t="s">
        <v>292</v>
      </c>
      <c r="E44" s="66">
        <v>88.697006666666667</v>
      </c>
      <c r="F44" s="24">
        <v>99.653423333333322</v>
      </c>
      <c r="G44" s="55">
        <v>99.877229999999997</v>
      </c>
      <c r="H44" s="94">
        <v>100</v>
      </c>
      <c r="I44" s="84">
        <v>100</v>
      </c>
      <c r="J44" s="7">
        <v>0</v>
      </c>
      <c r="K44" t="s">
        <v>59</v>
      </c>
      <c r="L44" s="7">
        <v>0</v>
      </c>
      <c r="M44" s="35">
        <v>38.549999999999997</v>
      </c>
      <c r="N44" s="24">
        <v>32.906666666666666</v>
      </c>
      <c r="O44" s="95">
        <v>26.256523333333334</v>
      </c>
      <c r="P44" s="52" t="s">
        <v>59</v>
      </c>
      <c r="Q44" s="96" t="s">
        <v>59</v>
      </c>
      <c r="R44" s="23" t="s">
        <v>59</v>
      </c>
      <c r="S44" s="26" t="s">
        <v>59</v>
      </c>
      <c r="T44" t="s">
        <v>478</v>
      </c>
    </row>
    <row r="45" spans="2:20" x14ac:dyDescent="0.2">
      <c r="B45" s="22" t="s">
        <v>191</v>
      </c>
      <c r="C45" s="22" t="s">
        <v>30</v>
      </c>
      <c r="D45" s="73" t="s">
        <v>291</v>
      </c>
      <c r="E45" s="66">
        <v>92.456913333333333</v>
      </c>
      <c r="F45" s="24">
        <v>99.404123333333345</v>
      </c>
      <c r="G45" s="55">
        <v>100</v>
      </c>
      <c r="H45" s="94">
        <v>100</v>
      </c>
      <c r="I45" s="84" t="s">
        <v>59</v>
      </c>
      <c r="J45" s="7">
        <v>15.465</v>
      </c>
      <c r="K45" t="s">
        <v>59</v>
      </c>
      <c r="L45" s="7">
        <v>16.47</v>
      </c>
      <c r="M45" s="20" t="s">
        <v>59</v>
      </c>
      <c r="N45" s="24">
        <v>21.35</v>
      </c>
      <c r="O45" s="95">
        <v>20.590139999999998</v>
      </c>
      <c r="P45" s="52">
        <v>20.49</v>
      </c>
      <c r="Q45" s="96" t="s">
        <v>59</v>
      </c>
      <c r="R45" s="23" t="s">
        <v>59</v>
      </c>
      <c r="S45" s="26" t="s">
        <v>59</v>
      </c>
      <c r="T45" t="s">
        <v>580</v>
      </c>
    </row>
    <row r="46" spans="2:20" x14ac:dyDescent="0.2">
      <c r="B46" s="22" t="s">
        <v>104</v>
      </c>
      <c r="C46" s="22" t="s">
        <v>406</v>
      </c>
      <c r="D46" s="73" t="s">
        <v>290</v>
      </c>
      <c r="E46" s="33">
        <v>47.306946666666668</v>
      </c>
      <c r="F46" s="24">
        <v>85.665186666666671</v>
      </c>
      <c r="G46" s="55">
        <v>89.569460000000007</v>
      </c>
      <c r="H46" s="94">
        <v>94.05</v>
      </c>
      <c r="I46" s="33">
        <v>74.400649999999999</v>
      </c>
      <c r="J46" s="7">
        <v>3.0566666666666666</v>
      </c>
      <c r="K46" s="7">
        <v>331.31333333333333</v>
      </c>
      <c r="L46" s="7">
        <v>30.543333333333337</v>
      </c>
      <c r="M46" s="18">
        <v>59.74</v>
      </c>
      <c r="N46" s="35">
        <v>44.39</v>
      </c>
      <c r="O46" s="33">
        <v>41.685679999999998</v>
      </c>
      <c r="P46" s="33">
        <v>41.672033333333331</v>
      </c>
      <c r="Q46" s="107">
        <v>45.487323333333329</v>
      </c>
      <c r="R46" s="23">
        <f t="shared" si="0"/>
        <v>1138.3202664166665</v>
      </c>
      <c r="S46" s="27">
        <f>R46-R$181</f>
        <v>523.45770379600162</v>
      </c>
      <c r="T46" t="s">
        <v>555</v>
      </c>
    </row>
    <row r="47" spans="2:20" x14ac:dyDescent="0.2">
      <c r="B47" s="22" t="s">
        <v>192</v>
      </c>
      <c r="C47" s="22" t="s">
        <v>12</v>
      </c>
      <c r="D47" s="73" t="s">
        <v>291</v>
      </c>
      <c r="E47" s="66">
        <v>99.982826666666668</v>
      </c>
      <c r="F47" s="24">
        <v>99.978396666666683</v>
      </c>
      <c r="G47" s="55">
        <v>100</v>
      </c>
      <c r="H47" s="94">
        <v>99.8</v>
      </c>
      <c r="I47" s="84">
        <v>97.395983333333334</v>
      </c>
      <c r="J47" s="7">
        <v>-0.39999999999999997</v>
      </c>
      <c r="K47" s="7">
        <v>1048.1466666666665</v>
      </c>
      <c r="L47" s="7">
        <v>26.583333333333332</v>
      </c>
      <c r="M47" s="20">
        <v>25.53</v>
      </c>
      <c r="N47" s="24">
        <v>23.52</v>
      </c>
      <c r="O47" s="95">
        <v>21.771206666666664</v>
      </c>
      <c r="P47" s="52">
        <v>22.809473333333329</v>
      </c>
      <c r="Q47" s="96">
        <v>20.492599999999999</v>
      </c>
      <c r="R47" s="23">
        <f t="shared" si="0"/>
        <v>512.827315</v>
      </c>
      <c r="S47" s="26">
        <f>R47-R$181</f>
        <v>-102.0352476206649</v>
      </c>
      <c r="T47" t="s">
        <v>422</v>
      </c>
    </row>
    <row r="48" spans="2:20" x14ac:dyDescent="0.2">
      <c r="B48" s="22" t="s">
        <v>193</v>
      </c>
      <c r="C48" s="22" t="s">
        <v>44</v>
      </c>
      <c r="D48" s="73" t="s">
        <v>459</v>
      </c>
      <c r="E48" s="66">
        <v>100</v>
      </c>
      <c r="F48" s="24">
        <v>99.76652</v>
      </c>
      <c r="G48" s="55">
        <v>99.906310000000005</v>
      </c>
      <c r="H48" s="94">
        <v>99.43</v>
      </c>
      <c r="I48" s="84">
        <v>99.824966666666668</v>
      </c>
      <c r="J48" s="7">
        <v>0.59333333333333327</v>
      </c>
      <c r="K48" s="7">
        <v>1014.4133333333333</v>
      </c>
      <c r="L48" s="7">
        <v>24.8</v>
      </c>
      <c r="M48" s="35">
        <v>45.35</v>
      </c>
      <c r="N48" s="24">
        <v>34.603333333333332</v>
      </c>
      <c r="O48" s="95">
        <v>34.183086666666668</v>
      </c>
      <c r="P48" s="33">
        <v>46.445773333333335</v>
      </c>
      <c r="Q48" s="107">
        <v>48.409019999999998</v>
      </c>
      <c r="R48" s="23">
        <f t="shared" si="0"/>
        <v>1211.4357255000002</v>
      </c>
      <c r="S48" s="27">
        <f>R48-R$181</f>
        <v>596.57316287933531</v>
      </c>
    </row>
    <row r="49" spans="2:20" x14ac:dyDescent="0.2">
      <c r="B49" s="22" t="s">
        <v>194</v>
      </c>
      <c r="C49" s="22" t="s">
        <v>9</v>
      </c>
      <c r="D49" s="73" t="s">
        <v>459</v>
      </c>
      <c r="E49" s="66">
        <v>87.846026666666674</v>
      </c>
      <c r="F49" s="24">
        <v>96.097920000000002</v>
      </c>
      <c r="G49" s="55">
        <v>98.886889999999994</v>
      </c>
      <c r="H49" s="103">
        <v>76.319999999999993</v>
      </c>
      <c r="I49" s="33">
        <v>79.623133333333328</v>
      </c>
      <c r="J49" s="7">
        <v>0.54333333333333333</v>
      </c>
      <c r="K49" s="7">
        <v>442.68</v>
      </c>
      <c r="L49" s="7">
        <v>25.17</v>
      </c>
      <c r="M49" s="20">
        <v>29.41</v>
      </c>
      <c r="N49" s="24">
        <v>26.966666666666669</v>
      </c>
      <c r="O49" s="95">
        <v>25.668263333333332</v>
      </c>
      <c r="P49" s="52">
        <v>27.011176666666668</v>
      </c>
      <c r="Q49" s="96">
        <v>24.968364999999999</v>
      </c>
      <c r="R49" s="23">
        <f t="shared" si="0"/>
        <v>624.83333412499996</v>
      </c>
      <c r="S49" s="27">
        <f>R49-R$181</f>
        <v>9.9707715043350618</v>
      </c>
      <c r="T49" t="s">
        <v>557</v>
      </c>
    </row>
    <row r="50" spans="2:20" x14ac:dyDescent="0.2">
      <c r="B50" s="22" t="s">
        <v>6</v>
      </c>
      <c r="C50" s="22" t="s">
        <v>9</v>
      </c>
      <c r="D50" s="73" t="s">
        <v>459</v>
      </c>
      <c r="E50" s="66">
        <v>100</v>
      </c>
      <c r="F50" s="24">
        <v>98.906529999999989</v>
      </c>
      <c r="G50" s="55">
        <v>99.231039999999993</v>
      </c>
      <c r="H50" s="94">
        <v>99.93</v>
      </c>
      <c r="I50" s="84">
        <v>99.106780000000001</v>
      </c>
      <c r="J50" s="7">
        <v>-6.6666666666666636E-3</v>
      </c>
      <c r="K50" t="s">
        <v>59</v>
      </c>
      <c r="L50" s="72">
        <v>30.596666666666664</v>
      </c>
      <c r="M50" s="18">
        <v>36.81</v>
      </c>
      <c r="N50" s="24">
        <v>29.83666666666667</v>
      </c>
      <c r="O50" s="95">
        <v>22.474536666666665</v>
      </c>
      <c r="P50" s="52">
        <v>33.394329999999997</v>
      </c>
      <c r="Q50" s="96">
        <v>36.106966666666665</v>
      </c>
      <c r="R50" s="23">
        <f t="shared" si="0"/>
        <v>903.57684083333334</v>
      </c>
      <c r="S50" s="27">
        <f>R50-R$181</f>
        <v>288.71427821266843</v>
      </c>
      <c r="T50" t="s">
        <v>572</v>
      </c>
    </row>
    <row r="51" spans="2:20" x14ac:dyDescent="0.2">
      <c r="B51" t="s">
        <v>310</v>
      </c>
      <c r="C51" t="s">
        <v>502</v>
      </c>
      <c r="D51" s="73" t="s">
        <v>291</v>
      </c>
      <c r="E51" s="67">
        <v>98.796840000000003</v>
      </c>
      <c r="F51" s="24">
        <v>99.53143666666665</v>
      </c>
      <c r="G51" s="55">
        <v>100</v>
      </c>
      <c r="H51" s="52">
        <v>95</v>
      </c>
      <c r="I51" s="33">
        <v>71.408676666666665</v>
      </c>
      <c r="J51" s="7">
        <v>2.75</v>
      </c>
      <c r="K51" t="s">
        <v>59</v>
      </c>
      <c r="L51" s="7">
        <v>19.369999999999997</v>
      </c>
      <c r="M51" s="16">
        <v>15.01</v>
      </c>
      <c r="N51" s="19">
        <v>13.76</v>
      </c>
      <c r="O51" s="55" t="s">
        <v>59</v>
      </c>
      <c r="P51" s="52" t="s">
        <v>59</v>
      </c>
      <c r="Q51" s="98" t="s">
        <v>59</v>
      </c>
      <c r="R51" s="23" t="s">
        <v>59</v>
      </c>
      <c r="S51" s="100" t="s">
        <v>59</v>
      </c>
      <c r="T51" t="s">
        <v>556</v>
      </c>
    </row>
    <row r="52" spans="2:20" x14ac:dyDescent="0.2">
      <c r="B52" s="22" t="s">
        <v>112</v>
      </c>
      <c r="C52" s="22" t="s">
        <v>360</v>
      </c>
      <c r="D52" s="73" t="s">
        <v>290</v>
      </c>
      <c r="E52" s="67">
        <v>100</v>
      </c>
      <c r="F52" s="24">
        <v>99.281099999999995</v>
      </c>
      <c r="G52" s="55">
        <v>99.466340000000002</v>
      </c>
      <c r="H52" s="94">
        <v>99.23</v>
      </c>
      <c r="I52" s="84">
        <v>98.864866666666671</v>
      </c>
      <c r="J52" s="7">
        <v>0.70666666666666667</v>
      </c>
      <c r="K52" s="7">
        <v>456.8</v>
      </c>
      <c r="L52" s="7">
        <v>26.696666666666669</v>
      </c>
      <c r="M52" s="20">
        <v>16.739999999999998</v>
      </c>
      <c r="N52" s="24">
        <v>13.013333333333334</v>
      </c>
      <c r="O52" s="95">
        <v>10.498403333333334</v>
      </c>
      <c r="P52" s="52">
        <v>13.759703333333334</v>
      </c>
      <c r="Q52" s="96">
        <v>16.354893333333333</v>
      </c>
      <c r="R52" s="23">
        <f t="shared" si="0"/>
        <v>409.28120566666672</v>
      </c>
      <c r="S52" s="26">
        <f t="shared" ref="S52:S71" si="2">R52-R$181</f>
        <v>-205.58135695399818</v>
      </c>
    </row>
    <row r="53" spans="2:20" x14ac:dyDescent="0.2">
      <c r="B53" s="22" t="s">
        <v>114</v>
      </c>
      <c r="C53" s="22" t="s">
        <v>33</v>
      </c>
      <c r="D53" s="73" t="s">
        <v>288</v>
      </c>
      <c r="E53" s="67">
        <v>100</v>
      </c>
      <c r="F53" s="24">
        <v>100</v>
      </c>
      <c r="G53" s="55">
        <v>100</v>
      </c>
      <c r="H53" s="94">
        <v>100</v>
      </c>
      <c r="I53" s="84">
        <v>99.701313333333317</v>
      </c>
      <c r="J53" s="7">
        <v>0.6333333333333333</v>
      </c>
      <c r="K53" s="7">
        <v>388.14333333333326</v>
      </c>
      <c r="L53" s="7">
        <v>22.093333333333334</v>
      </c>
      <c r="M53" s="20">
        <v>25.18</v>
      </c>
      <c r="N53" s="24" t="s">
        <v>59</v>
      </c>
      <c r="O53" s="95">
        <v>16.454825</v>
      </c>
      <c r="P53" s="52">
        <v>21.02028</v>
      </c>
      <c r="Q53" s="96">
        <v>26.268053333333331</v>
      </c>
      <c r="R53" s="23">
        <f t="shared" si="0"/>
        <v>657.35803466666664</v>
      </c>
      <c r="S53" s="27">
        <f t="shared" si="2"/>
        <v>42.495472046001737</v>
      </c>
    </row>
    <row r="54" spans="2:20" x14ac:dyDescent="0.2">
      <c r="B54" s="22" t="s">
        <v>116</v>
      </c>
      <c r="C54" s="22" t="s">
        <v>248</v>
      </c>
      <c r="D54" s="73" t="s">
        <v>458</v>
      </c>
      <c r="E54" s="66">
        <v>100</v>
      </c>
      <c r="F54" s="24">
        <v>99.970479999999995</v>
      </c>
      <c r="G54" s="55">
        <v>96.418130000000005</v>
      </c>
      <c r="H54" s="94">
        <v>100</v>
      </c>
      <c r="I54" s="84">
        <v>100</v>
      </c>
      <c r="J54" s="7">
        <v>0.58333333333333337</v>
      </c>
      <c r="K54" s="7">
        <v>633.53333333333342</v>
      </c>
      <c r="L54" s="7">
        <v>21.793333333333333</v>
      </c>
      <c r="M54" s="20">
        <v>16.71</v>
      </c>
      <c r="N54" s="24">
        <v>15.753333333333336</v>
      </c>
      <c r="O54" s="95">
        <v>12.956406666666668</v>
      </c>
      <c r="P54" s="52">
        <v>16.987736666666667</v>
      </c>
      <c r="Q54" s="96">
        <v>19.611506666666667</v>
      </c>
      <c r="R54" s="23">
        <f t="shared" si="0"/>
        <v>490.77795433333341</v>
      </c>
      <c r="S54" s="26">
        <f t="shared" si="2"/>
        <v>-124.08460828733149</v>
      </c>
      <c r="T54" t="s">
        <v>299</v>
      </c>
    </row>
    <row r="55" spans="2:20" x14ac:dyDescent="0.2">
      <c r="B55" s="22" t="s">
        <v>120</v>
      </c>
      <c r="C55" s="22" t="s">
        <v>340</v>
      </c>
      <c r="D55" s="73" t="s">
        <v>293</v>
      </c>
      <c r="E55" s="66">
        <v>100</v>
      </c>
      <c r="F55" s="24">
        <v>96.879666666666665</v>
      </c>
      <c r="G55" s="55">
        <v>100</v>
      </c>
      <c r="H55" s="94">
        <v>93.76</v>
      </c>
      <c r="I55" s="84">
        <v>99.983940000000004</v>
      </c>
      <c r="J55" s="7">
        <v>-1.0533333333333335</v>
      </c>
      <c r="K55" s="7">
        <v>652.38333333333333</v>
      </c>
      <c r="L55" s="7">
        <v>26.29</v>
      </c>
      <c r="M55" s="35">
        <v>42.48</v>
      </c>
      <c r="N55" s="33">
        <v>37.92</v>
      </c>
      <c r="O55" s="95">
        <v>33.283940000000001</v>
      </c>
      <c r="P55" s="52">
        <v>35.475376666666669</v>
      </c>
      <c r="Q55" s="107">
        <v>40.390625</v>
      </c>
      <c r="R55" s="23">
        <f t="shared" si="0"/>
        <v>1010.7753906250001</v>
      </c>
      <c r="S55" s="27">
        <f t="shared" si="2"/>
        <v>395.91282800433521</v>
      </c>
    </row>
    <row r="56" spans="2:20" x14ac:dyDescent="0.2">
      <c r="B56" s="22" t="s">
        <v>195</v>
      </c>
      <c r="C56" s="22" t="s">
        <v>16</v>
      </c>
      <c r="D56" s="73" t="s">
        <v>396</v>
      </c>
      <c r="E56" s="66">
        <v>99.684736666666666</v>
      </c>
      <c r="F56" s="24">
        <v>99.114570000000001</v>
      </c>
      <c r="G56" s="55">
        <v>99.99024</v>
      </c>
      <c r="H56" s="94">
        <v>99.47</v>
      </c>
      <c r="I56" s="84">
        <v>99.492223333333342</v>
      </c>
      <c r="J56" s="7">
        <v>-0.88</v>
      </c>
      <c r="K56" s="7" t="s">
        <v>59</v>
      </c>
      <c r="L56" s="7">
        <v>25.446666666666669</v>
      </c>
      <c r="M56" s="20">
        <v>28.09</v>
      </c>
      <c r="N56" s="24">
        <v>21.693333333333332</v>
      </c>
      <c r="O56" s="95">
        <v>18.728956666666669</v>
      </c>
      <c r="P56" s="52">
        <v>23.256826666666669</v>
      </c>
      <c r="Q56" s="96">
        <v>28.538403333333335</v>
      </c>
      <c r="R56" s="23">
        <f t="shared" si="0"/>
        <v>714.1735434166668</v>
      </c>
      <c r="S56" s="27">
        <f t="shared" si="2"/>
        <v>99.3109807960019</v>
      </c>
    </row>
    <row r="57" spans="2:20" x14ac:dyDescent="0.2">
      <c r="B57" s="22" t="s">
        <v>196</v>
      </c>
      <c r="C57" s="22" t="s">
        <v>14</v>
      </c>
      <c r="D57" s="73" t="s">
        <v>290</v>
      </c>
      <c r="E57" s="66">
        <v>99.941073333333335</v>
      </c>
      <c r="F57" s="24">
        <v>99.085423333333324</v>
      </c>
      <c r="G57" s="55">
        <v>99.456580000000002</v>
      </c>
      <c r="H57" s="94">
        <v>99.94</v>
      </c>
      <c r="I57" s="84">
        <v>99.882676666666669</v>
      </c>
      <c r="J57" s="7">
        <v>-0.78333333333333333</v>
      </c>
      <c r="K57" s="7">
        <v>922.02666666666664</v>
      </c>
      <c r="L57" s="7">
        <v>23.18</v>
      </c>
      <c r="M57" s="20">
        <v>30.31</v>
      </c>
      <c r="N57" s="24">
        <v>25.433333333333334</v>
      </c>
      <c r="O57" s="95">
        <v>21.481780000000001</v>
      </c>
      <c r="P57" s="52">
        <v>24.851424999999999</v>
      </c>
      <c r="Q57" s="96">
        <v>27.806576666666668</v>
      </c>
      <c r="R57" s="23">
        <f t="shared" si="0"/>
        <v>695.85958108333341</v>
      </c>
      <c r="S57" s="27">
        <f t="shared" si="2"/>
        <v>80.997018462668507</v>
      </c>
    </row>
    <row r="58" spans="2:20" x14ac:dyDescent="0.2">
      <c r="B58" s="22" t="s">
        <v>244</v>
      </c>
      <c r="C58" s="22" t="s">
        <v>406</v>
      </c>
      <c r="D58" s="73" t="s">
        <v>290</v>
      </c>
      <c r="E58" s="66">
        <v>98.229166666666671</v>
      </c>
      <c r="F58" s="24">
        <v>95.359916666666663</v>
      </c>
      <c r="G58" s="55">
        <v>93.666409999999999</v>
      </c>
      <c r="H58" s="94">
        <v>97.86</v>
      </c>
      <c r="I58" s="84">
        <v>98.819203333333348</v>
      </c>
      <c r="J58" s="7">
        <v>0.39666666666666667</v>
      </c>
      <c r="K58" s="7">
        <v>718.02333333333343</v>
      </c>
      <c r="L58" s="7">
        <v>26.866666666666667</v>
      </c>
      <c r="M58" s="20">
        <v>25.94</v>
      </c>
      <c r="N58" s="24">
        <v>27.016666666666666</v>
      </c>
      <c r="O58" s="95">
        <v>24.495316666666664</v>
      </c>
      <c r="P58" s="52">
        <v>26.705449999999999</v>
      </c>
      <c r="Q58" s="96">
        <v>31.82818</v>
      </c>
      <c r="R58" s="23">
        <f t="shared" si="0"/>
        <v>796.5002045</v>
      </c>
      <c r="S58" s="27">
        <f t="shared" si="2"/>
        <v>181.63764187933509</v>
      </c>
    </row>
    <row r="59" spans="2:20" x14ac:dyDescent="0.2">
      <c r="B59" s="22" t="s">
        <v>197</v>
      </c>
      <c r="C59" s="22" t="s">
        <v>9</v>
      </c>
      <c r="D59" s="73" t="s">
        <v>459</v>
      </c>
      <c r="E59" s="66">
        <v>99.993056666666675</v>
      </c>
      <c r="F59" s="33">
        <v>46.897559999999999</v>
      </c>
      <c r="G59" s="55">
        <v>85.157550000000001</v>
      </c>
      <c r="H59" s="110">
        <v>98</v>
      </c>
      <c r="I59" s="84">
        <v>100</v>
      </c>
      <c r="J59" s="7">
        <v>6.9999999999999993E-2</v>
      </c>
      <c r="K59" s="7">
        <v>850.40666666666675</v>
      </c>
      <c r="L59" s="7">
        <v>28.173333333333332</v>
      </c>
      <c r="M59" s="20" t="s">
        <v>59</v>
      </c>
      <c r="N59" s="24" t="s">
        <v>59</v>
      </c>
      <c r="O59" s="95">
        <v>19.748939999999997</v>
      </c>
      <c r="P59" s="52">
        <v>26.010706666666668</v>
      </c>
      <c r="Q59" s="96">
        <v>33.594369999999998</v>
      </c>
      <c r="R59" s="23">
        <f t="shared" si="0"/>
        <v>840.69910924999999</v>
      </c>
      <c r="S59" s="27">
        <f t="shared" si="2"/>
        <v>225.83654662933509</v>
      </c>
      <c r="T59" t="s">
        <v>558</v>
      </c>
    </row>
    <row r="60" spans="2:20" x14ac:dyDescent="0.2">
      <c r="B60" s="22" t="s">
        <v>348</v>
      </c>
      <c r="C60" s="22" t="s">
        <v>27</v>
      </c>
      <c r="D60" s="73" t="s">
        <v>363</v>
      </c>
      <c r="E60" s="20" t="s">
        <v>59</v>
      </c>
      <c r="F60" s="24">
        <v>97.302239999999998</v>
      </c>
      <c r="G60" s="55">
        <v>99.257440000000003</v>
      </c>
      <c r="H60" s="94">
        <v>100</v>
      </c>
      <c r="I60" s="84">
        <v>100</v>
      </c>
      <c r="J60" s="7">
        <v>0.79333333333333333</v>
      </c>
      <c r="K60" s="7">
        <v>1156.6933333333334</v>
      </c>
      <c r="L60" s="72">
        <v>30.426666666666669</v>
      </c>
      <c r="M60" s="20" t="s">
        <v>59</v>
      </c>
      <c r="N60" s="24">
        <v>24.545000000000002</v>
      </c>
      <c r="O60" s="95">
        <v>21.571170000000002</v>
      </c>
      <c r="P60" s="52">
        <v>22.313656666666663</v>
      </c>
      <c r="Q60" s="96">
        <v>32.466326666666667</v>
      </c>
      <c r="R60" s="23">
        <f t="shared" si="0"/>
        <v>812.4698248333334</v>
      </c>
      <c r="S60" s="27">
        <f t="shared" si="2"/>
        <v>197.6072622126685</v>
      </c>
      <c r="T60" t="s">
        <v>570</v>
      </c>
    </row>
    <row r="61" spans="2:20" x14ac:dyDescent="0.2">
      <c r="B61" s="22" t="s">
        <v>198</v>
      </c>
      <c r="C61" s="22" t="s">
        <v>11</v>
      </c>
      <c r="D61" s="73" t="s">
        <v>290</v>
      </c>
      <c r="E61" s="66">
        <v>99.212216666666677</v>
      </c>
      <c r="F61" s="24">
        <v>100</v>
      </c>
      <c r="G61" s="55">
        <v>99.105159999999998</v>
      </c>
      <c r="H61" s="94">
        <v>99.61</v>
      </c>
      <c r="I61" s="84">
        <v>99.923000000000002</v>
      </c>
      <c r="J61" s="7">
        <v>2.3366666666666664</v>
      </c>
      <c r="K61" s="7">
        <v>490.98333333333335</v>
      </c>
      <c r="L61" s="7">
        <v>24.70333333333333</v>
      </c>
      <c r="M61" s="20">
        <v>35.81</v>
      </c>
      <c r="N61" s="24">
        <v>27.580000000000002</v>
      </c>
      <c r="O61" s="95">
        <v>23.321529999999999</v>
      </c>
      <c r="P61" s="52">
        <v>27.85889666666667</v>
      </c>
      <c r="Q61" s="96">
        <v>31.197593333333334</v>
      </c>
      <c r="R61" s="23">
        <f t="shared" si="0"/>
        <v>780.71977316666676</v>
      </c>
      <c r="S61" s="27">
        <f t="shared" si="2"/>
        <v>165.85721054600185</v>
      </c>
    </row>
    <row r="62" spans="2:20" x14ac:dyDescent="0.2">
      <c r="B62" s="22" t="s">
        <v>143</v>
      </c>
      <c r="C62" s="22" t="s">
        <v>406</v>
      </c>
      <c r="D62" s="73" t="s">
        <v>290</v>
      </c>
      <c r="E62" s="67">
        <v>99.958870000000005</v>
      </c>
      <c r="F62" s="24">
        <v>99.935123333333323</v>
      </c>
      <c r="G62" s="55">
        <v>99.996020000000001</v>
      </c>
      <c r="H62" s="94">
        <v>99.59</v>
      </c>
      <c r="I62" s="84">
        <v>99.234613333333343</v>
      </c>
      <c r="J62" s="7">
        <v>0.72333333333333327</v>
      </c>
      <c r="K62" s="7">
        <v>408.40000000000003</v>
      </c>
      <c r="L62" s="7">
        <v>20.746666666666666</v>
      </c>
      <c r="M62" s="16">
        <v>18.940000000000001</v>
      </c>
      <c r="N62" s="19">
        <v>13.24</v>
      </c>
      <c r="O62" s="95">
        <v>16.959746666666671</v>
      </c>
      <c r="P62" s="52">
        <v>15.440469999999999</v>
      </c>
      <c r="Q62" s="96">
        <v>18.091326666666664</v>
      </c>
      <c r="R62" s="23">
        <f t="shared" si="0"/>
        <v>452.73544983333329</v>
      </c>
      <c r="S62" s="26">
        <f t="shared" si="2"/>
        <v>-162.12711278733161</v>
      </c>
    </row>
    <row r="63" spans="2:20" x14ac:dyDescent="0.2">
      <c r="B63" s="22" t="s">
        <v>199</v>
      </c>
      <c r="C63" s="22" t="s">
        <v>23</v>
      </c>
      <c r="D63" s="73" t="s">
        <v>459</v>
      </c>
      <c r="E63" s="66">
        <v>100</v>
      </c>
      <c r="F63" s="24">
        <v>96.960566666666679</v>
      </c>
      <c r="G63" s="55">
        <v>98.998469999999998</v>
      </c>
      <c r="H63" s="103">
        <v>71.2</v>
      </c>
      <c r="I63" s="84">
        <v>98.371470000000002</v>
      </c>
      <c r="J63" s="7">
        <v>0.53</v>
      </c>
      <c r="K63" s="7">
        <v>510.38499999999999</v>
      </c>
      <c r="L63" s="7">
        <v>20.986666666666668</v>
      </c>
      <c r="M63" s="20">
        <v>15.05</v>
      </c>
      <c r="N63" s="24">
        <v>12.493333333333332</v>
      </c>
      <c r="O63" s="95">
        <v>10.662559999999999</v>
      </c>
      <c r="P63" s="52">
        <v>12.299866666666667</v>
      </c>
      <c r="Q63" s="96">
        <v>11.714993333333334</v>
      </c>
      <c r="R63" s="23">
        <f t="shared" si="0"/>
        <v>293.16770816666673</v>
      </c>
      <c r="S63" s="26">
        <f t="shared" si="2"/>
        <v>-321.69485445399818</v>
      </c>
      <c r="T63" t="s">
        <v>575</v>
      </c>
    </row>
    <row r="64" spans="2:20" x14ac:dyDescent="0.2">
      <c r="B64" s="22" t="s">
        <v>146</v>
      </c>
      <c r="C64" s="22" t="s">
        <v>365</v>
      </c>
      <c r="D64" s="73" t="s">
        <v>458</v>
      </c>
      <c r="E64" s="67">
        <v>98.29316</v>
      </c>
      <c r="F64" s="33">
        <v>50</v>
      </c>
      <c r="G64" s="56">
        <v>50</v>
      </c>
      <c r="H64" s="94">
        <v>93</v>
      </c>
      <c r="I64" s="84">
        <v>100</v>
      </c>
      <c r="J64" s="7">
        <v>0.16</v>
      </c>
      <c r="K64" s="7">
        <v>1071.74</v>
      </c>
      <c r="L64" s="7">
        <v>27.366666666666667</v>
      </c>
      <c r="M64" s="20">
        <v>21.84</v>
      </c>
      <c r="N64" s="24">
        <v>18.256666666666668</v>
      </c>
      <c r="O64" s="95">
        <v>17.247026666666667</v>
      </c>
      <c r="P64" s="52">
        <v>17.325900000000001</v>
      </c>
      <c r="Q64" s="96">
        <v>18.186423333333334</v>
      </c>
      <c r="R64" s="23">
        <f t="shared" si="0"/>
        <v>455.11524391666677</v>
      </c>
      <c r="S64" s="26">
        <f t="shared" si="2"/>
        <v>-159.74731870399813</v>
      </c>
      <c r="T64" t="s">
        <v>467</v>
      </c>
    </row>
    <row r="65" spans="2:20" x14ac:dyDescent="0.2">
      <c r="B65" s="22" t="s">
        <v>152</v>
      </c>
      <c r="C65" s="22" t="s">
        <v>409</v>
      </c>
      <c r="D65" s="73" t="s">
        <v>290</v>
      </c>
      <c r="E65" s="67">
        <v>99.186453333333318</v>
      </c>
      <c r="F65" s="33">
        <v>64.496363333333321</v>
      </c>
      <c r="G65" s="56">
        <v>60.76238</v>
      </c>
      <c r="H65" s="94">
        <v>98.17</v>
      </c>
      <c r="I65" s="84">
        <v>100</v>
      </c>
      <c r="J65" s="7">
        <v>0.6166666666666667</v>
      </c>
      <c r="K65" s="7">
        <v>609.34666666666669</v>
      </c>
      <c r="L65" s="7">
        <v>21.27333333333333</v>
      </c>
      <c r="M65" s="16">
        <v>25.82</v>
      </c>
      <c r="N65" s="35">
        <v>43.94</v>
      </c>
      <c r="O65" s="33">
        <v>40.832493333333332</v>
      </c>
      <c r="P65" s="52">
        <v>17.598970000000001</v>
      </c>
      <c r="Q65" s="96">
        <v>17.648619999999998</v>
      </c>
      <c r="R65" s="23">
        <f t="shared" si="0"/>
        <v>441.65671549999996</v>
      </c>
      <c r="S65" s="26">
        <f t="shared" si="2"/>
        <v>-173.20584712066494</v>
      </c>
      <c r="T65" t="s">
        <v>488</v>
      </c>
    </row>
    <row r="66" spans="2:20" x14ac:dyDescent="0.2">
      <c r="B66" s="22" t="s">
        <v>200</v>
      </c>
      <c r="C66" s="22" t="s">
        <v>15</v>
      </c>
      <c r="D66" s="73" t="s">
        <v>290</v>
      </c>
      <c r="E66" s="66">
        <v>99.802706666666666</v>
      </c>
      <c r="F66" s="24">
        <v>99.982886666666673</v>
      </c>
      <c r="G66" s="55">
        <v>98.798850000000002</v>
      </c>
      <c r="H66" s="94">
        <v>99.8</v>
      </c>
      <c r="I66" s="84">
        <v>99.94295666666666</v>
      </c>
      <c r="J66" s="7">
        <v>0.48666666666666664</v>
      </c>
      <c r="K66" s="7">
        <v>524.06666666666661</v>
      </c>
      <c r="L66" s="7">
        <v>23.733333333333331</v>
      </c>
      <c r="M66" s="35">
        <v>50.61</v>
      </c>
      <c r="N66" s="33">
        <v>40.97</v>
      </c>
      <c r="O66" s="95">
        <v>36.933806666666662</v>
      </c>
      <c r="P66" s="33">
        <v>45.922166666666669</v>
      </c>
      <c r="Q66" s="107">
        <v>48.687539999999991</v>
      </c>
      <c r="R66" s="23">
        <f t="shared" si="0"/>
        <v>1218.4056884999998</v>
      </c>
      <c r="S66" s="27">
        <f t="shared" si="2"/>
        <v>603.54312587933487</v>
      </c>
    </row>
    <row r="67" spans="2:20" x14ac:dyDescent="0.2">
      <c r="B67" s="22" t="s">
        <v>153</v>
      </c>
      <c r="C67" s="22" t="s">
        <v>305</v>
      </c>
      <c r="D67" s="73" t="s">
        <v>294</v>
      </c>
      <c r="E67" s="66">
        <v>100</v>
      </c>
      <c r="F67" s="24">
        <v>100</v>
      </c>
      <c r="G67" s="55">
        <v>87.377579999999995</v>
      </c>
      <c r="H67" s="94">
        <v>97.47</v>
      </c>
      <c r="I67" s="84">
        <v>97.648810000000012</v>
      </c>
      <c r="J67" s="7">
        <v>0.24000000000000002</v>
      </c>
      <c r="K67" s="7">
        <v>806.07</v>
      </c>
      <c r="L67" s="7">
        <v>20.913333333333334</v>
      </c>
      <c r="M67" s="35">
        <v>40.35</v>
      </c>
      <c r="N67" s="33">
        <v>38.00333333333333</v>
      </c>
      <c r="O67" s="95">
        <v>35.252646666666664</v>
      </c>
      <c r="P67" s="33">
        <v>40.617156666666666</v>
      </c>
      <c r="Q67" s="107">
        <v>40.234310000000001</v>
      </c>
      <c r="R67" s="23">
        <f t="shared" si="0"/>
        <v>1006.86360775</v>
      </c>
      <c r="S67" s="27">
        <f t="shared" si="2"/>
        <v>392.00104512933513</v>
      </c>
    </row>
    <row r="68" spans="2:20" x14ac:dyDescent="0.2">
      <c r="B68" s="22" t="s">
        <v>202</v>
      </c>
      <c r="C68" s="22" t="s">
        <v>410</v>
      </c>
      <c r="D68" s="73" t="s">
        <v>293</v>
      </c>
      <c r="E68" s="66">
        <v>96.291816666666662</v>
      </c>
      <c r="F68" s="24">
        <v>100</v>
      </c>
      <c r="G68" s="61">
        <v>100</v>
      </c>
      <c r="H68" s="94">
        <v>100</v>
      </c>
      <c r="I68" s="84">
        <v>100</v>
      </c>
      <c r="J68" s="7">
        <v>-0.85333333333333339</v>
      </c>
      <c r="K68" s="7">
        <v>773.87</v>
      </c>
      <c r="L68" s="72">
        <v>31.689999999999998</v>
      </c>
      <c r="M68" s="18">
        <v>37.18</v>
      </c>
      <c r="N68" s="24">
        <v>31.346666666666668</v>
      </c>
      <c r="O68" s="95">
        <v>22.399456666666666</v>
      </c>
      <c r="P68" s="52">
        <v>29.970686666666666</v>
      </c>
      <c r="Q68" s="96">
        <v>34.317540000000001</v>
      </c>
      <c r="R68" s="23">
        <f t="shared" ref="R68:R87" si="3">SUM(Q68*0.275)*91</f>
        <v>858.79643850000014</v>
      </c>
      <c r="S68" s="27">
        <f t="shared" si="2"/>
        <v>243.93387587933523</v>
      </c>
      <c r="T68" t="s">
        <v>487</v>
      </c>
    </row>
    <row r="69" spans="2:20" x14ac:dyDescent="0.2">
      <c r="B69" s="22" t="s">
        <v>203</v>
      </c>
      <c r="C69" s="22" t="s">
        <v>9</v>
      </c>
      <c r="D69" s="73" t="s">
        <v>459</v>
      </c>
      <c r="E69" s="66">
        <v>100</v>
      </c>
      <c r="F69" s="24">
        <v>99.844139999999996</v>
      </c>
      <c r="G69" s="55">
        <v>99.790899999999993</v>
      </c>
      <c r="H69" s="94">
        <v>99.37</v>
      </c>
      <c r="I69" s="84">
        <v>95.573883333333342</v>
      </c>
      <c r="J69" s="7" t="s">
        <v>59</v>
      </c>
      <c r="K69" s="7">
        <v>635.38</v>
      </c>
      <c r="L69" s="72">
        <v>30.56666666666667</v>
      </c>
      <c r="M69" s="18">
        <v>35.24</v>
      </c>
      <c r="N69" s="24">
        <v>25.55</v>
      </c>
      <c r="O69" s="95">
        <v>19.225373333333337</v>
      </c>
      <c r="P69" s="52">
        <v>31.662899999999997</v>
      </c>
      <c r="Q69" s="114">
        <v>37.981390000000005</v>
      </c>
      <c r="R69" s="23">
        <f t="shared" si="3"/>
        <v>950.48428475000026</v>
      </c>
      <c r="S69" s="27">
        <f t="shared" si="2"/>
        <v>335.62172212933535</v>
      </c>
      <c r="T69" t="s">
        <v>571</v>
      </c>
    </row>
    <row r="70" spans="2:20" x14ac:dyDescent="0.2">
      <c r="B70" s="22" t="s">
        <v>405</v>
      </c>
      <c r="C70" s="22" t="s">
        <v>400</v>
      </c>
      <c r="D70" s="73" t="s">
        <v>290</v>
      </c>
      <c r="E70" s="66">
        <v>99.358199999999997</v>
      </c>
      <c r="F70" s="34">
        <v>90</v>
      </c>
      <c r="G70" s="56">
        <v>50</v>
      </c>
      <c r="H70" s="103">
        <v>56.45</v>
      </c>
      <c r="I70" s="33">
        <v>61.410406666666667</v>
      </c>
      <c r="J70" s="7">
        <v>0.59666666666666668</v>
      </c>
      <c r="K70" s="7">
        <v>604.61</v>
      </c>
      <c r="L70" s="7">
        <v>24.616666666666671</v>
      </c>
      <c r="M70" s="20">
        <v>15.86</v>
      </c>
      <c r="N70" s="24">
        <v>14.839999999999998</v>
      </c>
      <c r="O70" s="95">
        <v>17.55341</v>
      </c>
      <c r="P70" s="52">
        <v>14.798550000000001</v>
      </c>
      <c r="Q70" s="96">
        <v>16.172573333333332</v>
      </c>
      <c r="R70" s="23">
        <f t="shared" si="3"/>
        <v>404.7186476666667</v>
      </c>
      <c r="S70" s="26">
        <f t="shared" si="2"/>
        <v>-210.14391495399821</v>
      </c>
      <c r="T70" t="s">
        <v>468</v>
      </c>
    </row>
    <row r="71" spans="2:20" x14ac:dyDescent="0.2">
      <c r="B71" s="22" t="s">
        <v>204</v>
      </c>
      <c r="C71" s="22" t="s">
        <v>13</v>
      </c>
      <c r="D71" s="73" t="s">
        <v>457</v>
      </c>
      <c r="E71" s="66">
        <v>99.491486666666674</v>
      </c>
      <c r="F71" s="34">
        <v>100</v>
      </c>
      <c r="G71" s="61">
        <v>100</v>
      </c>
      <c r="H71" s="94">
        <v>96.68</v>
      </c>
      <c r="I71" s="84">
        <v>86.707013333333336</v>
      </c>
      <c r="J71" s="7">
        <v>1.4266666666666667</v>
      </c>
      <c r="K71" s="7" t="s">
        <v>59</v>
      </c>
      <c r="L71" s="7">
        <v>25.343333333333334</v>
      </c>
      <c r="M71" s="35">
        <v>69.42</v>
      </c>
      <c r="N71" s="33">
        <v>43.103333333333332</v>
      </c>
      <c r="O71" s="33">
        <v>48.100106666666669</v>
      </c>
      <c r="P71" s="33">
        <v>68.462943333333342</v>
      </c>
      <c r="Q71" s="107">
        <v>71.164533333333324</v>
      </c>
      <c r="R71" s="23">
        <f t="shared" si="3"/>
        <v>1780.8924466666665</v>
      </c>
      <c r="S71" s="27">
        <f t="shared" si="2"/>
        <v>1166.0298840460016</v>
      </c>
      <c r="T71" t="s">
        <v>581</v>
      </c>
    </row>
    <row r="72" spans="2:20" x14ac:dyDescent="0.2">
      <c r="B72" t="s">
        <v>166</v>
      </c>
      <c r="C72" t="s">
        <v>504</v>
      </c>
      <c r="D72" s="73" t="s">
        <v>291</v>
      </c>
      <c r="E72" s="20">
        <v>100</v>
      </c>
      <c r="F72" s="19">
        <v>100</v>
      </c>
      <c r="G72" s="111">
        <v>100</v>
      </c>
      <c r="H72" s="112">
        <v>99.6</v>
      </c>
      <c r="I72" s="84">
        <v>99.896186666666665</v>
      </c>
      <c r="J72" s="7">
        <v>-3.8866666666666667</v>
      </c>
      <c r="K72">
        <v>810.05000000000007</v>
      </c>
      <c r="L72" s="7">
        <v>19.636666666666667</v>
      </c>
      <c r="M72" s="20">
        <v>12.8</v>
      </c>
      <c r="N72" s="19">
        <v>11.39</v>
      </c>
      <c r="O72" s="55">
        <v>11.293760000000001</v>
      </c>
      <c r="P72" s="52">
        <v>10.890233333333335</v>
      </c>
      <c r="Q72" s="98">
        <v>12.292443333333333</v>
      </c>
      <c r="R72" s="23">
        <f t="shared" si="3"/>
        <v>307.61839441666666</v>
      </c>
      <c r="S72" s="26">
        <f t="shared" ref="S72:S74" si="4">R72-R$181</f>
        <v>-307.24416820399824</v>
      </c>
    </row>
    <row r="73" spans="2:20" x14ac:dyDescent="0.2">
      <c r="B73" t="s">
        <v>443</v>
      </c>
      <c r="C73" t="s">
        <v>54</v>
      </c>
      <c r="D73" s="73" t="s">
        <v>292</v>
      </c>
      <c r="E73" s="20" t="s">
        <v>59</v>
      </c>
      <c r="F73" s="19" t="s">
        <v>59</v>
      </c>
      <c r="G73" s="111" t="s">
        <v>59</v>
      </c>
      <c r="H73" s="113">
        <v>99.9</v>
      </c>
      <c r="I73" s="84">
        <v>99.909036666666665</v>
      </c>
      <c r="J73" s="7">
        <v>-0.49666666666666665</v>
      </c>
      <c r="K73" s="7">
        <v>678.98666666666668</v>
      </c>
      <c r="L73" s="7">
        <v>24.9</v>
      </c>
      <c r="M73" s="20" t="s">
        <v>59</v>
      </c>
      <c r="N73" s="19" t="s">
        <v>59</v>
      </c>
      <c r="O73" s="101" t="s">
        <v>59</v>
      </c>
      <c r="P73" s="77">
        <v>7.01</v>
      </c>
      <c r="Q73" s="96">
        <v>6.8196066666666662</v>
      </c>
      <c r="R73" s="23">
        <f t="shared" si="3"/>
        <v>170.66065683333332</v>
      </c>
      <c r="S73" s="26">
        <f t="shared" si="4"/>
        <v>-444.20190578733161</v>
      </c>
      <c r="T73" t="s">
        <v>475</v>
      </c>
    </row>
    <row r="74" spans="2:20" x14ac:dyDescent="0.2">
      <c r="B74" t="s">
        <v>381</v>
      </c>
      <c r="C74" t="s">
        <v>503</v>
      </c>
      <c r="D74" s="73" t="s">
        <v>291</v>
      </c>
      <c r="E74" s="25" t="s">
        <v>59</v>
      </c>
      <c r="F74" s="34">
        <v>100</v>
      </c>
      <c r="G74" s="61">
        <v>93</v>
      </c>
      <c r="H74" s="34">
        <v>99</v>
      </c>
      <c r="I74" s="33">
        <v>77.53937333333333</v>
      </c>
      <c r="J74" s="7">
        <v>2.34</v>
      </c>
      <c r="K74">
        <v>1115.7266666666667</v>
      </c>
      <c r="L74" s="7">
        <v>24.186666666666667</v>
      </c>
      <c r="M74" s="32" t="s">
        <v>59</v>
      </c>
      <c r="N74" s="36">
        <v>49.26</v>
      </c>
      <c r="O74" s="57">
        <v>47.606180000000002</v>
      </c>
      <c r="P74" s="33">
        <v>39.565426666666667</v>
      </c>
      <c r="Q74" s="65">
        <v>41.899186666666672</v>
      </c>
      <c r="R74" s="23">
        <f t="shared" si="3"/>
        <v>1048.5271463333336</v>
      </c>
      <c r="S74" s="27">
        <f t="shared" si="4"/>
        <v>433.66458371266867</v>
      </c>
      <c r="T74" t="s">
        <v>560</v>
      </c>
    </row>
    <row r="75" spans="2:20" x14ac:dyDescent="0.2">
      <c r="B75" s="22" t="s">
        <v>205</v>
      </c>
      <c r="C75" s="22" t="s">
        <v>9</v>
      </c>
      <c r="D75" s="73" t="s">
        <v>459</v>
      </c>
      <c r="E75" s="65">
        <v>53.764150000000001</v>
      </c>
      <c r="F75" s="24">
        <v>99.509209999999996</v>
      </c>
      <c r="G75" s="55">
        <v>99.685739999999996</v>
      </c>
      <c r="H75" s="94">
        <v>100</v>
      </c>
      <c r="I75" s="84">
        <v>100</v>
      </c>
      <c r="J75" s="7">
        <v>-0.80333333333333334</v>
      </c>
      <c r="K75" s="7">
        <v>628.56666666666672</v>
      </c>
      <c r="L75" s="7">
        <v>24.016666666666669</v>
      </c>
      <c r="M75" s="20">
        <v>20.5</v>
      </c>
      <c r="N75" s="24">
        <v>18.28</v>
      </c>
      <c r="O75" s="95">
        <v>16.050813333333334</v>
      </c>
      <c r="P75" s="52">
        <v>16.72</v>
      </c>
      <c r="Q75" s="96">
        <v>28.903066666666671</v>
      </c>
      <c r="R75" s="23">
        <f t="shared" si="3"/>
        <v>723.29924333333349</v>
      </c>
      <c r="S75" s="27">
        <f t="shared" ref="S75:S87" si="5">R75-R$181</f>
        <v>108.43668071266859</v>
      </c>
    </row>
    <row r="76" spans="2:20" x14ac:dyDescent="0.2">
      <c r="B76" s="22" t="s">
        <v>36</v>
      </c>
      <c r="C76" s="22" t="s">
        <v>10</v>
      </c>
      <c r="D76" s="73" t="s">
        <v>294</v>
      </c>
      <c r="E76" s="66">
        <v>100</v>
      </c>
      <c r="F76" s="34">
        <v>100</v>
      </c>
      <c r="G76" s="55">
        <v>99.500410000000002</v>
      </c>
      <c r="H76" s="102">
        <v>99</v>
      </c>
      <c r="I76" s="84">
        <v>85</v>
      </c>
      <c r="J76" s="7">
        <v>1.0033333333333334</v>
      </c>
      <c r="K76" s="7">
        <v>919.35333333333335</v>
      </c>
      <c r="L76" s="7">
        <v>27.46</v>
      </c>
      <c r="M76" s="20">
        <v>34.32</v>
      </c>
      <c r="N76" s="24">
        <v>29.766666666666666</v>
      </c>
      <c r="O76" s="95">
        <v>24.948056666666666</v>
      </c>
      <c r="P76" s="52">
        <v>34.312506666666671</v>
      </c>
      <c r="Q76" s="107">
        <v>42.136179999999996</v>
      </c>
      <c r="R76" s="23">
        <f t="shared" si="3"/>
        <v>1054.4579045</v>
      </c>
      <c r="S76" s="27">
        <f t="shared" si="5"/>
        <v>439.59534187933514</v>
      </c>
      <c r="T76" t="s">
        <v>562</v>
      </c>
    </row>
    <row r="77" spans="2:20" x14ac:dyDescent="0.2">
      <c r="B77" s="22" t="s">
        <v>206</v>
      </c>
      <c r="C77" s="22" t="s">
        <v>11</v>
      </c>
      <c r="D77" s="73" t="s">
        <v>290</v>
      </c>
      <c r="E77" s="66">
        <v>100</v>
      </c>
      <c r="F77" s="24">
        <v>100</v>
      </c>
      <c r="G77" s="55">
        <v>100</v>
      </c>
      <c r="H77" s="94">
        <v>100</v>
      </c>
      <c r="I77" s="84">
        <v>99.997403333333338</v>
      </c>
      <c r="J77" s="7">
        <v>0.52</v>
      </c>
      <c r="K77" s="7">
        <v>654.1</v>
      </c>
      <c r="L77" s="7">
        <v>25.133333333333333</v>
      </c>
      <c r="M77" s="18">
        <v>35.72</v>
      </c>
      <c r="N77" s="24">
        <v>27.786666666666665</v>
      </c>
      <c r="O77" s="95">
        <v>22.075333333333333</v>
      </c>
      <c r="P77" s="52">
        <v>31.179999999999996</v>
      </c>
      <c r="Q77" s="96">
        <v>31.355563333333333</v>
      </c>
      <c r="R77" s="23">
        <f t="shared" si="3"/>
        <v>784.67297241666677</v>
      </c>
      <c r="S77" s="27">
        <f t="shared" si="5"/>
        <v>169.81040979600186</v>
      </c>
      <c r="T77" t="s">
        <v>561</v>
      </c>
    </row>
    <row r="78" spans="2:20" x14ac:dyDescent="0.2">
      <c r="B78" s="22" t="s">
        <v>207</v>
      </c>
      <c r="C78" s="22" t="s">
        <v>25</v>
      </c>
      <c r="D78" s="73" t="s">
        <v>458</v>
      </c>
      <c r="E78" s="66">
        <v>100</v>
      </c>
      <c r="F78" s="24">
        <v>98.879149999999996</v>
      </c>
      <c r="G78" s="55">
        <v>98.942040000000006</v>
      </c>
      <c r="H78" s="94">
        <v>100</v>
      </c>
      <c r="I78" s="84">
        <v>100</v>
      </c>
      <c r="J78" s="7">
        <v>-1.0999999999999999</v>
      </c>
      <c r="K78" s="7">
        <v>569.32666666666671</v>
      </c>
      <c r="L78" s="7">
        <v>23.423333333333336</v>
      </c>
      <c r="M78" s="20">
        <v>30.65</v>
      </c>
      <c r="N78" s="24">
        <v>20.3</v>
      </c>
      <c r="O78" s="95">
        <v>16.808506666666666</v>
      </c>
      <c r="P78" s="52">
        <v>23.845553333333331</v>
      </c>
      <c r="Q78" s="96">
        <v>27.631883333333334</v>
      </c>
      <c r="R78" s="23">
        <f t="shared" si="3"/>
        <v>691.48788041666671</v>
      </c>
      <c r="S78" s="27">
        <f t="shared" si="5"/>
        <v>76.625317796001809</v>
      </c>
    </row>
    <row r="79" spans="2:20" x14ac:dyDescent="0.2">
      <c r="B79" s="22" t="s">
        <v>208</v>
      </c>
      <c r="C79" s="22" t="s">
        <v>11</v>
      </c>
      <c r="D79" s="73" t="s">
        <v>290</v>
      </c>
      <c r="E79" s="66">
        <v>99.998713333333328</v>
      </c>
      <c r="F79" s="24">
        <v>100</v>
      </c>
      <c r="G79" s="55">
        <v>100</v>
      </c>
      <c r="H79" s="94">
        <v>99.88</v>
      </c>
      <c r="I79" s="84">
        <v>99.99879</v>
      </c>
      <c r="J79" s="7">
        <v>0.41666666666666669</v>
      </c>
      <c r="K79" s="7">
        <v>233.03333333333333</v>
      </c>
      <c r="L79" s="7">
        <v>22.87</v>
      </c>
      <c r="M79" s="20">
        <v>19.84</v>
      </c>
      <c r="N79" s="24">
        <v>13.423333333333332</v>
      </c>
      <c r="O79" s="95">
        <v>12.071476666666667</v>
      </c>
      <c r="P79" s="52">
        <v>14.121743333333333</v>
      </c>
      <c r="Q79" s="96">
        <v>15.509056666666666</v>
      </c>
      <c r="R79" s="23">
        <f t="shared" si="3"/>
        <v>388.11414308333337</v>
      </c>
      <c r="S79" s="26">
        <f t="shared" si="5"/>
        <v>-226.74841953733153</v>
      </c>
    </row>
    <row r="80" spans="2:20" x14ac:dyDescent="0.2">
      <c r="B80" s="22" t="s">
        <v>209</v>
      </c>
      <c r="C80" s="22" t="s">
        <v>23</v>
      </c>
      <c r="D80" s="73" t="s">
        <v>459</v>
      </c>
      <c r="E80" s="66">
        <v>100</v>
      </c>
      <c r="F80" s="24">
        <v>99.763443333333328</v>
      </c>
      <c r="G80" s="55">
        <v>99.93347</v>
      </c>
      <c r="H80" s="94">
        <v>100</v>
      </c>
      <c r="I80" s="84">
        <v>99.771506666666667</v>
      </c>
      <c r="J80" s="7">
        <v>0.95000000000000007</v>
      </c>
      <c r="K80" s="7">
        <v>937.6633333333333</v>
      </c>
      <c r="L80" s="7">
        <v>25.066666666666666</v>
      </c>
      <c r="M80" s="20">
        <v>15.23</v>
      </c>
      <c r="N80" s="24">
        <v>13.526666666666666</v>
      </c>
      <c r="O80" s="95">
        <v>11.962266666666668</v>
      </c>
      <c r="P80" s="52">
        <v>14.365253333333333</v>
      </c>
      <c r="Q80" s="96">
        <v>12.894550000000001</v>
      </c>
      <c r="R80" s="23">
        <f t="shared" si="3"/>
        <v>322.68611375000006</v>
      </c>
      <c r="S80" s="26">
        <f t="shared" si="5"/>
        <v>-292.17644887066484</v>
      </c>
    </row>
    <row r="81" spans="2:20" x14ac:dyDescent="0.2">
      <c r="B81" s="22" t="s">
        <v>210</v>
      </c>
      <c r="C81" s="22" t="s">
        <v>44</v>
      </c>
      <c r="D81" s="73" t="s">
        <v>459</v>
      </c>
      <c r="E81" s="66">
        <v>100</v>
      </c>
      <c r="F81" s="24">
        <v>99.717510000000004</v>
      </c>
      <c r="G81" s="55">
        <v>99.638949999999994</v>
      </c>
      <c r="H81" s="94">
        <v>99.23</v>
      </c>
      <c r="I81" s="84">
        <v>98.864703333333338</v>
      </c>
      <c r="J81" s="7">
        <v>0.52</v>
      </c>
      <c r="K81" s="7">
        <v>559.45666666666671</v>
      </c>
      <c r="L81" s="7">
        <v>23.263333333333335</v>
      </c>
      <c r="M81" s="20">
        <v>20.79</v>
      </c>
      <c r="N81" s="24">
        <v>14.153333333333331</v>
      </c>
      <c r="O81" s="95">
        <v>11.891583333333333</v>
      </c>
      <c r="P81" s="52">
        <v>18.13945</v>
      </c>
      <c r="Q81" s="96">
        <v>21.417503333333332</v>
      </c>
      <c r="R81" s="23">
        <f t="shared" si="3"/>
        <v>535.97302091666666</v>
      </c>
      <c r="S81" s="26">
        <f t="shared" si="5"/>
        <v>-78.889541703998248</v>
      </c>
    </row>
    <row r="82" spans="2:20" x14ac:dyDescent="0.2">
      <c r="B82" s="22" t="s">
        <v>260</v>
      </c>
      <c r="C82" s="22" t="s">
        <v>253</v>
      </c>
      <c r="D82" s="73" t="s">
        <v>293</v>
      </c>
      <c r="E82" s="66">
        <v>99.432099999999991</v>
      </c>
      <c r="F82" s="24">
        <v>99.387436666666659</v>
      </c>
      <c r="G82" s="55">
        <v>98.749809999999997</v>
      </c>
      <c r="H82" s="94">
        <v>99.29</v>
      </c>
      <c r="I82" s="84">
        <v>99.746899999999997</v>
      </c>
      <c r="J82" s="7">
        <v>0.49</v>
      </c>
      <c r="K82" s="7">
        <v>949.13333333333333</v>
      </c>
      <c r="L82" s="7">
        <v>24.82</v>
      </c>
      <c r="M82" s="20">
        <v>12.34</v>
      </c>
      <c r="N82" s="24">
        <v>8.8699999999999992</v>
      </c>
      <c r="O82" s="95">
        <v>8.1248233333333335</v>
      </c>
      <c r="P82" s="52">
        <v>10.058966666666667</v>
      </c>
      <c r="Q82" s="96">
        <v>14.076206666666666</v>
      </c>
      <c r="R82" s="23">
        <f t="shared" si="3"/>
        <v>352.25707183333333</v>
      </c>
      <c r="S82" s="26">
        <f t="shared" si="5"/>
        <v>-262.60549078733158</v>
      </c>
    </row>
    <row r="83" spans="2:20" x14ac:dyDescent="0.2">
      <c r="B83" s="22" t="s">
        <v>211</v>
      </c>
      <c r="C83" s="22" t="s">
        <v>19</v>
      </c>
      <c r="D83" s="73" t="s">
        <v>288</v>
      </c>
      <c r="E83" s="66">
        <v>99.897496666666669</v>
      </c>
      <c r="F83" s="24">
        <v>98.963340000000002</v>
      </c>
      <c r="G83" s="55">
        <v>99.510829999999999</v>
      </c>
      <c r="H83" s="94">
        <v>98.38</v>
      </c>
      <c r="I83" s="84">
        <v>97.186629999999994</v>
      </c>
      <c r="J83" s="7">
        <v>-1.2233333333333334</v>
      </c>
      <c r="K83" s="7">
        <v>446.20666666666665</v>
      </c>
      <c r="L83" s="7">
        <v>24.173333333333332</v>
      </c>
      <c r="M83" s="20">
        <v>19.04</v>
      </c>
      <c r="N83" s="24">
        <v>16.653333333333332</v>
      </c>
      <c r="O83" s="95">
        <v>14.267213333333332</v>
      </c>
      <c r="P83" s="52">
        <v>16.300706666666667</v>
      </c>
      <c r="Q83" s="96">
        <v>18.627813333333332</v>
      </c>
      <c r="R83" s="23">
        <f t="shared" si="3"/>
        <v>466.16102866666665</v>
      </c>
      <c r="S83" s="26">
        <f t="shared" si="5"/>
        <v>-148.70153395399825</v>
      </c>
      <c r="T83" t="s">
        <v>582</v>
      </c>
    </row>
    <row r="84" spans="2:20" x14ac:dyDescent="0.2">
      <c r="B84" s="22" t="s">
        <v>212</v>
      </c>
      <c r="C84" s="22" t="s">
        <v>11</v>
      </c>
      <c r="D84" s="73" t="s">
        <v>290</v>
      </c>
      <c r="E84" s="66">
        <v>100</v>
      </c>
      <c r="F84" s="24">
        <v>99.733529999999988</v>
      </c>
      <c r="G84" s="55">
        <v>99.445149999999998</v>
      </c>
      <c r="H84" s="94">
        <v>100</v>
      </c>
      <c r="I84" s="84">
        <v>99.949223333333336</v>
      </c>
      <c r="J84" s="7">
        <v>-1.01</v>
      </c>
      <c r="K84" s="7">
        <v>710.4</v>
      </c>
      <c r="L84" s="7">
        <v>20.226666666666667</v>
      </c>
      <c r="M84" s="20">
        <v>14.07</v>
      </c>
      <c r="N84" s="24">
        <v>12.75</v>
      </c>
      <c r="O84" s="95">
        <v>10.46589</v>
      </c>
      <c r="P84" s="52">
        <v>10.03759</v>
      </c>
      <c r="Q84" s="96">
        <v>11.461959999999999</v>
      </c>
      <c r="R84" s="23">
        <f t="shared" si="3"/>
        <v>286.83554900000001</v>
      </c>
      <c r="S84" s="26">
        <f t="shared" si="5"/>
        <v>-328.02701362066489</v>
      </c>
    </row>
    <row r="85" spans="2:20" x14ac:dyDescent="0.2">
      <c r="B85" s="22" t="s">
        <v>213</v>
      </c>
      <c r="C85" s="22" t="s">
        <v>31</v>
      </c>
      <c r="D85" s="73" t="s">
        <v>293</v>
      </c>
      <c r="E85" s="66">
        <v>100</v>
      </c>
      <c r="F85" s="24">
        <v>99.637563333333333</v>
      </c>
      <c r="G85" s="55">
        <v>99.376289999999997</v>
      </c>
      <c r="H85" s="94">
        <v>100</v>
      </c>
      <c r="I85" s="84">
        <v>100</v>
      </c>
      <c r="J85" s="7">
        <v>0.57999999999999996</v>
      </c>
      <c r="K85" s="7">
        <v>525.13666666666666</v>
      </c>
      <c r="L85" s="7">
        <v>26.076666666666668</v>
      </c>
      <c r="M85" s="20">
        <v>21.81</v>
      </c>
      <c r="N85" s="24">
        <v>16.653333333333332</v>
      </c>
      <c r="O85" s="95">
        <v>13.67643</v>
      </c>
      <c r="P85" s="52">
        <v>17.794726666666666</v>
      </c>
      <c r="Q85" s="96">
        <v>21.984249999999999</v>
      </c>
      <c r="R85" s="23">
        <f t="shared" si="3"/>
        <v>550.15585624999994</v>
      </c>
      <c r="S85" s="26">
        <f t="shared" si="5"/>
        <v>-64.706706370664961</v>
      </c>
      <c r="T85" t="s">
        <v>395</v>
      </c>
    </row>
    <row r="86" spans="2:20" x14ac:dyDescent="0.2">
      <c r="B86" s="22" t="s">
        <v>393</v>
      </c>
      <c r="C86" s="22" t="s">
        <v>406</v>
      </c>
      <c r="D86" s="73" t="s">
        <v>290</v>
      </c>
      <c r="E86" s="66">
        <v>99.876046666666682</v>
      </c>
      <c r="F86" s="34">
        <v>50</v>
      </c>
      <c r="G86" s="61">
        <v>50</v>
      </c>
      <c r="H86" s="102">
        <v>50</v>
      </c>
      <c r="I86" s="34">
        <v>50</v>
      </c>
      <c r="J86" s="7">
        <v>-1.5966666666666667</v>
      </c>
      <c r="K86" s="7">
        <v>983.04666666666674</v>
      </c>
      <c r="L86" s="7">
        <v>25.183333333333334</v>
      </c>
      <c r="M86" s="35">
        <v>37.1</v>
      </c>
      <c r="N86" s="24">
        <v>32.416666666666664</v>
      </c>
      <c r="O86" s="95">
        <v>27.471746666666661</v>
      </c>
      <c r="P86" s="52">
        <v>32.474573333333332</v>
      </c>
      <c r="Q86" s="96">
        <v>37.370356666666673</v>
      </c>
      <c r="R86" s="23">
        <f t="shared" si="3"/>
        <v>935.19317558333353</v>
      </c>
      <c r="S86" s="27">
        <f t="shared" si="5"/>
        <v>320.33061296266862</v>
      </c>
      <c r="T86" t="s">
        <v>563</v>
      </c>
    </row>
    <row r="87" spans="2:20" x14ac:dyDescent="0.2">
      <c r="B87" s="22" t="s">
        <v>214</v>
      </c>
      <c r="C87" s="22" t="s">
        <v>21</v>
      </c>
      <c r="D87" s="73" t="s">
        <v>295</v>
      </c>
      <c r="E87" s="66">
        <v>100</v>
      </c>
      <c r="F87" s="24">
        <v>99.606589999999997</v>
      </c>
      <c r="G87" s="55">
        <v>99.832570000000004</v>
      </c>
      <c r="H87" s="94">
        <v>100</v>
      </c>
      <c r="I87" s="84">
        <v>100</v>
      </c>
      <c r="J87" s="7">
        <v>0.08</v>
      </c>
      <c r="K87" s="7">
        <v>442.38333333333338</v>
      </c>
      <c r="L87" s="7">
        <v>24.26</v>
      </c>
      <c r="M87" s="20">
        <v>15.48</v>
      </c>
      <c r="N87" s="24">
        <v>12.273333333333333</v>
      </c>
      <c r="O87" s="95">
        <v>11.178769999999998</v>
      </c>
      <c r="P87" s="52">
        <v>14.665520000000001</v>
      </c>
      <c r="Q87" s="96">
        <v>15.605063333333334</v>
      </c>
      <c r="R87" s="23">
        <f t="shared" si="3"/>
        <v>390.51670991666674</v>
      </c>
      <c r="S87" s="26">
        <f t="shared" si="5"/>
        <v>-224.34585270399816</v>
      </c>
    </row>
    <row r="88" spans="2:20" x14ac:dyDescent="0.2">
      <c r="B88" s="22" t="s">
        <v>215</v>
      </c>
      <c r="C88" s="22" t="s">
        <v>18</v>
      </c>
      <c r="D88" s="73" t="s">
        <v>293</v>
      </c>
      <c r="E88" s="66">
        <v>74.02373333333334</v>
      </c>
      <c r="F88" s="24">
        <v>99.837899999999991</v>
      </c>
      <c r="G88" s="55">
        <v>99.679329999999993</v>
      </c>
      <c r="H88" s="94">
        <v>100</v>
      </c>
      <c r="I88" s="84">
        <v>97.542563333333348</v>
      </c>
      <c r="J88" s="7">
        <v>1.1500000000000001</v>
      </c>
      <c r="K88" s="7">
        <v>636.16</v>
      </c>
      <c r="L88" s="7">
        <v>22.446666666666665</v>
      </c>
      <c r="M88" s="35">
        <v>37.380000000000003</v>
      </c>
      <c r="N88" s="33">
        <v>39.46</v>
      </c>
      <c r="O88" s="95">
        <v>25.501893333333332</v>
      </c>
      <c r="P88" s="52" t="s">
        <v>59</v>
      </c>
      <c r="Q88" s="96" t="s">
        <v>59</v>
      </c>
      <c r="R88" s="23" t="s">
        <v>59</v>
      </c>
      <c r="S88" s="26" t="s">
        <v>59</v>
      </c>
      <c r="T88" t="s">
        <v>583</v>
      </c>
    </row>
    <row r="89" spans="2:20" x14ac:dyDescent="0.2">
      <c r="B89" s="22" t="s">
        <v>7</v>
      </c>
      <c r="C89" s="22" t="s">
        <v>20</v>
      </c>
      <c r="D89" s="73" t="s">
        <v>458</v>
      </c>
      <c r="E89" s="66">
        <v>99.784983333333329</v>
      </c>
      <c r="F89" s="24">
        <v>99.987316666666672</v>
      </c>
      <c r="G89" s="55">
        <v>99.999070000000003</v>
      </c>
      <c r="H89" s="94">
        <v>100</v>
      </c>
      <c r="I89" s="84">
        <v>100</v>
      </c>
      <c r="J89" s="7">
        <v>-1.95</v>
      </c>
      <c r="K89" s="7">
        <v>295.77999999999997</v>
      </c>
      <c r="L89" s="7">
        <v>24.919999999999998</v>
      </c>
      <c r="M89" s="20">
        <v>24.35</v>
      </c>
      <c r="N89" s="24">
        <v>16.816666666666666</v>
      </c>
      <c r="O89" s="95">
        <v>13.505356666666666</v>
      </c>
      <c r="P89" s="52">
        <v>17.329586666666668</v>
      </c>
      <c r="Q89" s="96">
        <v>20.444579999999998</v>
      </c>
      <c r="R89" s="23">
        <f t="shared" ref="R89:R130" si="6">SUM(Q89*0.275)*91</f>
        <v>511.62561450000004</v>
      </c>
      <c r="S89" s="26">
        <f t="shared" ref="S89:S114" si="7">R89-R$181</f>
        <v>-103.23694812066486</v>
      </c>
    </row>
    <row r="90" spans="2:20" x14ac:dyDescent="0.2">
      <c r="B90" s="22" t="s">
        <v>216</v>
      </c>
      <c r="C90" s="22" t="s">
        <v>24</v>
      </c>
      <c r="D90" s="73" t="s">
        <v>293</v>
      </c>
      <c r="E90" s="66">
        <v>100</v>
      </c>
      <c r="F90" s="24">
        <v>99.990556666666677</v>
      </c>
      <c r="G90" s="55">
        <v>100</v>
      </c>
      <c r="H90" s="94">
        <v>100</v>
      </c>
      <c r="I90" s="84">
        <v>100</v>
      </c>
      <c r="J90" s="7">
        <v>1.3</v>
      </c>
      <c r="K90" s="7">
        <v>752.90333333333331</v>
      </c>
      <c r="L90" s="7">
        <v>22.96</v>
      </c>
      <c r="M90" s="20">
        <v>27.42</v>
      </c>
      <c r="N90" s="24">
        <v>19.833333333333332</v>
      </c>
      <c r="O90" s="95">
        <v>14.688673333333332</v>
      </c>
      <c r="P90" s="52">
        <v>22.836503333333336</v>
      </c>
      <c r="Q90" s="96">
        <v>27.091273333333334</v>
      </c>
      <c r="R90" s="23">
        <f t="shared" si="6"/>
        <v>677.95911516666672</v>
      </c>
      <c r="S90" s="27">
        <f t="shared" si="7"/>
        <v>63.096552546001817</v>
      </c>
    </row>
    <row r="91" spans="2:20" x14ac:dyDescent="0.2">
      <c r="B91" s="22" t="s">
        <v>217</v>
      </c>
      <c r="C91" s="22" t="s">
        <v>29</v>
      </c>
      <c r="D91" s="73" t="s">
        <v>293</v>
      </c>
      <c r="E91" s="66">
        <v>98.983796666666663</v>
      </c>
      <c r="F91" s="24">
        <v>98.421033333333341</v>
      </c>
      <c r="G91" s="55">
        <v>99.142269999999996</v>
      </c>
      <c r="H91" s="94">
        <v>100</v>
      </c>
      <c r="I91" s="84">
        <v>100</v>
      </c>
      <c r="J91" s="7">
        <v>0.70666666666666667</v>
      </c>
      <c r="K91" s="7">
        <v>402.32666666666665</v>
      </c>
      <c r="L91" s="7">
        <v>26.81666666666667</v>
      </c>
      <c r="M91" s="20">
        <v>18.510000000000002</v>
      </c>
      <c r="N91" s="24">
        <v>14.956666666666665</v>
      </c>
      <c r="O91" s="95">
        <v>13.482223333333334</v>
      </c>
      <c r="P91" s="52">
        <v>17.468616666666666</v>
      </c>
      <c r="Q91" s="96">
        <v>21.058743333333336</v>
      </c>
      <c r="R91" s="23">
        <f t="shared" si="6"/>
        <v>526.99505191666674</v>
      </c>
      <c r="S91" s="26">
        <f t="shared" si="7"/>
        <v>-87.867510703998164</v>
      </c>
    </row>
    <row r="92" spans="2:20" x14ac:dyDescent="0.2">
      <c r="B92" s="22" t="s">
        <v>218</v>
      </c>
      <c r="C92" s="22" t="s">
        <v>279</v>
      </c>
      <c r="D92" s="73"/>
      <c r="E92" s="66">
        <v>99.958686666666665</v>
      </c>
      <c r="F92" s="24">
        <v>99.645309999999995</v>
      </c>
      <c r="G92" s="55">
        <v>100</v>
      </c>
      <c r="H92" s="94">
        <v>100</v>
      </c>
      <c r="I92" s="84">
        <v>100</v>
      </c>
      <c r="J92" s="7">
        <v>-0.92333333333333323</v>
      </c>
      <c r="K92" s="7">
        <v>207.76</v>
      </c>
      <c r="L92" s="7">
        <v>22.463333333333331</v>
      </c>
      <c r="M92" s="20">
        <v>15.2</v>
      </c>
      <c r="N92" s="24">
        <v>12.876666666666667</v>
      </c>
      <c r="O92" s="95">
        <v>11.625546666666667</v>
      </c>
      <c r="P92" s="52">
        <v>11.488763333333333</v>
      </c>
      <c r="Q92" s="96">
        <v>12.254613333333333</v>
      </c>
      <c r="R92" s="23">
        <f t="shared" si="6"/>
        <v>306.67169866666671</v>
      </c>
      <c r="S92" s="26">
        <f t="shared" si="7"/>
        <v>-308.19086395399819</v>
      </c>
    </row>
    <row r="93" spans="2:20" x14ac:dyDescent="0.2">
      <c r="B93" s="22" t="s">
        <v>219</v>
      </c>
      <c r="C93" s="22" t="s">
        <v>27</v>
      </c>
      <c r="D93" s="73" t="s">
        <v>363</v>
      </c>
      <c r="E93" s="66">
        <v>99.658180000000002</v>
      </c>
      <c r="F93" s="24">
        <v>94.829523333333327</v>
      </c>
      <c r="G93" s="55">
        <v>94.897769999999994</v>
      </c>
      <c r="H93" s="94">
        <v>100</v>
      </c>
      <c r="I93" s="84">
        <v>100</v>
      </c>
      <c r="J93" s="7">
        <v>-0.53666666666666663</v>
      </c>
      <c r="K93" s="7">
        <v>208.80333333333331</v>
      </c>
      <c r="L93" s="7">
        <v>27.409999999999997</v>
      </c>
      <c r="M93" s="20">
        <v>13.4</v>
      </c>
      <c r="N93" s="24">
        <v>12.943333333333333</v>
      </c>
      <c r="O93" s="95">
        <v>12.388946666666666</v>
      </c>
      <c r="P93" s="52">
        <v>13.359933333333336</v>
      </c>
      <c r="Q93" s="96">
        <v>16.347556666666666</v>
      </c>
      <c r="R93" s="23">
        <f t="shared" si="6"/>
        <v>409.09760558333335</v>
      </c>
      <c r="S93" s="26">
        <f t="shared" si="7"/>
        <v>-205.76495703733156</v>
      </c>
    </row>
    <row r="94" spans="2:20" x14ac:dyDescent="0.2">
      <c r="B94" s="22" t="s">
        <v>37</v>
      </c>
      <c r="C94" s="22" t="s">
        <v>284</v>
      </c>
      <c r="D94" s="73" t="s">
        <v>290</v>
      </c>
      <c r="E94" s="66">
        <v>100</v>
      </c>
      <c r="F94" s="24">
        <v>99.908496666666665</v>
      </c>
      <c r="G94" s="55">
        <v>99.920590000000004</v>
      </c>
      <c r="H94" s="94">
        <v>100</v>
      </c>
      <c r="I94" s="84">
        <v>100</v>
      </c>
      <c r="J94" s="7">
        <v>-0.67333333333333334</v>
      </c>
      <c r="K94" s="7">
        <v>697.46</v>
      </c>
      <c r="L94" s="7">
        <v>22.873333333333335</v>
      </c>
      <c r="M94" s="20">
        <v>9.7100000000000009</v>
      </c>
      <c r="N94" s="24">
        <v>6.6099999999999994</v>
      </c>
      <c r="O94" s="95">
        <v>5.5031866666666671</v>
      </c>
      <c r="P94" s="52">
        <v>7.1591500000000003</v>
      </c>
      <c r="Q94" s="96">
        <v>7.9897199999999993</v>
      </c>
      <c r="R94" s="23">
        <f t="shared" si="6"/>
        <v>199.94274299999998</v>
      </c>
      <c r="S94" s="26">
        <f t="shared" si="7"/>
        <v>-414.91981962066495</v>
      </c>
    </row>
    <row r="95" spans="2:20" x14ac:dyDescent="0.2">
      <c r="B95" s="22" t="s">
        <v>8</v>
      </c>
      <c r="C95" s="22" t="s">
        <v>22</v>
      </c>
      <c r="D95" s="73"/>
      <c r="E95" s="66">
        <v>100</v>
      </c>
      <c r="F95" s="24">
        <v>98.231426666666664</v>
      </c>
      <c r="G95" s="55">
        <v>99.430779999999999</v>
      </c>
      <c r="H95" s="94">
        <v>100</v>
      </c>
      <c r="I95" s="84">
        <v>100</v>
      </c>
      <c r="J95" s="7">
        <v>0.26</v>
      </c>
      <c r="K95" s="7">
        <v>281.47000000000003</v>
      </c>
      <c r="L95" s="7">
        <v>22.493333333333336</v>
      </c>
      <c r="M95" s="20">
        <v>14.25</v>
      </c>
      <c r="N95" s="24">
        <v>12.263333333333335</v>
      </c>
      <c r="O95" s="95">
        <v>10.522713333333334</v>
      </c>
      <c r="P95" s="52">
        <v>13.154453333333331</v>
      </c>
      <c r="Q95" s="96">
        <v>15.327340000000001</v>
      </c>
      <c r="R95" s="23">
        <f t="shared" si="6"/>
        <v>383.56668350000012</v>
      </c>
      <c r="S95" s="26">
        <f t="shared" si="7"/>
        <v>-231.29587912066478</v>
      </c>
    </row>
    <row r="96" spans="2:20" x14ac:dyDescent="0.2">
      <c r="B96" s="22" t="s">
        <v>220</v>
      </c>
      <c r="C96" s="22" t="s">
        <v>280</v>
      </c>
      <c r="D96" s="73" t="s">
        <v>460</v>
      </c>
      <c r="E96" s="66">
        <v>100</v>
      </c>
      <c r="F96" s="24">
        <v>99.494303333333335</v>
      </c>
      <c r="G96" s="55">
        <v>99.280959999999993</v>
      </c>
      <c r="H96" s="94">
        <v>100</v>
      </c>
      <c r="I96" s="84">
        <v>100</v>
      </c>
      <c r="J96" s="7">
        <v>0.57333333333333336</v>
      </c>
      <c r="K96" s="7">
        <v>451.80333333333328</v>
      </c>
      <c r="L96" s="7">
        <v>24.04</v>
      </c>
      <c r="M96" s="18">
        <v>42.59</v>
      </c>
      <c r="N96" s="24">
        <v>26.439999999999998</v>
      </c>
      <c r="O96" s="95">
        <v>22.101513333333333</v>
      </c>
      <c r="P96" s="52">
        <v>26.517410000000002</v>
      </c>
      <c r="Q96" s="96">
        <v>33.717963333333337</v>
      </c>
      <c r="R96" s="23">
        <f t="shared" si="6"/>
        <v>843.79203241666676</v>
      </c>
      <c r="S96" s="27">
        <f t="shared" si="7"/>
        <v>228.92946979600185</v>
      </c>
      <c r="T96" t="s">
        <v>486</v>
      </c>
    </row>
    <row r="97" spans="2:20" x14ac:dyDescent="0.2">
      <c r="B97" s="22" t="s">
        <v>221</v>
      </c>
      <c r="C97" s="22" t="s">
        <v>398</v>
      </c>
      <c r="D97" s="73"/>
      <c r="E97" s="66">
        <v>99.340899999999991</v>
      </c>
      <c r="F97" s="24">
        <v>99.994649999999993</v>
      </c>
      <c r="G97" s="55">
        <v>99.999070000000003</v>
      </c>
      <c r="H97" s="94">
        <v>100</v>
      </c>
      <c r="I97" s="84">
        <v>100</v>
      </c>
      <c r="J97" s="7">
        <v>1.1399999999999999</v>
      </c>
      <c r="K97" s="7">
        <v>717.24333333333334</v>
      </c>
      <c r="L97" s="7">
        <v>25.406666666666666</v>
      </c>
      <c r="M97" s="18">
        <v>38.92</v>
      </c>
      <c r="N97" s="24">
        <v>25.196666666666669</v>
      </c>
      <c r="O97" s="95">
        <v>22.24295</v>
      </c>
      <c r="P97" s="52">
        <v>27.941073333333332</v>
      </c>
      <c r="Q97" s="96">
        <v>31.187110000000001</v>
      </c>
      <c r="R97" s="23">
        <f t="shared" si="6"/>
        <v>780.45742775000008</v>
      </c>
      <c r="S97" s="27">
        <f t="shared" si="7"/>
        <v>165.59486512933518</v>
      </c>
    </row>
    <row r="98" spans="2:20" x14ac:dyDescent="0.2">
      <c r="B98" s="22" t="s">
        <v>222</v>
      </c>
      <c r="C98" s="22" t="s">
        <v>28</v>
      </c>
      <c r="D98" s="73" t="s">
        <v>292</v>
      </c>
      <c r="E98" s="66">
        <v>100</v>
      </c>
      <c r="F98" s="24">
        <v>96.18155999999999</v>
      </c>
      <c r="G98" s="55">
        <v>99.952879999999993</v>
      </c>
      <c r="H98" s="94">
        <v>100</v>
      </c>
      <c r="I98" s="84">
        <v>89.66882333333335</v>
      </c>
      <c r="J98" s="7">
        <v>0.40333333333333327</v>
      </c>
      <c r="K98" s="7">
        <v>1129.1099999999999</v>
      </c>
      <c r="L98" s="7">
        <v>24.03</v>
      </c>
      <c r="M98" s="20">
        <v>32.51</v>
      </c>
      <c r="N98" s="24">
        <v>23.16</v>
      </c>
      <c r="O98" s="95">
        <v>18.125229999999998</v>
      </c>
      <c r="P98" s="52">
        <v>25.72272666666667</v>
      </c>
      <c r="Q98" s="96">
        <v>30.638236666666668</v>
      </c>
      <c r="R98" s="23">
        <f t="shared" si="6"/>
        <v>766.72187258333338</v>
      </c>
      <c r="S98" s="27">
        <f t="shared" si="7"/>
        <v>151.85930996266848</v>
      </c>
      <c r="T98" t="s">
        <v>584</v>
      </c>
    </row>
    <row r="99" spans="2:20" x14ac:dyDescent="0.2">
      <c r="B99" s="22" t="s">
        <v>223</v>
      </c>
      <c r="C99" s="22" t="s">
        <v>281</v>
      </c>
      <c r="D99" s="73" t="s">
        <v>460</v>
      </c>
      <c r="E99" s="66">
        <v>100</v>
      </c>
      <c r="F99" s="24">
        <v>99.996016666666662</v>
      </c>
      <c r="G99" s="55">
        <v>99.764250000000004</v>
      </c>
      <c r="H99" s="94">
        <v>100</v>
      </c>
      <c r="I99" s="84">
        <v>100</v>
      </c>
      <c r="J99" s="7">
        <v>0.83333333333333337</v>
      </c>
      <c r="K99" s="7">
        <v>529.20000000000005</v>
      </c>
      <c r="L99" s="7">
        <v>24</v>
      </c>
      <c r="M99" s="20">
        <v>34.549999999999997</v>
      </c>
      <c r="N99" s="24">
        <v>17.666666666666668</v>
      </c>
      <c r="O99" s="95">
        <v>13.636236666666665</v>
      </c>
      <c r="P99" s="52">
        <v>24.396343333333334</v>
      </c>
      <c r="Q99" s="96">
        <v>27.932346666666664</v>
      </c>
      <c r="R99" s="23">
        <f t="shared" si="6"/>
        <v>699.00697533333334</v>
      </c>
      <c r="S99" s="27">
        <f t="shared" si="7"/>
        <v>84.144412712668441</v>
      </c>
    </row>
    <row r="100" spans="2:20" x14ac:dyDescent="0.2">
      <c r="B100" s="22" t="s">
        <v>224</v>
      </c>
      <c r="C100" s="22" t="s">
        <v>30</v>
      </c>
      <c r="D100" s="73" t="s">
        <v>291</v>
      </c>
      <c r="E100" s="66">
        <v>92.856663333333316</v>
      </c>
      <c r="F100" s="24">
        <v>98.226246666666668</v>
      </c>
      <c r="G100" s="55">
        <v>98.816999999999993</v>
      </c>
      <c r="H100" s="94">
        <v>100</v>
      </c>
      <c r="I100" s="84">
        <v>99.546246666666661</v>
      </c>
      <c r="J100" s="7">
        <v>0.80333333333333334</v>
      </c>
      <c r="K100" s="7">
        <v>822.86333333333334</v>
      </c>
      <c r="L100" s="7">
        <v>16.810000000000002</v>
      </c>
      <c r="M100" s="20">
        <v>14.24</v>
      </c>
      <c r="N100" s="24">
        <v>10.563333333333333</v>
      </c>
      <c r="O100" s="95">
        <v>8.7041200000000014</v>
      </c>
      <c r="P100" s="52">
        <v>13.290026666666668</v>
      </c>
      <c r="Q100" s="96">
        <v>14.594243333333333</v>
      </c>
      <c r="R100" s="23">
        <f t="shared" si="6"/>
        <v>365.22093941666674</v>
      </c>
      <c r="S100" s="26">
        <f t="shared" si="7"/>
        <v>-249.64162320399817</v>
      </c>
    </row>
    <row r="101" spans="2:20" x14ac:dyDescent="0.2">
      <c r="B101" s="22" t="s">
        <v>225</v>
      </c>
      <c r="C101" s="22" t="s">
        <v>32</v>
      </c>
      <c r="D101" s="73" t="s">
        <v>458</v>
      </c>
      <c r="E101" s="66">
        <v>97.597993333333349</v>
      </c>
      <c r="F101" s="24">
        <v>99.375343333333333</v>
      </c>
      <c r="G101" s="55">
        <v>99.805390000000003</v>
      </c>
      <c r="H101" s="94">
        <v>100</v>
      </c>
      <c r="I101" s="84">
        <v>88.552566666666664</v>
      </c>
      <c r="J101" s="7">
        <v>3.7666666666666671</v>
      </c>
      <c r="K101" s="7">
        <v>609.39</v>
      </c>
      <c r="L101" s="7">
        <v>26.806666666666665</v>
      </c>
      <c r="M101" s="20">
        <v>26.97</v>
      </c>
      <c r="N101" s="24">
        <v>20.493333333333336</v>
      </c>
      <c r="O101" s="95">
        <v>17.428976666666667</v>
      </c>
      <c r="P101" s="52">
        <v>27.346860000000003</v>
      </c>
      <c r="Q101" s="96">
        <v>25.444346666666664</v>
      </c>
      <c r="R101" s="23">
        <f t="shared" si="6"/>
        <v>636.74477533333334</v>
      </c>
      <c r="S101" s="27">
        <f t="shared" si="7"/>
        <v>21.882212712668434</v>
      </c>
      <c r="T101" t="s">
        <v>585</v>
      </c>
    </row>
    <row r="102" spans="2:20" x14ac:dyDescent="0.2">
      <c r="B102" s="22" t="s">
        <v>226</v>
      </c>
      <c r="C102" s="22" t="s">
        <v>34</v>
      </c>
      <c r="D102" s="73" t="s">
        <v>291</v>
      </c>
      <c r="E102" s="66">
        <v>100</v>
      </c>
      <c r="F102" s="24">
        <v>100</v>
      </c>
      <c r="G102" s="55">
        <v>99.953180000000003</v>
      </c>
      <c r="H102" s="94">
        <v>100</v>
      </c>
      <c r="I102" s="84">
        <v>100</v>
      </c>
      <c r="J102" s="7">
        <v>0.23333333333333331</v>
      </c>
      <c r="K102" s="7">
        <v>653.00666666666666</v>
      </c>
      <c r="L102" s="7">
        <v>21.3</v>
      </c>
      <c r="M102" s="20">
        <v>12.77</v>
      </c>
      <c r="N102" s="24">
        <v>9.9500000000000011</v>
      </c>
      <c r="O102" s="95">
        <v>8.4763300000000008</v>
      </c>
      <c r="P102" s="52">
        <v>10.122973333333334</v>
      </c>
      <c r="Q102" s="96">
        <v>10.172803333333333</v>
      </c>
      <c r="R102" s="23">
        <f t="shared" si="6"/>
        <v>254.57440341666666</v>
      </c>
      <c r="S102" s="26">
        <f t="shared" si="7"/>
        <v>-360.28815920399825</v>
      </c>
    </row>
    <row r="103" spans="2:20" x14ac:dyDescent="0.2">
      <c r="B103" s="22" t="s">
        <v>228</v>
      </c>
      <c r="C103" s="22" t="s">
        <v>10</v>
      </c>
      <c r="D103" s="73" t="s">
        <v>294</v>
      </c>
      <c r="E103" s="66">
        <v>99.984380000000002</v>
      </c>
      <c r="F103" s="24">
        <v>98.216160000000002</v>
      </c>
      <c r="G103" s="55">
        <v>99.969149999999999</v>
      </c>
      <c r="H103" s="94">
        <v>99.77</v>
      </c>
      <c r="I103" s="84">
        <v>99.858090000000004</v>
      </c>
      <c r="J103" s="7">
        <v>1.0933333333333335</v>
      </c>
      <c r="K103" s="7">
        <v>900.10666666666668</v>
      </c>
      <c r="L103" s="7">
        <v>26.553333333333331</v>
      </c>
      <c r="M103" s="20">
        <v>31.35</v>
      </c>
      <c r="N103" s="24">
        <v>22.283333333333335</v>
      </c>
      <c r="O103" s="95">
        <v>18.321413333333332</v>
      </c>
      <c r="P103" s="52">
        <v>26.778633333333335</v>
      </c>
      <c r="Q103" s="96">
        <v>31.223066666666664</v>
      </c>
      <c r="R103" s="23">
        <f t="shared" si="6"/>
        <v>781.35724333333337</v>
      </c>
      <c r="S103" s="27">
        <f t="shared" si="7"/>
        <v>166.49468071266847</v>
      </c>
    </row>
    <row r="104" spans="2:20" x14ac:dyDescent="0.2">
      <c r="B104" s="22" t="s">
        <v>261</v>
      </c>
      <c r="C104" s="22" t="s">
        <v>249</v>
      </c>
      <c r="D104" s="73" t="s">
        <v>458</v>
      </c>
      <c r="E104" s="66">
        <v>100</v>
      </c>
      <c r="F104" s="24">
        <v>99.498660000000015</v>
      </c>
      <c r="G104" s="55">
        <v>99.772300000000001</v>
      </c>
      <c r="H104" s="94">
        <v>99.74</v>
      </c>
      <c r="I104" s="84">
        <v>99.63891666666666</v>
      </c>
      <c r="J104" s="7">
        <v>0.56666666666666654</v>
      </c>
      <c r="K104" s="7">
        <v>624.32333333333338</v>
      </c>
      <c r="L104" s="7">
        <v>28.02</v>
      </c>
      <c r="M104" s="20">
        <v>21.77</v>
      </c>
      <c r="N104" s="24">
        <v>17.376666666666665</v>
      </c>
      <c r="O104" s="95">
        <v>15.660723333333333</v>
      </c>
      <c r="P104" s="52">
        <v>17.71809</v>
      </c>
      <c r="Q104" s="96">
        <v>22.444900000000001</v>
      </c>
      <c r="R104" s="23">
        <f t="shared" si="6"/>
        <v>561.68362250000007</v>
      </c>
      <c r="S104" s="26">
        <f t="shared" si="7"/>
        <v>-53.178940120664834</v>
      </c>
    </row>
    <row r="105" spans="2:20" x14ac:dyDescent="0.2">
      <c r="B105" s="22" t="s">
        <v>229</v>
      </c>
      <c r="C105" s="22" t="s">
        <v>48</v>
      </c>
      <c r="D105" s="73" t="s">
        <v>457</v>
      </c>
      <c r="E105" s="66">
        <v>100</v>
      </c>
      <c r="F105" s="24">
        <v>99.815966666666668</v>
      </c>
      <c r="G105" s="55">
        <v>99.999570000000006</v>
      </c>
      <c r="H105" s="94">
        <v>99.75</v>
      </c>
      <c r="I105" s="84">
        <v>100</v>
      </c>
      <c r="J105" s="7">
        <v>0.65666666666666673</v>
      </c>
      <c r="K105" s="7">
        <v>685.04666666666662</v>
      </c>
      <c r="L105" s="7">
        <v>26.393333333333331</v>
      </c>
      <c r="M105" s="35">
        <v>40.44</v>
      </c>
      <c r="N105" s="24">
        <v>33.133333333333333</v>
      </c>
      <c r="O105" s="95">
        <v>31.363046666666666</v>
      </c>
      <c r="P105" s="33">
        <v>39.015286666666668</v>
      </c>
      <c r="Q105" s="107">
        <v>42.00304666666667</v>
      </c>
      <c r="R105" s="23">
        <f t="shared" si="6"/>
        <v>1051.1262428333334</v>
      </c>
      <c r="S105" s="27">
        <f t="shared" si="7"/>
        <v>436.26368021266853</v>
      </c>
    </row>
    <row r="106" spans="2:20" x14ac:dyDescent="0.2">
      <c r="B106" s="22" t="s">
        <v>230</v>
      </c>
      <c r="C106" s="22" t="s">
        <v>26</v>
      </c>
      <c r="D106" s="73" t="s">
        <v>290</v>
      </c>
      <c r="E106" s="66">
        <v>99.72993666666666</v>
      </c>
      <c r="F106" s="24">
        <v>98.758896666666672</v>
      </c>
      <c r="G106" s="55">
        <v>100</v>
      </c>
      <c r="H106" s="94">
        <v>100</v>
      </c>
      <c r="I106" s="33">
        <v>77.550263333333334</v>
      </c>
      <c r="J106" s="7">
        <v>0.93666666666666665</v>
      </c>
      <c r="K106" s="7">
        <v>721.59666666666669</v>
      </c>
      <c r="L106" s="7">
        <v>23.14</v>
      </c>
      <c r="M106" s="20">
        <v>25.81</v>
      </c>
      <c r="N106" s="24">
        <v>18.006666666666668</v>
      </c>
      <c r="O106" s="95">
        <v>14.509066666666666</v>
      </c>
      <c r="P106" s="52">
        <v>19.531256666666664</v>
      </c>
      <c r="Q106" s="96">
        <v>9.3526333333333334</v>
      </c>
      <c r="R106" s="23">
        <f t="shared" si="6"/>
        <v>234.04964916666665</v>
      </c>
      <c r="S106" s="26">
        <f t="shared" si="7"/>
        <v>-380.81291345399825</v>
      </c>
      <c r="T106" t="s">
        <v>566</v>
      </c>
    </row>
    <row r="107" spans="2:20" x14ac:dyDescent="0.2">
      <c r="B107" s="22" t="s">
        <v>231</v>
      </c>
      <c r="C107" s="22" t="s">
        <v>41</v>
      </c>
      <c r="D107" s="73" t="s">
        <v>291</v>
      </c>
      <c r="E107" s="66">
        <v>100</v>
      </c>
      <c r="F107" s="24">
        <v>100</v>
      </c>
      <c r="G107" s="55">
        <v>100</v>
      </c>
      <c r="H107" s="94">
        <v>99.86</v>
      </c>
      <c r="I107" s="84">
        <v>99.788576666666657</v>
      </c>
      <c r="J107" s="7">
        <v>0.58666666666666667</v>
      </c>
      <c r="K107" s="7">
        <v>502.08</v>
      </c>
      <c r="L107" s="7">
        <v>20.869999999999997</v>
      </c>
      <c r="M107" s="20">
        <v>18.3</v>
      </c>
      <c r="N107" s="24">
        <v>9.5199999999999978</v>
      </c>
      <c r="O107" s="95">
        <v>8.8443700000000014</v>
      </c>
      <c r="P107" s="52">
        <v>12.948853333333334</v>
      </c>
      <c r="Q107" s="96">
        <v>14.933020000000001</v>
      </c>
      <c r="R107" s="23">
        <f t="shared" si="6"/>
        <v>373.69882550000005</v>
      </c>
      <c r="S107" s="26">
        <f t="shared" si="7"/>
        <v>-241.16373712066485</v>
      </c>
    </row>
    <row r="108" spans="2:20" x14ac:dyDescent="0.2">
      <c r="B108" s="22" t="s">
        <v>317</v>
      </c>
      <c r="C108" s="22" t="s">
        <v>42</v>
      </c>
      <c r="D108" s="73" t="s">
        <v>458</v>
      </c>
      <c r="E108" s="66">
        <v>98.792370000000005</v>
      </c>
      <c r="F108" s="24">
        <v>100</v>
      </c>
      <c r="G108" s="55">
        <v>95.294709999999995</v>
      </c>
      <c r="H108" s="94">
        <v>100</v>
      </c>
      <c r="I108" s="84">
        <v>99.655763333333326</v>
      </c>
      <c r="J108" s="7">
        <v>0.71333333333333337</v>
      </c>
      <c r="K108" s="7">
        <v>614.97666666666669</v>
      </c>
      <c r="L108" s="7">
        <v>23.083333333333336</v>
      </c>
      <c r="M108" s="20">
        <v>25.85</v>
      </c>
      <c r="N108" s="24">
        <v>18.330000000000002</v>
      </c>
      <c r="O108" s="95">
        <v>12.704636666666667</v>
      </c>
      <c r="P108" s="52">
        <v>18.608506666666667</v>
      </c>
      <c r="Q108" s="96">
        <v>21.673390000000001</v>
      </c>
      <c r="R108" s="23">
        <f t="shared" si="6"/>
        <v>542.37658475000012</v>
      </c>
      <c r="S108" s="26">
        <f t="shared" si="7"/>
        <v>-72.485977870664783</v>
      </c>
    </row>
    <row r="109" spans="2:20" x14ac:dyDescent="0.2">
      <c r="B109" s="22" t="s">
        <v>325</v>
      </c>
      <c r="C109" s="22" t="s">
        <v>250</v>
      </c>
      <c r="D109" s="73" t="s">
        <v>457</v>
      </c>
      <c r="E109" s="66">
        <v>99.797583333333321</v>
      </c>
      <c r="F109" s="24">
        <v>94.335396666666668</v>
      </c>
      <c r="G109" s="55">
        <v>98.437849999999997</v>
      </c>
      <c r="H109" s="102">
        <v>99</v>
      </c>
      <c r="I109" s="84">
        <v>88.333333333333329</v>
      </c>
      <c r="J109" s="7">
        <v>0.19000000000000003</v>
      </c>
      <c r="K109" s="7">
        <v>539.19666666666672</v>
      </c>
      <c r="L109" s="7">
        <v>23.276666666666664</v>
      </c>
      <c r="M109" s="20">
        <v>18.14</v>
      </c>
      <c r="N109" s="24">
        <v>12.833333333333334</v>
      </c>
      <c r="O109" s="95">
        <v>11.910393333333333</v>
      </c>
      <c r="P109" s="52">
        <v>10.831526666666667</v>
      </c>
      <c r="Q109" s="96">
        <v>14.142153333333335</v>
      </c>
      <c r="R109" s="23">
        <f t="shared" si="6"/>
        <v>353.90738716666675</v>
      </c>
      <c r="S109" s="26">
        <f t="shared" si="7"/>
        <v>-260.95517545399815</v>
      </c>
      <c r="T109" t="s">
        <v>564</v>
      </c>
    </row>
    <row r="110" spans="2:20" x14ac:dyDescent="0.2">
      <c r="B110" s="22" t="s">
        <v>232</v>
      </c>
      <c r="C110" s="22" t="s">
        <v>46</v>
      </c>
      <c r="D110" s="73" t="s">
        <v>292</v>
      </c>
      <c r="E110" s="66">
        <v>99.602983333333327</v>
      </c>
      <c r="F110" s="24">
        <v>98.175449999999998</v>
      </c>
      <c r="G110" s="55">
        <v>99.284580000000005</v>
      </c>
      <c r="H110" s="94">
        <v>93.89</v>
      </c>
      <c r="I110" s="84">
        <v>99.996826666666664</v>
      </c>
      <c r="J110" s="7">
        <v>0.19000000000000003</v>
      </c>
      <c r="K110" s="7">
        <v>285.51000000000005</v>
      </c>
      <c r="L110" s="7">
        <v>26.299999999999997</v>
      </c>
      <c r="M110" s="20">
        <v>14.29</v>
      </c>
      <c r="N110" s="24">
        <v>12.243333333333332</v>
      </c>
      <c r="O110" s="95">
        <v>11.076000000000001</v>
      </c>
      <c r="P110" s="52">
        <v>16.399666666666665</v>
      </c>
      <c r="Q110" s="96">
        <v>18.4557</v>
      </c>
      <c r="R110" s="23">
        <f t="shared" si="6"/>
        <v>461.85389250000003</v>
      </c>
      <c r="S110" s="26">
        <f t="shared" si="7"/>
        <v>-153.00867012066487</v>
      </c>
    </row>
    <row r="111" spans="2:20" x14ac:dyDescent="0.2">
      <c r="B111" t="s">
        <v>505</v>
      </c>
      <c r="C111" t="s">
        <v>372</v>
      </c>
      <c r="D111" s="73" t="s">
        <v>458</v>
      </c>
      <c r="E111" s="20" t="s">
        <v>59</v>
      </c>
      <c r="F111" s="19" t="s">
        <v>59</v>
      </c>
      <c r="G111" s="101" t="s">
        <v>59</v>
      </c>
      <c r="H111" s="112" t="s">
        <v>59</v>
      </c>
      <c r="I111" s="84">
        <v>99.82650666666666</v>
      </c>
      <c r="J111" s="7">
        <v>0.61</v>
      </c>
      <c r="K111">
        <v>608.95000000000005</v>
      </c>
      <c r="L111" s="7">
        <v>17.829999999999998</v>
      </c>
      <c r="M111" s="20" t="s">
        <v>59</v>
      </c>
      <c r="N111" s="19" t="s">
        <v>59</v>
      </c>
      <c r="O111" s="101" t="s">
        <v>59</v>
      </c>
      <c r="P111" s="112" t="s">
        <v>59</v>
      </c>
      <c r="Q111" s="98">
        <v>20.170919999999999</v>
      </c>
      <c r="R111" s="23">
        <f t="shared" si="6"/>
        <v>504.77727300000004</v>
      </c>
      <c r="S111" s="26">
        <f t="shared" si="7"/>
        <v>-110.08528962066487</v>
      </c>
    </row>
    <row r="112" spans="2:20" x14ac:dyDescent="0.2">
      <c r="B112" s="22" t="s">
        <v>312</v>
      </c>
      <c r="C112" s="22" t="s">
        <v>55</v>
      </c>
      <c r="D112" s="73" t="s">
        <v>290</v>
      </c>
      <c r="E112" s="66">
        <v>99.960329999999999</v>
      </c>
      <c r="F112" s="24">
        <v>96.776453333333336</v>
      </c>
      <c r="G112" s="55">
        <v>98.373350000000002</v>
      </c>
      <c r="H112" s="94">
        <v>97.27</v>
      </c>
      <c r="I112" s="84">
        <v>96.440376666666666</v>
      </c>
      <c r="J112" s="7">
        <v>0.89</v>
      </c>
      <c r="K112" s="7">
        <v>477.88333333333338</v>
      </c>
      <c r="L112" s="7">
        <v>25.253333333333334</v>
      </c>
      <c r="M112" s="20">
        <v>21.66</v>
      </c>
      <c r="N112" s="24">
        <v>15.466666666666669</v>
      </c>
      <c r="O112" s="95">
        <v>12.853193333333335</v>
      </c>
      <c r="P112" s="52">
        <v>16.91084</v>
      </c>
      <c r="Q112" s="96">
        <v>20.074183333333334</v>
      </c>
      <c r="R112" s="23">
        <f t="shared" si="6"/>
        <v>502.35643791666666</v>
      </c>
      <c r="S112" s="26">
        <f t="shared" si="7"/>
        <v>-112.50612470399824</v>
      </c>
      <c r="T112" t="s">
        <v>501</v>
      </c>
    </row>
    <row r="113" spans="1:21" x14ac:dyDescent="0.2">
      <c r="B113" s="22" t="s">
        <v>233</v>
      </c>
      <c r="C113" s="22" t="s">
        <v>47</v>
      </c>
      <c r="D113" s="73" t="s">
        <v>439</v>
      </c>
      <c r="E113" s="66">
        <v>97.920900000000003</v>
      </c>
      <c r="F113" s="24">
        <v>93.580386666666683</v>
      </c>
      <c r="G113" s="55">
        <v>98.566429999999997</v>
      </c>
      <c r="H113" s="103">
        <v>81.97</v>
      </c>
      <c r="I113" s="84">
        <v>93.342910000000003</v>
      </c>
      <c r="J113" s="7">
        <v>1.0933333333333333</v>
      </c>
      <c r="K113" s="7">
        <v>663.31666666666661</v>
      </c>
      <c r="L113" s="7">
        <v>24.286666666666669</v>
      </c>
      <c r="M113" s="20">
        <v>21.15</v>
      </c>
      <c r="N113" s="24">
        <v>14.123333333333333</v>
      </c>
      <c r="O113" s="95">
        <v>12.763019999999999</v>
      </c>
      <c r="P113" s="52">
        <v>33.262336666666663</v>
      </c>
      <c r="Q113" s="96">
        <v>24.465146666666666</v>
      </c>
      <c r="R113" s="23">
        <f t="shared" si="6"/>
        <v>612.24029533333339</v>
      </c>
      <c r="S113" s="26">
        <f t="shared" si="7"/>
        <v>-2.6222672873315105</v>
      </c>
      <c r="T113" t="s">
        <v>586</v>
      </c>
    </row>
    <row r="114" spans="1:21" s="2" customFormat="1" x14ac:dyDescent="0.2">
      <c r="B114" t="s">
        <v>506</v>
      </c>
      <c r="C114" t="s">
        <v>507</v>
      </c>
      <c r="D114" t="s">
        <v>523</v>
      </c>
      <c r="E114" s="20" t="s">
        <v>59</v>
      </c>
      <c r="F114" s="19" t="s">
        <v>59</v>
      </c>
      <c r="G114" s="101" t="s">
        <v>59</v>
      </c>
      <c r="H114" s="112" t="s">
        <v>59</v>
      </c>
      <c r="I114" s="84">
        <v>100</v>
      </c>
      <c r="J114" s="93">
        <v>0</v>
      </c>
      <c r="K114" s="2">
        <v>767.52</v>
      </c>
      <c r="L114" s="93">
        <v>18.52</v>
      </c>
      <c r="M114" s="20" t="s">
        <v>59</v>
      </c>
      <c r="N114" s="19" t="s">
        <v>59</v>
      </c>
      <c r="O114" s="101" t="s">
        <v>59</v>
      </c>
      <c r="P114" s="112" t="s">
        <v>59</v>
      </c>
      <c r="Q114" s="98">
        <v>23.37077</v>
      </c>
      <c r="R114" s="23">
        <f t="shared" si="6"/>
        <v>584.85351924999998</v>
      </c>
      <c r="S114" s="26">
        <f t="shared" si="7"/>
        <v>-30.009043370664926</v>
      </c>
      <c r="T114" t="s">
        <v>565</v>
      </c>
      <c r="U114"/>
    </row>
    <row r="115" spans="1:21" s="2" customFormat="1" x14ac:dyDescent="0.2">
      <c r="A115"/>
      <c r="B115" s="22" t="s">
        <v>234</v>
      </c>
      <c r="C115" s="22" t="s">
        <v>282</v>
      </c>
      <c r="D115" s="73" t="s">
        <v>291</v>
      </c>
      <c r="E115" s="66">
        <v>100</v>
      </c>
      <c r="F115" s="24">
        <v>99.988426666666669</v>
      </c>
      <c r="G115" s="56">
        <v>71.510599999999997</v>
      </c>
      <c r="H115" s="94">
        <v>93.53</v>
      </c>
      <c r="I115" s="84">
        <v>100</v>
      </c>
      <c r="J115" s="7">
        <v>-0.66333333333333333</v>
      </c>
      <c r="K115" s="7">
        <v>760.03666666666675</v>
      </c>
      <c r="L115" s="7">
        <v>20.826666666666668</v>
      </c>
      <c r="M115" s="20">
        <v>26.91</v>
      </c>
      <c r="N115" s="24">
        <v>22.193333333333332</v>
      </c>
      <c r="O115" s="95">
        <v>16.94145</v>
      </c>
      <c r="P115" s="52">
        <v>20.630016666666666</v>
      </c>
      <c r="Q115" s="96">
        <v>24.068996666666663</v>
      </c>
      <c r="R115" s="23">
        <f t="shared" si="6"/>
        <v>602.3266415833333</v>
      </c>
      <c r="S115" s="26">
        <f t="shared" ref="S115:S127" si="8">R115-R$181</f>
        <v>-12.535921037331605</v>
      </c>
      <c r="T115" t="s">
        <v>485</v>
      </c>
    </row>
    <row r="116" spans="1:21" x14ac:dyDescent="0.2">
      <c r="B116" s="22" t="s">
        <v>349</v>
      </c>
      <c r="C116" s="22" t="s">
        <v>249</v>
      </c>
      <c r="D116" s="73" t="s">
        <v>458</v>
      </c>
      <c r="E116" s="20" t="s">
        <v>59</v>
      </c>
      <c r="F116" s="24">
        <v>96.840653333333321</v>
      </c>
      <c r="G116" s="55">
        <v>99.99315</v>
      </c>
      <c r="H116" s="94">
        <v>99.86</v>
      </c>
      <c r="I116" s="84">
        <v>99.596706666666662</v>
      </c>
      <c r="J116" s="7">
        <v>-0.56000000000000005</v>
      </c>
      <c r="K116" s="7">
        <v>828.10333333333335</v>
      </c>
      <c r="L116" s="7">
        <v>25.02</v>
      </c>
      <c r="M116" s="20" t="s">
        <v>59</v>
      </c>
      <c r="N116" s="24">
        <v>6.1966666666666681</v>
      </c>
      <c r="O116" s="95">
        <v>5.113083333333333</v>
      </c>
      <c r="P116" s="52">
        <v>7.6880766666666673</v>
      </c>
      <c r="Q116" s="96">
        <v>9.5027633333333323</v>
      </c>
      <c r="R116" s="23">
        <f t="shared" si="6"/>
        <v>237.80665241666668</v>
      </c>
      <c r="S116" s="26">
        <f t="shared" si="8"/>
        <v>-377.05591020399822</v>
      </c>
      <c r="U116" s="2"/>
    </row>
    <row r="117" spans="1:21" x14ac:dyDescent="0.2">
      <c r="B117" s="22" t="s">
        <v>350</v>
      </c>
      <c r="C117" s="22" t="s">
        <v>364</v>
      </c>
      <c r="D117" s="73" t="s">
        <v>290</v>
      </c>
      <c r="E117" s="20" t="s">
        <v>59</v>
      </c>
      <c r="F117" s="24">
        <v>100</v>
      </c>
      <c r="G117" s="55">
        <v>100</v>
      </c>
      <c r="H117" s="94">
        <v>100</v>
      </c>
      <c r="I117" s="84">
        <v>100</v>
      </c>
      <c r="J117" s="7">
        <v>0.6333333333333333</v>
      </c>
      <c r="K117" s="7">
        <v>782.64</v>
      </c>
      <c r="L117" s="7">
        <v>23.526666666666667</v>
      </c>
      <c r="M117" s="20" t="s">
        <v>59</v>
      </c>
      <c r="N117" s="24">
        <v>15.13</v>
      </c>
      <c r="O117" s="95">
        <v>14.265303333333335</v>
      </c>
      <c r="P117" s="52">
        <v>21.991806666666665</v>
      </c>
      <c r="Q117" s="96">
        <v>29.221423333333334</v>
      </c>
      <c r="R117" s="23">
        <f t="shared" si="6"/>
        <v>731.26611891666664</v>
      </c>
      <c r="S117" s="26">
        <f t="shared" si="8"/>
        <v>116.40355629600174</v>
      </c>
    </row>
    <row r="118" spans="1:21" x14ac:dyDescent="0.2">
      <c r="B118" s="22" t="s">
        <v>412</v>
      </c>
      <c r="C118" s="22" t="s">
        <v>366</v>
      </c>
      <c r="D118" s="73" t="s">
        <v>295</v>
      </c>
      <c r="E118" s="20" t="s">
        <v>59</v>
      </c>
      <c r="F118" s="34">
        <v>100</v>
      </c>
      <c r="G118" s="55">
        <v>93.063599999999994</v>
      </c>
      <c r="H118" s="94">
        <v>100</v>
      </c>
      <c r="I118" s="84">
        <v>100</v>
      </c>
      <c r="J118" s="7">
        <v>0.25</v>
      </c>
      <c r="K118">
        <v>773</v>
      </c>
      <c r="L118" s="7">
        <v>0</v>
      </c>
      <c r="M118" s="20" t="s">
        <v>59</v>
      </c>
      <c r="N118" s="24">
        <v>12.265000000000001</v>
      </c>
      <c r="O118" s="95">
        <v>15.509163333333335</v>
      </c>
      <c r="P118" s="52">
        <v>30.680589999999999</v>
      </c>
      <c r="Q118" s="96">
        <v>33.811389999999996</v>
      </c>
      <c r="R118" s="23">
        <f t="shared" si="6"/>
        <v>846.13003475000005</v>
      </c>
      <c r="S118" s="26">
        <f t="shared" si="8"/>
        <v>231.26747212933515</v>
      </c>
      <c r="T118" t="s">
        <v>484</v>
      </c>
    </row>
    <row r="119" spans="1:21" x14ac:dyDescent="0.2">
      <c r="B119" s="22" t="s">
        <v>235</v>
      </c>
      <c r="C119" s="22" t="s">
        <v>43</v>
      </c>
      <c r="D119" s="73" t="s">
        <v>457</v>
      </c>
      <c r="E119" s="66">
        <v>99.998199999999997</v>
      </c>
      <c r="F119" s="24">
        <v>99.402566666666687</v>
      </c>
      <c r="G119" s="55">
        <v>98.893339999999995</v>
      </c>
      <c r="H119" s="94">
        <v>95.65</v>
      </c>
      <c r="I119" s="84">
        <v>96.897153333333335</v>
      </c>
      <c r="J119" s="7">
        <v>0.48333333333333334</v>
      </c>
      <c r="K119" s="7">
        <v>505.91666666666657</v>
      </c>
      <c r="L119" s="7">
        <v>19.68</v>
      </c>
      <c r="M119" s="20">
        <v>16.62</v>
      </c>
      <c r="N119" s="24">
        <v>11.103333333333333</v>
      </c>
      <c r="O119" s="95">
        <v>9.5265933333333326</v>
      </c>
      <c r="P119" s="52">
        <v>12.992873333333335</v>
      </c>
      <c r="Q119" s="96">
        <v>14.582769999999998</v>
      </c>
      <c r="R119" s="23">
        <f t="shared" si="6"/>
        <v>364.93381925</v>
      </c>
      <c r="S119" s="26">
        <f t="shared" si="8"/>
        <v>-249.9287433706649</v>
      </c>
    </row>
    <row r="120" spans="1:21" x14ac:dyDescent="0.2">
      <c r="B120" s="22" t="s">
        <v>316</v>
      </c>
      <c r="C120" s="22" t="s">
        <v>16</v>
      </c>
      <c r="D120" s="73" t="s">
        <v>396</v>
      </c>
      <c r="E120" s="66">
        <v>100</v>
      </c>
      <c r="F120" s="24">
        <v>99.566149999999993</v>
      </c>
      <c r="G120" s="55">
        <v>98.656009999999995</v>
      </c>
      <c r="H120" s="94">
        <v>98.01</v>
      </c>
      <c r="I120" s="84">
        <v>96.779420000000002</v>
      </c>
      <c r="J120" s="7">
        <v>0.60333333333333339</v>
      </c>
      <c r="K120" s="7">
        <v>687.51333333333332</v>
      </c>
      <c r="L120" s="7">
        <v>17.926666666666666</v>
      </c>
      <c r="M120" s="20">
        <v>19.170000000000002</v>
      </c>
      <c r="N120" s="24">
        <v>14.74</v>
      </c>
      <c r="O120" s="95">
        <v>12.271966666666668</v>
      </c>
      <c r="P120" s="52">
        <v>16.778866666666669</v>
      </c>
      <c r="Q120" s="96">
        <v>19.395795</v>
      </c>
      <c r="R120" s="23">
        <f t="shared" si="6"/>
        <v>485.37976987500002</v>
      </c>
      <c r="S120" s="26">
        <f t="shared" si="8"/>
        <v>-129.48279274566488</v>
      </c>
    </row>
    <row r="121" spans="1:21" x14ac:dyDescent="0.2">
      <c r="B121" s="22" t="s">
        <v>307</v>
      </c>
      <c r="C121" s="22" t="s">
        <v>23</v>
      </c>
      <c r="D121" s="73" t="s">
        <v>459</v>
      </c>
      <c r="E121" s="66">
        <v>100</v>
      </c>
      <c r="F121" s="24">
        <v>93.888289999999984</v>
      </c>
      <c r="G121" s="55">
        <v>96.202430000000007</v>
      </c>
      <c r="H121" s="94">
        <v>96.53</v>
      </c>
      <c r="I121" s="84">
        <v>96.303330000000003</v>
      </c>
      <c r="J121" s="7">
        <v>0.44333333333333336</v>
      </c>
      <c r="K121" s="7">
        <v>460.28666666666669</v>
      </c>
      <c r="L121" s="7">
        <v>21.743333333333332</v>
      </c>
      <c r="M121" s="20">
        <v>12.4</v>
      </c>
      <c r="N121" s="24">
        <v>11.839999999999998</v>
      </c>
      <c r="O121" s="95">
        <v>11.110413333333335</v>
      </c>
      <c r="P121" s="52">
        <v>13.444706666666667</v>
      </c>
      <c r="Q121" s="96">
        <v>22.948160000000001</v>
      </c>
      <c r="R121" s="23">
        <f t="shared" si="6"/>
        <v>574.27770400000009</v>
      </c>
      <c r="S121" s="26">
        <f t="shared" si="8"/>
        <v>-40.584858620664818</v>
      </c>
    </row>
    <row r="122" spans="1:21" x14ac:dyDescent="0.2">
      <c r="B122" s="22" t="s">
        <v>236</v>
      </c>
      <c r="C122" s="22" t="s">
        <v>51</v>
      </c>
      <c r="D122" s="73" t="s">
        <v>457</v>
      </c>
      <c r="E122" s="66">
        <v>99.808839999999989</v>
      </c>
      <c r="F122" s="24">
        <v>99.813816666666654</v>
      </c>
      <c r="G122" s="55">
        <v>98.949839999999995</v>
      </c>
      <c r="H122" s="94">
        <v>99.63</v>
      </c>
      <c r="I122" s="84">
        <v>99.614070000000012</v>
      </c>
      <c r="J122" s="7">
        <v>0.11666666666666665</v>
      </c>
      <c r="K122" s="7">
        <v>590.29</v>
      </c>
      <c r="L122" s="7">
        <v>22.666666666666668</v>
      </c>
      <c r="M122" s="20">
        <v>23.55</v>
      </c>
      <c r="N122" s="24">
        <v>17.193333333333332</v>
      </c>
      <c r="O122" s="95">
        <v>14.310120000000001</v>
      </c>
      <c r="P122" s="52">
        <v>18.254263333333331</v>
      </c>
      <c r="Q122" s="96">
        <v>22.057033333333337</v>
      </c>
      <c r="R122" s="23">
        <f t="shared" si="6"/>
        <v>551.97725916666684</v>
      </c>
      <c r="S122" s="26">
        <f t="shared" si="8"/>
        <v>-62.885303453998063</v>
      </c>
    </row>
    <row r="123" spans="1:21" x14ac:dyDescent="0.2">
      <c r="B123" s="22" t="s">
        <v>320</v>
      </c>
      <c r="C123" s="22" t="s">
        <v>341</v>
      </c>
      <c r="D123" s="73" t="s">
        <v>293</v>
      </c>
      <c r="E123" s="66">
        <v>100</v>
      </c>
      <c r="F123" s="24">
        <v>99.119836666666671</v>
      </c>
      <c r="G123" s="55">
        <v>98.547759999999997</v>
      </c>
      <c r="H123" s="94">
        <v>100</v>
      </c>
      <c r="I123" s="84">
        <v>100</v>
      </c>
      <c r="J123" s="7">
        <v>-0.36333333333333334</v>
      </c>
      <c r="K123" s="7">
        <v>630.8033333333334</v>
      </c>
      <c r="L123" s="7">
        <v>25.233333333333334</v>
      </c>
      <c r="M123" s="20">
        <v>18.739999999999998</v>
      </c>
      <c r="N123" s="24">
        <v>14.299999999999999</v>
      </c>
      <c r="O123" s="95">
        <v>15.050030000000001</v>
      </c>
      <c r="P123" s="52">
        <v>21.71951</v>
      </c>
      <c r="Q123" s="96">
        <v>21.970843333333335</v>
      </c>
      <c r="R123" s="23">
        <f t="shared" si="6"/>
        <v>549.82035441666676</v>
      </c>
      <c r="S123" s="26">
        <f t="shared" si="8"/>
        <v>-65.042208203998143</v>
      </c>
    </row>
    <row r="124" spans="1:21" x14ac:dyDescent="0.2">
      <c r="B124" s="22" t="s">
        <v>319</v>
      </c>
      <c r="C124" s="22" t="s">
        <v>283</v>
      </c>
      <c r="D124" s="73" t="s">
        <v>290</v>
      </c>
      <c r="E124" s="66">
        <v>98.830993333333325</v>
      </c>
      <c r="F124" s="24">
        <v>99.442803333333345</v>
      </c>
      <c r="G124" s="55">
        <v>99.651319999999998</v>
      </c>
      <c r="H124" s="94">
        <v>98.41</v>
      </c>
      <c r="I124" s="84">
        <v>95.539349999999999</v>
      </c>
      <c r="J124" s="7">
        <v>0.85</v>
      </c>
      <c r="K124" s="7">
        <v>736.83333333333337</v>
      </c>
      <c r="L124" s="7">
        <v>26.303333333333335</v>
      </c>
      <c r="M124" s="20">
        <v>10.19</v>
      </c>
      <c r="N124" s="24">
        <v>8.6433333333333326</v>
      </c>
      <c r="O124" s="95">
        <v>6.4454900000000004</v>
      </c>
      <c r="P124" s="52">
        <v>9.5138066666666674</v>
      </c>
      <c r="Q124" s="96">
        <v>21.487389999999998</v>
      </c>
      <c r="R124" s="23">
        <f t="shared" si="6"/>
        <v>537.72193475000006</v>
      </c>
      <c r="S124" s="26">
        <f t="shared" si="8"/>
        <v>-77.140627870664844</v>
      </c>
    </row>
    <row r="125" spans="1:21" x14ac:dyDescent="0.2">
      <c r="B125" s="22" t="s">
        <v>297</v>
      </c>
      <c r="C125" s="22" t="s">
        <v>296</v>
      </c>
      <c r="D125" s="73" t="s">
        <v>293</v>
      </c>
      <c r="E125" s="66">
        <v>99.805233333333334</v>
      </c>
      <c r="F125" s="24">
        <v>98.687566666666669</v>
      </c>
      <c r="G125" s="55">
        <v>98.875380000000007</v>
      </c>
      <c r="H125" s="94">
        <v>99</v>
      </c>
      <c r="I125" s="84">
        <v>91.666666666666671</v>
      </c>
      <c r="J125" s="7">
        <v>1.18</v>
      </c>
      <c r="K125" s="7">
        <v>775.02333333333343</v>
      </c>
      <c r="L125" s="7">
        <v>26.06666666666667</v>
      </c>
      <c r="M125" s="20">
        <v>31.18</v>
      </c>
      <c r="N125" s="24">
        <v>26.17</v>
      </c>
      <c r="O125" s="95">
        <v>19.672946666666668</v>
      </c>
      <c r="P125" s="52">
        <v>26.354710000000001</v>
      </c>
      <c r="Q125" s="96">
        <v>23.634800000000002</v>
      </c>
      <c r="R125" s="23">
        <f t="shared" si="6"/>
        <v>591.46087000000011</v>
      </c>
      <c r="S125" s="26">
        <f t="shared" si="8"/>
        <v>-23.40169262066479</v>
      </c>
      <c r="T125" t="s">
        <v>567</v>
      </c>
    </row>
    <row r="126" spans="1:21" x14ac:dyDescent="0.2">
      <c r="B126" t="s">
        <v>444</v>
      </c>
      <c r="C126" t="s">
        <v>452</v>
      </c>
      <c r="D126" s="73" t="s">
        <v>295</v>
      </c>
      <c r="E126" s="20" t="s">
        <v>59</v>
      </c>
      <c r="F126" s="19" t="s">
        <v>59</v>
      </c>
      <c r="G126" s="101" t="s">
        <v>59</v>
      </c>
      <c r="H126" s="94">
        <v>93.9</v>
      </c>
      <c r="I126" s="84">
        <v>98.68235</v>
      </c>
      <c r="J126" s="7">
        <v>8.3333333333333329E-2</v>
      </c>
      <c r="K126">
        <v>684.33333333333337</v>
      </c>
      <c r="L126" s="7">
        <v>23.31</v>
      </c>
      <c r="M126" s="20" t="s">
        <v>59</v>
      </c>
      <c r="N126" s="19" t="s">
        <v>59</v>
      </c>
      <c r="O126" s="101" t="s">
        <v>59</v>
      </c>
      <c r="P126" s="77">
        <v>22.948160000000001</v>
      </c>
      <c r="Q126" s="96">
        <v>22.31617</v>
      </c>
      <c r="R126" s="23">
        <f t="shared" si="6"/>
        <v>558.46215425000003</v>
      </c>
      <c r="S126" s="26">
        <f t="shared" si="8"/>
        <v>-56.400408370664877</v>
      </c>
    </row>
    <row r="127" spans="1:21" s="9" customFormat="1" x14ac:dyDescent="0.2">
      <c r="B127" t="s">
        <v>522</v>
      </c>
      <c r="C127" t="s">
        <v>410</v>
      </c>
      <c r="D127" t="s">
        <v>293</v>
      </c>
      <c r="E127" s="20" t="s">
        <v>59</v>
      </c>
      <c r="F127" s="19" t="s">
        <v>59</v>
      </c>
      <c r="G127" s="101" t="s">
        <v>59</v>
      </c>
      <c r="H127" s="112" t="s">
        <v>59</v>
      </c>
      <c r="I127" s="84">
        <v>100</v>
      </c>
      <c r="J127" s="7">
        <v>0.75666666666666671</v>
      </c>
      <c r="K127">
        <v>828.58333333333337</v>
      </c>
      <c r="L127" s="7">
        <v>21.716666666666665</v>
      </c>
      <c r="M127" s="20" t="s">
        <v>59</v>
      </c>
      <c r="N127" s="19" t="s">
        <v>59</v>
      </c>
      <c r="O127" s="101" t="s">
        <v>59</v>
      </c>
      <c r="P127" s="112" t="s">
        <v>59</v>
      </c>
      <c r="Q127" s="98">
        <v>23.720826666666667</v>
      </c>
      <c r="R127" s="23">
        <f t="shared" si="6"/>
        <v>593.61368733333336</v>
      </c>
      <c r="S127" s="26">
        <f t="shared" si="8"/>
        <v>-21.248875287331543</v>
      </c>
      <c r="U127"/>
    </row>
    <row r="128" spans="1:21" s="9" customFormat="1" x14ac:dyDescent="0.2">
      <c r="A128"/>
      <c r="B128" s="22" t="s">
        <v>413</v>
      </c>
      <c r="C128" s="22" t="s">
        <v>367</v>
      </c>
      <c r="D128" s="73" t="s">
        <v>295</v>
      </c>
      <c r="E128" s="20" t="s">
        <v>59</v>
      </c>
      <c r="F128" s="24">
        <v>100</v>
      </c>
      <c r="G128" s="55">
        <v>99.786109999999994</v>
      </c>
      <c r="H128" s="94">
        <v>100</v>
      </c>
      <c r="I128" s="84">
        <v>100</v>
      </c>
      <c r="J128" s="7">
        <v>1.3499999999999999</v>
      </c>
      <c r="K128">
        <v>587.33333333333337</v>
      </c>
      <c r="L128" s="7">
        <v>26.863333333333333</v>
      </c>
      <c r="M128" s="20" t="s">
        <v>59</v>
      </c>
      <c r="N128" s="24">
        <v>18.869999999999997</v>
      </c>
      <c r="O128" s="95">
        <v>19.456943333333331</v>
      </c>
      <c r="P128" s="52">
        <v>27.394220000000001</v>
      </c>
      <c r="Q128" s="96">
        <v>29.538786666666667</v>
      </c>
      <c r="R128" s="23">
        <f t="shared" si="6"/>
        <v>739.20813633333341</v>
      </c>
      <c r="S128" s="27">
        <f>R128-R$181</f>
        <v>124.34557371266851</v>
      </c>
      <c r="T128"/>
    </row>
    <row r="129" spans="2:21" x14ac:dyDescent="0.2">
      <c r="B129" s="22" t="s">
        <v>351</v>
      </c>
      <c r="C129" s="22" t="s">
        <v>18</v>
      </c>
      <c r="D129" s="73" t="s">
        <v>293</v>
      </c>
      <c r="E129" s="20" t="s">
        <v>59</v>
      </c>
      <c r="F129" s="24">
        <v>96.125249999999994</v>
      </c>
      <c r="G129" s="61">
        <v>100</v>
      </c>
      <c r="H129" s="94">
        <v>99.85</v>
      </c>
      <c r="I129" s="84">
        <v>99.881293333333318</v>
      </c>
      <c r="J129" s="7">
        <v>0.06</v>
      </c>
      <c r="K129" s="7">
        <v>453.61666666666662</v>
      </c>
      <c r="L129" s="7">
        <v>18.2</v>
      </c>
      <c r="M129" s="20" t="s">
        <v>59</v>
      </c>
      <c r="N129" s="24">
        <v>12.783333333333333</v>
      </c>
      <c r="O129" s="95">
        <v>11.067489999999999</v>
      </c>
      <c r="P129" s="52">
        <v>17.536013333333333</v>
      </c>
      <c r="Q129" s="96">
        <v>17.881746666666668</v>
      </c>
      <c r="R129" s="23">
        <f t="shared" si="6"/>
        <v>447.49071033333342</v>
      </c>
      <c r="S129" s="26">
        <f>R129-R$181</f>
        <v>-167.37185228733148</v>
      </c>
      <c r="T129" t="s">
        <v>483</v>
      </c>
      <c r="U129" s="9"/>
    </row>
    <row r="130" spans="2:21" x14ac:dyDescent="0.2">
      <c r="B130" t="s">
        <v>445</v>
      </c>
      <c r="C130" t="s">
        <v>453</v>
      </c>
      <c r="D130" s="73" t="s">
        <v>458</v>
      </c>
      <c r="E130" s="20" t="s">
        <v>59</v>
      </c>
      <c r="F130" s="19" t="s">
        <v>59</v>
      </c>
      <c r="G130" s="101" t="s">
        <v>59</v>
      </c>
      <c r="H130" s="94">
        <v>99.7</v>
      </c>
      <c r="I130" s="84">
        <v>100</v>
      </c>
      <c r="J130" s="7">
        <v>0.42333333333333334</v>
      </c>
      <c r="K130" s="7">
        <v>432.02</v>
      </c>
      <c r="L130" s="7">
        <v>21.246666666666666</v>
      </c>
      <c r="M130" s="20" t="s">
        <v>59</v>
      </c>
      <c r="N130" s="19" t="s">
        <v>59</v>
      </c>
      <c r="O130" s="101" t="s">
        <v>59</v>
      </c>
      <c r="P130" s="77">
        <v>21.49</v>
      </c>
      <c r="Q130" s="96">
        <v>21.515249999999998</v>
      </c>
      <c r="R130" s="23">
        <f t="shared" si="6"/>
        <v>538.41913125000008</v>
      </c>
      <c r="S130" s="26">
        <f t="shared" ref="S130:S136" si="9">R130-R$181</f>
        <v>-76.443431370664825</v>
      </c>
    </row>
    <row r="131" spans="2:21" x14ac:dyDescent="0.2">
      <c r="B131" t="s">
        <v>508</v>
      </c>
      <c r="C131" t="s">
        <v>509</v>
      </c>
      <c r="D131" s="73" t="s">
        <v>521</v>
      </c>
      <c r="E131" s="20" t="s">
        <v>59</v>
      </c>
      <c r="F131" s="19" t="s">
        <v>59</v>
      </c>
      <c r="G131" s="101" t="s">
        <v>59</v>
      </c>
      <c r="H131" s="112" t="s">
        <v>59</v>
      </c>
      <c r="I131" s="84">
        <v>98.432099999999991</v>
      </c>
      <c r="J131" s="7">
        <v>0</v>
      </c>
      <c r="K131">
        <v>662.21</v>
      </c>
      <c r="L131" s="7">
        <v>17.52</v>
      </c>
      <c r="M131" s="20" t="s">
        <v>59</v>
      </c>
      <c r="N131" s="19" t="s">
        <v>59</v>
      </c>
      <c r="O131" s="101" t="s">
        <v>59</v>
      </c>
      <c r="P131" s="112" t="s">
        <v>59</v>
      </c>
      <c r="Q131" s="98">
        <v>10.257616666666665</v>
      </c>
      <c r="R131" s="23">
        <f t="shared" ref="R131:R180" si="10">SUM(Q131*0.275)*91</f>
        <v>256.69685708333333</v>
      </c>
      <c r="S131" s="26">
        <f t="shared" si="9"/>
        <v>-358.16570553733158</v>
      </c>
    </row>
    <row r="132" spans="2:21" x14ac:dyDescent="0.2">
      <c r="B132" s="22" t="s">
        <v>399</v>
      </c>
      <c r="C132" s="22" t="s">
        <v>253</v>
      </c>
      <c r="D132" s="73" t="s">
        <v>293</v>
      </c>
      <c r="E132" s="20" t="s">
        <v>59</v>
      </c>
      <c r="F132" s="19" t="s">
        <v>59</v>
      </c>
      <c r="G132" s="55">
        <v>94.164079999999998</v>
      </c>
      <c r="H132" s="94">
        <v>100</v>
      </c>
      <c r="I132" s="84">
        <v>100</v>
      </c>
      <c r="J132" s="7">
        <v>4.6666666666666669E-2</v>
      </c>
      <c r="K132" s="7">
        <v>408.54666666666662</v>
      </c>
      <c r="L132" s="7">
        <v>22.5</v>
      </c>
      <c r="M132" s="20" t="s">
        <v>59</v>
      </c>
      <c r="N132" s="19" t="s">
        <v>59</v>
      </c>
      <c r="O132" s="95">
        <v>16.934184999999999</v>
      </c>
      <c r="P132" s="52">
        <v>16.296326666666669</v>
      </c>
      <c r="Q132" s="96">
        <v>17.640280000000001</v>
      </c>
      <c r="R132" s="23">
        <f t="shared" si="10"/>
        <v>441.44800700000008</v>
      </c>
      <c r="S132" s="26">
        <f t="shared" si="9"/>
        <v>-173.41455562066483</v>
      </c>
    </row>
    <row r="133" spans="2:21" x14ac:dyDescent="0.2">
      <c r="B133" t="s">
        <v>510</v>
      </c>
      <c r="C133" t="s">
        <v>511</v>
      </c>
      <c r="D133" s="73" t="s">
        <v>291</v>
      </c>
      <c r="E133" s="20" t="s">
        <v>59</v>
      </c>
      <c r="F133" s="19" t="s">
        <v>59</v>
      </c>
      <c r="G133" s="101" t="s">
        <v>59</v>
      </c>
      <c r="H133" s="112" t="s">
        <v>59</v>
      </c>
      <c r="I133" s="84">
        <v>100</v>
      </c>
      <c r="J133" s="7">
        <v>0</v>
      </c>
      <c r="K133" t="s">
        <v>59</v>
      </c>
      <c r="L133" t="s">
        <v>59</v>
      </c>
      <c r="M133" s="20" t="s">
        <v>59</v>
      </c>
      <c r="N133" s="19" t="s">
        <v>59</v>
      </c>
      <c r="O133" s="101" t="s">
        <v>59</v>
      </c>
      <c r="P133" s="112" t="s">
        <v>59</v>
      </c>
      <c r="Q133" s="98">
        <v>0</v>
      </c>
      <c r="R133" s="23" t="s">
        <v>59</v>
      </c>
      <c r="S133" s="26" t="s">
        <v>59</v>
      </c>
      <c r="T133" t="s">
        <v>574</v>
      </c>
    </row>
    <row r="134" spans="2:21" x14ac:dyDescent="0.2">
      <c r="B134" s="22" t="s">
        <v>352</v>
      </c>
      <c r="C134" s="22" t="s">
        <v>24</v>
      </c>
      <c r="D134" s="73" t="s">
        <v>293</v>
      </c>
      <c r="E134" s="20" t="s">
        <v>59</v>
      </c>
      <c r="F134" s="24">
        <v>98.043076666666664</v>
      </c>
      <c r="G134" s="55">
        <v>97.689779999999999</v>
      </c>
      <c r="H134" s="94">
        <v>100</v>
      </c>
      <c r="I134" s="84">
        <v>100</v>
      </c>
      <c r="J134" s="7">
        <v>-0.47666666666666663</v>
      </c>
      <c r="K134" s="7">
        <v>373.68666666666667</v>
      </c>
      <c r="L134" s="7">
        <v>19.963333333333331</v>
      </c>
      <c r="M134" s="20" t="s">
        <v>59</v>
      </c>
      <c r="N134" s="24">
        <v>11.31</v>
      </c>
      <c r="O134" s="95">
        <v>9.5661733333333316</v>
      </c>
      <c r="P134" s="52">
        <v>12.168476666666669</v>
      </c>
      <c r="Q134" s="96">
        <v>13.790043333333335</v>
      </c>
      <c r="R134" s="23">
        <f t="shared" si="10"/>
        <v>345.09583441666672</v>
      </c>
      <c r="S134" s="26">
        <f t="shared" si="9"/>
        <v>-269.76672820399818</v>
      </c>
      <c r="T134" s="2"/>
    </row>
    <row r="135" spans="2:21" x14ac:dyDescent="0.2">
      <c r="B135" s="22" t="s">
        <v>401</v>
      </c>
      <c r="C135" s="22" t="s">
        <v>305</v>
      </c>
      <c r="D135" s="73" t="s">
        <v>294</v>
      </c>
      <c r="E135" s="20" t="s">
        <v>59</v>
      </c>
      <c r="F135" s="24" t="s">
        <v>59</v>
      </c>
      <c r="G135" s="55">
        <v>100</v>
      </c>
      <c r="H135" s="94">
        <v>100</v>
      </c>
      <c r="I135" s="84">
        <v>99.974273333333329</v>
      </c>
      <c r="J135" s="7">
        <v>0.62666666666666659</v>
      </c>
      <c r="K135" s="7">
        <v>601.91999999999996</v>
      </c>
      <c r="L135" s="7">
        <v>19.573333333333334</v>
      </c>
      <c r="M135" s="20" t="s">
        <v>59</v>
      </c>
      <c r="N135" s="24" t="s">
        <v>59</v>
      </c>
      <c r="O135" s="95">
        <v>13.429600000000001</v>
      </c>
      <c r="P135" s="52">
        <v>11.926293333333334</v>
      </c>
      <c r="Q135" s="96">
        <v>18.09308</v>
      </c>
      <c r="R135" s="23">
        <f t="shared" si="10"/>
        <v>452.77932700000002</v>
      </c>
      <c r="S135" s="26">
        <f t="shared" si="9"/>
        <v>-162.08323562066488</v>
      </c>
    </row>
    <row r="136" spans="2:21" x14ac:dyDescent="0.2">
      <c r="B136" t="s">
        <v>512</v>
      </c>
      <c r="C136" t="s">
        <v>249</v>
      </c>
      <c r="D136" s="73" t="s">
        <v>458</v>
      </c>
      <c r="E136" s="20" t="s">
        <v>59</v>
      </c>
      <c r="F136" s="19" t="s">
        <v>59</v>
      </c>
      <c r="G136" s="101" t="s">
        <v>59</v>
      </c>
      <c r="H136" s="112" t="s">
        <v>59</v>
      </c>
      <c r="I136" s="84">
        <v>99.438553333333331</v>
      </c>
      <c r="J136" s="7">
        <v>0.52333333333333332</v>
      </c>
      <c r="K136">
        <v>516.71666666666658</v>
      </c>
      <c r="L136" s="7">
        <v>24.990000000000002</v>
      </c>
      <c r="M136" s="20" t="s">
        <v>59</v>
      </c>
      <c r="N136" s="19" t="s">
        <v>59</v>
      </c>
      <c r="O136" s="101" t="s">
        <v>59</v>
      </c>
      <c r="P136" s="112" t="s">
        <v>59</v>
      </c>
      <c r="Q136" s="98">
        <v>20.316136666666665</v>
      </c>
      <c r="R136" s="23">
        <f t="shared" si="10"/>
        <v>508.41132008333335</v>
      </c>
      <c r="S136" s="26">
        <f t="shared" si="9"/>
        <v>-106.45124253733155</v>
      </c>
      <c r="U136" s="11"/>
    </row>
    <row r="137" spans="2:21" x14ac:dyDescent="0.2">
      <c r="B137" s="22" t="s">
        <v>326</v>
      </c>
      <c r="C137" s="22" t="s">
        <v>31</v>
      </c>
      <c r="D137" s="73" t="s">
        <v>293</v>
      </c>
      <c r="E137" s="66">
        <v>99.566086666666664</v>
      </c>
      <c r="F137" s="24">
        <v>90.139470000000003</v>
      </c>
      <c r="G137" s="55">
        <v>98.880260000000007</v>
      </c>
      <c r="H137" s="94">
        <v>98.24</v>
      </c>
      <c r="I137" s="84">
        <v>97.638893333333343</v>
      </c>
      <c r="J137" s="7">
        <v>0.39333333333333337</v>
      </c>
      <c r="K137" s="7">
        <v>332.88</v>
      </c>
      <c r="L137" s="7">
        <v>22.01</v>
      </c>
      <c r="M137" s="20">
        <v>8.27</v>
      </c>
      <c r="N137" s="24">
        <v>5.9333333333333336</v>
      </c>
      <c r="O137" s="95">
        <v>5.7624533333333341</v>
      </c>
      <c r="P137" s="52">
        <v>6.5631500000000003</v>
      </c>
      <c r="Q137" s="96">
        <v>7.0868133333333345</v>
      </c>
      <c r="R137" s="23">
        <f t="shared" si="10"/>
        <v>177.34750366666671</v>
      </c>
      <c r="S137" s="26">
        <f t="shared" ref="S137:S151" si="11">R137-R$181</f>
        <v>-437.51505895399816</v>
      </c>
      <c r="T137" t="s">
        <v>60</v>
      </c>
      <c r="U137" s="11"/>
    </row>
    <row r="138" spans="2:21" x14ac:dyDescent="0.2">
      <c r="B138" s="22" t="s">
        <v>237</v>
      </c>
      <c r="C138" s="22" t="s">
        <v>52</v>
      </c>
      <c r="D138" s="73" t="s">
        <v>294</v>
      </c>
      <c r="E138" s="66">
        <v>98.745893333333342</v>
      </c>
      <c r="F138" s="24">
        <v>99.857199999999992</v>
      </c>
      <c r="G138" s="55">
        <v>99.930260000000004</v>
      </c>
      <c r="H138" s="94">
        <v>99.87</v>
      </c>
      <c r="I138" s="84">
        <v>99.78000333333334</v>
      </c>
      <c r="J138" s="7">
        <v>-2.7133333333333334</v>
      </c>
      <c r="K138" s="7">
        <v>532.91999999999996</v>
      </c>
      <c r="L138" s="7">
        <v>24.093333333333334</v>
      </c>
      <c r="M138" s="20">
        <v>20.83</v>
      </c>
      <c r="N138" s="24">
        <v>17.696666666666669</v>
      </c>
      <c r="O138" s="95">
        <v>15.183769999999999</v>
      </c>
      <c r="P138" s="52">
        <v>19.982883333333334</v>
      </c>
      <c r="Q138" s="96">
        <v>27.993269999999999</v>
      </c>
      <c r="R138" s="23">
        <f t="shared" si="10"/>
        <v>700.53158174999999</v>
      </c>
      <c r="S138" s="27">
        <f t="shared" si="11"/>
        <v>85.669019129335084</v>
      </c>
      <c r="U138" s="11"/>
    </row>
    <row r="139" spans="2:21" x14ac:dyDescent="0.2">
      <c r="B139" s="22" t="s">
        <v>328</v>
      </c>
      <c r="C139" s="22" t="s">
        <v>62</v>
      </c>
      <c r="D139" s="73" t="s">
        <v>294</v>
      </c>
      <c r="E139" s="66">
        <v>99.887060000000005</v>
      </c>
      <c r="F139" s="24">
        <v>98.903566666666663</v>
      </c>
      <c r="G139" s="55">
        <v>90.691959999999995</v>
      </c>
      <c r="H139" s="94">
        <v>99.92</v>
      </c>
      <c r="I139" s="84">
        <v>99.881079999999997</v>
      </c>
      <c r="J139" s="7">
        <v>0.13999999999999999</v>
      </c>
      <c r="K139" s="7">
        <v>412.40666666666669</v>
      </c>
      <c r="L139" s="7">
        <v>21.646666666666665</v>
      </c>
      <c r="M139" s="20">
        <v>18.940000000000001</v>
      </c>
      <c r="N139" s="24">
        <v>14.813333333333333</v>
      </c>
      <c r="O139" s="95">
        <v>11.206336666666669</v>
      </c>
      <c r="P139" s="52">
        <v>15.9382</v>
      </c>
      <c r="Q139" s="96">
        <v>16.728326666666668</v>
      </c>
      <c r="R139" s="23">
        <f t="shared" si="10"/>
        <v>418.62637483333339</v>
      </c>
      <c r="S139" s="26">
        <f t="shared" si="11"/>
        <v>-196.23618778733152</v>
      </c>
    </row>
    <row r="140" spans="2:21" x14ac:dyDescent="0.2">
      <c r="B140" s="22" t="s">
        <v>262</v>
      </c>
      <c r="C140" s="22" t="s">
        <v>18</v>
      </c>
      <c r="D140" s="73" t="s">
        <v>293</v>
      </c>
      <c r="E140" s="66">
        <v>100</v>
      </c>
      <c r="F140" s="24">
        <v>98.678663333333347</v>
      </c>
      <c r="G140" s="55">
        <v>99.933750000000003</v>
      </c>
      <c r="H140" s="94">
        <v>99.11</v>
      </c>
      <c r="I140" s="84">
        <v>92.458199999999991</v>
      </c>
      <c r="J140" s="7">
        <v>1.3733333333333333</v>
      </c>
      <c r="K140" s="7">
        <v>616.22333333333336</v>
      </c>
      <c r="L140" s="7">
        <v>22.346666666666668</v>
      </c>
      <c r="M140" s="20">
        <v>23.15</v>
      </c>
      <c r="N140" s="24">
        <v>13.246666666666668</v>
      </c>
      <c r="O140" s="95">
        <v>10.141773333333333</v>
      </c>
      <c r="P140" s="52">
        <v>17.782186666666664</v>
      </c>
      <c r="Q140" s="96">
        <v>18.807886666666665</v>
      </c>
      <c r="R140" s="23">
        <f t="shared" si="10"/>
        <v>470.6673638333333</v>
      </c>
      <c r="S140" s="26">
        <f t="shared" si="11"/>
        <v>-144.19519878733161</v>
      </c>
      <c r="T140" t="s">
        <v>568</v>
      </c>
    </row>
    <row r="141" spans="2:21" x14ac:dyDescent="0.2">
      <c r="B141" s="22" t="s">
        <v>324</v>
      </c>
      <c r="C141" s="22" t="s">
        <v>249</v>
      </c>
      <c r="D141" s="73" t="s">
        <v>458</v>
      </c>
      <c r="E141" s="66">
        <v>95.280616666666674</v>
      </c>
      <c r="F141" s="24">
        <v>99.589043333333336</v>
      </c>
      <c r="G141" s="55">
        <v>99.625950000000003</v>
      </c>
      <c r="H141" s="94">
        <v>100</v>
      </c>
      <c r="I141" s="84">
        <v>99.999326666666661</v>
      </c>
      <c r="J141" s="7">
        <v>7.6666666666666675E-2</v>
      </c>
      <c r="K141" s="7">
        <v>627.05666666666673</v>
      </c>
      <c r="L141" s="7">
        <v>22.823333333333331</v>
      </c>
      <c r="M141" s="20">
        <v>22.39</v>
      </c>
      <c r="N141" s="24">
        <v>15.453333333333333</v>
      </c>
      <c r="O141" s="95">
        <v>12.367273333333333</v>
      </c>
      <c r="P141" s="52">
        <v>16.089236666666665</v>
      </c>
      <c r="Q141" s="96">
        <v>20.615440000000003</v>
      </c>
      <c r="R141" s="23">
        <f t="shared" si="10"/>
        <v>515.90138600000012</v>
      </c>
      <c r="S141" s="26">
        <f t="shared" si="11"/>
        <v>-98.961176620664787</v>
      </c>
    </row>
    <row r="142" spans="2:21" x14ac:dyDescent="0.2">
      <c r="B142" s="22" t="s">
        <v>353</v>
      </c>
      <c r="C142" s="22" t="s">
        <v>305</v>
      </c>
      <c r="D142" s="73" t="s">
        <v>294</v>
      </c>
      <c r="E142" s="20" t="s">
        <v>59</v>
      </c>
      <c r="F142" s="46">
        <v>100</v>
      </c>
      <c r="G142" s="55">
        <v>98.386279999999999</v>
      </c>
      <c r="H142" s="94">
        <v>99.87</v>
      </c>
      <c r="I142" s="84">
        <v>99.837853333333328</v>
      </c>
      <c r="J142" s="7">
        <v>2.9999999999999995E-2</v>
      </c>
      <c r="K142" s="7">
        <v>505.57000000000011</v>
      </c>
      <c r="L142" s="7">
        <v>23.243333333333332</v>
      </c>
      <c r="M142" s="20" t="s">
        <v>59</v>
      </c>
      <c r="N142" s="19">
        <v>15.88</v>
      </c>
      <c r="O142" s="95">
        <v>13.856353333333335</v>
      </c>
      <c r="P142" s="52">
        <v>18.21378</v>
      </c>
      <c r="Q142" s="96">
        <v>20.683813333333333</v>
      </c>
      <c r="R142" s="23">
        <f t="shared" si="10"/>
        <v>517.61242866666669</v>
      </c>
      <c r="S142" s="26">
        <f t="shared" si="11"/>
        <v>-97.250133953998215</v>
      </c>
      <c r="T142" t="s">
        <v>423</v>
      </c>
    </row>
    <row r="143" spans="2:21" x14ac:dyDescent="0.2">
      <c r="B143" s="22" t="s">
        <v>263</v>
      </c>
      <c r="C143" s="22" t="s">
        <v>62</v>
      </c>
      <c r="D143" s="73" t="s">
        <v>294</v>
      </c>
      <c r="E143" s="66">
        <v>97.615926666666667</v>
      </c>
      <c r="F143" s="24">
        <v>99.386489999999995</v>
      </c>
      <c r="G143" s="55">
        <v>99.726889999999997</v>
      </c>
      <c r="H143" s="94">
        <v>96.6</v>
      </c>
      <c r="I143" s="84">
        <v>94.244776666666667</v>
      </c>
      <c r="J143" s="7">
        <v>0.79333333333333333</v>
      </c>
      <c r="K143" s="7">
        <v>688.71</v>
      </c>
      <c r="L143" s="7">
        <v>24.163333333333334</v>
      </c>
      <c r="M143" s="20">
        <v>23.97</v>
      </c>
      <c r="N143" s="24">
        <v>17.73</v>
      </c>
      <c r="O143" s="95">
        <v>15.702336666666664</v>
      </c>
      <c r="P143" s="52">
        <v>22.053356666666669</v>
      </c>
      <c r="Q143" s="96">
        <v>26.167869999999997</v>
      </c>
      <c r="R143" s="23">
        <f t="shared" si="10"/>
        <v>654.85094674999993</v>
      </c>
      <c r="S143" s="27">
        <f t="shared" si="11"/>
        <v>39.988384129335032</v>
      </c>
    </row>
    <row r="144" spans="2:21" x14ac:dyDescent="0.2">
      <c r="B144" s="22" t="s">
        <v>306</v>
      </c>
      <c r="C144" s="22" t="s">
        <v>284</v>
      </c>
      <c r="D144" s="73" t="s">
        <v>293</v>
      </c>
      <c r="E144" s="66">
        <v>100</v>
      </c>
      <c r="F144" s="24">
        <v>99.325903333333329</v>
      </c>
      <c r="G144" s="55">
        <v>99.562460000000002</v>
      </c>
      <c r="H144" s="94">
        <v>99.8</v>
      </c>
      <c r="I144" s="84">
        <v>100</v>
      </c>
      <c r="J144" s="7">
        <v>-0.41666666666666669</v>
      </c>
      <c r="K144" s="7">
        <v>546.42999999999995</v>
      </c>
      <c r="L144" s="7">
        <v>25.803333333333335</v>
      </c>
      <c r="M144" s="20">
        <v>26.65</v>
      </c>
      <c r="N144" s="24">
        <v>17.169999999999998</v>
      </c>
      <c r="O144" s="95">
        <v>15.055996666666667</v>
      </c>
      <c r="P144" s="52">
        <v>18.404683333333335</v>
      </c>
      <c r="Q144" s="96">
        <v>22.503826666666669</v>
      </c>
      <c r="R144" s="23">
        <f t="shared" si="10"/>
        <v>563.15826233333348</v>
      </c>
      <c r="S144" s="26">
        <f t="shared" si="11"/>
        <v>-51.704300287331421</v>
      </c>
    </row>
    <row r="145" spans="2:20" x14ac:dyDescent="0.2">
      <c r="B145" s="22" t="s">
        <v>313</v>
      </c>
      <c r="C145" s="22" t="s">
        <v>47</v>
      </c>
      <c r="D145" s="73" t="s">
        <v>439</v>
      </c>
      <c r="E145" s="66">
        <v>99.993446666666671</v>
      </c>
      <c r="F145" s="24">
        <v>96.64373333333333</v>
      </c>
      <c r="G145" s="55">
        <v>92.773560000000003</v>
      </c>
      <c r="H145" s="94">
        <v>88.96</v>
      </c>
      <c r="I145" s="84">
        <v>95.662050000000008</v>
      </c>
      <c r="J145" s="7">
        <v>0.53333333333333333</v>
      </c>
      <c r="K145" s="7">
        <v>427.00333333333333</v>
      </c>
      <c r="L145" s="7">
        <v>25.493333333333336</v>
      </c>
      <c r="M145" s="20">
        <v>15.85</v>
      </c>
      <c r="N145" s="24">
        <v>12.913333333333334</v>
      </c>
      <c r="O145" s="95">
        <v>10.376023333333332</v>
      </c>
      <c r="P145" s="52">
        <v>13.442070000000001</v>
      </c>
      <c r="Q145" s="96">
        <v>15.931989999999999</v>
      </c>
      <c r="R145" s="23">
        <f t="shared" si="10"/>
        <v>398.69804975</v>
      </c>
      <c r="S145" s="26">
        <f t="shared" si="11"/>
        <v>-216.16451287066491</v>
      </c>
      <c r="T145" t="s">
        <v>587</v>
      </c>
    </row>
    <row r="146" spans="2:20" x14ac:dyDescent="0.2">
      <c r="B146" s="22" t="s">
        <v>238</v>
      </c>
      <c r="C146" s="22" t="s">
        <v>400</v>
      </c>
      <c r="D146" s="73" t="s">
        <v>290</v>
      </c>
      <c r="E146" s="66">
        <v>99.998416666666671</v>
      </c>
      <c r="F146" s="24">
        <v>98.249020000000016</v>
      </c>
      <c r="G146" s="55">
        <v>97.549049999999994</v>
      </c>
      <c r="H146" s="94">
        <v>98.59</v>
      </c>
      <c r="I146" s="84">
        <v>100</v>
      </c>
      <c r="J146" s="7">
        <v>0.41</v>
      </c>
      <c r="K146" s="7">
        <v>549.68333333333339</v>
      </c>
      <c r="L146" s="7">
        <v>24.490000000000002</v>
      </c>
      <c r="M146" s="20">
        <v>20.47</v>
      </c>
      <c r="N146" s="24">
        <v>19.209999999999997</v>
      </c>
      <c r="O146" s="95">
        <v>20.815726666666666</v>
      </c>
      <c r="P146" s="52">
        <v>19.887519999999999</v>
      </c>
      <c r="Q146" s="96">
        <v>22.631339999999998</v>
      </c>
      <c r="R146" s="23">
        <f t="shared" si="10"/>
        <v>566.34928349999996</v>
      </c>
      <c r="S146" s="26">
        <f t="shared" si="11"/>
        <v>-48.513279120664947</v>
      </c>
    </row>
    <row r="147" spans="2:20" x14ac:dyDescent="0.2">
      <c r="B147" t="s">
        <v>446</v>
      </c>
      <c r="C147" t="s">
        <v>253</v>
      </c>
      <c r="D147" s="73" t="s">
        <v>293</v>
      </c>
      <c r="E147" s="20" t="s">
        <v>59</v>
      </c>
      <c r="F147" s="19" t="s">
        <v>59</v>
      </c>
      <c r="G147" s="101" t="s">
        <v>59</v>
      </c>
      <c r="H147" s="94">
        <v>99.93</v>
      </c>
      <c r="I147" s="84">
        <v>100</v>
      </c>
      <c r="J147" s="7">
        <v>0.44333333333333336</v>
      </c>
      <c r="K147" s="7">
        <v>865.43666666666661</v>
      </c>
      <c r="L147" s="7">
        <v>21.35</v>
      </c>
      <c r="M147" s="20" t="s">
        <v>59</v>
      </c>
      <c r="N147" s="19" t="s">
        <v>59</v>
      </c>
      <c r="O147" s="101" t="s">
        <v>59</v>
      </c>
      <c r="P147" s="77">
        <v>27.993269999999999</v>
      </c>
      <c r="Q147" s="96">
        <v>27.074655</v>
      </c>
      <c r="R147" s="23">
        <f t="shared" si="10"/>
        <v>677.54324137499998</v>
      </c>
      <c r="S147" s="27">
        <f t="shared" si="11"/>
        <v>62.680678754335077</v>
      </c>
      <c r="T147" t="s">
        <v>480</v>
      </c>
    </row>
    <row r="148" spans="2:20" x14ac:dyDescent="0.2">
      <c r="B148" s="22" t="s">
        <v>245</v>
      </c>
      <c r="C148" s="22" t="s">
        <v>251</v>
      </c>
      <c r="D148" s="73" t="s">
        <v>439</v>
      </c>
      <c r="E148" s="66">
        <v>100</v>
      </c>
      <c r="F148" s="24">
        <v>99.584816666666669</v>
      </c>
      <c r="G148" s="61">
        <v>100</v>
      </c>
      <c r="H148" s="94">
        <v>100</v>
      </c>
      <c r="I148" s="84">
        <v>100</v>
      </c>
      <c r="J148" s="7">
        <v>0.40000000000000008</v>
      </c>
      <c r="K148" s="7">
        <v>448.57666666666665</v>
      </c>
      <c r="L148" s="7">
        <v>19.923333333333332</v>
      </c>
      <c r="M148" s="20">
        <v>16.43</v>
      </c>
      <c r="N148" s="24">
        <v>15.823333333333332</v>
      </c>
      <c r="O148" s="95">
        <v>14.270406666666668</v>
      </c>
      <c r="P148" s="52">
        <v>15.689766666666666</v>
      </c>
      <c r="Q148" s="96">
        <v>15.633173333333332</v>
      </c>
      <c r="R148" s="23">
        <f t="shared" si="10"/>
        <v>391.22016266666662</v>
      </c>
      <c r="S148" s="26">
        <f t="shared" si="11"/>
        <v>-223.64239995399828</v>
      </c>
    </row>
    <row r="149" spans="2:20" x14ac:dyDescent="0.2">
      <c r="B149" s="22" t="s">
        <v>239</v>
      </c>
      <c r="C149" s="22" t="s">
        <v>62</v>
      </c>
      <c r="D149" s="73" t="s">
        <v>294</v>
      </c>
      <c r="E149" s="66">
        <v>99.749163333333328</v>
      </c>
      <c r="F149" s="24">
        <v>99.122603333333345</v>
      </c>
      <c r="G149" s="55">
        <v>99.354569999999995</v>
      </c>
      <c r="H149" s="94">
        <v>98.47</v>
      </c>
      <c r="I149" s="84">
        <v>96.221360000000004</v>
      </c>
      <c r="J149" s="7">
        <v>1.2766666666666666</v>
      </c>
      <c r="K149" s="7">
        <v>556.7399999999999</v>
      </c>
      <c r="L149" s="7">
        <v>24.939999999999998</v>
      </c>
      <c r="M149" s="20">
        <v>19.649999999999999</v>
      </c>
      <c r="N149" s="24">
        <v>12.826666666666668</v>
      </c>
      <c r="O149" s="95">
        <v>11.659409999999998</v>
      </c>
      <c r="P149" s="52">
        <v>18.952736666666667</v>
      </c>
      <c r="Q149" s="96">
        <v>22.146426666666667</v>
      </c>
      <c r="R149" s="23">
        <f t="shared" si="10"/>
        <v>554.21432733333336</v>
      </c>
      <c r="S149" s="26">
        <f t="shared" si="11"/>
        <v>-60.648235287331545</v>
      </c>
      <c r="T149" t="s">
        <v>482</v>
      </c>
    </row>
    <row r="150" spans="2:20" x14ac:dyDescent="0.2">
      <c r="B150" t="s">
        <v>513</v>
      </c>
      <c r="C150" t="s">
        <v>514</v>
      </c>
      <c r="E150" s="20" t="s">
        <v>59</v>
      </c>
      <c r="F150" s="19" t="s">
        <v>59</v>
      </c>
      <c r="G150" s="101" t="s">
        <v>59</v>
      </c>
      <c r="H150" s="112" t="s">
        <v>59</v>
      </c>
      <c r="I150" s="84">
        <v>98.832673333333332</v>
      </c>
      <c r="J150" s="7">
        <v>2.66</v>
      </c>
      <c r="K150">
        <v>252.17</v>
      </c>
      <c r="L150" s="7">
        <v>21.926666666666669</v>
      </c>
      <c r="M150" s="20" t="s">
        <v>59</v>
      </c>
      <c r="N150" s="19" t="s">
        <v>59</v>
      </c>
      <c r="O150" s="101" t="s">
        <v>59</v>
      </c>
      <c r="P150" s="112" t="s">
        <v>59</v>
      </c>
      <c r="Q150" s="98">
        <v>11.853489999999999</v>
      </c>
      <c r="R150" s="23">
        <f t="shared" si="10"/>
        <v>296.63358725000001</v>
      </c>
      <c r="S150" s="26">
        <f t="shared" si="11"/>
        <v>-318.2289753706649</v>
      </c>
    </row>
    <row r="151" spans="2:20" x14ac:dyDescent="0.2">
      <c r="B151" s="22" t="s">
        <v>264</v>
      </c>
      <c r="C151" s="22" t="s">
        <v>11</v>
      </c>
      <c r="D151" s="73" t="s">
        <v>290</v>
      </c>
      <c r="E151" s="66">
        <v>99.543866666666659</v>
      </c>
      <c r="F151" s="24">
        <v>98.720866666666666</v>
      </c>
      <c r="G151" s="55">
        <v>99.011449999999996</v>
      </c>
      <c r="H151" s="94">
        <v>99.12</v>
      </c>
      <c r="I151" s="84">
        <v>98.792326666666668</v>
      </c>
      <c r="J151" s="7">
        <v>0.28999999999999998</v>
      </c>
      <c r="K151" s="7">
        <v>473.76666666666665</v>
      </c>
      <c r="L151" s="7">
        <v>20.220000000000002</v>
      </c>
      <c r="M151" s="20">
        <v>17.88</v>
      </c>
      <c r="N151" s="24">
        <v>14.356666666666667</v>
      </c>
      <c r="O151" s="95">
        <v>12.98901</v>
      </c>
      <c r="P151" s="52">
        <v>14.885616666666669</v>
      </c>
      <c r="Q151" s="96">
        <v>16.966176666666666</v>
      </c>
      <c r="R151" s="23">
        <f t="shared" si="10"/>
        <v>424.57857108333337</v>
      </c>
      <c r="S151" s="26">
        <f t="shared" si="11"/>
        <v>-190.28399153733153</v>
      </c>
    </row>
    <row r="152" spans="2:20" x14ac:dyDescent="0.2">
      <c r="B152" s="22" t="s">
        <v>321</v>
      </c>
      <c r="C152" s="22" t="s">
        <v>342</v>
      </c>
      <c r="D152" s="73" t="s">
        <v>368</v>
      </c>
      <c r="E152" s="66">
        <v>100</v>
      </c>
      <c r="F152" s="24">
        <v>96.167619999999999</v>
      </c>
      <c r="G152" s="55">
        <v>96.215260000000001</v>
      </c>
      <c r="H152" s="94">
        <v>99.53</v>
      </c>
      <c r="I152" s="84">
        <v>99.654130000000009</v>
      </c>
      <c r="J152" s="7">
        <v>0.18666666666666668</v>
      </c>
      <c r="K152" s="7">
        <v>266.75</v>
      </c>
      <c r="L152" s="7">
        <v>24.57</v>
      </c>
      <c r="M152" s="20">
        <v>12.8</v>
      </c>
      <c r="N152" s="24">
        <v>10.236666666666666</v>
      </c>
      <c r="O152" s="95">
        <v>8.7495833333333337</v>
      </c>
      <c r="P152" s="52">
        <v>10.4298</v>
      </c>
      <c r="Q152" s="96">
        <v>11.74794</v>
      </c>
      <c r="R152" s="23">
        <f t="shared" si="10"/>
        <v>293.99219850000003</v>
      </c>
      <c r="S152" s="26">
        <f t="shared" ref="S152:S172" si="12">R152-R$181</f>
        <v>-320.87036412066487</v>
      </c>
    </row>
    <row r="153" spans="2:20" x14ac:dyDescent="0.2">
      <c r="B153" s="22" t="s">
        <v>330</v>
      </c>
      <c r="C153" s="22" t="s">
        <v>24</v>
      </c>
      <c r="D153" s="73" t="s">
        <v>293</v>
      </c>
      <c r="E153" s="66">
        <v>100</v>
      </c>
      <c r="F153" s="24">
        <v>97.081816666666668</v>
      </c>
      <c r="G153" s="55">
        <v>96.855519999999999</v>
      </c>
      <c r="H153" s="94">
        <v>98.52</v>
      </c>
      <c r="I153" s="84">
        <v>94.667163333333335</v>
      </c>
      <c r="J153" s="7">
        <v>0.25</v>
      </c>
      <c r="K153" s="7">
        <v>511.33333333333331</v>
      </c>
      <c r="L153" s="7">
        <v>23.643333333333334</v>
      </c>
      <c r="M153" s="20">
        <v>15.69</v>
      </c>
      <c r="N153" s="24">
        <v>12.829999999999998</v>
      </c>
      <c r="O153" s="95">
        <v>11.815473333333333</v>
      </c>
      <c r="P153" s="52">
        <v>13.718863333333333</v>
      </c>
      <c r="Q153" s="96">
        <v>15.289296666666667</v>
      </c>
      <c r="R153" s="23">
        <f t="shared" si="10"/>
        <v>382.6146490833334</v>
      </c>
      <c r="S153" s="26">
        <f t="shared" si="12"/>
        <v>-232.2479135373315</v>
      </c>
      <c r="T153" t="s">
        <v>588</v>
      </c>
    </row>
    <row r="154" spans="2:20" x14ac:dyDescent="0.2">
      <c r="B154" s="22" t="s">
        <v>265</v>
      </c>
      <c r="C154" s="22" t="s">
        <v>42</v>
      </c>
      <c r="D154" s="73" t="s">
        <v>458</v>
      </c>
      <c r="E154" s="66">
        <v>97.886900000000011</v>
      </c>
      <c r="F154" s="24">
        <v>96.276743333333343</v>
      </c>
      <c r="G154" s="55">
        <v>97.91686</v>
      </c>
      <c r="H154" s="94">
        <v>94.6</v>
      </c>
      <c r="I154" s="84">
        <v>97.166663333333318</v>
      </c>
      <c r="J154" s="7">
        <v>0.68666666666666665</v>
      </c>
      <c r="K154" s="7">
        <v>227.21</v>
      </c>
      <c r="L154" s="7">
        <v>24.056666666666665</v>
      </c>
      <c r="M154" s="20">
        <v>13.87</v>
      </c>
      <c r="N154" s="24">
        <v>10.876666666666665</v>
      </c>
      <c r="O154" s="95">
        <v>8.9918233333333326</v>
      </c>
      <c r="P154" s="52">
        <v>11.694736666666666</v>
      </c>
      <c r="Q154" s="96">
        <v>13.859114999999999</v>
      </c>
      <c r="R154" s="23">
        <f t="shared" si="10"/>
        <v>346.82435287499999</v>
      </c>
      <c r="S154" s="26">
        <f t="shared" si="12"/>
        <v>-268.03820974566491</v>
      </c>
    </row>
    <row r="155" spans="2:20" x14ac:dyDescent="0.2">
      <c r="B155" s="22" t="s">
        <v>311</v>
      </c>
      <c r="C155" s="22" t="s">
        <v>42</v>
      </c>
      <c r="D155" s="73" t="s">
        <v>458</v>
      </c>
      <c r="E155" s="66">
        <v>99.800259999999994</v>
      </c>
      <c r="F155" s="24">
        <v>99.955979999999997</v>
      </c>
      <c r="G155" s="55">
        <v>94.751159999999999</v>
      </c>
      <c r="H155" s="94">
        <v>99.69</v>
      </c>
      <c r="I155" s="84">
        <v>99.752380000000002</v>
      </c>
      <c r="J155" s="7">
        <v>4.3333333333333335E-2</v>
      </c>
      <c r="K155" s="7">
        <v>337.39</v>
      </c>
      <c r="L155" s="7">
        <v>22.92</v>
      </c>
      <c r="M155" s="20">
        <v>18.86</v>
      </c>
      <c r="N155" s="24">
        <v>15.063333333333333</v>
      </c>
      <c r="O155" s="95">
        <v>10.25365</v>
      </c>
      <c r="P155" s="52">
        <v>13.469833333333334</v>
      </c>
      <c r="Q155" s="96">
        <v>15.797576666666666</v>
      </c>
      <c r="R155" s="23">
        <f t="shared" si="10"/>
        <v>395.33435608333332</v>
      </c>
      <c r="S155" s="26">
        <f t="shared" si="12"/>
        <v>-219.52820653733158</v>
      </c>
    </row>
    <row r="156" spans="2:20" x14ac:dyDescent="0.2">
      <c r="B156" s="22" t="s">
        <v>318</v>
      </c>
      <c r="C156" s="22" t="s">
        <v>15</v>
      </c>
      <c r="D156" s="73" t="s">
        <v>290</v>
      </c>
      <c r="E156" s="66">
        <v>99.979690000000005</v>
      </c>
      <c r="F156" s="24">
        <v>97.073196666666661</v>
      </c>
      <c r="G156" s="61">
        <v>100</v>
      </c>
      <c r="H156" s="94">
        <v>97.53</v>
      </c>
      <c r="I156" s="84">
        <v>98.376883333333339</v>
      </c>
      <c r="J156" s="7">
        <v>0.39999999999999997</v>
      </c>
      <c r="K156" s="7">
        <v>385.29999999999995</v>
      </c>
      <c r="L156" s="7">
        <v>20.573333333333334</v>
      </c>
      <c r="M156" s="20">
        <v>14.8</v>
      </c>
      <c r="N156" s="24">
        <v>13.393333333333333</v>
      </c>
      <c r="O156" s="95">
        <v>7.2958733333333337</v>
      </c>
      <c r="P156" s="52">
        <v>12.829173333333335</v>
      </c>
      <c r="Q156" s="96">
        <v>13.983333333333334</v>
      </c>
      <c r="R156" s="23">
        <f t="shared" si="10"/>
        <v>349.93291666666676</v>
      </c>
      <c r="S156" s="26">
        <f t="shared" si="12"/>
        <v>-264.92964595399815</v>
      </c>
      <c r="T156" t="s">
        <v>481</v>
      </c>
    </row>
    <row r="157" spans="2:20" x14ac:dyDescent="0.2">
      <c r="B157" s="22" t="s">
        <v>335</v>
      </c>
      <c r="C157" s="22" t="s">
        <v>285</v>
      </c>
      <c r="D157" s="73" t="s">
        <v>369</v>
      </c>
      <c r="E157" s="66">
        <v>99.86484333333334</v>
      </c>
      <c r="F157" s="24">
        <v>98.022739999999999</v>
      </c>
      <c r="G157" s="55">
        <v>98.569119999999998</v>
      </c>
      <c r="H157" s="94">
        <v>98.09</v>
      </c>
      <c r="I157" s="84">
        <v>97.709389999999999</v>
      </c>
      <c r="J157" s="7">
        <v>-0.47333333333333333</v>
      </c>
      <c r="K157" s="7">
        <v>474.55333333333334</v>
      </c>
      <c r="L157" s="7" t="s">
        <v>59</v>
      </c>
      <c r="M157" s="20">
        <v>25.91</v>
      </c>
      <c r="N157" s="24">
        <v>15.463333333333333</v>
      </c>
      <c r="O157" s="95">
        <v>13.393610000000001</v>
      </c>
      <c r="P157" s="52">
        <v>21.049410000000002</v>
      </c>
      <c r="Q157" s="96">
        <v>22.893876666666667</v>
      </c>
      <c r="R157" s="23">
        <f t="shared" si="10"/>
        <v>572.91926358333342</v>
      </c>
      <c r="S157" s="26">
        <f t="shared" si="12"/>
        <v>-41.943299037331485</v>
      </c>
    </row>
    <row r="158" spans="2:20" x14ac:dyDescent="0.2">
      <c r="B158" s="22" t="s">
        <v>266</v>
      </c>
      <c r="C158" s="22" t="s">
        <v>27</v>
      </c>
      <c r="D158" s="73" t="s">
        <v>363</v>
      </c>
      <c r="E158" s="66">
        <v>100</v>
      </c>
      <c r="F158" s="24">
        <v>95.557136666666679</v>
      </c>
      <c r="G158" s="55">
        <v>93.526110000000003</v>
      </c>
      <c r="H158" s="102">
        <v>99</v>
      </c>
      <c r="I158" s="34">
        <v>99</v>
      </c>
      <c r="J158" s="7">
        <v>2.0766666666666667</v>
      </c>
      <c r="K158" s="7">
        <v>274.49</v>
      </c>
      <c r="L158" s="7">
        <v>25.276666666666667</v>
      </c>
      <c r="M158" s="20">
        <v>23.4</v>
      </c>
      <c r="N158" s="24">
        <v>17.873333333333335</v>
      </c>
      <c r="O158" s="95">
        <v>15.141133333333332</v>
      </c>
      <c r="P158" s="52">
        <v>21.003196666666668</v>
      </c>
      <c r="Q158" s="96">
        <v>18.986226666666667</v>
      </c>
      <c r="R158" s="23">
        <f t="shared" si="10"/>
        <v>475.13032233333337</v>
      </c>
      <c r="S158" s="26">
        <f t="shared" si="12"/>
        <v>-139.73224028733154</v>
      </c>
      <c r="T158" t="s">
        <v>569</v>
      </c>
    </row>
    <row r="159" spans="2:20" x14ac:dyDescent="0.2">
      <c r="B159" s="22" t="s">
        <v>354</v>
      </c>
      <c r="C159" s="22" t="s">
        <v>370</v>
      </c>
      <c r="D159" s="73" t="s">
        <v>290</v>
      </c>
      <c r="E159" s="20" t="s">
        <v>59</v>
      </c>
      <c r="F159" s="24">
        <v>97.449936666666687</v>
      </c>
      <c r="G159" s="55">
        <v>99.985050000000001</v>
      </c>
      <c r="H159" s="94">
        <v>99.64</v>
      </c>
      <c r="I159" s="84">
        <v>99.504413333333332</v>
      </c>
      <c r="J159" s="7">
        <v>8.3333333333333329E-2</v>
      </c>
      <c r="K159" s="7">
        <v>447.52666666666664</v>
      </c>
      <c r="L159" s="7">
        <v>25.79</v>
      </c>
      <c r="M159" s="20" t="s">
        <v>59</v>
      </c>
      <c r="N159" s="24">
        <v>16.239999999999998</v>
      </c>
      <c r="O159" s="95">
        <v>12.494453333333333</v>
      </c>
      <c r="P159" s="52">
        <v>17.230800000000002</v>
      </c>
      <c r="Q159" s="96">
        <v>20.578379999999999</v>
      </c>
      <c r="R159" s="23">
        <f t="shared" si="10"/>
        <v>514.97395949999998</v>
      </c>
      <c r="S159" s="26">
        <f t="shared" si="12"/>
        <v>-99.888603120664925</v>
      </c>
    </row>
    <row r="160" spans="2:20" x14ac:dyDescent="0.2">
      <c r="B160" s="22" t="s">
        <v>267</v>
      </c>
      <c r="C160" s="22" t="s">
        <v>52</v>
      </c>
      <c r="D160" s="73" t="s">
        <v>294</v>
      </c>
      <c r="E160" s="66">
        <v>99.90740666666666</v>
      </c>
      <c r="F160" s="24">
        <v>99.318770000000015</v>
      </c>
      <c r="G160" s="55">
        <v>99.923879999999997</v>
      </c>
      <c r="H160" s="94">
        <v>95.41</v>
      </c>
      <c r="I160" s="84">
        <v>95.175963333333314</v>
      </c>
      <c r="J160" s="7">
        <v>0.32</v>
      </c>
      <c r="K160" s="7">
        <v>239.34</v>
      </c>
      <c r="L160" s="7">
        <v>22.723333333333333</v>
      </c>
      <c r="M160" s="20">
        <v>20.12</v>
      </c>
      <c r="N160" s="24">
        <v>14.479999999999999</v>
      </c>
      <c r="O160" s="95">
        <v>11.495629999999998</v>
      </c>
      <c r="P160" s="52">
        <v>14.680146666666667</v>
      </c>
      <c r="Q160" s="96">
        <v>16.002643333333335</v>
      </c>
      <c r="R160" s="23">
        <f t="shared" si="10"/>
        <v>400.46614941666672</v>
      </c>
      <c r="S160" s="26">
        <f t="shared" si="12"/>
        <v>-214.39641320399818</v>
      </c>
    </row>
    <row r="161" spans="2:20" x14ac:dyDescent="0.2">
      <c r="B161" s="22" t="s">
        <v>327</v>
      </c>
      <c r="C161" s="22" t="s">
        <v>53</v>
      </c>
      <c r="D161" s="73" t="s">
        <v>294</v>
      </c>
      <c r="E161" s="66">
        <v>95.327896666666675</v>
      </c>
      <c r="F161" s="24">
        <v>93.74579</v>
      </c>
      <c r="G161" s="55">
        <v>95.065370000000001</v>
      </c>
      <c r="H161" s="94">
        <v>91.21</v>
      </c>
      <c r="I161" s="84">
        <v>91.503409999999988</v>
      </c>
      <c r="J161" s="7">
        <v>0.71333333333333337</v>
      </c>
      <c r="K161" s="7">
        <v>288.02</v>
      </c>
      <c r="L161" s="7">
        <v>25.8</v>
      </c>
      <c r="M161" s="20">
        <v>13.69</v>
      </c>
      <c r="N161" s="24">
        <v>11.253333333333336</v>
      </c>
      <c r="O161" s="95">
        <v>10.039680000000001</v>
      </c>
      <c r="P161" s="52">
        <v>11.887116666666666</v>
      </c>
      <c r="Q161" s="96">
        <v>12.488626666666667</v>
      </c>
      <c r="R161" s="23">
        <f t="shared" si="10"/>
        <v>312.52788233333337</v>
      </c>
      <c r="S161" s="26">
        <f t="shared" si="12"/>
        <v>-302.33468028733154</v>
      </c>
      <c r="T161" t="s">
        <v>466</v>
      </c>
    </row>
    <row r="162" spans="2:20" x14ac:dyDescent="0.2">
      <c r="B162" s="22" t="s">
        <v>355</v>
      </c>
      <c r="C162" s="22" t="s">
        <v>371</v>
      </c>
      <c r="D162" s="73" t="s">
        <v>439</v>
      </c>
      <c r="E162" s="20" t="s">
        <v>59</v>
      </c>
      <c r="F162" s="24">
        <v>98.110076666666671</v>
      </c>
      <c r="G162" s="55">
        <v>99.998000000000005</v>
      </c>
      <c r="H162" s="94">
        <v>100</v>
      </c>
      <c r="I162" s="84">
        <v>100</v>
      </c>
      <c r="J162" s="7">
        <v>0.02</v>
      </c>
      <c r="K162" s="7">
        <v>344.55</v>
      </c>
      <c r="L162" s="7">
        <v>22.136666666666667</v>
      </c>
      <c r="M162" s="20" t="s">
        <v>59</v>
      </c>
      <c r="N162" s="24">
        <v>10.63</v>
      </c>
      <c r="O162" s="95">
        <v>9.663546666666667</v>
      </c>
      <c r="P162" s="52">
        <v>12.580486666666665</v>
      </c>
      <c r="Q162" s="96">
        <v>14.814853333333334</v>
      </c>
      <c r="R162" s="23">
        <f t="shared" si="10"/>
        <v>370.74170466666669</v>
      </c>
      <c r="S162" s="26">
        <f t="shared" si="12"/>
        <v>-244.12085795399821</v>
      </c>
    </row>
    <row r="163" spans="2:20" x14ac:dyDescent="0.2">
      <c r="B163" t="s">
        <v>515</v>
      </c>
      <c r="C163" t="s">
        <v>251</v>
      </c>
      <c r="D163" s="73" t="s">
        <v>439</v>
      </c>
      <c r="E163" s="20" t="s">
        <v>59</v>
      </c>
      <c r="F163" s="19" t="s">
        <v>59</v>
      </c>
      <c r="G163" s="101" t="s">
        <v>59</v>
      </c>
      <c r="H163" s="112" t="s">
        <v>59</v>
      </c>
      <c r="I163" s="84">
        <v>99.634309999999985</v>
      </c>
      <c r="J163" s="7">
        <v>0.10333333333333333</v>
      </c>
      <c r="K163">
        <v>419.98</v>
      </c>
      <c r="L163" s="7">
        <v>20.25</v>
      </c>
      <c r="M163" s="20" t="s">
        <v>59</v>
      </c>
      <c r="N163" s="19" t="s">
        <v>59</v>
      </c>
      <c r="O163" s="101" t="s">
        <v>59</v>
      </c>
      <c r="P163" s="112" t="s">
        <v>59</v>
      </c>
      <c r="Q163" s="98">
        <v>17.39254</v>
      </c>
      <c r="R163" s="23">
        <f t="shared" si="10"/>
        <v>435.24831350000005</v>
      </c>
      <c r="S163" s="26">
        <f t="shared" si="12"/>
        <v>-179.61424912066485</v>
      </c>
    </row>
    <row r="164" spans="2:20" x14ac:dyDescent="0.2">
      <c r="B164" t="s">
        <v>447</v>
      </c>
      <c r="C164" t="s">
        <v>53</v>
      </c>
      <c r="D164" s="73" t="s">
        <v>294</v>
      </c>
      <c r="E164" s="20" t="s">
        <v>59</v>
      </c>
      <c r="F164" s="19" t="s">
        <v>59</v>
      </c>
      <c r="G164" s="101" t="s">
        <v>59</v>
      </c>
      <c r="H164" s="94">
        <v>100</v>
      </c>
      <c r="I164" s="84">
        <v>98.740259999999992</v>
      </c>
      <c r="J164" s="7">
        <v>0.13333333333333333</v>
      </c>
      <c r="K164" s="7">
        <v>536.46666666666658</v>
      </c>
      <c r="L164" s="7">
        <v>22.443333333333332</v>
      </c>
      <c r="M164" s="20" t="s">
        <v>59</v>
      </c>
      <c r="N164" s="19" t="s">
        <v>59</v>
      </c>
      <c r="O164" s="101" t="s">
        <v>59</v>
      </c>
      <c r="P164" s="77" t="s">
        <v>59</v>
      </c>
      <c r="Q164" s="96">
        <v>19.87012</v>
      </c>
      <c r="R164" s="23">
        <f t="shared" si="10"/>
        <v>497.249753</v>
      </c>
      <c r="S164" s="26">
        <f t="shared" si="12"/>
        <v>-117.6128096206649</v>
      </c>
      <c r="T164" s="38"/>
    </row>
    <row r="165" spans="2:20" x14ac:dyDescent="0.2">
      <c r="B165" s="22" t="s">
        <v>407</v>
      </c>
      <c r="C165" s="22" t="s">
        <v>283</v>
      </c>
      <c r="D165" s="73" t="s">
        <v>290</v>
      </c>
      <c r="E165" s="20" t="s">
        <v>59</v>
      </c>
      <c r="F165" s="19" t="s">
        <v>59</v>
      </c>
      <c r="G165" s="55">
        <v>99.922910000000002</v>
      </c>
      <c r="H165" s="94">
        <v>100</v>
      </c>
      <c r="I165" s="84">
        <v>96.861883333333324</v>
      </c>
      <c r="J165" s="7">
        <v>0.31333333333333335</v>
      </c>
      <c r="K165" s="7">
        <v>433.61999999999995</v>
      </c>
      <c r="L165" s="7">
        <v>22.943333333333332</v>
      </c>
      <c r="M165" s="20" t="s">
        <v>59</v>
      </c>
      <c r="N165" s="19" t="s">
        <v>59</v>
      </c>
      <c r="O165" s="95">
        <v>11.67736</v>
      </c>
      <c r="P165" s="52">
        <v>17.911650000000002</v>
      </c>
      <c r="Q165" s="96">
        <v>19.702280000000002</v>
      </c>
      <c r="R165" s="23">
        <f t="shared" si="10"/>
        <v>493.04955700000011</v>
      </c>
      <c r="S165" s="26">
        <f t="shared" si="12"/>
        <v>-121.8130056206648</v>
      </c>
    </row>
    <row r="166" spans="2:20" x14ac:dyDescent="0.2">
      <c r="B166" s="22" t="s">
        <v>356</v>
      </c>
      <c r="C166" s="22" t="s">
        <v>372</v>
      </c>
      <c r="D166" s="73" t="s">
        <v>457</v>
      </c>
      <c r="E166" s="20" t="s">
        <v>59</v>
      </c>
      <c r="F166" s="24">
        <v>98</v>
      </c>
      <c r="G166" s="55">
        <v>96.449809999999999</v>
      </c>
      <c r="H166" s="94">
        <v>97.76</v>
      </c>
      <c r="I166" s="84">
        <v>95.512866666666653</v>
      </c>
      <c r="J166" s="7">
        <v>0.21</v>
      </c>
      <c r="K166" s="7">
        <v>390.12000000000006</v>
      </c>
      <c r="L166" s="7">
        <v>24.166666666666668</v>
      </c>
      <c r="M166" s="25" t="s">
        <v>59</v>
      </c>
      <c r="N166" s="24">
        <v>14.600000000000001</v>
      </c>
      <c r="O166" s="95">
        <v>15.520569999999999</v>
      </c>
      <c r="P166" s="52">
        <v>17.291843333333333</v>
      </c>
      <c r="Q166" s="96">
        <v>18.850813333333335</v>
      </c>
      <c r="R166" s="23">
        <f t="shared" si="10"/>
        <v>471.74160366666678</v>
      </c>
      <c r="S166" s="26">
        <f t="shared" si="12"/>
        <v>-143.12095895399813</v>
      </c>
      <c r="T166" t="s">
        <v>589</v>
      </c>
    </row>
    <row r="167" spans="2:20" x14ac:dyDescent="0.2">
      <c r="B167" t="s">
        <v>516</v>
      </c>
      <c r="C167" t="s">
        <v>15</v>
      </c>
      <c r="D167" s="73" t="s">
        <v>288</v>
      </c>
      <c r="E167" s="20" t="s">
        <v>59</v>
      </c>
      <c r="F167" s="19" t="s">
        <v>59</v>
      </c>
      <c r="G167" s="101" t="s">
        <v>59</v>
      </c>
      <c r="H167" s="112" t="s">
        <v>59</v>
      </c>
      <c r="I167" s="84">
        <v>98.962379999999996</v>
      </c>
      <c r="J167" s="7">
        <v>1.3266666666666664</v>
      </c>
      <c r="K167">
        <v>527.20000000000005</v>
      </c>
      <c r="L167" s="7">
        <v>23.17</v>
      </c>
      <c r="M167" s="20" t="s">
        <v>59</v>
      </c>
      <c r="N167" s="19" t="s">
        <v>59</v>
      </c>
      <c r="O167" s="101" t="s">
        <v>59</v>
      </c>
      <c r="P167" s="112" t="s">
        <v>59</v>
      </c>
      <c r="Q167" s="98">
        <v>21.182633333333332</v>
      </c>
      <c r="R167" s="23">
        <f t="shared" si="10"/>
        <v>530.09539916666665</v>
      </c>
      <c r="S167" s="26">
        <f t="shared" si="12"/>
        <v>-84.767163453998251</v>
      </c>
    </row>
    <row r="168" spans="2:20" x14ac:dyDescent="0.2">
      <c r="B168" s="22" t="s">
        <v>357</v>
      </c>
      <c r="C168" s="22" t="s">
        <v>281</v>
      </c>
      <c r="D168" s="73" t="s">
        <v>460</v>
      </c>
      <c r="E168" s="66">
        <v>100</v>
      </c>
      <c r="F168" s="24">
        <v>99.068693333333329</v>
      </c>
      <c r="G168" s="55">
        <v>94.854039999999998</v>
      </c>
      <c r="H168" s="94">
        <v>92.05</v>
      </c>
      <c r="I168" s="84">
        <v>98.152419999999992</v>
      </c>
      <c r="J168" s="7">
        <v>0.52666666666666673</v>
      </c>
      <c r="K168" s="7">
        <v>331.65</v>
      </c>
      <c r="L168" s="7">
        <v>25.506666666666668</v>
      </c>
      <c r="M168" s="20">
        <v>12.96</v>
      </c>
      <c r="N168" s="24">
        <v>10.676666666666668</v>
      </c>
      <c r="O168" s="95">
        <v>9.2657300000000014</v>
      </c>
      <c r="P168" s="52">
        <v>12.367606666666667</v>
      </c>
      <c r="Q168" s="96">
        <v>13.804616666666666</v>
      </c>
      <c r="R168" s="23">
        <f t="shared" si="10"/>
        <v>345.46053208333331</v>
      </c>
      <c r="S168" s="26">
        <f t="shared" si="12"/>
        <v>-269.4020305373316</v>
      </c>
    </row>
    <row r="169" spans="2:20" x14ac:dyDescent="0.2">
      <c r="B169" t="s">
        <v>517</v>
      </c>
      <c r="C169" t="s">
        <v>440</v>
      </c>
      <c r="D169" s="73" t="s">
        <v>457</v>
      </c>
      <c r="E169" s="20" t="s">
        <v>59</v>
      </c>
      <c r="F169" s="19" t="s">
        <v>59</v>
      </c>
      <c r="G169" s="101" t="s">
        <v>59</v>
      </c>
      <c r="H169" s="112" t="s">
        <v>59</v>
      </c>
      <c r="I169" s="84">
        <v>99.200890000000001</v>
      </c>
      <c r="J169" s="7">
        <v>0.35666666666666669</v>
      </c>
      <c r="K169">
        <v>220.74</v>
      </c>
      <c r="L169" s="7">
        <v>21.024999999999999</v>
      </c>
      <c r="M169" s="20" t="s">
        <v>59</v>
      </c>
      <c r="N169" s="19" t="s">
        <v>59</v>
      </c>
      <c r="O169" s="101" t="s">
        <v>59</v>
      </c>
      <c r="P169" s="112" t="s">
        <v>59</v>
      </c>
      <c r="Q169" s="98">
        <v>17.618210000000001</v>
      </c>
      <c r="R169" s="23">
        <f t="shared" si="10"/>
        <v>440.89570525000005</v>
      </c>
      <c r="S169" s="26">
        <f t="shared" si="12"/>
        <v>-173.96685737066485</v>
      </c>
    </row>
    <row r="170" spans="2:20" x14ac:dyDescent="0.2">
      <c r="B170" t="s">
        <v>448</v>
      </c>
      <c r="C170" t="s">
        <v>284</v>
      </c>
      <c r="D170" s="73" t="s">
        <v>293</v>
      </c>
      <c r="E170" s="20" t="s">
        <v>59</v>
      </c>
      <c r="F170" s="19" t="s">
        <v>59</v>
      </c>
      <c r="G170" s="101" t="s">
        <v>59</v>
      </c>
      <c r="H170" s="94">
        <v>100</v>
      </c>
      <c r="I170" s="84">
        <v>99.470903333333339</v>
      </c>
      <c r="J170" s="7">
        <v>0.37333333333333335</v>
      </c>
      <c r="K170" s="7">
        <v>364.32666666666665</v>
      </c>
      <c r="L170" s="7">
        <v>22.653333333333332</v>
      </c>
      <c r="M170" s="20" t="s">
        <v>59</v>
      </c>
      <c r="N170" s="19" t="s">
        <v>59</v>
      </c>
      <c r="O170" s="101" t="s">
        <v>59</v>
      </c>
      <c r="P170" s="77" t="s">
        <v>59</v>
      </c>
      <c r="Q170" s="96">
        <v>18.750993333333334</v>
      </c>
      <c r="R170" s="23">
        <f t="shared" si="10"/>
        <v>469.24360816666672</v>
      </c>
      <c r="S170" s="26">
        <f t="shared" si="12"/>
        <v>-145.61895445399819</v>
      </c>
      <c r="T170" s="38"/>
    </row>
    <row r="171" spans="2:20" x14ac:dyDescent="0.2">
      <c r="B171" s="22" t="s">
        <v>358</v>
      </c>
      <c r="C171" s="22" t="s">
        <v>281</v>
      </c>
      <c r="D171" s="73" t="s">
        <v>460</v>
      </c>
      <c r="E171" s="20" t="s">
        <v>59</v>
      </c>
      <c r="F171" s="24">
        <v>100</v>
      </c>
      <c r="G171" s="55">
        <v>99.422330000000002</v>
      </c>
      <c r="H171" s="94">
        <v>99.78</v>
      </c>
      <c r="I171" s="84">
        <v>99.338783333333325</v>
      </c>
      <c r="J171" s="7">
        <v>-0.26666666666666666</v>
      </c>
      <c r="K171" s="7">
        <v>430.69333333333333</v>
      </c>
      <c r="L171" s="7">
        <v>20.276666666666667</v>
      </c>
      <c r="M171" s="25" t="s">
        <v>59</v>
      </c>
      <c r="N171" s="24">
        <v>21.026666666666667</v>
      </c>
      <c r="O171" s="95">
        <v>15.209563333333334</v>
      </c>
      <c r="P171" s="52">
        <v>28.918446666666664</v>
      </c>
      <c r="Q171" s="96">
        <v>35.62444</v>
      </c>
      <c r="R171" s="23">
        <f t="shared" si="10"/>
        <v>891.50161100000014</v>
      </c>
      <c r="S171" s="27">
        <f t="shared" si="12"/>
        <v>276.63904837933524</v>
      </c>
      <c r="T171" t="s">
        <v>479</v>
      </c>
    </row>
    <row r="172" spans="2:20" x14ac:dyDescent="0.2">
      <c r="B172" s="22" t="s">
        <v>397</v>
      </c>
      <c r="C172" s="22" t="s">
        <v>35</v>
      </c>
      <c r="D172" s="73" t="s">
        <v>293</v>
      </c>
      <c r="E172" s="20" t="s">
        <v>59</v>
      </c>
      <c r="F172" s="19" t="s">
        <v>59</v>
      </c>
      <c r="G172" s="55">
        <v>100</v>
      </c>
      <c r="H172" s="94">
        <v>100</v>
      </c>
      <c r="I172" s="84">
        <v>98.603396666666683</v>
      </c>
      <c r="J172" s="7">
        <v>0.35333333333333333</v>
      </c>
      <c r="K172" s="7">
        <v>470.50666666666666</v>
      </c>
      <c r="L172" s="7">
        <v>22.303333333333335</v>
      </c>
      <c r="M172" s="20" t="s">
        <v>59</v>
      </c>
      <c r="N172" s="19" t="s">
        <v>59</v>
      </c>
      <c r="O172" s="95" t="s">
        <v>59</v>
      </c>
      <c r="P172" s="52" t="s">
        <v>59</v>
      </c>
      <c r="Q172" s="96">
        <v>16.75</v>
      </c>
      <c r="R172" s="23">
        <f t="shared" si="10"/>
        <v>419.16874999999999</v>
      </c>
      <c r="S172" s="26">
        <f t="shared" si="12"/>
        <v>-195.69381262066491</v>
      </c>
      <c r="T172" t="s">
        <v>431</v>
      </c>
    </row>
    <row r="173" spans="2:20" x14ac:dyDescent="0.2">
      <c r="B173" s="22" t="s">
        <v>359</v>
      </c>
      <c r="C173" s="22" t="s">
        <v>373</v>
      </c>
      <c r="D173" s="73" t="s">
        <v>458</v>
      </c>
      <c r="E173" s="20" t="s">
        <v>59</v>
      </c>
      <c r="F173" s="24">
        <v>100</v>
      </c>
      <c r="G173" s="55">
        <v>99.764229999999998</v>
      </c>
      <c r="H173" s="94">
        <v>100</v>
      </c>
      <c r="I173" s="84">
        <v>100</v>
      </c>
      <c r="J173" s="7">
        <v>-3.6666666666666674E-2</v>
      </c>
      <c r="K173" s="7">
        <v>424.31666666666666</v>
      </c>
      <c r="L173" s="7">
        <v>23.930000000000003</v>
      </c>
      <c r="M173" s="25" t="s">
        <v>59</v>
      </c>
      <c r="N173" s="24">
        <v>12.52</v>
      </c>
      <c r="O173" s="95">
        <v>13.096909999999998</v>
      </c>
      <c r="P173" s="52">
        <v>17.517009999999999</v>
      </c>
      <c r="Q173" s="96">
        <v>19.468676666666667</v>
      </c>
      <c r="R173" s="23">
        <f t="shared" si="10"/>
        <v>487.20363358333339</v>
      </c>
      <c r="S173" s="26">
        <f t="shared" ref="S173:S180" si="13">R173-R$181</f>
        <v>-127.65892903733152</v>
      </c>
    </row>
    <row r="174" spans="2:20" x14ac:dyDescent="0.2">
      <c r="B174" t="s">
        <v>408</v>
      </c>
      <c r="C174" t="s">
        <v>440</v>
      </c>
      <c r="D174" s="73" t="s">
        <v>457</v>
      </c>
      <c r="E174" s="20" t="s">
        <v>59</v>
      </c>
      <c r="F174" s="19" t="s">
        <v>59</v>
      </c>
      <c r="G174" s="101" t="s">
        <v>59</v>
      </c>
      <c r="H174" s="94">
        <v>100</v>
      </c>
      <c r="I174" s="84">
        <v>100</v>
      </c>
      <c r="J174" s="7">
        <v>0.73999999999999988</v>
      </c>
      <c r="K174" s="7">
        <v>710.18666666666661</v>
      </c>
      <c r="L174" s="7">
        <v>25.896666666666665</v>
      </c>
      <c r="M174" s="20" t="s">
        <v>59</v>
      </c>
      <c r="N174" s="19" t="s">
        <v>59</v>
      </c>
      <c r="O174" s="101" t="s">
        <v>59</v>
      </c>
      <c r="P174" s="77">
        <v>22.355520000000002</v>
      </c>
      <c r="Q174" s="96">
        <v>23.42197333333333</v>
      </c>
      <c r="R174" s="23">
        <f t="shared" si="10"/>
        <v>586.13488266666661</v>
      </c>
      <c r="S174" s="26">
        <f t="shared" si="13"/>
        <v>-28.72767995399829</v>
      </c>
    </row>
    <row r="175" spans="2:20" x14ac:dyDescent="0.2">
      <c r="B175" t="s">
        <v>449</v>
      </c>
      <c r="C175" s="22" t="s">
        <v>372</v>
      </c>
      <c r="D175" s="73" t="s">
        <v>457</v>
      </c>
      <c r="E175" s="20" t="s">
        <v>59</v>
      </c>
      <c r="F175" s="19" t="s">
        <v>59</v>
      </c>
      <c r="G175" s="55">
        <v>100</v>
      </c>
      <c r="H175" s="94">
        <v>100</v>
      </c>
      <c r="I175" s="84">
        <v>100</v>
      </c>
      <c r="J175" s="7">
        <v>0.15666666666666668</v>
      </c>
      <c r="K175" s="7">
        <v>349.8533333333333</v>
      </c>
      <c r="L175" s="7">
        <v>21.253333333333334</v>
      </c>
      <c r="M175" s="20" t="s">
        <v>59</v>
      </c>
      <c r="N175" s="19" t="s">
        <v>59</v>
      </c>
      <c r="O175" s="95">
        <v>18.78</v>
      </c>
      <c r="P175" s="52">
        <v>14</v>
      </c>
      <c r="Q175" s="96">
        <v>13.939310000000001</v>
      </c>
      <c r="R175" s="23">
        <f t="shared" si="10"/>
        <v>348.83123275000008</v>
      </c>
      <c r="S175" s="26">
        <f t="shared" si="13"/>
        <v>-266.03132987066482</v>
      </c>
      <c r="T175" t="s">
        <v>424</v>
      </c>
    </row>
    <row r="176" spans="2:20" x14ac:dyDescent="0.2">
      <c r="B176" t="s">
        <v>518</v>
      </c>
      <c r="C176" t="s">
        <v>15</v>
      </c>
      <c r="D176" s="73" t="s">
        <v>290</v>
      </c>
      <c r="E176" s="20" t="s">
        <v>59</v>
      </c>
      <c r="F176" s="19" t="s">
        <v>59</v>
      </c>
      <c r="G176" s="101" t="s">
        <v>59</v>
      </c>
      <c r="H176" s="112" t="s">
        <v>59</v>
      </c>
      <c r="I176" s="84">
        <v>99.9</v>
      </c>
      <c r="J176" s="7">
        <v>-0.14000000000000001</v>
      </c>
      <c r="K176">
        <v>240.93</v>
      </c>
      <c r="L176" s="7">
        <v>25.453333333333333</v>
      </c>
      <c r="M176" s="20" t="s">
        <v>59</v>
      </c>
      <c r="N176" s="19" t="s">
        <v>59</v>
      </c>
      <c r="O176" s="101" t="s">
        <v>59</v>
      </c>
      <c r="P176" s="112" t="s">
        <v>59</v>
      </c>
      <c r="Q176" s="98">
        <v>14.626129999999998</v>
      </c>
      <c r="R176" s="23">
        <f t="shared" si="10"/>
        <v>366.01890324999999</v>
      </c>
      <c r="S176" s="26">
        <f t="shared" si="13"/>
        <v>-248.84365937066491</v>
      </c>
    </row>
    <row r="177" spans="2:20" x14ac:dyDescent="0.2">
      <c r="B177" s="22" t="s">
        <v>403</v>
      </c>
      <c r="C177" s="22" t="s">
        <v>404</v>
      </c>
      <c r="D177" s="73" t="s">
        <v>290</v>
      </c>
      <c r="E177" s="20" t="s">
        <v>59</v>
      </c>
      <c r="F177" s="19" t="s">
        <v>59</v>
      </c>
      <c r="G177" s="55">
        <v>95.515519999999995</v>
      </c>
      <c r="H177" s="94">
        <v>98.99</v>
      </c>
      <c r="I177" s="84">
        <v>98.80776666666668</v>
      </c>
      <c r="J177" s="7">
        <v>-0.11333333333333333</v>
      </c>
      <c r="K177" s="7">
        <v>465.70333333333338</v>
      </c>
      <c r="L177" s="7">
        <v>26.93333333333333</v>
      </c>
      <c r="M177" s="20" t="s">
        <v>59</v>
      </c>
      <c r="N177" s="19" t="s">
        <v>59</v>
      </c>
      <c r="O177" s="95">
        <v>16.453849999999999</v>
      </c>
      <c r="P177" s="52">
        <v>24.034323333333333</v>
      </c>
      <c r="Q177" s="96">
        <v>26.979453333333336</v>
      </c>
      <c r="R177" s="23">
        <f t="shared" si="10"/>
        <v>675.16081966666684</v>
      </c>
      <c r="S177" s="27">
        <f t="shared" si="13"/>
        <v>60.298257046001936</v>
      </c>
    </row>
    <row r="178" spans="2:20" x14ac:dyDescent="0.2">
      <c r="B178" t="s">
        <v>450</v>
      </c>
      <c r="C178" t="s">
        <v>9</v>
      </c>
      <c r="D178" s="73" t="s">
        <v>459</v>
      </c>
      <c r="E178" s="20" t="s">
        <v>59</v>
      </c>
      <c r="F178" s="19" t="s">
        <v>59</v>
      </c>
      <c r="G178" s="101" t="s">
        <v>59</v>
      </c>
      <c r="H178" s="94">
        <v>93.94</v>
      </c>
      <c r="I178" s="84">
        <v>96.55073666666668</v>
      </c>
      <c r="J178" s="7">
        <v>0.52666666666666673</v>
      </c>
      <c r="K178" s="7">
        <v>582.77333333333343</v>
      </c>
      <c r="L178" s="7">
        <v>23.316666666666666</v>
      </c>
      <c r="M178" s="20" t="s">
        <v>59</v>
      </c>
      <c r="N178" s="19" t="s">
        <v>59</v>
      </c>
      <c r="O178" s="101" t="s">
        <v>59</v>
      </c>
      <c r="P178" s="77" t="s">
        <v>59</v>
      </c>
      <c r="Q178" s="96">
        <v>15.3</v>
      </c>
      <c r="R178" s="23">
        <f t="shared" si="10"/>
        <v>382.88250000000005</v>
      </c>
      <c r="S178" s="26">
        <f t="shared" si="13"/>
        <v>-231.98006262066485</v>
      </c>
    </row>
    <row r="179" spans="2:20" x14ac:dyDescent="0.2">
      <c r="B179" s="22" t="s">
        <v>337</v>
      </c>
      <c r="C179" s="22" t="s">
        <v>49</v>
      </c>
      <c r="D179" s="73" t="s">
        <v>295</v>
      </c>
      <c r="E179" s="66">
        <v>96.080813333333325</v>
      </c>
      <c r="F179" s="24">
        <v>97.611373333333333</v>
      </c>
      <c r="G179" s="55">
        <v>98.020309999999995</v>
      </c>
      <c r="H179" s="94">
        <v>97.49</v>
      </c>
      <c r="I179" s="84">
        <v>96.987956666666676</v>
      </c>
      <c r="J179" s="7">
        <v>0.14666666666666667</v>
      </c>
      <c r="K179" s="22">
        <v>471</v>
      </c>
      <c r="L179" s="7">
        <v>24.963333333333335</v>
      </c>
      <c r="M179" s="20">
        <v>21.55</v>
      </c>
      <c r="N179" s="24">
        <v>18.343333333333334</v>
      </c>
      <c r="O179" s="95">
        <v>15.783886666666668</v>
      </c>
      <c r="P179" s="52">
        <v>18.13128</v>
      </c>
      <c r="Q179" s="96">
        <v>22.190770000000001</v>
      </c>
      <c r="R179" s="23">
        <f t="shared" si="10"/>
        <v>555.32401925000011</v>
      </c>
      <c r="S179" s="26">
        <f t="shared" si="13"/>
        <v>-59.538543370664797</v>
      </c>
    </row>
    <row r="180" spans="2:20" x14ac:dyDescent="0.2">
      <c r="B180" s="22" t="s">
        <v>338</v>
      </c>
      <c r="C180" s="22" t="s">
        <v>45</v>
      </c>
      <c r="D180" s="73" t="s">
        <v>295</v>
      </c>
      <c r="E180" s="66">
        <v>100</v>
      </c>
      <c r="F180" s="24">
        <v>99.531966666666676</v>
      </c>
      <c r="G180" s="55">
        <v>99.831000000000003</v>
      </c>
      <c r="H180" s="94">
        <v>99.79</v>
      </c>
      <c r="I180" s="84">
        <v>99.734289999999987</v>
      </c>
      <c r="J180" s="7">
        <v>0.32</v>
      </c>
      <c r="K180" s="99">
        <v>414.66666666666669</v>
      </c>
      <c r="L180" s="7">
        <v>19.186666666666667</v>
      </c>
      <c r="M180" s="20">
        <v>18.190000000000001</v>
      </c>
      <c r="N180" s="24">
        <v>14.020000000000001</v>
      </c>
      <c r="O180" s="95">
        <v>14.088186666666667</v>
      </c>
      <c r="P180" s="52">
        <v>16.845370000000003</v>
      </c>
      <c r="Q180" s="96">
        <v>18.465306666666667</v>
      </c>
      <c r="R180" s="23">
        <f t="shared" si="10"/>
        <v>462.09429933333342</v>
      </c>
      <c r="S180" s="26">
        <f t="shared" si="13"/>
        <v>-152.76826328733148</v>
      </c>
    </row>
    <row r="181" spans="2:20" x14ac:dyDescent="0.2">
      <c r="B181" s="9" t="s">
        <v>420</v>
      </c>
      <c r="D181" s="43"/>
      <c r="E181" s="44">
        <v>97.069218025640993</v>
      </c>
      <c r="F181" s="44">
        <v>94.774859207459244</v>
      </c>
      <c r="G181" s="44">
        <f>SUM(G2:G180)/156</f>
        <v>96.733538141025619</v>
      </c>
      <c r="H181" s="44">
        <f>SUM(H2:H180)/169</f>
        <v>95.272721893491152</v>
      </c>
      <c r="I181" s="44">
        <f>SUM(I2:I180)/178</f>
        <v>95.556378932584266</v>
      </c>
      <c r="J181" s="44">
        <f>SUM(J2:J180)/178</f>
        <v>0.50742509363295885</v>
      </c>
      <c r="K181" s="44">
        <f>SUM(K2:K180)/171</f>
        <v>651.35423976608138</v>
      </c>
      <c r="L181" s="44">
        <f>SUM(L2:L180)/177</f>
        <v>23.43140301318267</v>
      </c>
      <c r="M181" s="44">
        <v>27.220390624999997</v>
      </c>
      <c r="N181" s="44">
        <v>20.695273809523815</v>
      </c>
      <c r="O181" s="44">
        <f>SUM(O2:O180)/155</f>
        <v>18.631772698924721</v>
      </c>
      <c r="P181" s="44">
        <f>SUM(P2:P180)/158</f>
        <v>23.030844356540094</v>
      </c>
      <c r="Q181" s="44">
        <f>SUM(Q2:Q180)/174</f>
        <v>24.428726063218384</v>
      </c>
      <c r="R181" s="45">
        <f>SUM(R2:R180)/173</f>
        <v>614.8625626206649</v>
      </c>
      <c r="S181" s="45"/>
    </row>
    <row r="182" spans="2:20" x14ac:dyDescent="0.2">
      <c r="E182" s="74"/>
      <c r="F182" s="74"/>
      <c r="G182" s="74"/>
      <c r="H182" s="74"/>
      <c r="I182" s="82"/>
      <c r="M182" s="75"/>
      <c r="N182" s="75"/>
      <c r="O182" s="75"/>
      <c r="P182" s="75"/>
      <c r="Q182" s="83"/>
    </row>
    <row r="183" spans="2:20" x14ac:dyDescent="0.2">
      <c r="F183"/>
      <c r="T183" s="2" t="s">
        <v>286</v>
      </c>
    </row>
    <row r="184" spans="2:20" x14ac:dyDescent="0.2">
      <c r="F184"/>
      <c r="T184" t="s">
        <v>432</v>
      </c>
    </row>
    <row r="185" spans="2:20" x14ac:dyDescent="0.2">
      <c r="F185"/>
    </row>
    <row r="186" spans="2:20" x14ac:dyDescent="0.2">
      <c r="F186"/>
    </row>
    <row r="187" spans="2:20" x14ac:dyDescent="0.2">
      <c r="F187"/>
    </row>
    <row r="188" spans="2:20" x14ac:dyDescent="0.2">
      <c r="F188"/>
    </row>
    <row r="189" spans="2:20" x14ac:dyDescent="0.2">
      <c r="F189"/>
    </row>
    <row r="190" spans="2:20" x14ac:dyDescent="0.2">
      <c r="F190"/>
    </row>
    <row r="191" spans="2:20" x14ac:dyDescent="0.2">
      <c r="F191"/>
    </row>
    <row r="192" spans="2:20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  <row r="228" spans="6:6" x14ac:dyDescent="0.2">
      <c r="F228"/>
    </row>
    <row r="229" spans="6:6" x14ac:dyDescent="0.2">
      <c r="F229"/>
    </row>
    <row r="230" spans="6:6" x14ac:dyDescent="0.2">
      <c r="F230"/>
    </row>
    <row r="231" spans="6:6" x14ac:dyDescent="0.2">
      <c r="F231"/>
    </row>
    <row r="232" spans="6:6" x14ac:dyDescent="0.2">
      <c r="F232"/>
    </row>
    <row r="233" spans="6:6" x14ac:dyDescent="0.2">
      <c r="F233"/>
    </row>
    <row r="234" spans="6:6" x14ac:dyDescent="0.2">
      <c r="F234"/>
    </row>
    <row r="235" spans="6:6" x14ac:dyDescent="0.2">
      <c r="F235"/>
    </row>
    <row r="236" spans="6:6" x14ac:dyDescent="0.2">
      <c r="F236"/>
    </row>
    <row r="237" spans="6:6" x14ac:dyDescent="0.2">
      <c r="F237"/>
    </row>
    <row r="238" spans="6:6" x14ac:dyDescent="0.2">
      <c r="F238"/>
    </row>
    <row r="239" spans="6:6" x14ac:dyDescent="0.2">
      <c r="F239"/>
    </row>
    <row r="240" spans="6:6" x14ac:dyDescent="0.2">
      <c r="F240"/>
    </row>
    <row r="241" spans="6:6" x14ac:dyDescent="0.2">
      <c r="F241"/>
    </row>
    <row r="242" spans="6:6" x14ac:dyDescent="0.2">
      <c r="F242"/>
    </row>
    <row r="243" spans="6:6" x14ac:dyDescent="0.2">
      <c r="F243"/>
    </row>
    <row r="244" spans="6:6" x14ac:dyDescent="0.2">
      <c r="F244"/>
    </row>
    <row r="245" spans="6:6" x14ac:dyDescent="0.2">
      <c r="F245"/>
    </row>
    <row r="246" spans="6:6" x14ac:dyDescent="0.2">
      <c r="F246"/>
    </row>
    <row r="247" spans="6:6" x14ac:dyDescent="0.2">
      <c r="F247"/>
    </row>
    <row r="248" spans="6:6" x14ac:dyDescent="0.2">
      <c r="F248"/>
    </row>
    <row r="249" spans="6:6" x14ac:dyDescent="0.2">
      <c r="F249"/>
    </row>
    <row r="250" spans="6:6" x14ac:dyDescent="0.2">
      <c r="F250"/>
    </row>
    <row r="251" spans="6:6" x14ac:dyDescent="0.2">
      <c r="F251"/>
    </row>
    <row r="252" spans="6:6" x14ac:dyDescent="0.2">
      <c r="F252"/>
    </row>
    <row r="253" spans="6:6" x14ac:dyDescent="0.2">
      <c r="F253"/>
    </row>
    <row r="254" spans="6:6" x14ac:dyDescent="0.2">
      <c r="F254"/>
    </row>
    <row r="255" spans="6:6" x14ac:dyDescent="0.2">
      <c r="F255"/>
    </row>
    <row r="256" spans="6:6" x14ac:dyDescent="0.2">
      <c r="F256"/>
    </row>
    <row r="257" spans="6:6" x14ac:dyDescent="0.2">
      <c r="F257"/>
    </row>
    <row r="258" spans="6:6" x14ac:dyDescent="0.2">
      <c r="F258"/>
    </row>
    <row r="259" spans="6:6" x14ac:dyDescent="0.2">
      <c r="F259"/>
    </row>
    <row r="260" spans="6:6" x14ac:dyDescent="0.2">
      <c r="F260"/>
    </row>
    <row r="261" spans="6:6" x14ac:dyDescent="0.2">
      <c r="F261"/>
    </row>
    <row r="262" spans="6:6" x14ac:dyDescent="0.2">
      <c r="F262"/>
    </row>
    <row r="263" spans="6:6" x14ac:dyDescent="0.2">
      <c r="F263"/>
    </row>
    <row r="264" spans="6:6" x14ac:dyDescent="0.2">
      <c r="F264"/>
    </row>
    <row r="265" spans="6:6" x14ac:dyDescent="0.2">
      <c r="F265"/>
    </row>
    <row r="266" spans="6:6" x14ac:dyDescent="0.2">
      <c r="F266"/>
    </row>
    <row r="267" spans="6:6" x14ac:dyDescent="0.2">
      <c r="F267"/>
    </row>
    <row r="268" spans="6:6" x14ac:dyDescent="0.2">
      <c r="F268"/>
    </row>
    <row r="269" spans="6:6" x14ac:dyDescent="0.2">
      <c r="F269"/>
    </row>
    <row r="270" spans="6:6" x14ac:dyDescent="0.2">
      <c r="F270"/>
    </row>
    <row r="271" spans="6:6" x14ac:dyDescent="0.2">
      <c r="F271"/>
    </row>
    <row r="272" spans="6:6" x14ac:dyDescent="0.2">
      <c r="F272"/>
    </row>
    <row r="273" spans="6:6" x14ac:dyDescent="0.2">
      <c r="F273"/>
    </row>
    <row r="274" spans="6:6" x14ac:dyDescent="0.2">
      <c r="F274"/>
    </row>
    <row r="275" spans="6:6" x14ac:dyDescent="0.2">
      <c r="F275"/>
    </row>
    <row r="276" spans="6:6" x14ac:dyDescent="0.2">
      <c r="F276"/>
    </row>
    <row r="277" spans="6:6" x14ac:dyDescent="0.2">
      <c r="F277"/>
    </row>
    <row r="278" spans="6:6" x14ac:dyDescent="0.2">
      <c r="F278"/>
    </row>
    <row r="279" spans="6:6" x14ac:dyDescent="0.2">
      <c r="F279"/>
    </row>
    <row r="280" spans="6:6" x14ac:dyDescent="0.2">
      <c r="F280"/>
    </row>
    <row r="281" spans="6:6" x14ac:dyDescent="0.2">
      <c r="F281"/>
    </row>
    <row r="282" spans="6:6" x14ac:dyDescent="0.2">
      <c r="F282"/>
    </row>
    <row r="283" spans="6:6" x14ac:dyDescent="0.2">
      <c r="F283"/>
    </row>
    <row r="284" spans="6:6" x14ac:dyDescent="0.2">
      <c r="F284"/>
    </row>
    <row r="285" spans="6:6" x14ac:dyDescent="0.2">
      <c r="F285"/>
    </row>
    <row r="286" spans="6:6" x14ac:dyDescent="0.2">
      <c r="F286"/>
    </row>
    <row r="287" spans="6:6" x14ac:dyDescent="0.2">
      <c r="F287"/>
    </row>
    <row r="288" spans="6:6" x14ac:dyDescent="0.2">
      <c r="F288"/>
    </row>
    <row r="289" spans="6:6" x14ac:dyDescent="0.2">
      <c r="F289"/>
    </row>
    <row r="290" spans="6:6" x14ac:dyDescent="0.2">
      <c r="F290"/>
    </row>
    <row r="291" spans="6:6" x14ac:dyDescent="0.2">
      <c r="F291"/>
    </row>
    <row r="292" spans="6:6" x14ac:dyDescent="0.2">
      <c r="F292"/>
    </row>
    <row r="293" spans="6:6" x14ac:dyDescent="0.2">
      <c r="F293"/>
    </row>
    <row r="294" spans="6:6" x14ac:dyDescent="0.2">
      <c r="F294"/>
    </row>
    <row r="295" spans="6:6" x14ac:dyDescent="0.2">
      <c r="F295"/>
    </row>
    <row r="296" spans="6:6" x14ac:dyDescent="0.2">
      <c r="F296"/>
    </row>
    <row r="297" spans="6:6" x14ac:dyDescent="0.2">
      <c r="F297"/>
    </row>
    <row r="298" spans="6:6" x14ac:dyDescent="0.2">
      <c r="F298"/>
    </row>
    <row r="299" spans="6:6" x14ac:dyDescent="0.2">
      <c r="F299"/>
    </row>
    <row r="300" spans="6:6" x14ac:dyDescent="0.2">
      <c r="F300"/>
    </row>
    <row r="301" spans="6:6" x14ac:dyDescent="0.2">
      <c r="F301"/>
    </row>
    <row r="302" spans="6:6" x14ac:dyDescent="0.2">
      <c r="F302"/>
    </row>
    <row r="303" spans="6:6" x14ac:dyDescent="0.2">
      <c r="F303"/>
    </row>
    <row r="304" spans="6:6" x14ac:dyDescent="0.2">
      <c r="F304"/>
    </row>
    <row r="305" spans="6:6" x14ac:dyDescent="0.2">
      <c r="F305"/>
    </row>
    <row r="306" spans="6:6" x14ac:dyDescent="0.2">
      <c r="F306"/>
    </row>
    <row r="307" spans="6:6" x14ac:dyDescent="0.2">
      <c r="F307"/>
    </row>
    <row r="308" spans="6:6" x14ac:dyDescent="0.2">
      <c r="F308"/>
    </row>
    <row r="309" spans="6:6" x14ac:dyDescent="0.2">
      <c r="F309"/>
    </row>
    <row r="310" spans="6:6" x14ac:dyDescent="0.2">
      <c r="F310"/>
    </row>
    <row r="311" spans="6:6" x14ac:dyDescent="0.2">
      <c r="F311"/>
    </row>
    <row r="312" spans="6:6" x14ac:dyDescent="0.2">
      <c r="F312"/>
    </row>
    <row r="313" spans="6:6" x14ac:dyDescent="0.2">
      <c r="F313"/>
    </row>
    <row r="314" spans="6:6" x14ac:dyDescent="0.2">
      <c r="F314"/>
    </row>
    <row r="315" spans="6:6" x14ac:dyDescent="0.2">
      <c r="F315"/>
    </row>
    <row r="316" spans="6:6" x14ac:dyDescent="0.2">
      <c r="F316"/>
    </row>
    <row r="317" spans="6:6" x14ac:dyDescent="0.2">
      <c r="F317"/>
    </row>
    <row r="318" spans="6:6" x14ac:dyDescent="0.2">
      <c r="F318"/>
    </row>
    <row r="319" spans="6:6" x14ac:dyDescent="0.2">
      <c r="F319"/>
    </row>
    <row r="320" spans="6:6" x14ac:dyDescent="0.2">
      <c r="F320"/>
    </row>
    <row r="321" spans="6:6" x14ac:dyDescent="0.2">
      <c r="F321"/>
    </row>
    <row r="322" spans="6:6" x14ac:dyDescent="0.2">
      <c r="F322"/>
    </row>
    <row r="323" spans="6:6" x14ac:dyDescent="0.2">
      <c r="F323"/>
    </row>
    <row r="324" spans="6:6" x14ac:dyDescent="0.2">
      <c r="F324"/>
    </row>
    <row r="325" spans="6:6" x14ac:dyDescent="0.2">
      <c r="F325"/>
    </row>
    <row r="326" spans="6:6" x14ac:dyDescent="0.2">
      <c r="F326"/>
    </row>
    <row r="327" spans="6:6" x14ac:dyDescent="0.2">
      <c r="F327"/>
    </row>
    <row r="328" spans="6:6" x14ac:dyDescent="0.2">
      <c r="F328"/>
    </row>
    <row r="329" spans="6:6" x14ac:dyDescent="0.2">
      <c r="F329"/>
    </row>
    <row r="330" spans="6:6" x14ac:dyDescent="0.2">
      <c r="F330"/>
    </row>
    <row r="331" spans="6:6" x14ac:dyDescent="0.2">
      <c r="F331"/>
    </row>
    <row r="332" spans="6:6" x14ac:dyDescent="0.2">
      <c r="F332"/>
    </row>
    <row r="333" spans="6:6" x14ac:dyDescent="0.2">
      <c r="F333"/>
    </row>
    <row r="334" spans="6:6" x14ac:dyDescent="0.2">
      <c r="F334"/>
    </row>
    <row r="335" spans="6:6" x14ac:dyDescent="0.2">
      <c r="F335"/>
    </row>
    <row r="336" spans="6:6" x14ac:dyDescent="0.2">
      <c r="F336"/>
    </row>
  </sheetData>
  <autoFilter ref="B1:T336" xr:uid="{ECD96C3E-E451-A84C-A9B3-422BB2837935}">
    <sortState xmlns:xlrd2="http://schemas.microsoft.com/office/spreadsheetml/2017/richdata2" ref="B2:T336">
      <sortCondition ref="B1:B336"/>
    </sortState>
  </autoFilter>
  <phoneticPr fontId="4" type="noConversion"/>
  <pageMargins left="0.75" right="0.75" top="1" bottom="1" header="0.5" footer="0.5"/>
  <pageSetup paperSize="9" scale="38" fitToHeight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0F53-5A7D-4F4F-AD06-D1422D7BFE4A}">
  <sheetPr>
    <pageSetUpPr fitToPage="1"/>
  </sheetPr>
  <dimension ref="B1:U146"/>
  <sheetViews>
    <sheetView zoomScale="79" zoomScaleNormal="79" workbookViewId="0">
      <pane xSplit="2" topLeftCell="C1" activePane="topRight" state="frozen"/>
      <selection pane="topRight" activeCell="I99" sqref="I99"/>
    </sheetView>
  </sheetViews>
  <sheetFormatPr baseColWidth="10" defaultRowHeight="16" x14ac:dyDescent="0.2"/>
  <cols>
    <col min="1" max="1" width="10.6640625" customWidth="1"/>
    <col min="2" max="2" width="44.83203125" customWidth="1"/>
    <col min="3" max="3" width="16.83203125" bestFit="1" customWidth="1"/>
    <col min="4" max="4" width="20.6640625" customWidth="1"/>
    <col min="5" max="10" width="13.5" customWidth="1"/>
    <col min="11" max="11" width="13.5" style="5" customWidth="1"/>
    <col min="12" max="12" width="13.5" customWidth="1"/>
    <col min="13" max="20" width="13.5" style="5" customWidth="1"/>
    <col min="21" max="21" width="63.6640625" customWidth="1"/>
  </cols>
  <sheetData>
    <row r="1" spans="2:21" x14ac:dyDescent="0.2">
      <c r="B1" s="8" t="s">
        <v>40</v>
      </c>
      <c r="C1" s="8" t="s">
        <v>437</v>
      </c>
      <c r="E1" s="6" t="s">
        <v>300</v>
      </c>
      <c r="F1" s="6" t="s">
        <v>392</v>
      </c>
      <c r="G1" s="6" t="s">
        <v>418</v>
      </c>
      <c r="H1" s="63" t="s">
        <v>455</v>
      </c>
      <c r="I1" s="86" t="s">
        <v>525</v>
      </c>
      <c r="J1" s="4" t="s">
        <v>38</v>
      </c>
      <c r="K1" s="4" t="s">
        <v>56</v>
      </c>
      <c r="L1" s="4" t="s">
        <v>57</v>
      </c>
      <c r="M1" s="17" t="s">
        <v>343</v>
      </c>
      <c r="N1" s="28" t="s">
        <v>345</v>
      </c>
      <c r="O1" s="40" t="s">
        <v>419</v>
      </c>
      <c r="P1" s="53" t="s">
        <v>456</v>
      </c>
      <c r="Q1" s="17" t="s">
        <v>526</v>
      </c>
      <c r="R1" s="4" t="s">
        <v>63</v>
      </c>
      <c r="S1" s="4" t="s">
        <v>289</v>
      </c>
      <c r="T1" s="4" t="s">
        <v>66</v>
      </c>
      <c r="U1" s="4" t="s">
        <v>58</v>
      </c>
    </row>
    <row r="2" spans="2:21" x14ac:dyDescent="0.2">
      <c r="B2" s="87" t="s">
        <v>383</v>
      </c>
      <c r="C2" s="48">
        <v>45449</v>
      </c>
      <c r="D2" t="s">
        <v>293</v>
      </c>
      <c r="E2" s="25" t="s">
        <v>59</v>
      </c>
      <c r="F2" s="24">
        <v>90.767163333333329</v>
      </c>
      <c r="G2" s="55">
        <v>99.489519999999999</v>
      </c>
      <c r="H2" s="52">
        <v>99.79</v>
      </c>
      <c r="I2" s="84">
        <v>99.094980000000007</v>
      </c>
      <c r="J2" s="1">
        <v>0.68333333333333324</v>
      </c>
      <c r="K2" s="7">
        <v>452.04666666666662</v>
      </c>
      <c r="L2" s="1">
        <v>25.943333333333335</v>
      </c>
      <c r="M2" s="29" t="s">
        <v>59</v>
      </c>
      <c r="N2" s="30">
        <v>29.55</v>
      </c>
      <c r="O2" s="54">
        <v>21.577466666666666</v>
      </c>
      <c r="P2" s="52">
        <v>31.859736666666663</v>
      </c>
      <c r="Q2" s="84">
        <v>39.444843333333331</v>
      </c>
      <c r="R2" s="58">
        <f>SUM(Q2*0.275)*91</f>
        <v>987.10720441666672</v>
      </c>
      <c r="S2" s="27">
        <f t="shared" ref="S2:S10" si="0">R2-R$140</f>
        <v>281.02968959722216</v>
      </c>
      <c r="T2" s="31">
        <f>SUM((Q2*0.21233)*91)/1000</f>
        <v>0.76215444623196649</v>
      </c>
      <c r="U2">
        <v>1000</v>
      </c>
    </row>
    <row r="3" spans="2:21" x14ac:dyDescent="0.2">
      <c r="B3" s="87" t="s">
        <v>67</v>
      </c>
      <c r="C3" s="48">
        <v>42328</v>
      </c>
      <c r="D3" t="s">
        <v>288</v>
      </c>
      <c r="E3" s="67">
        <v>99.439430000000016</v>
      </c>
      <c r="F3" s="24">
        <v>100</v>
      </c>
      <c r="G3" s="55">
        <v>99.979159999999993</v>
      </c>
      <c r="H3" s="52">
        <v>98.94</v>
      </c>
      <c r="I3" s="84">
        <v>98.723780000000005</v>
      </c>
      <c r="J3" s="1">
        <v>0.64</v>
      </c>
      <c r="K3" s="7">
        <v>397.37000000000006</v>
      </c>
      <c r="L3" s="1">
        <v>22.343333333333334</v>
      </c>
      <c r="M3" s="16">
        <v>27.72</v>
      </c>
      <c r="N3" s="19">
        <v>25.05</v>
      </c>
      <c r="O3" s="55">
        <v>25.233606666666667</v>
      </c>
      <c r="P3" s="52">
        <v>28.5244</v>
      </c>
      <c r="Q3" s="84">
        <v>29.072066666666665</v>
      </c>
      <c r="R3" s="58">
        <f>SUM(Q3*0.275)*91</f>
        <v>727.52846833333342</v>
      </c>
      <c r="S3" s="27">
        <f t="shared" si="0"/>
        <v>21.450953513888862</v>
      </c>
      <c r="T3" s="31">
        <f t="shared" ref="T3:T66" si="1">SUM((Q3*0.21233)*91)/1000</f>
        <v>0.56173134429533322</v>
      </c>
    </row>
    <row r="4" spans="2:21" ht="18" customHeight="1" x14ac:dyDescent="0.2">
      <c r="B4" s="87" t="s">
        <v>268</v>
      </c>
      <c r="C4" s="48"/>
      <c r="D4" t="s">
        <v>288</v>
      </c>
      <c r="E4" s="67">
        <v>100</v>
      </c>
      <c r="F4" s="24">
        <v>100</v>
      </c>
      <c r="G4" s="55">
        <v>97.501930000000002</v>
      </c>
      <c r="H4" s="52">
        <v>93.97</v>
      </c>
      <c r="I4" s="34">
        <v>100</v>
      </c>
      <c r="J4" s="1">
        <v>0.3666666666666667</v>
      </c>
      <c r="K4" s="7" t="s">
        <v>59</v>
      </c>
      <c r="L4" s="1">
        <v>20.393333333333334</v>
      </c>
      <c r="M4" s="16">
        <v>30.46</v>
      </c>
      <c r="N4" s="19">
        <v>27.85</v>
      </c>
      <c r="O4" s="55">
        <v>26.516440000000003</v>
      </c>
      <c r="P4" s="52">
        <v>28.967413333333333</v>
      </c>
      <c r="Q4" s="84">
        <v>23.87509</v>
      </c>
      <c r="R4" s="58">
        <f t="shared" ref="R4" si="2">SUM(Q4*0.275)*91</f>
        <v>597.47412725000004</v>
      </c>
      <c r="S4" s="26">
        <f t="shared" si="0"/>
        <v>-108.60338756944452</v>
      </c>
      <c r="T4" s="31">
        <f t="shared" si="1"/>
        <v>0.46131520523269998</v>
      </c>
      <c r="U4" t="s">
        <v>542</v>
      </c>
    </row>
    <row r="5" spans="2:21" x14ac:dyDescent="0.2">
      <c r="B5" s="87" t="s">
        <v>390</v>
      </c>
      <c r="C5" s="48">
        <v>45444</v>
      </c>
      <c r="D5" t="s">
        <v>293</v>
      </c>
      <c r="E5" s="25" t="s">
        <v>59</v>
      </c>
      <c r="F5" s="24">
        <v>82.815916666666666</v>
      </c>
      <c r="G5" s="55">
        <v>99.655640000000005</v>
      </c>
      <c r="H5" s="52">
        <v>99</v>
      </c>
      <c r="I5" s="84">
        <v>99.163250000000005</v>
      </c>
      <c r="J5" s="1">
        <v>-0.22</v>
      </c>
      <c r="K5" s="7">
        <v>380.46333333333337</v>
      </c>
      <c r="L5" s="91" t="s">
        <v>59</v>
      </c>
      <c r="M5" s="29" t="s">
        <v>59</v>
      </c>
      <c r="N5" s="30">
        <v>13.41</v>
      </c>
      <c r="O5" s="54">
        <v>12.034816666666668</v>
      </c>
      <c r="P5" s="52">
        <v>14.049303333333334</v>
      </c>
      <c r="Q5" s="84">
        <v>16.371186666666667</v>
      </c>
      <c r="R5" s="58">
        <f t="shared" ref="R5:R10" si="3">SUM(Q5*0.275)*91</f>
        <v>409.68894633333338</v>
      </c>
      <c r="S5" s="26">
        <f t="shared" si="0"/>
        <v>-296.38856848611118</v>
      </c>
      <c r="T5" s="31">
        <f t="shared" si="1"/>
        <v>0.31632455990893332</v>
      </c>
    </row>
    <row r="6" spans="2:21" x14ac:dyDescent="0.2">
      <c r="B6" s="87" t="s">
        <v>71</v>
      </c>
      <c r="C6" s="48">
        <v>45638</v>
      </c>
      <c r="D6" t="s">
        <v>290</v>
      </c>
      <c r="E6" s="67">
        <v>99.974406666666667</v>
      </c>
      <c r="F6" s="24">
        <v>99.97884333333333</v>
      </c>
      <c r="G6" s="55">
        <v>99.940870000000004</v>
      </c>
      <c r="H6" s="52">
        <v>99.04</v>
      </c>
      <c r="I6" s="84">
        <v>98.456850000000003</v>
      </c>
      <c r="J6" s="1">
        <v>0.49</v>
      </c>
      <c r="K6" s="7">
        <v>441.88999999999993</v>
      </c>
      <c r="L6" s="1">
        <v>22.930000000000003</v>
      </c>
      <c r="M6" s="16">
        <v>20.239999999999998</v>
      </c>
      <c r="N6" s="19">
        <v>14.4</v>
      </c>
      <c r="O6" s="55">
        <v>12.949426666666666</v>
      </c>
      <c r="P6" s="52">
        <v>16.594819999999999</v>
      </c>
      <c r="Q6" s="84">
        <v>19.149999999999999</v>
      </c>
      <c r="R6" s="58">
        <f t="shared" si="3"/>
        <v>479.22875000000005</v>
      </c>
      <c r="S6" s="27">
        <f t="shared" si="0"/>
        <v>-226.84876481944451</v>
      </c>
      <c r="T6" s="31">
        <f t="shared" si="1"/>
        <v>0.37001687449999993</v>
      </c>
    </row>
    <row r="7" spans="2:21" x14ac:dyDescent="0.2">
      <c r="B7" s="88" t="s">
        <v>441</v>
      </c>
      <c r="D7" t="s">
        <v>290</v>
      </c>
      <c r="E7" s="25" t="s">
        <v>59</v>
      </c>
      <c r="F7" s="68" t="s">
        <v>59</v>
      </c>
      <c r="G7" s="70" t="s">
        <v>59</v>
      </c>
      <c r="H7" s="52">
        <v>99.98</v>
      </c>
      <c r="I7" s="84">
        <v>99.993480000000005</v>
      </c>
      <c r="J7" s="1">
        <v>0.31</v>
      </c>
      <c r="K7" s="7">
        <v>600.04</v>
      </c>
      <c r="L7" s="1">
        <v>29.36</v>
      </c>
      <c r="M7" s="32" t="s">
        <v>59</v>
      </c>
      <c r="N7" s="80" t="s">
        <v>59</v>
      </c>
      <c r="O7" s="81" t="s">
        <v>59</v>
      </c>
      <c r="P7" s="41">
        <v>40.679139999999997</v>
      </c>
      <c r="Q7" s="33">
        <v>40.807193333333338</v>
      </c>
      <c r="R7" s="58">
        <f t="shared" si="3"/>
        <v>1021.2000131666667</v>
      </c>
      <c r="S7" s="27">
        <f t="shared" si="0"/>
        <v>315.12249834722218</v>
      </c>
      <c r="T7" s="31">
        <f t="shared" si="1"/>
        <v>0.78847781380246684</v>
      </c>
    </row>
    <row r="8" spans="2:21" x14ac:dyDescent="0.2">
      <c r="B8" s="89" t="s">
        <v>384</v>
      </c>
      <c r="C8" s="48">
        <v>45434</v>
      </c>
      <c r="D8" s="22" t="s">
        <v>293</v>
      </c>
      <c r="E8" s="25" t="s">
        <v>59</v>
      </c>
      <c r="F8" s="33">
        <v>70.56131666666667</v>
      </c>
      <c r="G8" s="55">
        <v>99.774990000000003</v>
      </c>
      <c r="H8" s="52">
        <v>98.49</v>
      </c>
      <c r="I8" s="84">
        <v>98.888319999999993</v>
      </c>
      <c r="J8" s="1">
        <v>2.3333333333333331E-2</v>
      </c>
      <c r="K8" s="7">
        <v>687.56666666666661</v>
      </c>
      <c r="L8" s="1">
        <v>25.486666666666668</v>
      </c>
      <c r="M8" s="32" t="s">
        <v>59</v>
      </c>
      <c r="N8" s="30">
        <v>14.01</v>
      </c>
      <c r="O8" s="54">
        <v>12.908986666666667</v>
      </c>
      <c r="P8" s="52">
        <v>0</v>
      </c>
      <c r="Q8" s="84">
        <v>20.104669999999999</v>
      </c>
      <c r="R8" s="58">
        <f t="shared" si="3"/>
        <v>503.11936675000004</v>
      </c>
      <c r="S8" s="26">
        <f t="shared" si="0"/>
        <v>-202.95814806944452</v>
      </c>
      <c r="T8" s="31">
        <f t="shared" si="1"/>
        <v>0.38846303688009998</v>
      </c>
    </row>
    <row r="9" spans="2:21" x14ac:dyDescent="0.2">
      <c r="B9" s="89" t="s">
        <v>272</v>
      </c>
      <c r="C9" s="48">
        <v>45391</v>
      </c>
      <c r="D9" t="s">
        <v>293</v>
      </c>
      <c r="E9" s="67">
        <v>100</v>
      </c>
      <c r="F9" s="24">
        <v>98.445010000000011</v>
      </c>
      <c r="G9" s="55">
        <v>98.753990000000002</v>
      </c>
      <c r="H9" s="52">
        <v>99.29</v>
      </c>
      <c r="I9" s="84">
        <v>99.995019999999997</v>
      </c>
      <c r="J9" s="1">
        <v>0.73666666666666669</v>
      </c>
      <c r="K9" s="7">
        <v>499.87999999999994</v>
      </c>
      <c r="L9" s="1">
        <v>25.403333333333332</v>
      </c>
      <c r="M9" s="16">
        <v>18.149999999999999</v>
      </c>
      <c r="N9" s="19">
        <v>14.69</v>
      </c>
      <c r="O9" s="55">
        <v>13.474353333333333</v>
      </c>
      <c r="P9" s="52">
        <v>16.100306666666668</v>
      </c>
      <c r="Q9" s="84">
        <v>19.315616666666667</v>
      </c>
      <c r="R9" s="58">
        <f t="shared" si="3"/>
        <v>483.37330708333337</v>
      </c>
      <c r="S9" s="26">
        <f t="shared" si="0"/>
        <v>-222.70420773611119</v>
      </c>
      <c r="T9" s="31">
        <f t="shared" si="1"/>
        <v>0.37321692470183337</v>
      </c>
      <c r="U9" t="s">
        <v>433</v>
      </c>
    </row>
    <row r="10" spans="2:21" x14ac:dyDescent="0.2">
      <c r="B10" s="89" t="s">
        <v>73</v>
      </c>
      <c r="C10" s="48">
        <v>44743</v>
      </c>
      <c r="D10" t="s">
        <v>290</v>
      </c>
      <c r="E10" s="67">
        <v>99.996410000000012</v>
      </c>
      <c r="F10" s="24">
        <v>95.366923333333332</v>
      </c>
      <c r="G10" s="55">
        <v>95.746700000000004</v>
      </c>
      <c r="H10" s="52">
        <v>99.73</v>
      </c>
      <c r="I10" s="84">
        <v>98.73151</v>
      </c>
      <c r="J10" s="1">
        <v>0.54</v>
      </c>
      <c r="K10" s="7">
        <v>501.8633333333334</v>
      </c>
      <c r="L10" s="1">
        <v>25</v>
      </c>
      <c r="M10" s="18">
        <v>41.22</v>
      </c>
      <c r="N10" s="19">
        <v>34.380000000000003</v>
      </c>
      <c r="O10" s="55">
        <v>27.426973333333336</v>
      </c>
      <c r="P10" s="52">
        <v>30.92787666666667</v>
      </c>
      <c r="Q10" s="84">
        <v>29.435890000000004</v>
      </c>
      <c r="R10" s="58">
        <f t="shared" si="3"/>
        <v>736.63314725000021</v>
      </c>
      <c r="S10" s="27">
        <f t="shared" si="0"/>
        <v>30.555632430555647</v>
      </c>
      <c r="T10" s="31">
        <f t="shared" si="1"/>
        <v>0.5687611496567001</v>
      </c>
    </row>
    <row r="11" spans="2:21" x14ac:dyDescent="0.2">
      <c r="B11" s="89" t="s">
        <v>76</v>
      </c>
      <c r="C11" s="48"/>
      <c r="D11" t="s">
        <v>288</v>
      </c>
      <c r="E11" s="67">
        <v>99.572529999999986</v>
      </c>
      <c r="F11" s="24">
        <v>99.00236666666666</v>
      </c>
      <c r="G11" s="55">
        <v>99.996639999999999</v>
      </c>
      <c r="H11" s="52">
        <v>98.03</v>
      </c>
      <c r="I11" s="84">
        <v>96.202610000000007</v>
      </c>
      <c r="J11" s="1">
        <v>1.3733333333333331</v>
      </c>
      <c r="K11" s="7">
        <v>973.25333333333344</v>
      </c>
      <c r="L11" s="1">
        <v>23.773333333333333</v>
      </c>
      <c r="M11" s="16">
        <v>22.97</v>
      </c>
      <c r="N11" s="19">
        <v>5.24</v>
      </c>
      <c r="O11" s="55">
        <v>31.797029999999999</v>
      </c>
      <c r="P11" s="52" t="s">
        <v>59</v>
      </c>
      <c r="Q11" s="84" t="s">
        <v>59</v>
      </c>
      <c r="R11" s="58" t="s">
        <v>59</v>
      </c>
      <c r="S11" s="26" t="s">
        <v>59</v>
      </c>
      <c r="T11" s="31" t="s">
        <v>59</v>
      </c>
      <c r="U11" t="s">
        <v>430</v>
      </c>
    </row>
    <row r="12" spans="2:21" x14ac:dyDescent="0.2">
      <c r="B12" s="89" t="s">
        <v>77</v>
      </c>
      <c r="C12" s="48">
        <v>44823</v>
      </c>
      <c r="D12" t="s">
        <v>290</v>
      </c>
      <c r="E12" s="67">
        <v>100</v>
      </c>
      <c r="F12" s="24">
        <v>99.47551</v>
      </c>
      <c r="G12" s="55">
        <v>95.541219999999996</v>
      </c>
      <c r="H12" s="52">
        <v>97.79</v>
      </c>
      <c r="I12" s="84">
        <v>99.492130000000003</v>
      </c>
      <c r="J12" s="1">
        <v>-6.62</v>
      </c>
      <c r="K12" s="7">
        <v>904.40333333333331</v>
      </c>
      <c r="L12" s="1">
        <v>22.56</v>
      </c>
      <c r="M12" s="16">
        <v>33.770000000000003</v>
      </c>
      <c r="N12" s="19">
        <v>21.67</v>
      </c>
      <c r="O12" s="55">
        <v>23.883803333333336</v>
      </c>
      <c r="P12" s="52">
        <v>24.270116666666667</v>
      </c>
      <c r="Q12" s="84">
        <v>30.529273333333332</v>
      </c>
      <c r="R12" s="58">
        <f t="shared" ref="R12:R17" si="4">SUM(Q12*0.275)*91</f>
        <v>763.99506516666668</v>
      </c>
      <c r="S12" s="27">
        <f t="shared" ref="S12:S17" si="5">R12-R$140</f>
        <v>57.917550347222118</v>
      </c>
      <c r="T12" s="31">
        <f t="shared" si="1"/>
        <v>0.58988753522486659</v>
      </c>
    </row>
    <row r="13" spans="2:21" x14ac:dyDescent="0.2">
      <c r="B13" s="87" t="s">
        <v>79</v>
      </c>
      <c r="C13" s="48">
        <v>44281</v>
      </c>
      <c r="D13" t="s">
        <v>457</v>
      </c>
      <c r="E13" s="67">
        <v>95.579763333333332</v>
      </c>
      <c r="F13" s="24">
        <v>96.86390999999999</v>
      </c>
      <c r="G13" s="55">
        <v>97.057940000000002</v>
      </c>
      <c r="H13" s="52">
        <v>97.81</v>
      </c>
      <c r="I13" s="84">
        <v>99.722409999999996</v>
      </c>
      <c r="J13" s="1">
        <v>0.19999999999999998</v>
      </c>
      <c r="K13" s="7">
        <v>749.55</v>
      </c>
      <c r="L13" s="1">
        <v>15.326666666666668</v>
      </c>
      <c r="M13" s="18">
        <v>47.01</v>
      </c>
      <c r="N13" s="35">
        <v>43.38</v>
      </c>
      <c r="O13" s="56">
        <v>38.391216666666665</v>
      </c>
      <c r="P13" s="33">
        <v>39.392853333333335</v>
      </c>
      <c r="Q13" s="33">
        <v>38.428690000000003</v>
      </c>
      <c r="R13" s="58">
        <f t="shared" si="4"/>
        <v>961.67796725000005</v>
      </c>
      <c r="S13" s="27">
        <f t="shared" si="5"/>
        <v>255.60045243055549</v>
      </c>
      <c r="T13" s="31">
        <f t="shared" si="1"/>
        <v>0.74252030104069999</v>
      </c>
      <c r="U13" t="s">
        <v>471</v>
      </c>
    </row>
    <row r="14" spans="2:21" x14ac:dyDescent="0.2">
      <c r="B14" s="87" t="s">
        <v>273</v>
      </c>
      <c r="C14" s="48">
        <v>41954</v>
      </c>
      <c r="D14" t="s">
        <v>458</v>
      </c>
      <c r="E14" s="33">
        <v>80.843076666666676</v>
      </c>
      <c r="F14" s="24">
        <v>99.885696666666661</v>
      </c>
      <c r="G14" s="55">
        <v>99.971249999999998</v>
      </c>
      <c r="H14" s="33">
        <v>89.3</v>
      </c>
      <c r="I14" s="33">
        <v>74.294979999999995</v>
      </c>
      <c r="J14" s="1">
        <v>1.7433333333333332</v>
      </c>
      <c r="K14" s="7">
        <v>1158.8966666666668</v>
      </c>
      <c r="L14" s="1">
        <v>23.713333333333331</v>
      </c>
      <c r="M14" s="16">
        <v>20.149999999999999</v>
      </c>
      <c r="N14" s="19">
        <v>16.899999999999999</v>
      </c>
      <c r="O14" s="55">
        <v>15.125296666666666</v>
      </c>
      <c r="P14" s="52">
        <v>17.735836666666668</v>
      </c>
      <c r="Q14" s="84">
        <v>19.6968866666667</v>
      </c>
      <c r="R14" s="58">
        <f t="shared" si="4"/>
        <v>492.91458883333416</v>
      </c>
      <c r="S14" s="26">
        <f t="shared" si="5"/>
        <v>-213.16292598611039</v>
      </c>
      <c r="T14" s="31">
        <f t="shared" si="1"/>
        <v>0.38058383507993399</v>
      </c>
      <c r="U14" t="s">
        <v>590</v>
      </c>
    </row>
    <row r="15" spans="2:21" x14ac:dyDescent="0.2">
      <c r="B15" s="87" t="s">
        <v>80</v>
      </c>
      <c r="C15" s="48">
        <v>44831</v>
      </c>
      <c r="D15" t="s">
        <v>459</v>
      </c>
      <c r="E15" s="67">
        <v>99.952853333333337</v>
      </c>
      <c r="F15" s="24">
        <v>99.545803333333353</v>
      </c>
      <c r="G15" s="55">
        <v>99.83202</v>
      </c>
      <c r="H15" s="52">
        <v>99.13</v>
      </c>
      <c r="I15" s="84">
        <v>93.35154</v>
      </c>
      <c r="J15" s="1">
        <v>0.66</v>
      </c>
      <c r="K15" s="7">
        <v>1055.1433333333334</v>
      </c>
      <c r="L15" s="1">
        <v>22.61</v>
      </c>
      <c r="M15" s="16">
        <v>31.6</v>
      </c>
      <c r="N15" s="19">
        <v>26.22</v>
      </c>
      <c r="O15" s="55">
        <v>22.476273333333335</v>
      </c>
      <c r="P15" s="52">
        <v>28.671599999999998</v>
      </c>
      <c r="Q15" s="84">
        <v>29.815136666666668</v>
      </c>
      <c r="R15" s="58">
        <f t="shared" si="4"/>
        <v>746.12379508333345</v>
      </c>
      <c r="S15" s="27">
        <f t="shared" si="5"/>
        <v>40.046280263888889</v>
      </c>
      <c r="T15" s="31">
        <f t="shared" si="1"/>
        <v>0.57608896512743335</v>
      </c>
    </row>
    <row r="16" spans="2:21" x14ac:dyDescent="0.2">
      <c r="B16" s="87" t="s">
        <v>81</v>
      </c>
      <c r="C16" s="48">
        <v>44826</v>
      </c>
      <c r="D16" t="s">
        <v>459</v>
      </c>
      <c r="E16" s="33">
        <v>29.405876666666668</v>
      </c>
      <c r="F16" s="33">
        <v>64.599503333333345</v>
      </c>
      <c r="G16" s="61">
        <v>100</v>
      </c>
      <c r="H16" s="64">
        <v>50</v>
      </c>
      <c r="I16" s="84">
        <v>90</v>
      </c>
      <c r="J16" s="1">
        <v>4.8866666666666667</v>
      </c>
      <c r="K16" s="7">
        <v>1393.7533333333333</v>
      </c>
      <c r="L16" s="1">
        <v>25.409999999999997</v>
      </c>
      <c r="M16" s="18">
        <v>39.24</v>
      </c>
      <c r="N16" s="19">
        <v>32.159999999999997</v>
      </c>
      <c r="O16" s="55">
        <v>26.568346666666663</v>
      </c>
      <c r="P16" s="52">
        <v>31.779899999999998</v>
      </c>
      <c r="Q16" s="33">
        <v>36.932459999999999</v>
      </c>
      <c r="R16" s="58">
        <f t="shared" si="4"/>
        <v>924.23481149999998</v>
      </c>
      <c r="S16" s="27">
        <f t="shared" si="5"/>
        <v>218.15729668055542</v>
      </c>
      <c r="T16" s="31">
        <f t="shared" si="1"/>
        <v>0.71361010009379988</v>
      </c>
      <c r="U16" t="s">
        <v>425</v>
      </c>
    </row>
    <row r="17" spans="2:21" x14ac:dyDescent="0.2">
      <c r="B17" s="87" t="s">
        <v>380</v>
      </c>
      <c r="C17" s="48">
        <v>45456</v>
      </c>
      <c r="D17" t="s">
        <v>290</v>
      </c>
      <c r="E17" s="25" t="s">
        <v>59</v>
      </c>
      <c r="F17" s="24">
        <v>99.867789999999999</v>
      </c>
      <c r="G17" s="55">
        <v>99.991759999999999</v>
      </c>
      <c r="H17" s="52">
        <v>99.52</v>
      </c>
      <c r="I17" s="84">
        <v>98.938100000000006</v>
      </c>
      <c r="J17" s="1">
        <v>1</v>
      </c>
      <c r="K17" s="7">
        <v>458.72666666666669</v>
      </c>
      <c r="L17" s="1">
        <v>23.659999999999997</v>
      </c>
      <c r="M17" s="32" t="s">
        <v>59</v>
      </c>
      <c r="N17" s="30">
        <v>11.6</v>
      </c>
      <c r="O17" s="54">
        <v>10.763603333333332</v>
      </c>
      <c r="P17" s="52">
        <v>12.842723333333334</v>
      </c>
      <c r="Q17" s="84">
        <v>14.877216666666667</v>
      </c>
      <c r="R17" s="58">
        <f t="shared" si="4"/>
        <v>372.30234708333336</v>
      </c>
      <c r="S17" s="26">
        <f t="shared" si="5"/>
        <v>-333.7751677361112</v>
      </c>
      <c r="T17" s="31">
        <f t="shared" si="1"/>
        <v>0.28745802674983334</v>
      </c>
    </row>
    <row r="18" spans="2:21" x14ac:dyDescent="0.2">
      <c r="B18" s="87" t="s">
        <v>256</v>
      </c>
      <c r="C18" s="48">
        <v>44531</v>
      </c>
      <c r="D18" t="s">
        <v>458</v>
      </c>
      <c r="E18" s="67">
        <v>99.642583333333334</v>
      </c>
      <c r="F18" s="24">
        <v>99.513856666666655</v>
      </c>
      <c r="G18" s="55">
        <v>99.924719999999994</v>
      </c>
      <c r="H18" s="52">
        <v>99.84</v>
      </c>
      <c r="I18" s="84">
        <v>99.756339999999994</v>
      </c>
      <c r="J18" s="1">
        <v>0.26333333333333336</v>
      </c>
      <c r="K18" s="7">
        <v>873.13666666666677</v>
      </c>
      <c r="L18" s="1">
        <v>16.149999999999999</v>
      </c>
      <c r="M18" s="16">
        <v>0</v>
      </c>
      <c r="N18" s="19">
        <v>0.01</v>
      </c>
      <c r="O18" s="55" t="s">
        <v>59</v>
      </c>
      <c r="P18" s="52" t="s">
        <v>59</v>
      </c>
      <c r="Q18" s="84" t="s">
        <v>59</v>
      </c>
      <c r="R18" s="58" t="s">
        <v>59</v>
      </c>
      <c r="S18" s="26" t="s">
        <v>59</v>
      </c>
      <c r="T18" s="31" t="s">
        <v>59</v>
      </c>
      <c r="U18" t="s">
        <v>430</v>
      </c>
    </row>
    <row r="19" spans="2:21" x14ac:dyDescent="0.2">
      <c r="B19" s="87" t="s">
        <v>82</v>
      </c>
      <c r="C19" s="48">
        <v>44813</v>
      </c>
      <c r="D19" t="s">
        <v>290</v>
      </c>
      <c r="E19" s="67">
        <v>99.978846666666655</v>
      </c>
      <c r="F19" s="24">
        <v>99.746186666666674</v>
      </c>
      <c r="G19" s="55">
        <v>99.153599999999997</v>
      </c>
      <c r="H19" s="52">
        <v>99.99</v>
      </c>
      <c r="I19" s="84">
        <v>99.536590000000004</v>
      </c>
      <c r="J19" s="1">
        <v>0.6166666666666667</v>
      </c>
      <c r="K19" s="7">
        <v>752.27666666666664</v>
      </c>
      <c r="L19" s="1">
        <v>19.05</v>
      </c>
      <c r="M19" s="16">
        <v>25.02</v>
      </c>
      <c r="N19" s="19">
        <v>21.17</v>
      </c>
      <c r="O19" s="55">
        <v>18.31007</v>
      </c>
      <c r="P19" s="52">
        <v>21.41516</v>
      </c>
      <c r="Q19" s="84">
        <v>24.496000000000002</v>
      </c>
      <c r="R19" s="58">
        <f t="shared" ref="R19:R50" si="6">SUM(Q19*0.275)*91</f>
        <v>613.01240000000018</v>
      </c>
      <c r="S19" s="26">
        <f t="shared" ref="S19:S50" si="7">R19-R$140</f>
        <v>-93.065114819444375</v>
      </c>
      <c r="T19" s="31">
        <f t="shared" si="1"/>
        <v>0.47331244687999996</v>
      </c>
    </row>
    <row r="20" spans="2:21" x14ac:dyDescent="0.2">
      <c r="B20" s="87" t="s">
        <v>83</v>
      </c>
      <c r="C20" s="48">
        <v>44812</v>
      </c>
      <c r="D20" t="s">
        <v>457</v>
      </c>
      <c r="E20" s="67">
        <v>99.989436666666663</v>
      </c>
      <c r="F20" s="24">
        <v>98.75157999999999</v>
      </c>
      <c r="G20" s="56">
        <v>84</v>
      </c>
      <c r="H20" s="33">
        <v>81.28</v>
      </c>
      <c r="I20" s="84">
        <v>99.639650000000003</v>
      </c>
      <c r="J20" s="1">
        <v>-0.58000000000000007</v>
      </c>
      <c r="K20" s="7">
        <v>812.62333333333333</v>
      </c>
      <c r="L20" s="1">
        <v>23.506666666666664</v>
      </c>
      <c r="M20" s="16">
        <v>30.08</v>
      </c>
      <c r="N20" s="19">
        <v>25.44</v>
      </c>
      <c r="O20" s="55">
        <v>18.210596666666667</v>
      </c>
      <c r="P20" s="52">
        <v>25.422159999999998</v>
      </c>
      <c r="Q20" s="84">
        <v>25.884529999999998</v>
      </c>
      <c r="R20" s="58">
        <f t="shared" si="6"/>
        <v>647.76036324999995</v>
      </c>
      <c r="S20" s="26">
        <f t="shared" si="7"/>
        <v>-58.317151569444604</v>
      </c>
      <c r="T20" s="31">
        <f t="shared" si="1"/>
        <v>0.50014166519589986</v>
      </c>
      <c r="U20" t="s">
        <v>472</v>
      </c>
    </row>
    <row r="21" spans="2:21" x14ac:dyDescent="0.2">
      <c r="B21" s="87" t="s">
        <v>84</v>
      </c>
      <c r="C21" s="48"/>
      <c r="D21" t="s">
        <v>288</v>
      </c>
      <c r="E21" s="67">
        <v>100</v>
      </c>
      <c r="F21" s="24">
        <v>99.884203333333332</v>
      </c>
      <c r="G21" s="55">
        <v>99.614760000000004</v>
      </c>
      <c r="H21" s="52">
        <v>99.9</v>
      </c>
      <c r="I21" s="84">
        <v>99.887609999999995</v>
      </c>
      <c r="J21" s="1">
        <v>-0.5033333333333333</v>
      </c>
      <c r="K21" s="7">
        <v>750.59666666666669</v>
      </c>
      <c r="L21" s="1">
        <v>23.733333333333334</v>
      </c>
      <c r="M21" s="16">
        <v>23.72</v>
      </c>
      <c r="N21" s="19">
        <v>21.45</v>
      </c>
      <c r="O21" s="55">
        <v>19.234696666666668</v>
      </c>
      <c r="P21" s="52">
        <v>23.049283333333332</v>
      </c>
      <c r="Q21" s="84">
        <v>25.3874</v>
      </c>
      <c r="R21" s="58">
        <f t="shared" si="6"/>
        <v>635.31968500000005</v>
      </c>
      <c r="S21" s="26">
        <f t="shared" si="7"/>
        <v>-70.75782981944451</v>
      </c>
      <c r="T21" s="31">
        <f t="shared" si="1"/>
        <v>0.49053610442200002</v>
      </c>
    </row>
    <row r="22" spans="2:21" x14ac:dyDescent="0.2">
      <c r="B22" s="87" t="s">
        <v>85</v>
      </c>
      <c r="C22" s="48">
        <v>44369</v>
      </c>
      <c r="D22" t="s">
        <v>457</v>
      </c>
      <c r="E22" s="67">
        <v>89.260116666666661</v>
      </c>
      <c r="F22" s="24">
        <v>99.958870000000005</v>
      </c>
      <c r="G22" s="55">
        <v>100</v>
      </c>
      <c r="H22" s="52">
        <v>89.35</v>
      </c>
      <c r="I22" s="33">
        <v>63.62135</v>
      </c>
      <c r="J22" s="1">
        <v>3.34</v>
      </c>
      <c r="K22" s="7">
        <v>808.69</v>
      </c>
      <c r="L22" s="1">
        <v>28.64</v>
      </c>
      <c r="M22" s="18">
        <v>48.44</v>
      </c>
      <c r="N22" s="35">
        <v>44.61</v>
      </c>
      <c r="O22" s="56">
        <v>45.550096666666661</v>
      </c>
      <c r="P22" s="33">
        <v>45.133099999999992</v>
      </c>
      <c r="Q22" s="33">
        <v>45.836976666666672</v>
      </c>
      <c r="R22" s="58">
        <f t="shared" si="6"/>
        <v>1147.0703410833337</v>
      </c>
      <c r="S22" s="27">
        <f t="shared" si="7"/>
        <v>440.99282626388913</v>
      </c>
      <c r="T22" s="31">
        <f t="shared" si="1"/>
        <v>0.8856634382626335</v>
      </c>
      <c r="U22" t="s">
        <v>527</v>
      </c>
    </row>
    <row r="23" spans="2:21" x14ac:dyDescent="0.2">
      <c r="B23" s="87" t="s">
        <v>86</v>
      </c>
      <c r="C23" s="48"/>
      <c r="D23" t="s">
        <v>290</v>
      </c>
      <c r="E23" s="67">
        <v>100</v>
      </c>
      <c r="F23" s="24">
        <v>98.439986666666684</v>
      </c>
      <c r="G23" s="55">
        <v>99.2179</v>
      </c>
      <c r="H23" s="52">
        <v>100</v>
      </c>
      <c r="I23" s="84">
        <v>100</v>
      </c>
      <c r="J23" s="1">
        <v>0.39666666666666667</v>
      </c>
      <c r="K23" s="7">
        <v>375.47666666666669</v>
      </c>
      <c r="L23" s="1">
        <v>23.943333333333335</v>
      </c>
      <c r="M23" s="16">
        <v>24.85</v>
      </c>
      <c r="N23" s="19">
        <v>13.25</v>
      </c>
      <c r="O23" s="55">
        <v>10.130746666666665</v>
      </c>
      <c r="P23" s="52">
        <v>18.244859999999999</v>
      </c>
      <c r="Q23" s="84">
        <v>22.285263333333333</v>
      </c>
      <c r="R23" s="58">
        <f t="shared" si="6"/>
        <v>557.68871491666664</v>
      </c>
      <c r="S23" s="26">
        <f t="shared" si="7"/>
        <v>-148.38879990277792</v>
      </c>
      <c r="T23" s="31">
        <f t="shared" si="1"/>
        <v>0.43059652668456672</v>
      </c>
    </row>
    <row r="24" spans="2:21" x14ac:dyDescent="0.2">
      <c r="B24" s="87" t="s">
        <v>387</v>
      </c>
      <c r="C24" s="48">
        <v>43647</v>
      </c>
      <c r="D24" t="s">
        <v>459</v>
      </c>
      <c r="E24" s="25" t="s">
        <v>59</v>
      </c>
      <c r="F24" s="24">
        <v>96.259776666666653</v>
      </c>
      <c r="G24" s="55">
        <v>99.825689999999994</v>
      </c>
      <c r="H24" s="52">
        <v>100</v>
      </c>
      <c r="I24" s="84">
        <v>100</v>
      </c>
      <c r="J24" s="1">
        <v>-0.19999999999999998</v>
      </c>
      <c r="K24" s="7">
        <v>1144.3100000000002</v>
      </c>
      <c r="L24" s="1">
        <v>21.123333333333331</v>
      </c>
      <c r="M24" s="32" t="s">
        <v>59</v>
      </c>
      <c r="N24" s="30">
        <v>19.63</v>
      </c>
      <c r="O24" s="54">
        <v>18.532326666666666</v>
      </c>
      <c r="P24" s="52">
        <v>17.983413333333335</v>
      </c>
      <c r="Q24" s="84">
        <v>18.579623333333334</v>
      </c>
      <c r="R24" s="58">
        <f t="shared" si="6"/>
        <v>464.95507391666678</v>
      </c>
      <c r="S24" s="26">
        <f t="shared" si="7"/>
        <v>-241.12244090277778</v>
      </c>
      <c r="T24" s="31">
        <f t="shared" si="1"/>
        <v>0.35899603943536662</v>
      </c>
    </row>
    <row r="25" spans="2:21" x14ac:dyDescent="0.2">
      <c r="B25" s="87" t="s">
        <v>87</v>
      </c>
      <c r="C25" s="48">
        <v>44821</v>
      </c>
      <c r="D25" t="s">
        <v>459</v>
      </c>
      <c r="E25" s="67">
        <v>100</v>
      </c>
      <c r="F25" s="24">
        <v>99.596436666666662</v>
      </c>
      <c r="G25" s="55">
        <v>99.827590000000001</v>
      </c>
      <c r="H25" s="52">
        <v>99.98</v>
      </c>
      <c r="I25" s="84">
        <v>99.891769999999994</v>
      </c>
      <c r="J25" s="1">
        <v>-2.89</v>
      </c>
      <c r="K25" s="7">
        <v>985.43</v>
      </c>
      <c r="L25" s="1">
        <v>26.07</v>
      </c>
      <c r="M25" s="35">
        <v>37.51</v>
      </c>
      <c r="N25" s="19">
        <v>35.200000000000003</v>
      </c>
      <c r="O25" s="55">
        <v>26.583426666666668</v>
      </c>
      <c r="P25" s="52">
        <v>33.697416666666669</v>
      </c>
      <c r="Q25" s="33">
        <v>37.114516666666702</v>
      </c>
      <c r="R25" s="58">
        <f t="shared" si="6"/>
        <v>928.79077958333437</v>
      </c>
      <c r="S25" s="27">
        <f t="shared" si="7"/>
        <v>222.71326476388981</v>
      </c>
      <c r="T25" s="31">
        <f t="shared" si="1"/>
        <v>0.71712780446883395</v>
      </c>
      <c r="U25" t="s">
        <v>602</v>
      </c>
    </row>
    <row r="26" spans="2:21" x14ac:dyDescent="0.2">
      <c r="B26" s="87" t="s">
        <v>88</v>
      </c>
      <c r="C26" s="48">
        <v>44264</v>
      </c>
      <c r="D26" t="s">
        <v>293</v>
      </c>
      <c r="E26" s="67">
        <v>99.044129999999996</v>
      </c>
      <c r="F26" s="24">
        <v>98.662796666666665</v>
      </c>
      <c r="G26" s="55">
        <v>99.967799999999997</v>
      </c>
      <c r="H26" s="52">
        <v>92.62</v>
      </c>
      <c r="I26" s="34">
        <v>95</v>
      </c>
      <c r="J26" s="1">
        <v>3.2133333333333334</v>
      </c>
      <c r="K26" s="7">
        <v>1148.46</v>
      </c>
      <c r="L26" s="1">
        <v>25.093333333333334</v>
      </c>
      <c r="M26" s="16">
        <v>35.450000000000003</v>
      </c>
      <c r="N26" s="19">
        <v>31.16</v>
      </c>
      <c r="O26" s="55">
        <v>30.421613333333333</v>
      </c>
      <c r="P26" s="33">
        <v>38.507193333333333</v>
      </c>
      <c r="Q26" s="33">
        <v>41.636389999999999</v>
      </c>
      <c r="R26" s="58">
        <f t="shared" si="6"/>
        <v>1041.9506597500001</v>
      </c>
      <c r="S26" s="27">
        <f t="shared" si="7"/>
        <v>335.87314493055555</v>
      </c>
      <c r="T26" s="31">
        <f t="shared" si="1"/>
        <v>0.80449957667170002</v>
      </c>
      <c r="U26" t="s">
        <v>603</v>
      </c>
    </row>
    <row r="27" spans="2:21" x14ac:dyDescent="0.2">
      <c r="B27" s="87" t="s">
        <v>274</v>
      </c>
      <c r="C27" s="48">
        <v>43867</v>
      </c>
      <c r="D27" t="s">
        <v>458</v>
      </c>
      <c r="E27" s="67">
        <v>100</v>
      </c>
      <c r="F27" s="24">
        <v>93.680369999999996</v>
      </c>
      <c r="G27" s="55">
        <v>96.243859999999998</v>
      </c>
      <c r="H27" s="52">
        <v>92.3</v>
      </c>
      <c r="I27" s="84">
        <v>84.01858</v>
      </c>
      <c r="J27" s="1">
        <v>1.0999999999999999</v>
      </c>
      <c r="K27" s="7">
        <v>994.65000000000009</v>
      </c>
      <c r="L27" s="1">
        <v>20.190000000000001</v>
      </c>
      <c r="M27" s="16">
        <v>32.21</v>
      </c>
      <c r="N27" s="19">
        <v>26.25</v>
      </c>
      <c r="O27" s="55">
        <v>21.138416666666664</v>
      </c>
      <c r="P27" s="52">
        <v>29.170416666666668</v>
      </c>
      <c r="Q27" s="84">
        <v>33.548960000000001</v>
      </c>
      <c r="R27" s="58">
        <f t="shared" si="6"/>
        <v>839.56272400000012</v>
      </c>
      <c r="S27" s="27">
        <f t="shared" si="7"/>
        <v>133.48520918055556</v>
      </c>
      <c r="T27" s="31">
        <f t="shared" si="1"/>
        <v>0.64823401158880001</v>
      </c>
      <c r="U27" t="s">
        <v>591</v>
      </c>
    </row>
    <row r="28" spans="2:21" x14ac:dyDescent="0.2">
      <c r="B28" s="87" t="s">
        <v>90</v>
      </c>
      <c r="C28" s="48">
        <v>44593</v>
      </c>
      <c r="D28" t="s">
        <v>457</v>
      </c>
      <c r="E28" s="67">
        <v>99.973863333333327</v>
      </c>
      <c r="F28" s="24">
        <v>99.46444000000001</v>
      </c>
      <c r="G28" s="55">
        <v>99.8613</v>
      </c>
      <c r="H28" s="52">
        <v>100</v>
      </c>
      <c r="I28" s="84">
        <v>99.608720000000005</v>
      </c>
      <c r="J28" s="1">
        <v>0.27</v>
      </c>
      <c r="K28" s="7">
        <v>895.60333333333347</v>
      </c>
      <c r="L28" s="1">
        <v>23.323333333333334</v>
      </c>
      <c r="M28" s="16">
        <v>26.71</v>
      </c>
      <c r="N28" s="19">
        <v>22.92</v>
      </c>
      <c r="O28" s="55">
        <v>18.730259999999998</v>
      </c>
      <c r="P28" s="52">
        <v>24.002523333333336</v>
      </c>
      <c r="Q28" s="84">
        <v>26.095433333333332</v>
      </c>
      <c r="R28" s="58">
        <f t="shared" si="6"/>
        <v>653.03821916666664</v>
      </c>
      <c r="S28" s="26">
        <f t="shared" si="7"/>
        <v>-53.039295652777923</v>
      </c>
      <c r="T28" s="31">
        <f t="shared" si="1"/>
        <v>0.50421674572966668</v>
      </c>
      <c r="U28" t="s">
        <v>499</v>
      </c>
    </row>
    <row r="29" spans="2:21" x14ac:dyDescent="0.2">
      <c r="B29" s="87" t="s">
        <v>269</v>
      </c>
      <c r="C29" s="48">
        <v>42562</v>
      </c>
      <c r="D29" t="s">
        <v>291</v>
      </c>
      <c r="E29" s="33">
        <v>70.110463333333328</v>
      </c>
      <c r="F29" s="33">
        <v>42.582436666666666</v>
      </c>
      <c r="G29" s="56">
        <v>64.299689999999998</v>
      </c>
      <c r="H29" s="52">
        <v>86.99</v>
      </c>
      <c r="I29" s="33">
        <v>59.00441</v>
      </c>
      <c r="J29" s="1">
        <v>5.1566666666666672</v>
      </c>
      <c r="K29" s="7">
        <v>1487.7866666666669</v>
      </c>
      <c r="L29" s="1">
        <v>26.006666666666664</v>
      </c>
      <c r="M29" s="16">
        <v>7.99</v>
      </c>
      <c r="N29" s="19">
        <v>2.63</v>
      </c>
      <c r="O29" s="55">
        <v>8.6211399999999987</v>
      </c>
      <c r="P29" s="52">
        <v>10.26657</v>
      </c>
      <c r="Q29" s="84">
        <v>9.1910866666666706</v>
      </c>
      <c r="R29" s="58">
        <f t="shared" si="6"/>
        <v>230.00694383333345</v>
      </c>
      <c r="S29" s="26">
        <f t="shared" si="7"/>
        <v>-476.07057098611108</v>
      </c>
      <c r="T29" s="31">
        <f t="shared" si="1"/>
        <v>0.17759045230593337</v>
      </c>
      <c r="U29" t="s">
        <v>543</v>
      </c>
    </row>
    <row r="30" spans="2:21" x14ac:dyDescent="0.2">
      <c r="B30" s="87" t="s">
        <v>2</v>
      </c>
      <c r="C30" s="48">
        <v>43648</v>
      </c>
      <c r="D30" t="s">
        <v>293</v>
      </c>
      <c r="E30" s="67">
        <v>99.218320000000006</v>
      </c>
      <c r="F30" s="24">
        <v>99.898426666666651</v>
      </c>
      <c r="G30" s="55">
        <v>98.37724</v>
      </c>
      <c r="H30" s="52">
        <v>88.77</v>
      </c>
      <c r="I30" s="34">
        <v>90</v>
      </c>
      <c r="J30" s="1">
        <v>2.5266666666666668</v>
      </c>
      <c r="K30" s="7">
        <v>913.65</v>
      </c>
      <c r="L30" s="1">
        <v>27.426666666666666</v>
      </c>
      <c r="M30" s="16">
        <v>38.520000000000003</v>
      </c>
      <c r="N30" s="19">
        <v>31.43</v>
      </c>
      <c r="O30" s="55">
        <v>27.985853333333335</v>
      </c>
      <c r="P30" s="33">
        <v>39.168026666666663</v>
      </c>
      <c r="Q30" s="33">
        <v>42.99193666666666</v>
      </c>
      <c r="R30" s="58">
        <f t="shared" si="6"/>
        <v>1075.8732150833332</v>
      </c>
      <c r="S30" s="27">
        <f t="shared" si="7"/>
        <v>369.79570026388865</v>
      </c>
      <c r="T30" s="31">
        <f t="shared" si="1"/>
        <v>0.83069149003143306</v>
      </c>
      <c r="U30" t="s">
        <v>604</v>
      </c>
    </row>
    <row r="31" spans="2:21" x14ac:dyDescent="0.2">
      <c r="B31" s="87" t="s">
        <v>92</v>
      </c>
      <c r="C31" s="48">
        <v>44791</v>
      </c>
      <c r="D31" t="s">
        <v>293</v>
      </c>
      <c r="E31" s="34">
        <v>50</v>
      </c>
      <c r="F31" s="34">
        <v>50</v>
      </c>
      <c r="G31" s="62">
        <v>93.640129999999999</v>
      </c>
      <c r="H31" s="52">
        <v>100</v>
      </c>
      <c r="I31" s="84">
        <v>92.782579999999996</v>
      </c>
      <c r="J31" s="1">
        <v>-3.0166666666666671</v>
      </c>
      <c r="K31" s="7">
        <v>1106.68</v>
      </c>
      <c r="L31" s="1">
        <v>33.61</v>
      </c>
      <c r="M31" s="16">
        <v>38.409999999999997</v>
      </c>
      <c r="N31" s="19">
        <v>30.59</v>
      </c>
      <c r="O31" s="55">
        <v>25.367596666666664</v>
      </c>
      <c r="P31" s="52">
        <v>28.733126666666671</v>
      </c>
      <c r="Q31" s="84">
        <v>39.129063333333335</v>
      </c>
      <c r="R31" s="58">
        <f t="shared" si="6"/>
        <v>979.20480991666682</v>
      </c>
      <c r="S31" s="27">
        <f t="shared" si="7"/>
        <v>273.12729509722226</v>
      </c>
      <c r="T31" s="31">
        <f t="shared" si="1"/>
        <v>0.75605293559856668</v>
      </c>
      <c r="U31" t="s">
        <v>426</v>
      </c>
    </row>
    <row r="32" spans="2:21" x14ac:dyDescent="0.2">
      <c r="B32" s="87" t="s">
        <v>93</v>
      </c>
      <c r="C32" s="48">
        <v>43587</v>
      </c>
      <c r="D32" t="s">
        <v>457</v>
      </c>
      <c r="E32" s="67">
        <v>96.31829333333333</v>
      </c>
      <c r="F32" s="24">
        <v>98.550413333333339</v>
      </c>
      <c r="G32" s="55">
        <v>98.916889999999995</v>
      </c>
      <c r="H32" s="33">
        <v>83.76</v>
      </c>
      <c r="I32" s="84">
        <v>98.220640000000003</v>
      </c>
      <c r="J32" s="1">
        <v>0.24</v>
      </c>
      <c r="K32" s="7">
        <v>801.04333333333341</v>
      </c>
      <c r="L32" s="1">
        <v>26.143333333333334</v>
      </c>
      <c r="M32" s="18">
        <v>46.38</v>
      </c>
      <c r="N32" s="35">
        <v>42.23</v>
      </c>
      <c r="O32" s="56">
        <v>42.256643333333336</v>
      </c>
      <c r="P32" s="33">
        <v>41.298656666666666</v>
      </c>
      <c r="Q32" s="33">
        <v>39.036960000000001</v>
      </c>
      <c r="R32" s="58">
        <f t="shared" si="6"/>
        <v>976.89992400000006</v>
      </c>
      <c r="S32" s="27">
        <f t="shared" si="7"/>
        <v>270.8224091805555</v>
      </c>
      <c r="T32" s="31">
        <f t="shared" si="1"/>
        <v>0.7542733122287999</v>
      </c>
      <c r="U32" t="s">
        <v>605</v>
      </c>
    </row>
    <row r="33" spans="2:21" x14ac:dyDescent="0.2">
      <c r="B33" s="87" t="s">
        <v>94</v>
      </c>
      <c r="C33" s="48"/>
      <c r="D33" t="s">
        <v>293</v>
      </c>
      <c r="E33" s="67">
        <v>100</v>
      </c>
      <c r="F33" s="24">
        <v>99.55137666666667</v>
      </c>
      <c r="G33" s="55">
        <v>99.964259999999996</v>
      </c>
      <c r="H33" s="52">
        <v>99.35</v>
      </c>
      <c r="I33" s="84">
        <v>99.732770000000002</v>
      </c>
      <c r="J33" s="1">
        <v>1.0666666666666667</v>
      </c>
      <c r="K33" s="7">
        <v>1052.4366666666665</v>
      </c>
      <c r="L33" s="1">
        <v>24.186666666666667</v>
      </c>
      <c r="M33" s="16">
        <v>32.86</v>
      </c>
      <c r="N33" s="19">
        <v>26.49</v>
      </c>
      <c r="O33" s="55">
        <v>21.949916666666667</v>
      </c>
      <c r="P33" s="52">
        <v>31.227936666666665</v>
      </c>
      <c r="Q33" s="84">
        <v>29.436720000000001</v>
      </c>
      <c r="R33" s="58">
        <f t="shared" si="6"/>
        <v>736.65391799999998</v>
      </c>
      <c r="S33" s="27">
        <f t="shared" si="7"/>
        <v>30.576403180555417</v>
      </c>
      <c r="T33" s="31">
        <f t="shared" si="1"/>
        <v>0.56877718694159995</v>
      </c>
    </row>
    <row r="34" spans="2:21" x14ac:dyDescent="0.2">
      <c r="B34" s="87" t="s">
        <v>322</v>
      </c>
      <c r="C34" s="48"/>
      <c r="D34" t="s">
        <v>291</v>
      </c>
      <c r="E34" s="67">
        <v>99.642073333333329</v>
      </c>
      <c r="F34" s="24">
        <v>92.455316666666661</v>
      </c>
      <c r="G34" s="61">
        <v>100</v>
      </c>
      <c r="H34" s="52">
        <v>99.56</v>
      </c>
      <c r="I34" s="84">
        <v>88.21</v>
      </c>
      <c r="J34" s="1">
        <v>4.4833333333333334</v>
      </c>
      <c r="K34" s="7">
        <v>1134.0933333333335</v>
      </c>
      <c r="L34" s="1">
        <v>27.82</v>
      </c>
      <c r="M34" s="16">
        <v>28.61</v>
      </c>
      <c r="N34" s="19">
        <v>24.49</v>
      </c>
      <c r="O34" s="55">
        <v>17.84731</v>
      </c>
      <c r="P34" s="52">
        <v>23.848003333333335</v>
      </c>
      <c r="Q34" s="84">
        <v>25.144729999999999</v>
      </c>
      <c r="R34" s="58">
        <f t="shared" si="6"/>
        <v>629.24686825000003</v>
      </c>
      <c r="S34" s="26">
        <f t="shared" si="7"/>
        <v>-76.830646569444525</v>
      </c>
      <c r="T34" s="31">
        <f t="shared" si="1"/>
        <v>0.48584722740190001</v>
      </c>
      <c r="U34" t="s">
        <v>528</v>
      </c>
    </row>
    <row r="35" spans="2:21" x14ac:dyDescent="0.2">
      <c r="B35" s="87" t="s">
        <v>323</v>
      </c>
      <c r="C35" s="48">
        <v>45433</v>
      </c>
      <c r="D35" t="s">
        <v>293</v>
      </c>
      <c r="E35" s="67">
        <v>99.835650000000001</v>
      </c>
      <c r="F35" s="24">
        <v>97.444146666666668</v>
      </c>
      <c r="G35" s="55">
        <v>99.508589999999998</v>
      </c>
      <c r="H35" s="52">
        <v>99.18</v>
      </c>
      <c r="I35" s="84">
        <v>99.422539999999998</v>
      </c>
      <c r="J35" s="1">
        <v>-0.9966666666666667</v>
      </c>
      <c r="K35" s="7">
        <v>1039.3966666666668</v>
      </c>
      <c r="L35" s="1">
        <v>27.583333333333336</v>
      </c>
      <c r="M35" s="16">
        <v>35.72</v>
      </c>
      <c r="N35" s="19">
        <v>30.22</v>
      </c>
      <c r="O35" s="55">
        <v>25.754096666666666</v>
      </c>
      <c r="P35" s="52">
        <v>28.433456666666665</v>
      </c>
      <c r="Q35" s="84">
        <v>32.179003333333334</v>
      </c>
      <c r="R35" s="58">
        <f t="shared" si="6"/>
        <v>805.27955841666687</v>
      </c>
      <c r="S35" s="27">
        <f t="shared" si="7"/>
        <v>99.202043597222314</v>
      </c>
      <c r="T35" s="31">
        <f t="shared" si="1"/>
        <v>0.62176366777676662</v>
      </c>
    </row>
    <row r="36" spans="2:21" x14ac:dyDescent="0.2">
      <c r="B36" s="87" t="s">
        <v>97</v>
      </c>
      <c r="C36" s="48">
        <v>43315</v>
      </c>
      <c r="D36" t="s">
        <v>293</v>
      </c>
      <c r="E36" s="67">
        <v>92.167286666666655</v>
      </c>
      <c r="F36" s="24">
        <v>97.640023333333332</v>
      </c>
      <c r="G36" s="55">
        <v>95.663830000000004</v>
      </c>
      <c r="H36" s="52">
        <v>93.76</v>
      </c>
      <c r="I36" s="84">
        <v>99.529910000000001</v>
      </c>
      <c r="J36" s="1">
        <v>0.6333333333333333</v>
      </c>
      <c r="K36" s="7">
        <v>1164.6400000000001</v>
      </c>
      <c r="L36" s="1">
        <v>24.196666666666669</v>
      </c>
      <c r="M36" s="18">
        <v>43.18</v>
      </c>
      <c r="N36" s="19">
        <v>33.54</v>
      </c>
      <c r="O36" s="55">
        <v>33.57609333333334</v>
      </c>
      <c r="P36" s="52">
        <v>27.013893333333336</v>
      </c>
      <c r="Q36" s="84">
        <v>29.352353333333333</v>
      </c>
      <c r="R36" s="58">
        <f t="shared" si="6"/>
        <v>734.54264216666672</v>
      </c>
      <c r="S36" s="27">
        <f t="shared" si="7"/>
        <v>28.465127347222165</v>
      </c>
      <c r="T36" s="31">
        <f t="shared" si="1"/>
        <v>0.56714705167726664</v>
      </c>
    </row>
    <row r="37" spans="2:21" x14ac:dyDescent="0.2">
      <c r="B37" s="87" t="s">
        <v>98</v>
      </c>
      <c r="C37" s="48">
        <v>44301</v>
      </c>
      <c r="D37" t="s">
        <v>457</v>
      </c>
      <c r="E37" s="67">
        <v>99.955920000000006</v>
      </c>
      <c r="F37" s="24">
        <v>98.666966666666667</v>
      </c>
      <c r="G37" s="55">
        <v>99.375659999999996</v>
      </c>
      <c r="H37" s="52">
        <v>98.78</v>
      </c>
      <c r="I37" s="84">
        <v>89.815460000000002</v>
      </c>
      <c r="J37" s="1">
        <v>1.1500000000000001</v>
      </c>
      <c r="K37" s="7">
        <v>912.84333333333336</v>
      </c>
      <c r="L37" s="1">
        <v>18.956666666666667</v>
      </c>
      <c r="M37" s="16">
        <v>28.23</v>
      </c>
      <c r="N37" s="19">
        <v>31.51</v>
      </c>
      <c r="O37" s="55">
        <v>25.370236666666667</v>
      </c>
      <c r="P37" s="52">
        <v>28.253506666666667</v>
      </c>
      <c r="Q37" s="84">
        <v>25.87139333333333</v>
      </c>
      <c r="R37" s="58">
        <f t="shared" si="6"/>
        <v>647.43161816666668</v>
      </c>
      <c r="S37" s="26">
        <f t="shared" si="7"/>
        <v>-58.645896652777878</v>
      </c>
      <c r="T37" s="31">
        <f t="shared" si="1"/>
        <v>0.4998878381284666</v>
      </c>
      <c r="U37" t="s">
        <v>497</v>
      </c>
    </row>
    <row r="38" spans="2:21" x14ac:dyDescent="0.2">
      <c r="B38" s="87" t="s">
        <v>99</v>
      </c>
      <c r="C38" s="48">
        <v>44412</v>
      </c>
      <c r="D38" t="s">
        <v>293</v>
      </c>
      <c r="E38" s="67">
        <v>99.096933333333325</v>
      </c>
      <c r="F38" s="24">
        <v>99.486959999999996</v>
      </c>
      <c r="G38" s="55">
        <v>99.984520000000003</v>
      </c>
      <c r="H38" s="52">
        <v>97.42</v>
      </c>
      <c r="I38" s="115">
        <v>83.427880000000002</v>
      </c>
      <c r="J38" s="1">
        <v>1.5633333333333332</v>
      </c>
      <c r="K38" s="7">
        <v>1112.4966666666667</v>
      </c>
      <c r="L38" s="1">
        <v>25.493333333333332</v>
      </c>
      <c r="M38" s="16">
        <v>30.63</v>
      </c>
      <c r="N38" s="19">
        <v>22.44</v>
      </c>
      <c r="O38" s="55">
        <v>19.514763333333335</v>
      </c>
      <c r="P38" s="52">
        <v>24.804973333333333</v>
      </c>
      <c r="Q38" s="84">
        <v>25.212033333333334</v>
      </c>
      <c r="R38" s="58">
        <f t="shared" si="6"/>
        <v>630.93113416666677</v>
      </c>
      <c r="S38" s="26">
        <f t="shared" si="7"/>
        <v>-75.146380652777793</v>
      </c>
      <c r="T38" s="31">
        <f t="shared" si="1"/>
        <v>0.48714766442766666</v>
      </c>
      <c r="U38" t="s">
        <v>592</v>
      </c>
    </row>
    <row r="39" spans="2:21" x14ac:dyDescent="0.2">
      <c r="B39" s="87" t="s">
        <v>240</v>
      </c>
      <c r="C39" s="48"/>
      <c r="D39" t="s">
        <v>290</v>
      </c>
      <c r="E39" s="67">
        <v>69.757243333333335</v>
      </c>
      <c r="F39" s="24">
        <v>99.442949999999996</v>
      </c>
      <c r="G39" s="55">
        <v>100</v>
      </c>
      <c r="H39" s="52">
        <v>94.84</v>
      </c>
      <c r="I39" s="33">
        <v>62.995809999999999</v>
      </c>
      <c r="J39" s="1">
        <v>4.7266666666666666</v>
      </c>
      <c r="K39" s="7">
        <v>1112.0366666666666</v>
      </c>
      <c r="L39" s="1">
        <v>30.706666666666663</v>
      </c>
      <c r="M39" s="20">
        <v>28.17</v>
      </c>
      <c r="N39" s="19">
        <v>20.98</v>
      </c>
      <c r="O39" s="55">
        <v>17.102790000000002</v>
      </c>
      <c r="P39" s="52">
        <v>23.170733333333335</v>
      </c>
      <c r="Q39" s="84">
        <v>26.526040000000002</v>
      </c>
      <c r="R39" s="58">
        <f t="shared" si="6"/>
        <v>663.81415100000015</v>
      </c>
      <c r="S39" s="26">
        <f t="shared" si="7"/>
        <v>-42.263363819444407</v>
      </c>
      <c r="T39" s="31">
        <f t="shared" si="1"/>
        <v>0.51253694066120004</v>
      </c>
      <c r="U39" t="s">
        <v>529</v>
      </c>
    </row>
    <row r="40" spans="2:21" x14ac:dyDescent="0.2">
      <c r="B40" s="87" t="s">
        <v>378</v>
      </c>
      <c r="C40" s="48"/>
      <c r="D40" t="s">
        <v>291</v>
      </c>
      <c r="E40" s="20"/>
      <c r="F40" s="24">
        <v>95.656829999999999</v>
      </c>
      <c r="G40" s="55">
        <v>99.952349999999996</v>
      </c>
      <c r="H40" s="52">
        <v>93.09</v>
      </c>
      <c r="I40" s="84">
        <v>99.993830000000003</v>
      </c>
      <c r="J40" s="1">
        <v>0.16</v>
      </c>
      <c r="K40" s="7">
        <v>387.73</v>
      </c>
      <c r="L40" s="1">
        <v>23.406666666666666</v>
      </c>
      <c r="M40" s="32" t="s">
        <v>59</v>
      </c>
      <c r="N40" s="30">
        <v>13.65</v>
      </c>
      <c r="O40" s="54">
        <v>10.88387</v>
      </c>
      <c r="P40" s="52">
        <v>14.385076666666667</v>
      </c>
      <c r="Q40" s="84">
        <v>18.552493333333334</v>
      </c>
      <c r="R40" s="58">
        <f t="shared" si="6"/>
        <v>464.27614566666676</v>
      </c>
      <c r="S40" s="26">
        <f t="shared" si="7"/>
        <v>-241.8013691527778</v>
      </c>
      <c r="T40" s="31">
        <f t="shared" si="1"/>
        <v>0.35847183276146666</v>
      </c>
    </row>
    <row r="41" spans="2:21" x14ac:dyDescent="0.2">
      <c r="B41" s="87" t="s">
        <v>101</v>
      </c>
      <c r="C41" s="48">
        <v>42552</v>
      </c>
      <c r="D41" t="s">
        <v>459</v>
      </c>
      <c r="E41" s="67">
        <v>99.591896666666671</v>
      </c>
      <c r="F41" s="24">
        <v>100</v>
      </c>
      <c r="G41" s="55">
        <v>99.241619999999998</v>
      </c>
      <c r="H41" s="52">
        <v>99.71</v>
      </c>
      <c r="I41" s="84">
        <v>99.965249999999997</v>
      </c>
      <c r="J41" s="1">
        <v>-0.68666666666666665</v>
      </c>
      <c r="K41" s="7">
        <v>533.92999999999995</v>
      </c>
      <c r="L41" s="1">
        <v>20.193333333333335</v>
      </c>
      <c r="M41" s="20">
        <v>39.270000000000003</v>
      </c>
      <c r="N41" s="19">
        <v>35.79</v>
      </c>
      <c r="O41" s="55">
        <v>30.26393666666667</v>
      </c>
      <c r="P41" s="52">
        <v>28.773066666666665</v>
      </c>
      <c r="Q41" s="84">
        <v>26.827003333333334</v>
      </c>
      <c r="R41" s="58">
        <f t="shared" si="6"/>
        <v>671.34575841666674</v>
      </c>
      <c r="S41" s="26">
        <f t="shared" si="7"/>
        <v>-34.731756402777819</v>
      </c>
      <c r="T41" s="31">
        <f t="shared" si="1"/>
        <v>0.51835216321676669</v>
      </c>
    </row>
    <row r="42" spans="2:21" x14ac:dyDescent="0.2">
      <c r="B42" s="87" t="s">
        <v>102</v>
      </c>
      <c r="C42" s="48">
        <v>44826</v>
      </c>
      <c r="D42" t="s">
        <v>293</v>
      </c>
      <c r="E42" s="67">
        <v>99.909476666666663</v>
      </c>
      <c r="F42" s="24">
        <v>98.848643333333328</v>
      </c>
      <c r="G42" s="55">
        <v>99.968959999999996</v>
      </c>
      <c r="H42" s="52">
        <v>99.13</v>
      </c>
      <c r="I42" s="84">
        <v>99.871120000000005</v>
      </c>
      <c r="J42" s="1">
        <v>0.45666666666666672</v>
      </c>
      <c r="K42" s="7">
        <v>923.21999999999991</v>
      </c>
      <c r="L42" s="1">
        <v>23.616666666666667</v>
      </c>
      <c r="M42" s="20">
        <v>27.35</v>
      </c>
      <c r="N42" s="19">
        <v>23.09</v>
      </c>
      <c r="O42" s="55">
        <v>18.040976666666666</v>
      </c>
      <c r="P42" s="52">
        <v>25.950229999999998</v>
      </c>
      <c r="Q42" s="84">
        <v>29.276679999999999</v>
      </c>
      <c r="R42" s="58">
        <f t="shared" si="6"/>
        <v>732.6489170000001</v>
      </c>
      <c r="S42" s="27">
        <f t="shared" si="7"/>
        <v>26.571402180555538</v>
      </c>
      <c r="T42" s="31">
        <f t="shared" si="1"/>
        <v>0.56568488926039995</v>
      </c>
    </row>
    <row r="43" spans="2:21" x14ac:dyDescent="0.2">
      <c r="B43" s="87" t="s">
        <v>382</v>
      </c>
      <c r="C43" s="48"/>
      <c r="D43" t="s">
        <v>291</v>
      </c>
      <c r="E43" s="25" t="s">
        <v>59</v>
      </c>
      <c r="F43" s="24">
        <v>95.417163333333335</v>
      </c>
      <c r="G43" s="55">
        <v>100</v>
      </c>
      <c r="H43" s="52">
        <v>98.92</v>
      </c>
      <c r="I43" s="84">
        <v>98.629779999999997</v>
      </c>
      <c r="J43" s="1">
        <v>0.6166666666666667</v>
      </c>
      <c r="K43" s="7">
        <v>571.55666666666673</v>
      </c>
      <c r="L43" s="1">
        <v>21.486666666666665</v>
      </c>
      <c r="M43" s="32" t="s">
        <v>59</v>
      </c>
      <c r="N43" s="30">
        <v>16.079999999999998</v>
      </c>
      <c r="O43" s="54">
        <v>15.780870000000002</v>
      </c>
      <c r="P43" s="52">
        <v>19.962869999999999</v>
      </c>
      <c r="Q43" s="84">
        <v>19.57001</v>
      </c>
      <c r="R43" s="58">
        <f t="shared" si="6"/>
        <v>489.73950025000005</v>
      </c>
      <c r="S43" s="26">
        <f t="shared" si="7"/>
        <v>-216.33801456944451</v>
      </c>
      <c r="T43" s="31">
        <f t="shared" si="1"/>
        <v>0.37813232032029992</v>
      </c>
    </row>
    <row r="44" spans="2:21" x14ac:dyDescent="0.2">
      <c r="B44" s="87" t="s">
        <v>303</v>
      </c>
      <c r="C44" s="48">
        <v>44810</v>
      </c>
      <c r="D44" t="s">
        <v>457</v>
      </c>
      <c r="E44" s="67">
        <v>99.989023333333321</v>
      </c>
      <c r="F44" s="24">
        <v>98.070496666666656</v>
      </c>
      <c r="G44" s="55">
        <v>99.950590000000005</v>
      </c>
      <c r="H44" s="52">
        <v>96.58</v>
      </c>
      <c r="I44" s="84">
        <v>99.354929999999996</v>
      </c>
      <c r="J44" s="1">
        <v>0.90666666666666673</v>
      </c>
      <c r="K44" s="7">
        <v>775.50666666666677</v>
      </c>
      <c r="L44" s="1">
        <v>24.56</v>
      </c>
      <c r="M44" s="16">
        <v>12.62</v>
      </c>
      <c r="N44" s="19">
        <v>11.92</v>
      </c>
      <c r="O44" s="55">
        <v>10.054906666666666</v>
      </c>
      <c r="P44" s="52">
        <v>13.027666666666669</v>
      </c>
      <c r="Q44" s="84">
        <v>13.706596666666666</v>
      </c>
      <c r="R44" s="58">
        <f t="shared" si="6"/>
        <v>343.00758158333338</v>
      </c>
      <c r="S44" s="26">
        <f t="shared" si="7"/>
        <v>-363.06993323611118</v>
      </c>
      <c r="T44" s="31">
        <f t="shared" si="1"/>
        <v>0.2648392719912333</v>
      </c>
    </row>
    <row r="45" spans="2:21" x14ac:dyDescent="0.2">
      <c r="B45" s="87" t="s">
        <v>103</v>
      </c>
      <c r="C45" s="48">
        <v>44602</v>
      </c>
      <c r="D45" t="s">
        <v>290</v>
      </c>
      <c r="E45" s="67">
        <v>98.097923333333327</v>
      </c>
      <c r="F45" s="24">
        <v>97.761759999999995</v>
      </c>
      <c r="G45" s="55">
        <v>99.802620000000005</v>
      </c>
      <c r="H45" s="52">
        <v>86.62</v>
      </c>
      <c r="I45" s="84">
        <v>92.80659</v>
      </c>
      <c r="J45" s="1">
        <v>0.63666666666666671</v>
      </c>
      <c r="K45" s="7">
        <v>671.89</v>
      </c>
      <c r="L45" s="1">
        <v>27.876666666666665</v>
      </c>
      <c r="M45" s="16">
        <v>28.35</v>
      </c>
      <c r="N45" s="19">
        <v>20.92</v>
      </c>
      <c r="O45" s="55">
        <v>18.004643333333334</v>
      </c>
      <c r="P45" s="52">
        <v>23.963896666666667</v>
      </c>
      <c r="Q45" s="84">
        <v>31.48742</v>
      </c>
      <c r="R45" s="58">
        <f t="shared" si="6"/>
        <v>787.97268550000013</v>
      </c>
      <c r="S45" s="27">
        <f t="shared" si="7"/>
        <v>81.895170680555566</v>
      </c>
      <c r="T45" s="31">
        <f t="shared" si="1"/>
        <v>0.60840087386260011</v>
      </c>
      <c r="U45" t="s">
        <v>438</v>
      </c>
    </row>
    <row r="46" spans="2:21" x14ac:dyDescent="0.2">
      <c r="B46" s="87" t="s">
        <v>270</v>
      </c>
      <c r="C46" s="48">
        <v>42524</v>
      </c>
      <c r="D46" t="s">
        <v>293</v>
      </c>
      <c r="E46" s="33">
        <v>44.353346666666674</v>
      </c>
      <c r="F46" s="34">
        <v>65</v>
      </c>
      <c r="G46" s="61">
        <v>75</v>
      </c>
      <c r="H46" s="34">
        <v>50</v>
      </c>
      <c r="I46" s="34">
        <v>50</v>
      </c>
      <c r="J46" s="1">
        <v>5.75</v>
      </c>
      <c r="K46" s="7">
        <v>788.6633333333333</v>
      </c>
      <c r="L46" s="1">
        <v>22.51</v>
      </c>
      <c r="M46" s="16">
        <v>15.31</v>
      </c>
      <c r="N46" s="19">
        <v>12.61</v>
      </c>
      <c r="O46" s="55">
        <v>10.824109999999999</v>
      </c>
      <c r="P46" s="52">
        <v>13.153649999999999</v>
      </c>
      <c r="Q46" s="84">
        <v>14.273553333333332</v>
      </c>
      <c r="R46" s="58">
        <f t="shared" si="6"/>
        <v>357.19567216666667</v>
      </c>
      <c r="S46" s="26">
        <f t="shared" si="7"/>
        <v>-348.88184265277789</v>
      </c>
      <c r="T46" s="31">
        <f t="shared" si="1"/>
        <v>0.27579402571326661</v>
      </c>
      <c r="U46" t="s">
        <v>593</v>
      </c>
    </row>
    <row r="47" spans="2:21" x14ac:dyDescent="0.2">
      <c r="B47" s="87" t="s">
        <v>105</v>
      </c>
      <c r="C47" s="48"/>
      <c r="D47" t="s">
        <v>291</v>
      </c>
      <c r="E47" s="67">
        <v>99.812565000000006</v>
      </c>
      <c r="F47" s="24">
        <v>99.981463333333338</v>
      </c>
      <c r="G47" s="55">
        <v>100</v>
      </c>
      <c r="H47" s="52">
        <v>99.04</v>
      </c>
      <c r="I47" s="84">
        <v>99.977189999999993</v>
      </c>
      <c r="J47" s="1">
        <v>-0.77</v>
      </c>
      <c r="K47" s="7">
        <v>1043.6600000000001</v>
      </c>
      <c r="L47" s="1">
        <v>26.376666666666665</v>
      </c>
      <c r="M47" s="16">
        <v>26.69</v>
      </c>
      <c r="N47" s="19">
        <v>25.03</v>
      </c>
      <c r="O47" s="55">
        <v>22.976413333333333</v>
      </c>
      <c r="P47" s="52">
        <v>28.101503333333334</v>
      </c>
      <c r="Q47" s="84">
        <v>28.91771</v>
      </c>
      <c r="R47" s="58">
        <f t="shared" si="6"/>
        <v>723.66569275000006</v>
      </c>
      <c r="S47" s="27">
        <f t="shared" si="7"/>
        <v>17.588177930555503</v>
      </c>
      <c r="T47" s="31">
        <f t="shared" si="1"/>
        <v>0.55874886015129999</v>
      </c>
      <c r="U47" t="s">
        <v>434</v>
      </c>
    </row>
    <row r="48" spans="2:21" x14ac:dyDescent="0.2">
      <c r="B48" s="87" t="s">
        <v>106</v>
      </c>
      <c r="C48" s="48">
        <v>45139</v>
      </c>
      <c r="D48" t="s">
        <v>459</v>
      </c>
      <c r="E48" s="67">
        <v>99.322409999999991</v>
      </c>
      <c r="F48" s="24">
        <v>100</v>
      </c>
      <c r="G48" s="55">
        <v>90.499420000000001</v>
      </c>
      <c r="H48" s="52">
        <v>92.16</v>
      </c>
      <c r="I48" s="84">
        <v>82.77</v>
      </c>
      <c r="J48" s="1">
        <v>3.8666666666666658</v>
      </c>
      <c r="K48" s="7" t="s">
        <v>59</v>
      </c>
      <c r="L48" s="1">
        <v>29.706666666666667</v>
      </c>
      <c r="M48" s="18">
        <v>55.89</v>
      </c>
      <c r="N48" s="19">
        <v>0</v>
      </c>
      <c r="O48" s="55">
        <v>21.912006666666663</v>
      </c>
      <c r="P48" s="52">
        <v>31.858816666666662</v>
      </c>
      <c r="Q48" s="84">
        <v>35.59988666666667</v>
      </c>
      <c r="R48" s="58">
        <f t="shared" si="6"/>
        <v>890.88716383333349</v>
      </c>
      <c r="S48" s="27">
        <f t="shared" si="7"/>
        <v>184.80964901388893</v>
      </c>
      <c r="T48" s="31">
        <f t="shared" si="1"/>
        <v>0.68786207816993339</v>
      </c>
      <c r="U48" t="s">
        <v>530</v>
      </c>
    </row>
    <row r="49" spans="2:21" x14ac:dyDescent="0.2">
      <c r="B49" s="87" t="s">
        <v>336</v>
      </c>
      <c r="C49" s="48">
        <v>45171</v>
      </c>
      <c r="D49" t="s">
        <v>458</v>
      </c>
      <c r="E49" s="67" t="s">
        <v>59</v>
      </c>
      <c r="F49" s="34">
        <v>50</v>
      </c>
      <c r="G49" s="61">
        <v>50</v>
      </c>
      <c r="H49" s="34">
        <v>50</v>
      </c>
      <c r="I49" s="34">
        <v>50</v>
      </c>
      <c r="J49" s="1">
        <v>0</v>
      </c>
      <c r="K49" s="7">
        <v>799.40666666666664</v>
      </c>
      <c r="L49" s="1">
        <v>23.776666666666667</v>
      </c>
      <c r="M49" s="16">
        <v>22.14</v>
      </c>
      <c r="N49" s="19">
        <v>21.83</v>
      </c>
      <c r="O49" s="55">
        <v>20.762613333333331</v>
      </c>
      <c r="P49" s="52">
        <v>20.147370000000002</v>
      </c>
      <c r="Q49" s="84">
        <v>25.067119999999999</v>
      </c>
      <c r="R49" s="58">
        <f t="shared" si="6"/>
        <v>627.30467800000008</v>
      </c>
      <c r="S49" s="26">
        <f t="shared" si="7"/>
        <v>-78.772836819444478</v>
      </c>
      <c r="T49" s="31">
        <f t="shared" si="1"/>
        <v>0.48434764465360003</v>
      </c>
      <c r="U49" t="s">
        <v>531</v>
      </c>
    </row>
    <row r="50" spans="2:21" x14ac:dyDescent="0.2">
      <c r="B50" s="87" t="s">
        <v>107</v>
      </c>
      <c r="C50" s="48">
        <v>44399</v>
      </c>
      <c r="D50" t="s">
        <v>293</v>
      </c>
      <c r="E50" s="67">
        <v>100</v>
      </c>
      <c r="F50" s="34">
        <v>100</v>
      </c>
      <c r="G50" s="61">
        <v>100</v>
      </c>
      <c r="H50" s="34">
        <v>99</v>
      </c>
      <c r="I50" s="84">
        <v>100</v>
      </c>
      <c r="J50" s="1">
        <v>-9.9999999999999992E-2</v>
      </c>
      <c r="K50" s="7">
        <v>373.73</v>
      </c>
      <c r="L50" s="1">
        <v>19.866666666666667</v>
      </c>
      <c r="M50" s="16">
        <v>23.76</v>
      </c>
      <c r="N50" s="19">
        <v>15.89</v>
      </c>
      <c r="O50" s="55">
        <v>14.36764</v>
      </c>
      <c r="P50" s="52">
        <v>20.12097</v>
      </c>
      <c r="Q50" s="84">
        <v>23.997350000000001</v>
      </c>
      <c r="R50" s="58">
        <f t="shared" si="6"/>
        <v>600.53368375000014</v>
      </c>
      <c r="S50" s="26">
        <f t="shared" si="7"/>
        <v>-105.54383106944442</v>
      </c>
      <c r="T50" s="31">
        <f t="shared" si="1"/>
        <v>0.4636775166205</v>
      </c>
      <c r="U50" t="s">
        <v>427</v>
      </c>
    </row>
    <row r="51" spans="2:21" x14ac:dyDescent="0.2">
      <c r="B51" s="87" t="s">
        <v>374</v>
      </c>
      <c r="C51" s="48"/>
      <c r="D51" t="s">
        <v>291</v>
      </c>
      <c r="E51" s="20" t="s">
        <v>59</v>
      </c>
      <c r="F51" s="24">
        <v>88.399046666666663</v>
      </c>
      <c r="G51" s="55">
        <v>96.392250000000004</v>
      </c>
      <c r="H51" s="33">
        <v>43.61</v>
      </c>
      <c r="I51" s="84">
        <v>97.480680000000007</v>
      </c>
      <c r="J51" s="1">
        <v>0.81333333333333335</v>
      </c>
      <c r="K51" s="7">
        <v>1035.5133333333333</v>
      </c>
      <c r="L51" s="1">
        <v>17.11</v>
      </c>
      <c r="M51" s="32" t="s">
        <v>59</v>
      </c>
      <c r="N51" s="30">
        <v>19.47</v>
      </c>
      <c r="O51" s="54">
        <v>15.658733333333334</v>
      </c>
      <c r="P51" s="52">
        <v>18.426830000000002</v>
      </c>
      <c r="Q51" s="84">
        <v>23.73840666666667</v>
      </c>
      <c r="R51" s="58">
        <f t="shared" ref="R51:R67" si="8">SUM(Q51*0.275)*91</f>
        <v>594.05362683333351</v>
      </c>
      <c r="S51" s="26">
        <f t="shared" ref="S51:S82" si="9">R51-R$140</f>
        <v>-112.02388798611105</v>
      </c>
      <c r="T51" s="31">
        <f t="shared" si="1"/>
        <v>0.45867420576553336</v>
      </c>
      <c r="U51" t="s">
        <v>461</v>
      </c>
    </row>
    <row r="52" spans="2:21" x14ac:dyDescent="0.2">
      <c r="B52" s="87" t="s">
        <v>108</v>
      </c>
      <c r="C52" s="48"/>
      <c r="D52" t="s">
        <v>457</v>
      </c>
      <c r="E52" s="67">
        <v>95.903350000000003</v>
      </c>
      <c r="F52" s="24">
        <v>99.86554000000001</v>
      </c>
      <c r="G52" s="55">
        <v>100</v>
      </c>
      <c r="H52" s="52">
        <v>99.23</v>
      </c>
      <c r="I52" s="84">
        <v>95.462100000000007</v>
      </c>
      <c r="J52" s="1">
        <v>2.1666666666666665</v>
      </c>
      <c r="K52" s="7">
        <v>829.31333333333339</v>
      </c>
      <c r="L52" s="1">
        <v>24.740000000000002</v>
      </c>
      <c r="M52" s="16">
        <v>30.22</v>
      </c>
      <c r="N52" s="19">
        <v>27.91</v>
      </c>
      <c r="O52" s="55">
        <v>24.918530000000001</v>
      </c>
      <c r="P52" s="52">
        <v>28.812819999999995</v>
      </c>
      <c r="Q52" s="84">
        <v>33.52881</v>
      </c>
      <c r="R52" s="58">
        <f t="shared" si="8"/>
        <v>839.05847025000003</v>
      </c>
      <c r="S52" s="27">
        <f t="shared" si="9"/>
        <v>132.98095543055547</v>
      </c>
      <c r="T52" s="31">
        <f t="shared" si="1"/>
        <v>0.64784467268430002</v>
      </c>
    </row>
    <row r="53" spans="2:21" x14ac:dyDescent="0.2">
      <c r="B53" s="87" t="s">
        <v>109</v>
      </c>
      <c r="C53" s="48">
        <v>42619</v>
      </c>
      <c r="D53" t="s">
        <v>457</v>
      </c>
      <c r="E53" s="67">
        <v>93.620220000000003</v>
      </c>
      <c r="F53" s="24">
        <v>98.402846666666676</v>
      </c>
      <c r="G53" s="55">
        <v>95.386970000000005</v>
      </c>
      <c r="H53" s="33">
        <v>49.56</v>
      </c>
      <c r="I53" s="34">
        <v>99</v>
      </c>
      <c r="J53" s="1">
        <v>-7.6666666666666675E-2</v>
      </c>
      <c r="K53" s="7">
        <v>837.0866666666667</v>
      </c>
      <c r="L53" s="1">
        <v>24.393333333333331</v>
      </c>
      <c r="M53" s="18">
        <v>40.590000000000003</v>
      </c>
      <c r="N53" s="19">
        <v>32.200000000000003</v>
      </c>
      <c r="O53" s="55">
        <v>21.998763333333336</v>
      </c>
      <c r="P53" s="52">
        <v>27.965296666666667</v>
      </c>
      <c r="Q53" s="84">
        <v>30.705636666666699</v>
      </c>
      <c r="R53" s="58">
        <f t="shared" si="8"/>
        <v>768.40855758333419</v>
      </c>
      <c r="S53" s="27">
        <f t="shared" si="9"/>
        <v>62.331042763889627</v>
      </c>
      <c r="T53" s="31">
        <f t="shared" si="1"/>
        <v>0.59329523284243391</v>
      </c>
      <c r="U53" s="60" t="s">
        <v>532</v>
      </c>
    </row>
    <row r="54" spans="2:21" x14ac:dyDescent="0.2">
      <c r="B54" s="87" t="s">
        <v>110</v>
      </c>
      <c r="C54" s="48">
        <v>43734</v>
      </c>
      <c r="D54" t="s">
        <v>457</v>
      </c>
      <c r="E54" s="33">
        <v>65.829853333333332</v>
      </c>
      <c r="F54" s="34">
        <v>85</v>
      </c>
      <c r="G54" s="61">
        <v>85</v>
      </c>
      <c r="H54" s="34">
        <v>85</v>
      </c>
      <c r="I54" s="34">
        <v>75</v>
      </c>
      <c r="J54" s="1">
        <v>6.2766666666666664</v>
      </c>
      <c r="K54" s="7">
        <v>896.96333333333325</v>
      </c>
      <c r="L54" s="1">
        <v>26.763333333333335</v>
      </c>
      <c r="M54" s="35">
        <v>53.17</v>
      </c>
      <c r="N54" s="35">
        <v>42.94</v>
      </c>
      <c r="O54" s="56">
        <v>40.884723333333334</v>
      </c>
      <c r="P54" s="33">
        <v>40.569864999999993</v>
      </c>
      <c r="Q54" s="84">
        <v>32.458199999999998</v>
      </c>
      <c r="R54" s="58">
        <f t="shared" si="8"/>
        <v>812.26645499999995</v>
      </c>
      <c r="S54" s="27">
        <f t="shared" si="9"/>
        <v>106.18894018055539</v>
      </c>
      <c r="T54" s="31">
        <f t="shared" si="1"/>
        <v>0.62715831414599998</v>
      </c>
      <c r="U54" t="s">
        <v>533</v>
      </c>
    </row>
    <row r="55" spans="2:21" x14ac:dyDescent="0.2">
      <c r="B55" s="87" t="s">
        <v>111</v>
      </c>
      <c r="C55" s="48">
        <v>41609</v>
      </c>
      <c r="D55" t="s">
        <v>457</v>
      </c>
      <c r="E55" s="33">
        <v>47.73520666666667</v>
      </c>
      <c r="F55" s="33">
        <v>29.930119999999999</v>
      </c>
      <c r="G55" s="56">
        <v>29.678460000000001</v>
      </c>
      <c r="H55" s="52">
        <v>82.64</v>
      </c>
      <c r="I55" s="84">
        <v>99.876810000000006</v>
      </c>
      <c r="J55" s="1">
        <v>0.62333333333333341</v>
      </c>
      <c r="K55" s="7">
        <v>1029.585</v>
      </c>
      <c r="L55" s="1">
        <v>27.34</v>
      </c>
      <c r="M55" s="18">
        <v>62.64</v>
      </c>
      <c r="N55" s="35">
        <v>57.4</v>
      </c>
      <c r="O55" s="56">
        <v>55.742899999999992</v>
      </c>
      <c r="P55" s="52">
        <v>31.668816666666665</v>
      </c>
      <c r="Q55" s="33">
        <v>43.332564999999995</v>
      </c>
      <c r="R55" s="58">
        <f t="shared" si="8"/>
        <v>1084.3974391249999</v>
      </c>
      <c r="S55" s="27">
        <f t="shared" si="9"/>
        <v>378.31992430555533</v>
      </c>
      <c r="T55" s="31">
        <f t="shared" si="1"/>
        <v>0.83727312090694983</v>
      </c>
      <c r="U55" t="s">
        <v>606</v>
      </c>
    </row>
    <row r="56" spans="2:21" x14ac:dyDescent="0.2">
      <c r="B56" s="87" t="s">
        <v>113</v>
      </c>
      <c r="C56" s="48">
        <v>44778</v>
      </c>
      <c r="D56" t="s">
        <v>290</v>
      </c>
      <c r="E56" s="67">
        <v>100</v>
      </c>
      <c r="F56" s="24">
        <v>99.771140000000003</v>
      </c>
      <c r="G56" s="55">
        <v>100</v>
      </c>
      <c r="H56" s="52">
        <v>99.98</v>
      </c>
      <c r="I56" s="84">
        <v>99.576740000000001</v>
      </c>
      <c r="J56" s="1">
        <v>-1.4033333333333333</v>
      </c>
      <c r="K56" s="7">
        <v>612.29</v>
      </c>
      <c r="L56" s="1">
        <v>26.11333333333333</v>
      </c>
      <c r="M56" s="16">
        <v>30.52</v>
      </c>
      <c r="N56" s="19">
        <v>21.51</v>
      </c>
      <c r="O56" s="55">
        <v>18.060503333333333</v>
      </c>
      <c r="P56" s="52">
        <v>24.763776666666665</v>
      </c>
      <c r="Q56" s="84">
        <v>24.220596666666665</v>
      </c>
      <c r="R56" s="58">
        <f t="shared" si="8"/>
        <v>606.12043158333336</v>
      </c>
      <c r="S56" s="26">
        <f t="shared" si="9"/>
        <v>-99.957083236111202</v>
      </c>
      <c r="T56" s="31">
        <f t="shared" si="1"/>
        <v>0.46799109541123335</v>
      </c>
    </row>
    <row r="57" spans="2:21" x14ac:dyDescent="0.2">
      <c r="B57" s="87" t="s">
        <v>115</v>
      </c>
      <c r="C57" s="48">
        <v>44870</v>
      </c>
      <c r="D57" t="s">
        <v>293</v>
      </c>
      <c r="E57" s="67">
        <v>99.875013333333342</v>
      </c>
      <c r="F57" s="24">
        <v>98.450189999999978</v>
      </c>
      <c r="G57" s="55">
        <v>99.668520000000001</v>
      </c>
      <c r="H57" s="52">
        <v>99.79</v>
      </c>
      <c r="I57" s="84">
        <v>99.456659999999999</v>
      </c>
      <c r="J57" s="1">
        <v>0.70333333333333325</v>
      </c>
      <c r="K57" s="7" t="s">
        <v>59</v>
      </c>
      <c r="L57" s="1">
        <v>25.309999999999995</v>
      </c>
      <c r="M57" s="16">
        <v>25.23</v>
      </c>
      <c r="N57" s="19">
        <v>18.100000000000001</v>
      </c>
      <c r="O57" s="55">
        <v>15.007796666666669</v>
      </c>
      <c r="P57" s="52">
        <v>22.603826666666667</v>
      </c>
      <c r="Q57" s="84">
        <v>25.462446666666668</v>
      </c>
      <c r="R57" s="58">
        <f t="shared" si="8"/>
        <v>637.19772783333349</v>
      </c>
      <c r="S57" s="26">
        <f t="shared" si="9"/>
        <v>-68.879786986111071</v>
      </c>
      <c r="T57" s="31">
        <f t="shared" si="1"/>
        <v>0.49198615836673332</v>
      </c>
      <c r="U57" t="s">
        <v>344</v>
      </c>
    </row>
    <row r="58" spans="2:21" x14ac:dyDescent="0.2">
      <c r="B58" s="87" t="s">
        <v>117</v>
      </c>
      <c r="C58" s="48"/>
      <c r="D58" t="s">
        <v>293</v>
      </c>
      <c r="E58" s="67">
        <v>96.29983</v>
      </c>
      <c r="F58" s="24">
        <v>99.29807666666666</v>
      </c>
      <c r="G58" s="55">
        <v>99.786029999999997</v>
      </c>
      <c r="H58" s="52">
        <v>89.53</v>
      </c>
      <c r="I58" s="33">
        <v>77.366699999999994</v>
      </c>
      <c r="J58" s="1">
        <v>2.5233333333333334</v>
      </c>
      <c r="K58" s="7">
        <v>816.2600000000001</v>
      </c>
      <c r="L58" s="1">
        <v>29.130000000000003</v>
      </c>
      <c r="M58" s="35">
        <v>38.729999999999997</v>
      </c>
      <c r="N58" s="19">
        <v>34.049999999999997</v>
      </c>
      <c r="O58" s="55">
        <v>34.08188333333333</v>
      </c>
      <c r="P58" s="52">
        <v>37.864503333333332</v>
      </c>
      <c r="Q58" s="33">
        <v>38.686303333333299</v>
      </c>
      <c r="R58" s="58">
        <f t="shared" si="8"/>
        <v>968.12474091666593</v>
      </c>
      <c r="S58" s="27">
        <f t="shared" si="9"/>
        <v>262.04722609722137</v>
      </c>
      <c r="T58" s="31">
        <f t="shared" si="1"/>
        <v>0.74749791359576589</v>
      </c>
      <c r="U58" t="s">
        <v>534</v>
      </c>
    </row>
    <row r="59" spans="2:21" x14ac:dyDescent="0.2">
      <c r="B59" s="87" t="s">
        <v>118</v>
      </c>
      <c r="C59" s="48"/>
      <c r="D59" t="s">
        <v>459</v>
      </c>
      <c r="E59" s="67">
        <v>99.407956666666678</v>
      </c>
      <c r="F59" s="24">
        <v>98.786223333333339</v>
      </c>
      <c r="G59" s="55">
        <v>99.049880000000002</v>
      </c>
      <c r="H59" s="52">
        <v>97.31</v>
      </c>
      <c r="I59" s="84">
        <v>87.941519999999997</v>
      </c>
      <c r="J59" s="1">
        <v>1.3366666666666667</v>
      </c>
      <c r="K59" s="7">
        <v>607.70000000000005</v>
      </c>
      <c r="L59" s="1">
        <v>26.5</v>
      </c>
      <c r="M59" s="16">
        <v>20.260000000000002</v>
      </c>
      <c r="N59" s="19">
        <v>18.72</v>
      </c>
      <c r="O59" s="55">
        <v>18.205993333333335</v>
      </c>
      <c r="P59" s="52">
        <v>19.328603333333334</v>
      </c>
      <c r="Q59" s="84">
        <v>19.200710000000001</v>
      </c>
      <c r="R59" s="58">
        <f t="shared" si="8"/>
        <v>480.49776775000004</v>
      </c>
      <c r="S59" s="26">
        <f t="shared" si="9"/>
        <v>-225.57974706944452</v>
      </c>
      <c r="T59" s="31">
        <f t="shared" si="1"/>
        <v>0.37099669464129997</v>
      </c>
      <c r="U59" t="s">
        <v>560</v>
      </c>
    </row>
    <row r="60" spans="2:21" x14ac:dyDescent="0.2">
      <c r="B60" s="87" t="s">
        <v>119</v>
      </c>
      <c r="C60" s="48">
        <v>43241</v>
      </c>
      <c r="D60" t="s">
        <v>457</v>
      </c>
      <c r="E60" s="67">
        <v>100</v>
      </c>
      <c r="F60" s="24">
        <v>86.187506666666664</v>
      </c>
      <c r="G60" s="56">
        <v>75</v>
      </c>
      <c r="H60" s="52">
        <v>100</v>
      </c>
      <c r="I60" s="84">
        <v>99.637839999999997</v>
      </c>
      <c r="J60" s="1">
        <v>-0.97333333333333327</v>
      </c>
      <c r="K60" s="7">
        <v>663.38333333333333</v>
      </c>
      <c r="L60" s="1">
        <v>24.97</v>
      </c>
      <c r="M60" s="16">
        <v>31.46</v>
      </c>
      <c r="N60" s="19">
        <v>17.59</v>
      </c>
      <c r="O60" s="55">
        <v>10.95234</v>
      </c>
      <c r="P60" s="52">
        <v>25.563519999999997</v>
      </c>
      <c r="Q60" s="84">
        <v>32.641773333333333</v>
      </c>
      <c r="R60" s="58">
        <f t="shared" si="8"/>
        <v>816.86037766666675</v>
      </c>
      <c r="S60" s="27">
        <f t="shared" si="9"/>
        <v>110.78286284722219</v>
      </c>
      <c r="T60" s="31">
        <f t="shared" si="1"/>
        <v>0.63070532359986664</v>
      </c>
      <c r="U60" t="s">
        <v>429</v>
      </c>
    </row>
    <row r="61" spans="2:21" x14ac:dyDescent="0.2">
      <c r="B61" s="87" t="s">
        <v>121</v>
      </c>
      <c r="C61" s="48"/>
      <c r="D61" t="s">
        <v>459</v>
      </c>
      <c r="E61" s="67">
        <v>99.523769999999999</v>
      </c>
      <c r="F61" s="24">
        <v>99.92092000000001</v>
      </c>
      <c r="G61" s="55">
        <v>99.692779999999999</v>
      </c>
      <c r="H61" s="52">
        <v>96.48</v>
      </c>
      <c r="I61" s="84">
        <v>85.182040000000001</v>
      </c>
      <c r="J61" s="1">
        <v>1.4566666666666663</v>
      </c>
      <c r="K61" s="7">
        <v>1019.8066666666667</v>
      </c>
      <c r="L61" s="1">
        <v>26.47</v>
      </c>
      <c r="M61" s="16">
        <v>37.56</v>
      </c>
      <c r="N61" s="19">
        <v>33.94</v>
      </c>
      <c r="O61" s="56">
        <v>36.047096666666661</v>
      </c>
      <c r="P61" s="52">
        <v>31.47810333333333</v>
      </c>
      <c r="Q61" s="84">
        <v>30.963196666666668</v>
      </c>
      <c r="R61" s="58">
        <f t="shared" si="8"/>
        <v>774.85399658333336</v>
      </c>
      <c r="S61" s="27">
        <f t="shared" si="9"/>
        <v>68.776481763888796</v>
      </c>
      <c r="T61" s="31">
        <f t="shared" si="1"/>
        <v>0.59827181488923342</v>
      </c>
      <c r="U61" t="s">
        <v>492</v>
      </c>
    </row>
    <row r="62" spans="2:21" x14ac:dyDescent="0.2">
      <c r="B62" s="87" t="s">
        <v>122</v>
      </c>
      <c r="C62" s="48">
        <v>42706</v>
      </c>
      <c r="D62" t="s">
        <v>293</v>
      </c>
      <c r="E62" s="33">
        <v>59.640516666666663</v>
      </c>
      <c r="F62" s="34">
        <v>50</v>
      </c>
      <c r="G62" s="55">
        <v>92.862989999999996</v>
      </c>
      <c r="H62" s="34">
        <v>85</v>
      </c>
      <c r="I62" s="34">
        <v>95</v>
      </c>
      <c r="J62" s="1">
        <v>3.1666666666666665</v>
      </c>
      <c r="K62" s="7">
        <v>558.74666666666667</v>
      </c>
      <c r="L62" s="1">
        <v>23.86</v>
      </c>
      <c r="M62" s="18">
        <v>51.42</v>
      </c>
      <c r="N62" s="35">
        <v>49.79</v>
      </c>
      <c r="O62" s="56">
        <v>47.033363333333327</v>
      </c>
      <c r="P62" s="33">
        <v>45.50365</v>
      </c>
      <c r="Q62" s="33">
        <v>38.879380000000005</v>
      </c>
      <c r="R62" s="58">
        <f t="shared" si="8"/>
        <v>972.95648450000022</v>
      </c>
      <c r="S62" s="27">
        <f t="shared" si="9"/>
        <v>266.87896968055566</v>
      </c>
      <c r="T62" s="31">
        <f t="shared" si="1"/>
        <v>0.75122854674140005</v>
      </c>
      <c r="U62" t="s">
        <v>535</v>
      </c>
    </row>
    <row r="63" spans="2:21" x14ac:dyDescent="0.2">
      <c r="B63" s="87" t="s">
        <v>275</v>
      </c>
      <c r="C63" s="48"/>
      <c r="D63" t="s">
        <v>290</v>
      </c>
      <c r="E63" s="33">
        <v>58.436693333333331</v>
      </c>
      <c r="F63" s="24">
        <v>84.912746666666678</v>
      </c>
      <c r="G63" s="56">
        <v>84.46266</v>
      </c>
      <c r="H63" s="33">
        <v>47.05</v>
      </c>
      <c r="I63" s="84">
        <v>96.05</v>
      </c>
      <c r="J63" s="1">
        <v>5.3333333333333344E-2</v>
      </c>
      <c r="K63" s="7">
        <v>1081.81</v>
      </c>
      <c r="L63" s="91" t="s">
        <v>59</v>
      </c>
      <c r="M63" s="18">
        <v>54.85</v>
      </c>
      <c r="N63" s="35">
        <v>50.98</v>
      </c>
      <c r="O63" s="56">
        <v>50.755429999999997</v>
      </c>
      <c r="P63" s="33">
        <v>38.082016666666668</v>
      </c>
      <c r="Q63" s="84">
        <v>35.706780000000002</v>
      </c>
      <c r="R63" s="58">
        <f t="shared" si="8"/>
        <v>893.5621695000001</v>
      </c>
      <c r="S63" s="27">
        <f t="shared" si="9"/>
        <v>187.48465468055554</v>
      </c>
      <c r="T63" s="31">
        <f t="shared" si="1"/>
        <v>0.68992747436339996</v>
      </c>
      <c r="U63" t="s">
        <v>536</v>
      </c>
    </row>
    <row r="64" spans="2:21" x14ac:dyDescent="0.2">
      <c r="B64" s="87" t="s">
        <v>271</v>
      </c>
      <c r="C64" s="48"/>
      <c r="D64" t="s">
        <v>459</v>
      </c>
      <c r="E64" s="67">
        <v>100</v>
      </c>
      <c r="F64" s="24">
        <v>94.14822333333332</v>
      </c>
      <c r="G64" s="55">
        <v>99.934290000000004</v>
      </c>
      <c r="H64" s="52">
        <v>94.58</v>
      </c>
      <c r="I64" s="34">
        <v>50</v>
      </c>
      <c r="J64" s="1">
        <v>0.80333333333333334</v>
      </c>
      <c r="K64" s="7">
        <v>977.09000000000015</v>
      </c>
      <c r="L64" s="1">
        <v>23.3</v>
      </c>
      <c r="M64" s="16">
        <v>28.36</v>
      </c>
      <c r="N64" s="19">
        <v>23.68</v>
      </c>
      <c r="O64" s="55">
        <v>24.102469999999997</v>
      </c>
      <c r="P64" s="52">
        <v>28.489650000000001</v>
      </c>
      <c r="Q64" s="84">
        <v>27.431203333333336</v>
      </c>
      <c r="R64" s="58">
        <f t="shared" si="8"/>
        <v>686.46586341666682</v>
      </c>
      <c r="S64" s="26">
        <f t="shared" si="9"/>
        <v>-19.611651402777738</v>
      </c>
      <c r="T64" s="31">
        <f t="shared" si="1"/>
        <v>0.53002653374276665</v>
      </c>
      <c r="U64" t="s">
        <v>594</v>
      </c>
    </row>
    <row r="65" spans="2:21" x14ac:dyDescent="0.2">
      <c r="B65" s="87" t="s">
        <v>334</v>
      </c>
      <c r="C65" s="48">
        <v>45630</v>
      </c>
      <c r="D65" t="s">
        <v>293</v>
      </c>
      <c r="E65" s="67">
        <v>91.490920000000003</v>
      </c>
      <c r="F65" s="24">
        <v>79.007563333333337</v>
      </c>
      <c r="G65" s="55">
        <v>98.629620000000003</v>
      </c>
      <c r="H65" s="52">
        <v>99.79</v>
      </c>
      <c r="I65" s="84">
        <v>99.822580000000002</v>
      </c>
      <c r="J65" s="1">
        <v>0.13</v>
      </c>
      <c r="K65" s="7">
        <v>1102.3500000000001</v>
      </c>
      <c r="L65" s="1">
        <v>25.089999999999996</v>
      </c>
      <c r="M65" s="18">
        <v>55.27</v>
      </c>
      <c r="N65" s="19">
        <v>32.76</v>
      </c>
      <c r="O65" s="55">
        <v>13.394973333333335</v>
      </c>
      <c r="P65" s="52">
        <v>24.74212</v>
      </c>
      <c r="Q65" s="84">
        <v>28.216250000000002</v>
      </c>
      <c r="R65" s="58">
        <f t="shared" si="8"/>
        <v>706.11165625000012</v>
      </c>
      <c r="S65" s="26">
        <f t="shared" si="9"/>
        <v>3.4141430555564511E-2</v>
      </c>
      <c r="T65" s="31">
        <f t="shared" si="1"/>
        <v>0.54519522898749995</v>
      </c>
    </row>
    <row r="66" spans="2:21" x14ac:dyDescent="0.2">
      <c r="B66" s="87" t="s">
        <v>123</v>
      </c>
      <c r="C66" s="48">
        <v>43788</v>
      </c>
      <c r="D66" t="s">
        <v>293</v>
      </c>
      <c r="E66" s="67">
        <v>87.421929999999989</v>
      </c>
      <c r="F66" s="24">
        <v>63.898660000000007</v>
      </c>
      <c r="G66" s="55">
        <v>99.409220000000005</v>
      </c>
      <c r="H66" s="52">
        <v>96.26</v>
      </c>
      <c r="I66" s="115">
        <v>83.01831</v>
      </c>
      <c r="J66" s="1">
        <v>0.88666666666666671</v>
      </c>
      <c r="K66" s="7">
        <v>742.74666666666656</v>
      </c>
      <c r="L66" s="1">
        <v>28.25</v>
      </c>
      <c r="M66" s="18">
        <v>43.14</v>
      </c>
      <c r="N66" s="19">
        <v>35.54</v>
      </c>
      <c r="O66" s="55">
        <v>23.980520000000002</v>
      </c>
      <c r="P66" s="52">
        <v>30.747433333333333</v>
      </c>
      <c r="Q66" s="84">
        <v>36.131086666666697</v>
      </c>
      <c r="R66" s="58">
        <f t="shared" si="8"/>
        <v>904.18044383333427</v>
      </c>
      <c r="S66" s="27">
        <f t="shared" si="9"/>
        <v>198.10292901388971</v>
      </c>
      <c r="T66" s="31">
        <f t="shared" si="1"/>
        <v>0.6981259405059338</v>
      </c>
      <c r="U66" t="s">
        <v>595</v>
      </c>
    </row>
    <row r="67" spans="2:21" x14ac:dyDescent="0.2">
      <c r="B67" s="87" t="s">
        <v>124</v>
      </c>
      <c r="C67" s="48"/>
      <c r="D67" t="s">
        <v>293</v>
      </c>
      <c r="E67" s="67">
        <v>85.394690000000011</v>
      </c>
      <c r="F67" s="24">
        <v>95.154156666666665</v>
      </c>
      <c r="G67" s="55">
        <v>99.539349999999999</v>
      </c>
      <c r="H67" s="52">
        <v>86.46</v>
      </c>
      <c r="I67" s="33">
        <v>65.622299999999996</v>
      </c>
      <c r="J67" s="1">
        <v>3.0333333333333332</v>
      </c>
      <c r="K67" s="7">
        <v>975.18</v>
      </c>
      <c r="L67" s="1">
        <v>33.276666666666664</v>
      </c>
      <c r="M67" s="18">
        <v>126.94</v>
      </c>
      <c r="N67" s="35">
        <v>103.72</v>
      </c>
      <c r="O67" s="56">
        <v>91.731003333333334</v>
      </c>
      <c r="P67" s="33">
        <v>97.507533333333328</v>
      </c>
      <c r="Q67" s="33">
        <v>105.68830666666666</v>
      </c>
      <c r="R67" s="58">
        <f t="shared" si="8"/>
        <v>2644.8498743333334</v>
      </c>
      <c r="S67" s="27">
        <f t="shared" si="9"/>
        <v>1938.7723595138889</v>
      </c>
      <c r="T67" s="31">
        <f t="shared" ref="T67:T130" si="10">SUM((Q67*0.21233)*91)/1000</f>
        <v>2.0421126320625334</v>
      </c>
      <c r="U67" t="s">
        <v>607</v>
      </c>
    </row>
    <row r="68" spans="2:21" x14ac:dyDescent="0.2">
      <c r="B68" s="87" t="s">
        <v>125</v>
      </c>
      <c r="C68" s="48">
        <v>44813</v>
      </c>
      <c r="D68" t="s">
        <v>293</v>
      </c>
      <c r="E68" s="67">
        <v>99.374253333333328</v>
      </c>
      <c r="F68" s="24">
        <v>97.528496666666669</v>
      </c>
      <c r="G68" s="55">
        <v>96.578760000000003</v>
      </c>
      <c r="H68" s="52">
        <v>95.84</v>
      </c>
      <c r="I68" s="84">
        <v>95.235720000000001</v>
      </c>
      <c r="J68" s="1">
        <v>1.26</v>
      </c>
      <c r="K68" s="7">
        <v>281.23333333333335</v>
      </c>
      <c r="L68" s="1">
        <v>27.463333333333331</v>
      </c>
      <c r="M68" s="16">
        <v>29.4</v>
      </c>
      <c r="N68" s="19">
        <v>21.85</v>
      </c>
      <c r="O68" s="55">
        <v>14.150053333333334</v>
      </c>
      <c r="P68" s="52">
        <v>18.469653333333333</v>
      </c>
      <c r="Q68" s="84">
        <v>25.082333333333334</v>
      </c>
      <c r="R68" s="58">
        <f t="shared" ref="R68:R129" si="11">SUM(Q68*0.275)*91</f>
        <v>627.68539166666676</v>
      </c>
      <c r="S68" s="26">
        <f t="shared" si="9"/>
        <v>-78.392123152777799</v>
      </c>
      <c r="T68" s="31">
        <f t="shared" si="10"/>
        <v>0.48464159713666671</v>
      </c>
    </row>
    <row r="69" spans="2:21" x14ac:dyDescent="0.2">
      <c r="B69" s="87" t="s">
        <v>126</v>
      </c>
      <c r="C69" s="48"/>
      <c r="D69" t="s">
        <v>459</v>
      </c>
      <c r="E69" s="33">
        <v>70.423883333333336</v>
      </c>
      <c r="F69" s="24">
        <v>92.835336666666663</v>
      </c>
      <c r="G69" s="55">
        <v>92.982799999999997</v>
      </c>
      <c r="H69" s="33">
        <v>68.66</v>
      </c>
      <c r="I69" s="33">
        <v>57.424250000000001</v>
      </c>
      <c r="J69" s="1">
        <v>4.4366666666666665</v>
      </c>
      <c r="K69" s="7" t="s">
        <v>59</v>
      </c>
      <c r="L69" s="1">
        <v>25.653333333333336</v>
      </c>
      <c r="M69" s="16" t="s">
        <v>59</v>
      </c>
      <c r="N69" s="19" t="s">
        <v>59</v>
      </c>
      <c r="O69" s="56">
        <v>39.924844999999998</v>
      </c>
      <c r="P69" s="33">
        <v>41.277386666666665</v>
      </c>
      <c r="Q69" s="33">
        <v>44.408263333333338</v>
      </c>
      <c r="R69" s="58">
        <f t="shared" si="11"/>
        <v>1111.3167899166669</v>
      </c>
      <c r="S69" s="27">
        <f t="shared" si="9"/>
        <v>405.23927509722239</v>
      </c>
      <c r="T69" s="31">
        <f t="shared" si="10"/>
        <v>0.85805779637456669</v>
      </c>
      <c r="U69" t="s">
        <v>537</v>
      </c>
    </row>
    <row r="70" spans="2:21" x14ac:dyDescent="0.2">
      <c r="B70" s="87" t="s">
        <v>127</v>
      </c>
      <c r="C70" s="48">
        <v>43580</v>
      </c>
      <c r="D70" t="s">
        <v>293</v>
      </c>
      <c r="E70" s="67">
        <v>98.736260000000001</v>
      </c>
      <c r="F70" s="24">
        <v>99.985963333333345</v>
      </c>
      <c r="G70" s="55">
        <v>100</v>
      </c>
      <c r="H70" s="52">
        <v>99.86</v>
      </c>
      <c r="I70" s="84">
        <v>98.722369999999998</v>
      </c>
      <c r="J70" s="1">
        <v>0.3066666666666667</v>
      </c>
      <c r="K70" s="7">
        <v>899.32</v>
      </c>
      <c r="L70" s="1">
        <v>25.813333333333336</v>
      </c>
      <c r="M70" s="16">
        <v>29.03</v>
      </c>
      <c r="N70" s="19">
        <v>24.65</v>
      </c>
      <c r="O70" s="55">
        <v>21.586123333333333</v>
      </c>
      <c r="P70" s="52">
        <v>27.206780000000002</v>
      </c>
      <c r="Q70" s="84">
        <v>29.303316666666667</v>
      </c>
      <c r="R70" s="58">
        <f t="shared" si="11"/>
        <v>733.31549958333335</v>
      </c>
      <c r="S70" s="27">
        <f t="shared" si="9"/>
        <v>27.23798476388879</v>
      </c>
      <c r="T70" s="31">
        <f t="shared" si="10"/>
        <v>0.56619956373283331</v>
      </c>
    </row>
    <row r="71" spans="2:21" x14ac:dyDescent="0.2">
      <c r="B71" s="87" t="s">
        <v>128</v>
      </c>
      <c r="C71" s="48"/>
      <c r="D71" t="s">
        <v>293</v>
      </c>
      <c r="E71" s="67">
        <v>99.233123333333324</v>
      </c>
      <c r="F71" s="24">
        <v>99.934726666666663</v>
      </c>
      <c r="G71" s="55">
        <v>100</v>
      </c>
      <c r="H71" s="33">
        <v>73.099999999999994</v>
      </c>
      <c r="I71" s="84">
        <v>86.60718</v>
      </c>
      <c r="J71" s="1">
        <v>3.36</v>
      </c>
      <c r="K71" s="7">
        <v>857.88333333333333</v>
      </c>
      <c r="L71" s="1">
        <v>25.566666666666663</v>
      </c>
      <c r="M71" s="16">
        <v>36.28</v>
      </c>
      <c r="N71" s="19">
        <v>28.53</v>
      </c>
      <c r="O71" s="55">
        <v>21.93186</v>
      </c>
      <c r="P71" s="52">
        <v>34.603200000000001</v>
      </c>
      <c r="Q71" s="84">
        <v>36.193276666666669</v>
      </c>
      <c r="R71" s="58">
        <f t="shared" si="11"/>
        <v>905.73674858333345</v>
      </c>
      <c r="S71" s="27">
        <f t="shared" si="9"/>
        <v>199.65923376388889</v>
      </c>
      <c r="T71" s="31">
        <f t="shared" si="10"/>
        <v>0.69932757755163333</v>
      </c>
      <c r="U71" t="s">
        <v>596</v>
      </c>
    </row>
    <row r="72" spans="2:21" x14ac:dyDescent="0.2">
      <c r="B72" s="87" t="s">
        <v>379</v>
      </c>
      <c r="C72" s="48"/>
      <c r="D72" t="s">
        <v>293</v>
      </c>
      <c r="E72" s="20" t="s">
        <v>59</v>
      </c>
      <c r="F72" s="24">
        <v>95.305869999999985</v>
      </c>
      <c r="G72" s="55">
        <v>100</v>
      </c>
      <c r="H72" s="52">
        <v>98.03</v>
      </c>
      <c r="I72" s="84">
        <v>100</v>
      </c>
      <c r="J72" s="1">
        <v>4.6666666666666662E-2</v>
      </c>
      <c r="K72" s="7">
        <v>468.37666666666672</v>
      </c>
      <c r="L72" s="1">
        <v>27.910000000000004</v>
      </c>
      <c r="M72" s="32" t="s">
        <v>59</v>
      </c>
      <c r="N72" s="30">
        <v>36.28</v>
      </c>
      <c r="O72" s="54">
        <v>32.678606666666667</v>
      </c>
      <c r="P72" s="52">
        <v>36.479526666666665</v>
      </c>
      <c r="Q72" s="84">
        <v>29.239586666666668</v>
      </c>
      <c r="R72" s="58">
        <f t="shared" si="11"/>
        <v>731.72065633333341</v>
      </c>
      <c r="S72" s="27">
        <f t="shared" si="9"/>
        <v>25.64314151388885</v>
      </c>
      <c r="T72" s="31">
        <f t="shared" si="10"/>
        <v>0.56496817076093342</v>
      </c>
    </row>
    <row r="73" spans="2:21" x14ac:dyDescent="0.2">
      <c r="B73" s="87" t="s">
        <v>129</v>
      </c>
      <c r="C73" s="48">
        <v>44882</v>
      </c>
      <c r="D73" t="s">
        <v>290</v>
      </c>
      <c r="E73" s="67">
        <v>99.993796666666682</v>
      </c>
      <c r="F73" s="24">
        <v>99.847826666666677</v>
      </c>
      <c r="G73" s="55">
        <v>99.848659999999995</v>
      </c>
      <c r="H73" s="52">
        <v>98.11</v>
      </c>
      <c r="I73" s="84">
        <v>99.104389999999995</v>
      </c>
      <c r="J73" s="1">
        <v>-0.9966666666666667</v>
      </c>
      <c r="K73" s="7">
        <v>398.82666666666665</v>
      </c>
      <c r="L73" s="1">
        <v>26.39</v>
      </c>
      <c r="M73" s="16">
        <v>27.16</v>
      </c>
      <c r="N73" s="19">
        <v>21.09</v>
      </c>
      <c r="O73" s="55">
        <v>17.993740000000003</v>
      </c>
      <c r="P73" s="52">
        <v>23.694036666666669</v>
      </c>
      <c r="Q73" s="84">
        <v>26.735723333333333</v>
      </c>
      <c r="R73" s="58">
        <f t="shared" si="11"/>
        <v>669.06147641666666</v>
      </c>
      <c r="S73" s="26">
        <f t="shared" si="9"/>
        <v>-37.016038402777895</v>
      </c>
      <c r="T73" s="31">
        <f t="shared" si="10"/>
        <v>0.51658844831836659</v>
      </c>
    </row>
    <row r="74" spans="2:21" x14ac:dyDescent="0.2">
      <c r="B74" s="87" t="s">
        <v>130</v>
      </c>
      <c r="C74" s="48">
        <v>44833</v>
      </c>
      <c r="D74" s="22" t="s">
        <v>293</v>
      </c>
      <c r="E74" s="67">
        <v>100</v>
      </c>
      <c r="F74" s="24">
        <v>99.033959999999993</v>
      </c>
      <c r="G74" s="55">
        <v>97.892880000000005</v>
      </c>
      <c r="H74" s="52">
        <v>99.64</v>
      </c>
      <c r="I74" s="115">
        <v>84.814769999999996</v>
      </c>
      <c r="J74" s="1">
        <v>0.51333333333333331</v>
      </c>
      <c r="K74" s="7">
        <v>757.54333333333341</v>
      </c>
      <c r="L74" s="1">
        <v>28.439999999999998</v>
      </c>
      <c r="M74" s="16">
        <v>28.27</v>
      </c>
      <c r="N74" s="19">
        <v>23.94</v>
      </c>
      <c r="O74" s="55">
        <v>20.980536666666666</v>
      </c>
      <c r="P74" s="52">
        <v>33.200000000000003</v>
      </c>
      <c r="Q74" s="84">
        <v>29.6431033333333</v>
      </c>
      <c r="R74" s="58">
        <f t="shared" si="11"/>
        <v>741.81866091666586</v>
      </c>
      <c r="S74" s="27">
        <f t="shared" si="9"/>
        <v>35.741146097221304</v>
      </c>
      <c r="T74" s="31">
        <f t="shared" si="10"/>
        <v>0.57276493189976596</v>
      </c>
      <c r="U74" t="s">
        <v>597</v>
      </c>
    </row>
    <row r="75" spans="2:21" x14ac:dyDescent="0.2">
      <c r="B75" s="87" t="s">
        <v>131</v>
      </c>
      <c r="C75" s="48">
        <v>44335</v>
      </c>
      <c r="D75" t="s">
        <v>293</v>
      </c>
      <c r="E75" s="67">
        <v>88.376626666666667</v>
      </c>
      <c r="F75" s="24">
        <v>94.541953333333325</v>
      </c>
      <c r="G75" s="55">
        <v>100</v>
      </c>
      <c r="H75" s="52">
        <v>84.36</v>
      </c>
      <c r="I75" s="84">
        <v>91.873890000000003</v>
      </c>
      <c r="J75" s="1">
        <v>0.25999999999999995</v>
      </c>
      <c r="K75" s="7">
        <v>698.7733333333332</v>
      </c>
      <c r="L75" s="1">
        <v>27.846666666666664</v>
      </c>
      <c r="M75" s="16">
        <v>29.5</v>
      </c>
      <c r="N75" s="19">
        <v>24.76</v>
      </c>
      <c r="O75" s="55">
        <v>21.604813333333333</v>
      </c>
      <c r="P75" s="52">
        <v>33.391743333333331</v>
      </c>
      <c r="Q75" s="84">
        <v>34.570333333333338</v>
      </c>
      <c r="R75" s="58">
        <f t="shared" si="11"/>
        <v>865.12259166666684</v>
      </c>
      <c r="S75" s="27">
        <f t="shared" si="9"/>
        <v>159.04507684722228</v>
      </c>
      <c r="T75" s="31">
        <f t="shared" si="10"/>
        <v>0.66796901777666673</v>
      </c>
      <c r="U75" t="s">
        <v>598</v>
      </c>
    </row>
    <row r="76" spans="2:21" x14ac:dyDescent="0.2">
      <c r="B76" s="87" t="s">
        <v>132</v>
      </c>
      <c r="C76" s="48">
        <v>45357</v>
      </c>
      <c r="D76" t="s">
        <v>293</v>
      </c>
      <c r="E76" s="67">
        <v>93.612963333333326</v>
      </c>
      <c r="F76" s="24">
        <v>98.881950000000003</v>
      </c>
      <c r="G76" s="55">
        <v>99.170680000000004</v>
      </c>
      <c r="H76" s="52">
        <v>96.29</v>
      </c>
      <c r="I76" s="84">
        <v>96.241759999999999</v>
      </c>
      <c r="J76" s="1">
        <v>0.68666666666666665</v>
      </c>
      <c r="K76" s="7">
        <v>968.11999999999989</v>
      </c>
      <c r="L76" s="1">
        <v>27.063333333333333</v>
      </c>
      <c r="M76" s="16">
        <v>35.61</v>
      </c>
      <c r="N76" s="19">
        <v>25.89</v>
      </c>
      <c r="O76" s="55">
        <v>20.12623</v>
      </c>
      <c r="P76" s="52">
        <v>28.836183333333331</v>
      </c>
      <c r="Q76" s="84">
        <v>34.565406666666668</v>
      </c>
      <c r="R76" s="58">
        <f t="shared" si="11"/>
        <v>864.99930183333345</v>
      </c>
      <c r="S76" s="27">
        <f t="shared" si="9"/>
        <v>158.92178701388889</v>
      </c>
      <c r="T76" s="31">
        <f t="shared" si="10"/>
        <v>0.66787382457553324</v>
      </c>
    </row>
    <row r="77" spans="2:21" x14ac:dyDescent="0.2">
      <c r="B77" s="87" t="s">
        <v>133</v>
      </c>
      <c r="C77" s="48">
        <v>42902</v>
      </c>
      <c r="D77" t="s">
        <v>293</v>
      </c>
      <c r="E77" s="33">
        <v>64.067326666666659</v>
      </c>
      <c r="F77" s="34">
        <v>100</v>
      </c>
      <c r="G77" s="61">
        <v>100</v>
      </c>
      <c r="H77" s="34">
        <v>99</v>
      </c>
      <c r="I77" s="84">
        <v>100</v>
      </c>
      <c r="J77" s="1">
        <v>0</v>
      </c>
      <c r="K77" s="7" t="s">
        <v>59</v>
      </c>
      <c r="L77" s="91" t="s">
        <v>59</v>
      </c>
      <c r="M77" s="16">
        <v>25.13</v>
      </c>
      <c r="N77" s="19">
        <v>25.24</v>
      </c>
      <c r="O77" s="55">
        <v>25.040253333333332</v>
      </c>
      <c r="P77" s="52">
        <v>14.875633333333333</v>
      </c>
      <c r="Q77" s="92" t="s">
        <v>59</v>
      </c>
      <c r="R77" s="58" t="s">
        <v>59</v>
      </c>
      <c r="S77" s="26" t="s">
        <v>59</v>
      </c>
      <c r="T77" s="31" t="s">
        <v>59</v>
      </c>
      <c r="U77" t="s">
        <v>462</v>
      </c>
    </row>
    <row r="78" spans="2:21" x14ac:dyDescent="0.2">
      <c r="B78" s="87" t="s">
        <v>134</v>
      </c>
      <c r="C78" s="48">
        <v>44434</v>
      </c>
      <c r="D78" t="s">
        <v>457</v>
      </c>
      <c r="E78" s="33">
        <v>65.090070000000011</v>
      </c>
      <c r="F78" s="24">
        <v>92.967010000000002</v>
      </c>
      <c r="G78" s="55">
        <v>94.100309999999993</v>
      </c>
      <c r="H78" s="59">
        <v>80.23</v>
      </c>
      <c r="I78" s="33">
        <v>65.715850000000003</v>
      </c>
      <c r="J78" s="1">
        <v>3.3433333333333333</v>
      </c>
      <c r="K78" s="7">
        <v>773.92666666666662</v>
      </c>
      <c r="L78" s="1">
        <v>27.893333333333331</v>
      </c>
      <c r="M78" s="16">
        <v>27.89</v>
      </c>
      <c r="N78" s="19">
        <v>26.44</v>
      </c>
      <c r="O78" s="55">
        <v>17.447899999999997</v>
      </c>
      <c r="P78" s="52">
        <v>22.263269999999999</v>
      </c>
      <c r="Q78" s="84">
        <v>23.297243333333334</v>
      </c>
      <c r="R78" s="58">
        <f t="shared" si="11"/>
        <v>583.01351441666668</v>
      </c>
      <c r="S78" s="26">
        <f t="shared" si="9"/>
        <v>-123.06400040277788</v>
      </c>
      <c r="T78" s="31">
        <f t="shared" si="10"/>
        <v>0.45015003460396669</v>
      </c>
      <c r="U78" t="s">
        <v>538</v>
      </c>
    </row>
    <row r="79" spans="2:21" x14ac:dyDescent="0.2">
      <c r="B79" s="87" t="s">
        <v>135</v>
      </c>
      <c r="C79" s="48">
        <v>44035</v>
      </c>
      <c r="D79" t="s">
        <v>457</v>
      </c>
      <c r="E79" s="67">
        <v>99.972300000000004</v>
      </c>
      <c r="F79" s="24">
        <v>99.918499999999995</v>
      </c>
      <c r="G79" s="55">
        <v>99.986850000000004</v>
      </c>
      <c r="H79" s="52">
        <v>99.99</v>
      </c>
      <c r="I79" s="84">
        <v>99.992329999999995</v>
      </c>
      <c r="J79" s="1">
        <v>-0.65333333333333332</v>
      </c>
      <c r="K79" s="7">
        <v>1326.165</v>
      </c>
      <c r="L79" s="1">
        <v>19.853333333333332</v>
      </c>
      <c r="M79" s="16">
        <v>30.2</v>
      </c>
      <c r="N79" s="19">
        <v>21.58</v>
      </c>
      <c r="O79" s="55">
        <v>16.981746666666666</v>
      </c>
      <c r="P79" s="52">
        <v>25.30265</v>
      </c>
      <c r="Q79" s="84">
        <v>28.844806666666663</v>
      </c>
      <c r="R79" s="58">
        <f t="shared" si="11"/>
        <v>721.84128683333324</v>
      </c>
      <c r="S79" s="27">
        <f t="shared" si="9"/>
        <v>15.763772013888683</v>
      </c>
      <c r="T79" s="31">
        <f t="shared" si="10"/>
        <v>0.55734021975753334</v>
      </c>
    </row>
    <row r="80" spans="2:21" x14ac:dyDescent="0.2">
      <c r="B80" s="87" t="s">
        <v>136</v>
      </c>
      <c r="C80" s="48">
        <v>44092</v>
      </c>
      <c r="D80" t="s">
        <v>457</v>
      </c>
      <c r="E80" s="67">
        <v>100</v>
      </c>
      <c r="F80" s="24">
        <v>97.774090000000001</v>
      </c>
      <c r="G80" s="55">
        <v>99.683769999999996</v>
      </c>
      <c r="H80" s="52">
        <v>99.53</v>
      </c>
      <c r="I80" s="84">
        <v>89.44</v>
      </c>
      <c r="J80" s="1">
        <v>2.8233333333333337</v>
      </c>
      <c r="K80" s="7">
        <v>867.4</v>
      </c>
      <c r="L80" s="1">
        <v>23.706666666666667</v>
      </c>
      <c r="M80" s="16">
        <v>27.75</v>
      </c>
      <c r="N80" s="19">
        <v>18.170000000000002</v>
      </c>
      <c r="O80" s="55">
        <v>15.129443333333333</v>
      </c>
      <c r="P80" s="52">
        <v>25.64472</v>
      </c>
      <c r="Q80" s="84">
        <v>27.930569999999999</v>
      </c>
      <c r="R80" s="58">
        <f t="shared" si="11"/>
        <v>698.96251425000003</v>
      </c>
      <c r="S80" s="26">
        <f t="shared" si="9"/>
        <v>-7.1150005694445326</v>
      </c>
      <c r="T80" s="31">
        <f t="shared" si="10"/>
        <v>0.5396753114570999</v>
      </c>
      <c r="U80" t="s">
        <v>577</v>
      </c>
    </row>
    <row r="81" spans="2:21" x14ac:dyDescent="0.2">
      <c r="B81" s="87" t="s">
        <v>137</v>
      </c>
      <c r="C81" s="48"/>
      <c r="D81" t="s">
        <v>459</v>
      </c>
      <c r="E81" s="67">
        <v>99.433589999999995</v>
      </c>
      <c r="F81" s="24">
        <v>99.819733333333332</v>
      </c>
      <c r="G81" s="55">
        <v>99.06756</v>
      </c>
      <c r="H81" s="52">
        <v>99.4</v>
      </c>
      <c r="I81" s="84">
        <v>99.658119999999997</v>
      </c>
      <c r="J81" s="1">
        <v>9.3333333333333338E-2</v>
      </c>
      <c r="K81" s="7">
        <v>1173.6866666666667</v>
      </c>
      <c r="L81" s="1">
        <v>25.363333333333333</v>
      </c>
      <c r="M81" s="16">
        <v>29.7</v>
      </c>
      <c r="N81" s="19">
        <v>20.28</v>
      </c>
      <c r="O81" s="55">
        <v>14.87654</v>
      </c>
      <c r="P81" s="52">
        <v>24.523009999999999</v>
      </c>
      <c r="Q81" s="84">
        <v>24.245303333333332</v>
      </c>
      <c r="R81" s="58">
        <f t="shared" si="11"/>
        <v>606.73871591666671</v>
      </c>
      <c r="S81" s="26">
        <f t="shared" si="9"/>
        <v>-99.338798902777853</v>
      </c>
      <c r="T81" s="31">
        <f t="shared" si="10"/>
        <v>0.46846847836576661</v>
      </c>
    </row>
    <row r="82" spans="2:21" x14ac:dyDescent="0.2">
      <c r="B82" s="87" t="s">
        <v>138</v>
      </c>
      <c r="C82" s="48"/>
      <c r="D82" t="s">
        <v>293</v>
      </c>
      <c r="E82" s="33">
        <v>68.144276666666656</v>
      </c>
      <c r="F82" s="33">
        <v>77.535799999999995</v>
      </c>
      <c r="G82" s="55">
        <v>95.641580000000005</v>
      </c>
      <c r="H82" s="52">
        <v>94.27</v>
      </c>
      <c r="I82" s="33">
        <v>73.238479999999996</v>
      </c>
      <c r="J82" s="1">
        <v>-1.8766666666666667</v>
      </c>
      <c r="K82" s="7">
        <v>1112.8433333333335</v>
      </c>
      <c r="L82" s="1">
        <v>22.413333333333334</v>
      </c>
      <c r="M82" s="18">
        <v>47.82</v>
      </c>
      <c r="N82" s="35">
        <v>46.25</v>
      </c>
      <c r="O82" s="55">
        <v>32.75237666666667</v>
      </c>
      <c r="P82" s="52">
        <v>31.394813333333332</v>
      </c>
      <c r="Q82" s="84">
        <v>36.201993333333334</v>
      </c>
      <c r="R82" s="58">
        <f t="shared" si="11"/>
        <v>905.95488316666683</v>
      </c>
      <c r="S82" s="27">
        <f t="shared" si="9"/>
        <v>199.87736834722227</v>
      </c>
      <c r="T82" s="31">
        <f t="shared" si="10"/>
        <v>0.69949600124646671</v>
      </c>
      <c r="U82" t="s">
        <v>547</v>
      </c>
    </row>
    <row r="83" spans="2:21" x14ac:dyDescent="0.2">
      <c r="B83" s="87" t="s">
        <v>139</v>
      </c>
      <c r="C83" s="48">
        <v>44750</v>
      </c>
      <c r="D83" t="s">
        <v>457</v>
      </c>
      <c r="E83" s="67">
        <v>99.770013333333338</v>
      </c>
      <c r="F83" s="24">
        <v>98.947496666666666</v>
      </c>
      <c r="G83" s="55">
        <v>99.964389999999995</v>
      </c>
      <c r="H83" s="52">
        <v>99.87</v>
      </c>
      <c r="I83" s="84">
        <v>99.949060000000003</v>
      </c>
      <c r="J83" s="1">
        <v>0.49666666666666665</v>
      </c>
      <c r="K83" s="7">
        <v>826.22666666666657</v>
      </c>
      <c r="L83" s="1">
        <v>22.983333333333334</v>
      </c>
      <c r="M83" s="16">
        <v>46.6</v>
      </c>
      <c r="N83" s="19">
        <v>31.5</v>
      </c>
      <c r="O83" s="55">
        <v>26.68853</v>
      </c>
      <c r="P83" s="33">
        <v>36.638030000000001</v>
      </c>
      <c r="Q83" s="33">
        <v>39.095050000000001</v>
      </c>
      <c r="R83" s="58">
        <f t="shared" si="11"/>
        <v>978.35362625000005</v>
      </c>
      <c r="S83" s="27">
        <f t="shared" ref="S83:S115" si="12">R83-R$140</f>
        <v>272.27611143055549</v>
      </c>
      <c r="T83" s="31">
        <f t="shared" si="10"/>
        <v>0.75539572895149987</v>
      </c>
      <c r="U83" t="s">
        <v>608</v>
      </c>
    </row>
    <row r="84" spans="2:21" x14ac:dyDescent="0.2">
      <c r="B84" s="87" t="s">
        <v>140</v>
      </c>
      <c r="C84" s="48"/>
      <c r="D84" t="s">
        <v>457</v>
      </c>
      <c r="E84" s="67">
        <v>96.78813000000001</v>
      </c>
      <c r="F84" s="24">
        <v>90.734703333333343</v>
      </c>
      <c r="G84" s="55">
        <v>82.246549999999999</v>
      </c>
      <c r="H84" s="52">
        <v>89.74</v>
      </c>
      <c r="I84" s="84">
        <v>93.799059999999997</v>
      </c>
      <c r="J84" s="1">
        <v>0.52</v>
      </c>
      <c r="K84" s="7">
        <v>1041.1466666666668</v>
      </c>
      <c r="L84" s="1">
        <v>22.313333333333333</v>
      </c>
      <c r="M84" s="18">
        <v>39.71</v>
      </c>
      <c r="N84" s="19">
        <v>17.16</v>
      </c>
      <c r="O84" s="55">
        <v>16.324693333333336</v>
      </c>
      <c r="P84" s="52">
        <v>23.72647666666667</v>
      </c>
      <c r="Q84" s="84">
        <v>30.772966666666669</v>
      </c>
      <c r="R84" s="58">
        <f t="shared" si="11"/>
        <v>770.09349083333348</v>
      </c>
      <c r="S84" s="27">
        <f t="shared" si="12"/>
        <v>64.015976013888917</v>
      </c>
      <c r="T84" s="31">
        <f t="shared" si="10"/>
        <v>0.59459618512233325</v>
      </c>
    </row>
    <row r="85" spans="2:21" x14ac:dyDescent="0.2">
      <c r="B85" s="87" t="s">
        <v>141</v>
      </c>
      <c r="C85" s="48">
        <v>44419</v>
      </c>
      <c r="D85" t="s">
        <v>293</v>
      </c>
      <c r="E85" s="67">
        <v>99.752089999999995</v>
      </c>
      <c r="F85" s="24">
        <v>99.746980000000008</v>
      </c>
      <c r="G85" s="61">
        <v>100</v>
      </c>
      <c r="H85" s="34">
        <v>99</v>
      </c>
      <c r="I85" s="84">
        <v>97.151179999999997</v>
      </c>
      <c r="J85" s="1">
        <v>-0.75</v>
      </c>
      <c r="K85" s="7">
        <v>456.3533333333333</v>
      </c>
      <c r="L85" s="1">
        <v>27.723333333333336</v>
      </c>
      <c r="M85" s="16">
        <v>35.69</v>
      </c>
      <c r="N85" s="19">
        <v>32.549999999999997</v>
      </c>
      <c r="O85" s="55">
        <v>32.413943333333336</v>
      </c>
      <c r="P85" s="52">
        <v>34.92845333333333</v>
      </c>
      <c r="Q85" s="84">
        <v>36.282746666666668</v>
      </c>
      <c r="R85" s="58">
        <f t="shared" si="11"/>
        <v>907.97573533333343</v>
      </c>
      <c r="S85" s="27">
        <f t="shared" si="12"/>
        <v>201.89822051388887</v>
      </c>
      <c r="T85" s="31">
        <f t="shared" si="10"/>
        <v>0.70105631957573333</v>
      </c>
      <c r="U85" t="s">
        <v>470</v>
      </c>
    </row>
    <row r="86" spans="2:21" x14ac:dyDescent="0.2">
      <c r="B86" s="87" t="s">
        <v>142</v>
      </c>
      <c r="C86" s="48">
        <v>44825</v>
      </c>
      <c r="D86" t="s">
        <v>288</v>
      </c>
      <c r="E86" s="67">
        <v>100</v>
      </c>
      <c r="F86" s="24">
        <v>95.321853333333323</v>
      </c>
      <c r="G86" s="55">
        <v>90.010869999999997</v>
      </c>
      <c r="H86" s="52">
        <v>98.31</v>
      </c>
      <c r="I86" s="84">
        <v>99.007900000000006</v>
      </c>
      <c r="J86" s="1">
        <v>-0.6366666666666666</v>
      </c>
      <c r="K86" s="7">
        <v>375.12999999999994</v>
      </c>
      <c r="L86" s="1">
        <v>25.756666666666668</v>
      </c>
      <c r="M86" s="16">
        <v>37.29</v>
      </c>
      <c r="N86" s="19">
        <v>26.24</v>
      </c>
      <c r="O86" s="55">
        <v>9.7264166666666654</v>
      </c>
      <c r="P86" s="52">
        <v>17.318486666666665</v>
      </c>
      <c r="Q86" s="84">
        <v>25.298379999999998</v>
      </c>
      <c r="R86" s="58">
        <f t="shared" si="11"/>
        <v>633.09195950000003</v>
      </c>
      <c r="S86" s="26">
        <f t="shared" si="12"/>
        <v>-72.985555319444529</v>
      </c>
      <c r="T86" s="31">
        <f t="shared" si="10"/>
        <v>0.48881605731139988</v>
      </c>
    </row>
    <row r="87" spans="2:21" x14ac:dyDescent="0.2">
      <c r="B87" s="87" t="s">
        <v>144</v>
      </c>
      <c r="C87" s="48">
        <v>44418</v>
      </c>
      <c r="D87" t="s">
        <v>293</v>
      </c>
      <c r="E87" s="67">
        <v>99.633736666666664</v>
      </c>
      <c r="F87" s="24">
        <v>99.638706666666664</v>
      </c>
      <c r="G87" s="55">
        <v>99.910060000000001</v>
      </c>
      <c r="H87" s="52">
        <v>96.6</v>
      </c>
      <c r="I87" s="84">
        <v>94.927629999999994</v>
      </c>
      <c r="J87" s="1">
        <v>0.8666666666666667</v>
      </c>
      <c r="K87" s="7">
        <v>1132.95</v>
      </c>
      <c r="L87" s="1">
        <v>27.47</v>
      </c>
      <c r="M87" s="16">
        <v>35.729999999999997</v>
      </c>
      <c r="N87" s="19">
        <v>30.58</v>
      </c>
      <c r="O87" s="55">
        <v>25.823966666666667</v>
      </c>
      <c r="P87" s="52">
        <v>34.970023333333337</v>
      </c>
      <c r="Q87" s="33">
        <v>40.491193333333328</v>
      </c>
      <c r="R87" s="58">
        <f t="shared" si="11"/>
        <v>1013.2921131666666</v>
      </c>
      <c r="S87" s="27">
        <f t="shared" si="12"/>
        <v>307.21459834722202</v>
      </c>
      <c r="T87" s="31">
        <f t="shared" si="10"/>
        <v>0.78237205232246654</v>
      </c>
      <c r="U87" t="s">
        <v>609</v>
      </c>
    </row>
    <row r="88" spans="2:21" x14ac:dyDescent="0.2">
      <c r="B88" s="87" t="s">
        <v>145</v>
      </c>
      <c r="C88" s="48"/>
      <c r="D88" t="s">
        <v>458</v>
      </c>
      <c r="E88" s="67">
        <v>99.908153333333345</v>
      </c>
      <c r="F88" s="24">
        <v>100</v>
      </c>
      <c r="G88" s="55">
        <v>100</v>
      </c>
      <c r="H88" s="52">
        <v>98.73</v>
      </c>
      <c r="I88" s="84">
        <v>94.280739999999994</v>
      </c>
      <c r="J88" s="1">
        <v>-0.24666666666666667</v>
      </c>
      <c r="K88" s="7" t="s">
        <v>59</v>
      </c>
      <c r="L88" s="1">
        <v>24.39</v>
      </c>
      <c r="M88" s="16">
        <v>20.69</v>
      </c>
      <c r="N88" s="19">
        <v>14.02</v>
      </c>
      <c r="O88" s="55">
        <v>0</v>
      </c>
      <c r="P88" s="52">
        <v>18.891703333333332</v>
      </c>
      <c r="Q88" s="84">
        <v>24.346706666666666</v>
      </c>
      <c r="R88" s="58">
        <f t="shared" si="11"/>
        <v>609.27633433333335</v>
      </c>
      <c r="S88" s="26">
        <f t="shared" si="12"/>
        <v>-96.801180486111207</v>
      </c>
      <c r="T88" s="31">
        <f t="shared" si="10"/>
        <v>0.47042779661453332</v>
      </c>
      <c r="U88" t="s">
        <v>428</v>
      </c>
    </row>
    <row r="89" spans="2:21" x14ac:dyDescent="0.2">
      <c r="B89" s="87" t="s">
        <v>147</v>
      </c>
      <c r="C89" s="48">
        <v>43684</v>
      </c>
      <c r="D89" t="s">
        <v>293</v>
      </c>
      <c r="E89" s="67">
        <v>93.527603333333332</v>
      </c>
      <c r="F89" s="24">
        <v>99.871676666666659</v>
      </c>
      <c r="G89" s="55">
        <v>99.993179999999995</v>
      </c>
      <c r="H89" s="52">
        <v>96.62</v>
      </c>
      <c r="I89" s="115">
        <v>80.859390000000005</v>
      </c>
      <c r="J89" s="1">
        <v>1.9366666666666665</v>
      </c>
      <c r="K89" s="7">
        <v>1074.5899999999999</v>
      </c>
      <c r="L89" s="1">
        <v>31.336666666666666</v>
      </c>
      <c r="M89" s="16">
        <v>38.840000000000003</v>
      </c>
      <c r="N89" s="19">
        <v>31.27</v>
      </c>
      <c r="O89" s="55">
        <v>27.232279999999999</v>
      </c>
      <c r="P89" s="52">
        <v>34.084403333333327</v>
      </c>
      <c r="Q89" s="84">
        <v>37.512830000000001</v>
      </c>
      <c r="R89" s="58">
        <f t="shared" si="11"/>
        <v>938.75857074999999</v>
      </c>
      <c r="S89" s="27">
        <f t="shared" si="12"/>
        <v>232.68105593055543</v>
      </c>
      <c r="T89" s="31">
        <f t="shared" si="10"/>
        <v>0.72482402664489998</v>
      </c>
      <c r="U89" t="s">
        <v>599</v>
      </c>
    </row>
    <row r="90" spans="2:21" x14ac:dyDescent="0.2">
      <c r="B90" s="87" t="s">
        <v>148</v>
      </c>
      <c r="C90" s="48"/>
      <c r="D90" t="s">
        <v>293</v>
      </c>
      <c r="E90" s="33">
        <v>33.687913333333334</v>
      </c>
      <c r="F90" s="33">
        <v>42.191119999999998</v>
      </c>
      <c r="G90" s="56">
        <v>36.78716</v>
      </c>
      <c r="H90" s="33">
        <v>29.17</v>
      </c>
      <c r="I90" s="33">
        <v>30.39038</v>
      </c>
      <c r="J90" s="1">
        <v>5.5233333333333334</v>
      </c>
      <c r="K90" s="7">
        <v>1194.9066666666668</v>
      </c>
      <c r="L90" s="1">
        <v>26.17</v>
      </c>
      <c r="M90" s="16">
        <v>27.58</v>
      </c>
      <c r="N90" s="19">
        <v>26.39</v>
      </c>
      <c r="O90" s="55">
        <v>23.69389</v>
      </c>
      <c r="P90" s="52">
        <v>21.832126666666667</v>
      </c>
      <c r="Q90" s="84">
        <v>24.40966666666667</v>
      </c>
      <c r="R90" s="58">
        <f t="shared" si="11"/>
        <v>610.85190833333343</v>
      </c>
      <c r="S90" s="26">
        <f t="shared" si="12"/>
        <v>-95.225606486111133</v>
      </c>
      <c r="T90" s="31">
        <f t="shared" si="10"/>
        <v>0.47164431162333337</v>
      </c>
      <c r="U90" t="s">
        <v>539</v>
      </c>
    </row>
    <row r="91" spans="2:21" x14ac:dyDescent="0.2">
      <c r="B91" s="87" t="s">
        <v>149</v>
      </c>
      <c r="C91" s="48"/>
      <c r="D91" t="s">
        <v>293</v>
      </c>
      <c r="E91" s="67">
        <v>99.261333333333326</v>
      </c>
      <c r="F91" s="24">
        <v>99.635299999999987</v>
      </c>
      <c r="G91" s="55">
        <v>100</v>
      </c>
      <c r="H91" s="52">
        <v>95.37</v>
      </c>
      <c r="I91" s="115">
        <v>84.616820000000004</v>
      </c>
      <c r="J91" s="1">
        <v>1.5233333333333334</v>
      </c>
      <c r="K91" s="7">
        <v>659.12</v>
      </c>
      <c r="L91" s="1">
        <v>23.173333333333336</v>
      </c>
      <c r="M91" s="35">
        <v>38.15</v>
      </c>
      <c r="N91" s="35">
        <v>37.54</v>
      </c>
      <c r="O91" s="56">
        <v>37.370033333333332</v>
      </c>
      <c r="P91" s="52">
        <v>36.391559999999998</v>
      </c>
      <c r="Q91" s="84">
        <v>35.279296666666667</v>
      </c>
      <c r="R91" s="58">
        <f t="shared" si="11"/>
        <v>882.86439908333352</v>
      </c>
      <c r="S91" s="27">
        <f t="shared" si="12"/>
        <v>176.78688426388896</v>
      </c>
      <c r="T91" s="31">
        <f t="shared" si="10"/>
        <v>0.68166762857223329</v>
      </c>
      <c r="U91" t="s">
        <v>547</v>
      </c>
    </row>
    <row r="92" spans="2:21" ht="17" customHeight="1" x14ac:dyDescent="0.2">
      <c r="B92" s="87" t="s">
        <v>391</v>
      </c>
      <c r="C92" s="48">
        <v>45524</v>
      </c>
      <c r="D92" t="s">
        <v>293</v>
      </c>
      <c r="E92" s="20" t="s">
        <v>59</v>
      </c>
      <c r="F92" s="69">
        <v>95</v>
      </c>
      <c r="G92" s="55">
        <v>99.614519999999999</v>
      </c>
      <c r="H92" s="52">
        <v>99.98</v>
      </c>
      <c r="I92" s="84">
        <v>97.849310000000003</v>
      </c>
      <c r="J92" s="1">
        <v>-0.39999999999999997</v>
      </c>
      <c r="K92" s="7">
        <v>888.82</v>
      </c>
      <c r="L92" s="1">
        <v>20.903333333333332</v>
      </c>
      <c r="M92" s="32" t="s">
        <v>59</v>
      </c>
      <c r="N92" s="30">
        <v>12.06</v>
      </c>
      <c r="O92" s="54">
        <v>4.6100399999999997</v>
      </c>
      <c r="P92" s="52">
        <v>4.4461633333333337</v>
      </c>
      <c r="Q92" s="92" t="s">
        <v>59</v>
      </c>
      <c r="R92" s="58" t="s">
        <v>59</v>
      </c>
      <c r="S92" s="26" t="e">
        <f t="shared" si="12"/>
        <v>#VALUE!</v>
      </c>
      <c r="T92" s="31" t="s">
        <v>59</v>
      </c>
      <c r="U92" t="s">
        <v>435</v>
      </c>
    </row>
    <row r="93" spans="2:21" x14ac:dyDescent="0.2">
      <c r="B93" s="87" t="s">
        <v>150</v>
      </c>
      <c r="C93" s="48">
        <v>45504</v>
      </c>
      <c r="D93" t="s">
        <v>293</v>
      </c>
      <c r="E93" s="67">
        <v>95.24302999999999</v>
      </c>
      <c r="F93" s="24">
        <v>99.126066666666659</v>
      </c>
      <c r="G93" s="56">
        <v>54.400300000000001</v>
      </c>
      <c r="H93" s="33">
        <v>40.17</v>
      </c>
      <c r="I93" s="33">
        <v>43.886049999999997</v>
      </c>
      <c r="J93" s="1">
        <v>0.14666666666666664</v>
      </c>
      <c r="K93" s="7">
        <v>1247.6966666666667</v>
      </c>
      <c r="L93" s="1">
        <v>22.88</v>
      </c>
      <c r="M93" s="20">
        <v>21.97</v>
      </c>
      <c r="N93" s="19">
        <v>18.22</v>
      </c>
      <c r="O93" s="55">
        <v>12.951636666666667</v>
      </c>
      <c r="P93" s="52">
        <v>18.036696666666668</v>
      </c>
      <c r="Q93" s="84">
        <v>17.692736666666669</v>
      </c>
      <c r="R93" s="58">
        <f t="shared" si="11"/>
        <v>442.76073508333337</v>
      </c>
      <c r="S93" s="26">
        <f t="shared" si="12"/>
        <v>-263.31677973611119</v>
      </c>
      <c r="T93" s="31">
        <f t="shared" si="10"/>
        <v>0.34185958865543337</v>
      </c>
      <c r="U93" t="s">
        <v>540</v>
      </c>
    </row>
    <row r="94" spans="2:21" x14ac:dyDescent="0.2">
      <c r="B94" s="87" t="s">
        <v>388</v>
      </c>
      <c r="C94" s="48">
        <v>45442</v>
      </c>
      <c r="D94" t="s">
        <v>293</v>
      </c>
      <c r="E94" s="20" t="s">
        <v>59</v>
      </c>
      <c r="F94" s="24">
        <v>82.225393333333329</v>
      </c>
      <c r="G94" s="55">
        <v>99.833650000000006</v>
      </c>
      <c r="H94" s="52">
        <v>98.55</v>
      </c>
      <c r="I94" s="84">
        <v>99.310850000000002</v>
      </c>
      <c r="J94" s="1">
        <v>-0.94999999999999984</v>
      </c>
      <c r="K94" s="7" t="s">
        <v>59</v>
      </c>
      <c r="L94" s="1">
        <v>26.89</v>
      </c>
      <c r="M94" s="32" t="s">
        <v>59</v>
      </c>
      <c r="N94" s="30">
        <v>13.53</v>
      </c>
      <c r="O94" s="54">
        <v>13.402566666666669</v>
      </c>
      <c r="P94" s="52">
        <v>16.405876666666668</v>
      </c>
      <c r="Q94" s="84">
        <v>17.849476666666668</v>
      </c>
      <c r="R94" s="58">
        <f t="shared" si="11"/>
        <v>446.68315358333336</v>
      </c>
      <c r="S94" s="26">
        <f t="shared" si="12"/>
        <v>-259.39436123611119</v>
      </c>
      <c r="T94" s="31">
        <f t="shared" si="10"/>
        <v>0.34488812363763333</v>
      </c>
    </row>
    <row r="95" spans="2:21" x14ac:dyDescent="0.2">
      <c r="B95" s="87" t="s">
        <v>151</v>
      </c>
      <c r="C95" s="48"/>
      <c r="D95" t="s">
        <v>293</v>
      </c>
      <c r="E95" s="67">
        <v>99.542263333333338</v>
      </c>
      <c r="F95" s="24">
        <v>100</v>
      </c>
      <c r="G95" s="55">
        <v>98.149270000000001</v>
      </c>
      <c r="H95" s="52">
        <v>97.49</v>
      </c>
      <c r="I95" s="84">
        <v>99.929180000000002</v>
      </c>
      <c r="J95" s="1">
        <v>0.20333333333333337</v>
      </c>
      <c r="K95" s="7">
        <v>780.56333333333339</v>
      </c>
      <c r="L95" s="1">
        <v>22.28</v>
      </c>
      <c r="M95" s="16">
        <v>30.25</v>
      </c>
      <c r="N95" s="19">
        <v>27.98</v>
      </c>
      <c r="O95" s="55">
        <v>20.567276666666665</v>
      </c>
      <c r="P95" s="52">
        <v>21.004930000000002</v>
      </c>
      <c r="Q95" s="84">
        <v>25.688663333333338</v>
      </c>
      <c r="R95" s="58">
        <f t="shared" si="11"/>
        <v>642.85879991666684</v>
      </c>
      <c r="S95" s="26">
        <f t="shared" si="12"/>
        <v>-63.21871490277772</v>
      </c>
      <c r="T95" s="31">
        <f t="shared" si="10"/>
        <v>0.49635712358656675</v>
      </c>
      <c r="U95" s="14"/>
    </row>
    <row r="96" spans="2:21" x14ac:dyDescent="0.2">
      <c r="B96" s="87" t="s">
        <v>332</v>
      </c>
      <c r="C96" s="48">
        <v>44244</v>
      </c>
      <c r="D96" t="s">
        <v>293</v>
      </c>
      <c r="E96" s="67">
        <v>98.612129999999993</v>
      </c>
      <c r="F96" s="24">
        <v>98.654543333333336</v>
      </c>
      <c r="G96" s="55">
        <v>99.130759999999995</v>
      </c>
      <c r="H96" s="52">
        <v>96.64</v>
      </c>
      <c r="I96" s="84">
        <v>87.713790000000003</v>
      </c>
      <c r="J96" s="1">
        <v>1.5599999999999998</v>
      </c>
      <c r="K96" s="7" t="s">
        <v>59</v>
      </c>
      <c r="L96" s="1">
        <v>22.213333333333335</v>
      </c>
      <c r="M96" s="16">
        <v>34.6</v>
      </c>
      <c r="N96" s="19">
        <v>27.79</v>
      </c>
      <c r="O96" s="55">
        <v>26.253683333333335</v>
      </c>
      <c r="P96" s="52">
        <v>28.487899999999996</v>
      </c>
      <c r="Q96" s="92" t="s">
        <v>59</v>
      </c>
      <c r="R96" s="58" t="s">
        <v>59</v>
      </c>
      <c r="S96" s="26" t="s">
        <v>59</v>
      </c>
      <c r="T96" s="31" t="s">
        <v>59</v>
      </c>
      <c r="U96" t="s">
        <v>600</v>
      </c>
    </row>
    <row r="97" spans="2:21" x14ac:dyDescent="0.2">
      <c r="B97" s="87" t="s">
        <v>315</v>
      </c>
      <c r="C97" s="48"/>
      <c r="D97" t="s">
        <v>291</v>
      </c>
      <c r="E97" s="67">
        <v>99.73724666666665</v>
      </c>
      <c r="F97" s="24">
        <v>99.438806666666665</v>
      </c>
      <c r="G97" s="55">
        <v>99.656080000000003</v>
      </c>
      <c r="H97" s="33">
        <v>83.88</v>
      </c>
      <c r="I97" s="84">
        <v>98.847989999999996</v>
      </c>
      <c r="J97" s="1">
        <v>-0.10333333333333333</v>
      </c>
      <c r="K97" s="7">
        <v>629.81666666666661</v>
      </c>
      <c r="L97" s="1">
        <v>22.906666666666666</v>
      </c>
      <c r="M97" s="18">
        <v>37.619999999999997</v>
      </c>
      <c r="N97" s="19">
        <v>31.23</v>
      </c>
      <c r="O97" s="55">
        <v>25.279576666666667</v>
      </c>
      <c r="P97" s="52">
        <v>25.256533333333337</v>
      </c>
      <c r="Q97" s="84">
        <v>20.609583333333333</v>
      </c>
      <c r="R97" s="58">
        <f t="shared" si="11"/>
        <v>515.75482291666674</v>
      </c>
      <c r="S97" s="26">
        <f t="shared" si="12"/>
        <v>-190.32269190277782</v>
      </c>
      <c r="T97" s="31">
        <f t="shared" si="10"/>
        <v>0.39821898745416667</v>
      </c>
      <c r="U97" t="s">
        <v>495</v>
      </c>
    </row>
    <row r="98" spans="2:21" x14ac:dyDescent="0.2">
      <c r="B98" s="97" t="s">
        <v>201</v>
      </c>
      <c r="C98" s="22"/>
      <c r="D98" s="73" t="s">
        <v>459</v>
      </c>
      <c r="E98" s="66">
        <v>100</v>
      </c>
      <c r="F98" s="24">
        <v>100</v>
      </c>
      <c r="G98" s="55">
        <v>100</v>
      </c>
      <c r="H98" s="116">
        <v>100</v>
      </c>
      <c r="I98" s="117">
        <v>98.8</v>
      </c>
      <c r="J98" s="1">
        <v>3.67</v>
      </c>
      <c r="K98" s="7">
        <v>928.7</v>
      </c>
      <c r="L98" s="1">
        <v>23.53</v>
      </c>
      <c r="M98" s="20">
        <v>22.75</v>
      </c>
      <c r="N98" s="24">
        <v>15.533333333333333</v>
      </c>
      <c r="O98" s="95">
        <v>14.507743333333334</v>
      </c>
      <c r="P98" s="52">
        <v>19.367446666666666</v>
      </c>
      <c r="Q98" s="96">
        <v>26.296756666666667</v>
      </c>
      <c r="R98" s="23">
        <f>SUM(Q98*0.275)*91</f>
        <v>658.07633558333339</v>
      </c>
      <c r="S98" s="26">
        <f t="shared" si="12"/>
        <v>-48.00117923611117</v>
      </c>
      <c r="T98" s="31">
        <f t="shared" si="10"/>
        <v>0.5081067212160334</v>
      </c>
    </row>
    <row r="99" spans="2:21" x14ac:dyDescent="0.2">
      <c r="B99" s="87" t="s">
        <v>329</v>
      </c>
      <c r="C99" s="48">
        <v>45295</v>
      </c>
      <c r="D99" t="s">
        <v>459</v>
      </c>
      <c r="E99" s="67">
        <v>100</v>
      </c>
      <c r="F99" s="24">
        <v>99.776769999999999</v>
      </c>
      <c r="G99" s="55">
        <v>99.941230000000004</v>
      </c>
      <c r="H99" s="52">
        <v>100</v>
      </c>
      <c r="I99" s="84">
        <v>99.605729999999994</v>
      </c>
      <c r="J99" s="1">
        <v>-1.2633333333333334</v>
      </c>
      <c r="K99" s="7">
        <v>818.13</v>
      </c>
      <c r="L99" s="1">
        <v>22.916666666666664</v>
      </c>
      <c r="M99" s="16">
        <v>27.48</v>
      </c>
      <c r="N99" s="19">
        <v>21.82</v>
      </c>
      <c r="O99" s="55">
        <v>16.695616666666666</v>
      </c>
      <c r="P99" s="52">
        <v>22.252410000000001</v>
      </c>
      <c r="Q99" s="84">
        <v>25.666036666666667</v>
      </c>
      <c r="R99" s="58">
        <f t="shared" si="11"/>
        <v>642.29256758333338</v>
      </c>
      <c r="S99" s="26">
        <f t="shared" si="12"/>
        <v>-63.784947236111179</v>
      </c>
      <c r="T99" s="31">
        <f t="shared" si="10"/>
        <v>0.49591993045443333</v>
      </c>
    </row>
    <row r="100" spans="2:21" x14ac:dyDescent="0.2">
      <c r="B100" s="87" t="s">
        <v>154</v>
      </c>
      <c r="C100" s="48">
        <v>44768</v>
      </c>
      <c r="D100" t="s">
        <v>290</v>
      </c>
      <c r="E100" s="67">
        <v>98.165896666666683</v>
      </c>
      <c r="F100" s="24">
        <v>97.973326666666665</v>
      </c>
      <c r="G100" s="55">
        <v>97.878450000000001</v>
      </c>
      <c r="H100" s="52">
        <v>98.99</v>
      </c>
      <c r="I100" s="84">
        <v>97.607550000000003</v>
      </c>
      <c r="J100" s="1">
        <v>-0.73333333333333339</v>
      </c>
      <c r="K100" s="7">
        <v>779.92000000000007</v>
      </c>
      <c r="L100" s="1">
        <v>21.883333333333333</v>
      </c>
      <c r="M100" s="16">
        <v>18.23</v>
      </c>
      <c r="N100" s="19">
        <v>16.399999999999999</v>
      </c>
      <c r="O100" s="55">
        <v>15.790606666666667</v>
      </c>
      <c r="P100" s="52">
        <v>18.096916666666665</v>
      </c>
      <c r="Q100" s="84">
        <v>17.40296</v>
      </c>
      <c r="R100" s="58">
        <f t="shared" si="11"/>
        <v>435.509074</v>
      </c>
      <c r="S100" s="26">
        <f t="shared" si="12"/>
        <v>-270.56844081944456</v>
      </c>
      <c r="T100" s="31">
        <f t="shared" si="10"/>
        <v>0.33626051520879996</v>
      </c>
    </row>
    <row r="101" spans="2:21" x14ac:dyDescent="0.2">
      <c r="B101" s="87" t="s">
        <v>155</v>
      </c>
      <c r="C101" s="48">
        <v>45673</v>
      </c>
      <c r="D101" t="s">
        <v>457</v>
      </c>
      <c r="E101" s="33">
        <v>54.084093333333335</v>
      </c>
      <c r="F101" s="24">
        <v>85.022056666666671</v>
      </c>
      <c r="G101" s="55">
        <v>89.771600000000007</v>
      </c>
      <c r="H101" s="52">
        <v>99.94</v>
      </c>
      <c r="I101" s="84">
        <v>99.957629999999995</v>
      </c>
      <c r="J101" s="1">
        <v>-0.27333333333333337</v>
      </c>
      <c r="K101" s="7">
        <v>821.53333333333342</v>
      </c>
      <c r="L101" s="1">
        <v>25.856666666666669</v>
      </c>
      <c r="M101" s="16">
        <v>21.5</v>
      </c>
      <c r="N101" s="19">
        <v>22.97</v>
      </c>
      <c r="O101" s="55">
        <v>11.853095000000001</v>
      </c>
      <c r="P101" s="52">
        <v>14.157393333333333</v>
      </c>
      <c r="Q101" s="84">
        <v>13.889740000000002</v>
      </c>
      <c r="R101" s="58">
        <f t="shared" si="11"/>
        <v>347.59074350000003</v>
      </c>
      <c r="S101" s="26">
        <f t="shared" si="12"/>
        <v>-358.48677131944453</v>
      </c>
      <c r="T101" s="31">
        <f t="shared" si="10"/>
        <v>0.26837797297220001</v>
      </c>
      <c r="U101" t="s">
        <v>477</v>
      </c>
    </row>
    <row r="102" spans="2:21" x14ac:dyDescent="0.2">
      <c r="B102" s="87" t="s">
        <v>0</v>
      </c>
      <c r="C102" s="48">
        <v>44351</v>
      </c>
      <c r="D102" t="s">
        <v>293</v>
      </c>
      <c r="E102" s="67">
        <v>100</v>
      </c>
      <c r="F102" s="34">
        <v>99</v>
      </c>
      <c r="G102" s="61">
        <v>95</v>
      </c>
      <c r="H102" s="52">
        <v>91.19</v>
      </c>
      <c r="I102" s="118">
        <v>95</v>
      </c>
      <c r="J102" s="1">
        <v>3.6999999999999997</v>
      </c>
      <c r="K102" s="7">
        <v>513.77666666666664</v>
      </c>
      <c r="L102" s="1">
        <v>30.203333333333333</v>
      </c>
      <c r="M102" s="18">
        <v>38.68</v>
      </c>
      <c r="N102" s="35">
        <v>43.78</v>
      </c>
      <c r="O102" s="56">
        <v>38.669076666666669</v>
      </c>
      <c r="P102" s="33">
        <v>40.841943333333333</v>
      </c>
      <c r="Q102" s="33">
        <v>42.394893333333336</v>
      </c>
      <c r="R102" s="58">
        <f t="shared" si="11"/>
        <v>1060.9322056666667</v>
      </c>
      <c r="S102" s="27">
        <f t="shared" si="12"/>
        <v>354.85469084722217</v>
      </c>
      <c r="T102" s="31">
        <f t="shared" si="10"/>
        <v>0.81915540083346672</v>
      </c>
      <c r="U102" t="s">
        <v>610</v>
      </c>
    </row>
    <row r="103" spans="2:21" x14ac:dyDescent="0.2">
      <c r="B103" s="87" t="s">
        <v>156</v>
      </c>
      <c r="C103" s="48">
        <v>44596</v>
      </c>
      <c r="D103" t="s">
        <v>458</v>
      </c>
      <c r="E103" s="67">
        <v>99.99687999999999</v>
      </c>
      <c r="F103" s="24">
        <v>93.680149999999983</v>
      </c>
      <c r="G103" s="55">
        <v>91.828530000000001</v>
      </c>
      <c r="H103" s="52">
        <v>99.48</v>
      </c>
      <c r="I103" s="84">
        <v>99.301010000000005</v>
      </c>
      <c r="J103" s="1">
        <v>0.69999999999999984</v>
      </c>
      <c r="K103" s="7">
        <v>826.75333333333322</v>
      </c>
      <c r="L103" s="1">
        <v>22.043333333333333</v>
      </c>
      <c r="M103" s="16">
        <v>28.03</v>
      </c>
      <c r="N103" s="19">
        <v>23.96</v>
      </c>
      <c r="O103" s="55">
        <v>17.79964</v>
      </c>
      <c r="P103" s="52">
        <v>22.024439999999998</v>
      </c>
      <c r="Q103" s="84">
        <v>24.807170000000003</v>
      </c>
      <c r="R103" s="58">
        <f t="shared" si="11"/>
        <v>620.79942925000012</v>
      </c>
      <c r="S103" s="26">
        <f t="shared" si="12"/>
        <v>-85.278085569444443</v>
      </c>
      <c r="T103" s="31">
        <f t="shared" si="10"/>
        <v>0.47932488295510001</v>
      </c>
    </row>
    <row r="104" spans="2:21" x14ac:dyDescent="0.2">
      <c r="B104" s="87" t="s">
        <v>157</v>
      </c>
      <c r="C104" s="48">
        <v>42571</v>
      </c>
      <c r="D104" t="s">
        <v>459</v>
      </c>
      <c r="E104" s="67">
        <v>95.593536666666679</v>
      </c>
      <c r="F104" s="24">
        <v>99.976586666666662</v>
      </c>
      <c r="G104" s="55">
        <v>99.629930000000002</v>
      </c>
      <c r="H104" s="52">
        <v>100</v>
      </c>
      <c r="I104" s="84">
        <v>100</v>
      </c>
      <c r="J104" s="1">
        <v>-0.14666666666666667</v>
      </c>
      <c r="K104" s="7">
        <v>1030.71</v>
      </c>
      <c r="L104" s="1">
        <v>23.43</v>
      </c>
      <c r="M104" s="18">
        <v>44.61</v>
      </c>
      <c r="N104" s="19">
        <v>29.51</v>
      </c>
      <c r="O104" s="55">
        <v>23.219956666666665</v>
      </c>
      <c r="P104" s="52">
        <v>30.781359999999999</v>
      </c>
      <c r="Q104" s="84">
        <v>30.625326666666666</v>
      </c>
      <c r="R104" s="58">
        <f t="shared" si="11"/>
        <v>766.39879983333344</v>
      </c>
      <c r="S104" s="27">
        <f t="shared" si="12"/>
        <v>60.321285013888883</v>
      </c>
      <c r="T104" s="31">
        <f t="shared" si="10"/>
        <v>0.59174348061313331</v>
      </c>
      <c r="U104" t="s">
        <v>476</v>
      </c>
    </row>
    <row r="105" spans="2:21" x14ac:dyDescent="0.2">
      <c r="B105" s="87" t="s">
        <v>276</v>
      </c>
      <c r="C105" s="48"/>
      <c r="D105" t="s">
        <v>290</v>
      </c>
      <c r="E105" s="67">
        <v>96.974490000000003</v>
      </c>
      <c r="F105" s="24">
        <v>95.686303333333328</v>
      </c>
      <c r="G105" s="55">
        <v>95.144350000000003</v>
      </c>
      <c r="H105" s="33">
        <v>74.39</v>
      </c>
      <c r="I105" s="33">
        <v>69.549880000000002</v>
      </c>
      <c r="J105" s="1">
        <v>3.9066666666666663</v>
      </c>
      <c r="K105" s="7">
        <v>1059.0433333333333</v>
      </c>
      <c r="L105" s="1">
        <v>26.213333333333331</v>
      </c>
      <c r="M105" s="16">
        <v>29.69</v>
      </c>
      <c r="N105" s="19">
        <v>21.91</v>
      </c>
      <c r="O105" s="55">
        <v>23.901053333333333</v>
      </c>
      <c r="P105" s="52">
        <v>25.428350000000002</v>
      </c>
      <c r="Q105" s="84">
        <v>25.701953333333336</v>
      </c>
      <c r="R105" s="58">
        <f t="shared" si="11"/>
        <v>643.1913821666667</v>
      </c>
      <c r="S105" s="26">
        <f t="shared" si="12"/>
        <v>-62.88613265277786</v>
      </c>
      <c r="T105" s="31">
        <f t="shared" si="10"/>
        <v>0.49661391336526667</v>
      </c>
      <c r="U105" t="s">
        <v>614</v>
      </c>
    </row>
    <row r="106" spans="2:21" x14ac:dyDescent="0.2">
      <c r="B106" s="87" t="s">
        <v>158</v>
      </c>
      <c r="C106" s="48"/>
      <c r="D106" t="s">
        <v>458</v>
      </c>
      <c r="E106" s="33">
        <v>47.070653333333325</v>
      </c>
      <c r="F106" s="34">
        <v>50</v>
      </c>
      <c r="G106" s="61">
        <v>75</v>
      </c>
      <c r="H106" s="52">
        <v>94</v>
      </c>
      <c r="I106" s="34">
        <v>90</v>
      </c>
      <c r="J106" s="1">
        <v>2.19</v>
      </c>
      <c r="K106" s="7">
        <v>711.19999999999993</v>
      </c>
      <c r="L106" s="1">
        <v>29.036666666666669</v>
      </c>
      <c r="M106" s="18">
        <v>68.98</v>
      </c>
      <c r="N106" s="19">
        <v>35.22</v>
      </c>
      <c r="O106" s="55">
        <v>23.20688333333333</v>
      </c>
      <c r="P106" s="33">
        <v>47.257509999999996</v>
      </c>
      <c r="Q106" s="33">
        <v>55.19106</v>
      </c>
      <c r="R106" s="58">
        <f t="shared" si="11"/>
        <v>1381.1562765000001</v>
      </c>
      <c r="S106" s="27">
        <f t="shared" si="12"/>
        <v>675.07876168055554</v>
      </c>
      <c r="T106" s="31">
        <f t="shared" si="10"/>
        <v>1.0664033170518001</v>
      </c>
      <c r="U106" t="s">
        <v>611</v>
      </c>
    </row>
    <row r="107" spans="2:21" x14ac:dyDescent="0.2">
      <c r="B107" s="87" t="s">
        <v>159</v>
      </c>
      <c r="C107" s="48">
        <v>45132</v>
      </c>
      <c r="D107" t="s">
        <v>459</v>
      </c>
      <c r="E107" s="67">
        <v>100</v>
      </c>
      <c r="F107" s="24">
        <v>99.387643333333344</v>
      </c>
      <c r="G107" s="55">
        <v>99.856539999999995</v>
      </c>
      <c r="H107" s="52">
        <v>99.24</v>
      </c>
      <c r="I107" s="84">
        <v>99.471230000000006</v>
      </c>
      <c r="J107" s="1">
        <v>0.40000000000000008</v>
      </c>
      <c r="K107" s="7">
        <v>1146.8833333333334</v>
      </c>
      <c r="L107" s="1">
        <v>27.283333333333339</v>
      </c>
      <c r="M107" s="18">
        <v>37.31</v>
      </c>
      <c r="N107" s="19">
        <v>29.07</v>
      </c>
      <c r="O107" s="55">
        <v>23.611826666666669</v>
      </c>
      <c r="P107" s="52">
        <v>31.486036666666667</v>
      </c>
      <c r="Q107" s="84">
        <v>37.969323333333335</v>
      </c>
      <c r="R107" s="58">
        <f t="shared" si="11"/>
        <v>950.18231641666682</v>
      </c>
      <c r="S107" s="27">
        <f t="shared" si="12"/>
        <v>244.10480159722226</v>
      </c>
      <c r="T107" s="31">
        <f t="shared" si="10"/>
        <v>0.73364440452636681</v>
      </c>
    </row>
    <row r="108" spans="2:21" x14ac:dyDescent="0.2">
      <c r="B108" s="87" t="s">
        <v>394</v>
      </c>
      <c r="C108" s="48">
        <v>45092</v>
      </c>
      <c r="D108" t="s">
        <v>288</v>
      </c>
      <c r="E108" s="67">
        <v>86.36942333333333</v>
      </c>
      <c r="F108" s="34">
        <v>99</v>
      </c>
      <c r="G108" s="61">
        <v>99</v>
      </c>
      <c r="H108" s="34">
        <v>99</v>
      </c>
      <c r="I108" s="34">
        <v>99</v>
      </c>
      <c r="J108" s="1">
        <v>4.4833333333333334</v>
      </c>
      <c r="K108" s="7">
        <v>1255.7133333333334</v>
      </c>
      <c r="L108" s="1">
        <v>27.560000000000002</v>
      </c>
      <c r="M108" s="18">
        <v>41.03</v>
      </c>
      <c r="N108" s="19">
        <v>34.58</v>
      </c>
      <c r="O108" s="55">
        <v>26.155166666666663</v>
      </c>
      <c r="P108" s="52">
        <v>29.628129999999999</v>
      </c>
      <c r="Q108" s="33">
        <v>45.268623333333331</v>
      </c>
      <c r="R108" s="58">
        <f t="shared" si="11"/>
        <v>1132.8472989166667</v>
      </c>
      <c r="S108" s="27">
        <f t="shared" si="12"/>
        <v>426.7697840972221</v>
      </c>
      <c r="T108" s="31">
        <f t="shared" si="10"/>
        <v>0.87468169810536656</v>
      </c>
      <c r="U108" t="s">
        <v>612</v>
      </c>
    </row>
    <row r="109" spans="2:21" x14ac:dyDescent="0.2">
      <c r="B109" s="87" t="s">
        <v>160</v>
      </c>
      <c r="C109" s="48"/>
      <c r="D109" t="s">
        <v>293</v>
      </c>
      <c r="E109" s="67">
        <v>81.790186666666671</v>
      </c>
      <c r="F109" s="24">
        <v>99.392920000000004</v>
      </c>
      <c r="G109" s="55">
        <v>100</v>
      </c>
      <c r="H109" s="52">
        <v>93.01</v>
      </c>
      <c r="I109" s="33">
        <v>70.551220000000001</v>
      </c>
      <c r="J109" s="1">
        <v>-3.7733333333333334</v>
      </c>
      <c r="K109" s="7">
        <v>1058.8633333333335</v>
      </c>
      <c r="L109" s="1">
        <v>26.193333333333332</v>
      </c>
      <c r="M109" s="20">
        <v>32.94</v>
      </c>
      <c r="N109" s="19">
        <v>27.32</v>
      </c>
      <c r="O109" s="55">
        <v>24.201519999999995</v>
      </c>
      <c r="P109" s="52">
        <v>27.595266666666667</v>
      </c>
      <c r="Q109" s="84">
        <v>29.61418333333333</v>
      </c>
      <c r="R109" s="58">
        <f t="shared" si="11"/>
        <v>741.09493791666659</v>
      </c>
      <c r="S109" s="27">
        <f t="shared" si="12"/>
        <v>35.017423097222036</v>
      </c>
      <c r="T109" s="31">
        <f t="shared" si="10"/>
        <v>0.57220613879216664</v>
      </c>
      <c r="U109" t="s">
        <v>544</v>
      </c>
    </row>
    <row r="110" spans="2:21" x14ac:dyDescent="0.2">
      <c r="B110" s="87" t="s">
        <v>161</v>
      </c>
      <c r="C110" s="48">
        <v>41836</v>
      </c>
      <c r="D110" t="s">
        <v>457</v>
      </c>
      <c r="E110" s="67">
        <v>94.741386666666656</v>
      </c>
      <c r="F110" s="24">
        <v>99.539576666666676</v>
      </c>
      <c r="G110" s="55">
        <v>99.704160000000002</v>
      </c>
      <c r="H110" s="52">
        <v>92.15</v>
      </c>
      <c r="I110" s="84">
        <v>97.357159999999993</v>
      </c>
      <c r="J110" s="1">
        <v>0.40666666666666673</v>
      </c>
      <c r="K110" s="7">
        <v>673.47666666666657</v>
      </c>
      <c r="L110" s="1">
        <v>26.796666666666667</v>
      </c>
      <c r="M110" s="20">
        <v>24.01</v>
      </c>
      <c r="N110" s="19">
        <v>20.81</v>
      </c>
      <c r="O110" s="55">
        <v>17.796806666666669</v>
      </c>
      <c r="P110" s="52">
        <v>19.942713333333334</v>
      </c>
      <c r="Q110" s="84">
        <v>21.438673333333334</v>
      </c>
      <c r="R110" s="58">
        <f t="shared" si="11"/>
        <v>536.5028001666667</v>
      </c>
      <c r="S110" s="26">
        <f t="shared" si="12"/>
        <v>-169.57471465277786</v>
      </c>
      <c r="T110" s="31">
        <f t="shared" si="10"/>
        <v>0.41423868930686658</v>
      </c>
    </row>
    <row r="111" spans="2:21" x14ac:dyDescent="0.2">
      <c r="B111" s="87" t="s">
        <v>162</v>
      </c>
      <c r="C111" s="48">
        <v>41975</v>
      </c>
      <c r="D111" t="s">
        <v>458</v>
      </c>
      <c r="E111" s="67">
        <v>100</v>
      </c>
      <c r="F111" s="24">
        <v>99.245053333333331</v>
      </c>
      <c r="G111" s="55">
        <v>92.537019999999998</v>
      </c>
      <c r="H111" s="52">
        <v>97.6</v>
      </c>
      <c r="I111" s="84">
        <v>98.145020000000002</v>
      </c>
      <c r="J111" s="1">
        <v>6.9999999999999993E-2</v>
      </c>
      <c r="K111" s="7" t="s">
        <v>59</v>
      </c>
      <c r="L111" s="1">
        <v>22.716666666666669</v>
      </c>
      <c r="M111" s="20">
        <v>29.13</v>
      </c>
      <c r="N111" s="19">
        <v>25.01</v>
      </c>
      <c r="O111" s="55">
        <v>22.148456666666664</v>
      </c>
      <c r="P111" s="52">
        <v>26.014520000000001</v>
      </c>
      <c r="Q111" s="84">
        <v>26.465389999999999</v>
      </c>
      <c r="R111" s="58">
        <f t="shared" si="11"/>
        <v>662.29638475000002</v>
      </c>
      <c r="S111" s="26">
        <f t="shared" si="12"/>
        <v>-43.781130069444544</v>
      </c>
      <c r="T111" s="31">
        <f t="shared" si="10"/>
        <v>0.51136505954169986</v>
      </c>
    </row>
    <row r="112" spans="2:21" x14ac:dyDescent="0.2">
      <c r="B112" s="87" t="s">
        <v>163</v>
      </c>
      <c r="C112" s="48">
        <v>42268</v>
      </c>
      <c r="D112" t="s">
        <v>293</v>
      </c>
      <c r="E112" s="67">
        <v>100</v>
      </c>
      <c r="F112" s="24">
        <v>97.400396666666666</v>
      </c>
      <c r="G112" s="55">
        <v>99.195570000000004</v>
      </c>
      <c r="H112" s="52">
        <v>98.27</v>
      </c>
      <c r="I112" s="84">
        <v>97.074719999999999</v>
      </c>
      <c r="J112" s="1">
        <v>-1.7766666666666666</v>
      </c>
      <c r="K112" s="7">
        <v>553.99666666666667</v>
      </c>
      <c r="L112" s="1">
        <v>19.136666666666667</v>
      </c>
      <c r="M112" s="20">
        <v>26.33</v>
      </c>
      <c r="N112" s="19">
        <v>19.489999999999998</v>
      </c>
      <c r="O112" s="55">
        <v>18.060286666666666</v>
      </c>
      <c r="P112" s="52">
        <v>18.974536666666665</v>
      </c>
      <c r="Q112" s="84">
        <v>23.890226666666663</v>
      </c>
      <c r="R112" s="58">
        <f t="shared" si="11"/>
        <v>597.85292233333337</v>
      </c>
      <c r="S112" s="26">
        <f t="shared" si="12"/>
        <v>-108.22459248611119</v>
      </c>
      <c r="T112" s="31">
        <f t="shared" si="10"/>
        <v>0.46160767636013328</v>
      </c>
    </row>
    <row r="113" spans="2:21" x14ac:dyDescent="0.2">
      <c r="B113" s="87" t="s">
        <v>164</v>
      </c>
      <c r="C113" s="48">
        <v>42355</v>
      </c>
      <c r="D113" t="s">
        <v>293</v>
      </c>
      <c r="E113" s="67">
        <v>100</v>
      </c>
      <c r="F113" s="24">
        <v>100</v>
      </c>
      <c r="G113" s="55">
        <v>100</v>
      </c>
      <c r="H113" s="52">
        <v>100</v>
      </c>
      <c r="I113" s="84">
        <v>100</v>
      </c>
      <c r="J113" s="1">
        <v>0</v>
      </c>
      <c r="K113" s="7" t="s">
        <v>59</v>
      </c>
      <c r="L113" s="1">
        <v>23.67</v>
      </c>
      <c r="M113" s="20">
        <v>32.54</v>
      </c>
      <c r="N113" s="19">
        <v>26.93</v>
      </c>
      <c r="O113" s="55">
        <v>25.049493333333331</v>
      </c>
      <c r="P113" s="52">
        <v>29.164999999999999</v>
      </c>
      <c r="Q113" s="84">
        <v>32.185206666666666</v>
      </c>
      <c r="R113" s="58">
        <f t="shared" si="11"/>
        <v>805.43479683333339</v>
      </c>
      <c r="S113" s="27">
        <f t="shared" si="12"/>
        <v>99.357282013888835</v>
      </c>
      <c r="T113" s="31">
        <f t="shared" si="10"/>
        <v>0.62188352876953334</v>
      </c>
    </row>
    <row r="114" spans="2:21" x14ac:dyDescent="0.2">
      <c r="B114" s="87" t="s">
        <v>165</v>
      </c>
      <c r="C114" s="48">
        <v>42548</v>
      </c>
      <c r="D114" t="s">
        <v>290</v>
      </c>
      <c r="E114" s="67">
        <v>100</v>
      </c>
      <c r="F114" s="24">
        <v>97.283566666666658</v>
      </c>
      <c r="G114" s="55">
        <v>99.88288</v>
      </c>
      <c r="H114" s="52">
        <v>99.78</v>
      </c>
      <c r="I114" s="84">
        <v>99.836359999999999</v>
      </c>
      <c r="J114" s="1">
        <v>0.21333333333333335</v>
      </c>
      <c r="K114" s="7">
        <v>830.10333333333335</v>
      </c>
      <c r="L114" s="1">
        <v>18.953333333333333</v>
      </c>
      <c r="M114" s="20">
        <v>14.61</v>
      </c>
      <c r="N114" s="19">
        <v>14.8</v>
      </c>
      <c r="O114" s="55">
        <v>13.933813333333335</v>
      </c>
      <c r="P114" s="52">
        <v>14.095906666666666</v>
      </c>
      <c r="Q114" s="84">
        <v>14.321323333333336</v>
      </c>
      <c r="R114" s="58">
        <f t="shared" si="11"/>
        <v>358.39111641666676</v>
      </c>
      <c r="S114" s="26">
        <f t="shared" si="12"/>
        <v>-347.6863984027778</v>
      </c>
      <c r="T114" s="31">
        <f t="shared" si="10"/>
        <v>0.27671703908636669</v>
      </c>
    </row>
    <row r="115" spans="2:21" x14ac:dyDescent="0.2">
      <c r="B115" s="87" t="s">
        <v>385</v>
      </c>
      <c r="C115" s="48">
        <v>45021</v>
      </c>
      <c r="D115" t="s">
        <v>293</v>
      </c>
      <c r="E115" s="25" t="s">
        <v>59</v>
      </c>
      <c r="F115" s="24">
        <v>94.640060000000005</v>
      </c>
      <c r="G115" s="55">
        <v>99.825839999999999</v>
      </c>
      <c r="H115" s="52">
        <v>100</v>
      </c>
      <c r="I115" s="84">
        <v>100</v>
      </c>
      <c r="J115" s="1">
        <v>0.3066666666666667</v>
      </c>
      <c r="K115" s="7">
        <v>892.34333333333336</v>
      </c>
      <c r="L115" s="1">
        <v>26.060000000000002</v>
      </c>
      <c r="M115" s="32" t="s">
        <v>59</v>
      </c>
      <c r="N115" s="30">
        <v>15.02</v>
      </c>
      <c r="O115" s="54">
        <v>14.606166666666667</v>
      </c>
      <c r="P115" s="52">
        <v>16.132146666666667</v>
      </c>
      <c r="Q115" s="84">
        <v>17.937846666666665</v>
      </c>
      <c r="R115" s="58">
        <f t="shared" si="11"/>
        <v>448.89461283333333</v>
      </c>
      <c r="S115" s="26">
        <f t="shared" si="12"/>
        <v>-257.18290198611123</v>
      </c>
      <c r="T115" s="31">
        <f t="shared" si="10"/>
        <v>0.3465956114287333</v>
      </c>
    </row>
    <row r="116" spans="2:21" x14ac:dyDescent="0.2">
      <c r="B116" s="87" t="s">
        <v>167</v>
      </c>
      <c r="C116" s="48">
        <v>44299</v>
      </c>
      <c r="D116" t="s">
        <v>290</v>
      </c>
      <c r="E116" s="67">
        <v>98.327160000000006</v>
      </c>
      <c r="F116" s="34">
        <v>100</v>
      </c>
      <c r="G116" s="55">
        <v>99.520820000000001</v>
      </c>
      <c r="H116" s="52">
        <v>94.73</v>
      </c>
      <c r="I116" s="118">
        <v>95</v>
      </c>
      <c r="J116" s="1">
        <v>1.6333333333333335</v>
      </c>
      <c r="K116" s="7">
        <v>645.56666666666672</v>
      </c>
      <c r="L116" s="1">
        <v>25.93</v>
      </c>
      <c r="M116" s="20">
        <v>20.89</v>
      </c>
      <c r="N116" s="19">
        <v>18.82</v>
      </c>
      <c r="O116" s="55">
        <v>20.614100000000001</v>
      </c>
      <c r="P116" s="52">
        <v>20.805283333333335</v>
      </c>
      <c r="Q116" s="84">
        <v>20.38234666666667</v>
      </c>
      <c r="R116" s="58">
        <f t="shared" si="11"/>
        <v>510.06822533333343</v>
      </c>
      <c r="S116" s="26">
        <f t="shared" ref="S116:S129" si="13">R116-R$140</f>
        <v>-196.00928948611113</v>
      </c>
      <c r="T116" s="31">
        <f t="shared" si="10"/>
        <v>0.3938283137637334</v>
      </c>
      <c r="U116" t="s">
        <v>601</v>
      </c>
    </row>
    <row r="117" spans="2:21" x14ac:dyDescent="0.2">
      <c r="B117" s="87" t="s">
        <v>314</v>
      </c>
      <c r="C117" s="48">
        <v>43076</v>
      </c>
      <c r="D117" t="s">
        <v>293</v>
      </c>
      <c r="E117" s="67">
        <v>100</v>
      </c>
      <c r="F117" s="24">
        <v>99.838930000000005</v>
      </c>
      <c r="G117" s="55">
        <v>91.963890000000006</v>
      </c>
      <c r="H117" s="52">
        <v>99.8</v>
      </c>
      <c r="I117" s="84">
        <v>100</v>
      </c>
      <c r="J117" s="1">
        <v>-0.14666666666666667</v>
      </c>
      <c r="K117" s="7">
        <v>902.19999999999993</v>
      </c>
      <c r="L117" s="1">
        <v>20.943333333333335</v>
      </c>
      <c r="M117" s="20">
        <v>22.5</v>
      </c>
      <c r="N117" s="19">
        <v>19.43</v>
      </c>
      <c r="O117" s="55">
        <v>15.626833333333334</v>
      </c>
      <c r="P117" s="52">
        <v>21.679416666666668</v>
      </c>
      <c r="Q117" s="84">
        <v>24.211473333333334</v>
      </c>
      <c r="R117" s="58">
        <f t="shared" si="11"/>
        <v>605.89212016666681</v>
      </c>
      <c r="S117" s="26">
        <f t="shared" si="13"/>
        <v>-100.18539465277775</v>
      </c>
      <c r="T117" s="31">
        <f t="shared" si="10"/>
        <v>0.46781481409086673</v>
      </c>
    </row>
    <row r="118" spans="2:21" x14ac:dyDescent="0.2">
      <c r="B118" s="87" t="s">
        <v>168</v>
      </c>
      <c r="C118" s="48">
        <v>43425</v>
      </c>
      <c r="D118" t="s">
        <v>457</v>
      </c>
      <c r="E118" s="67">
        <v>95.554659999999998</v>
      </c>
      <c r="F118" s="24">
        <v>91.300913333333327</v>
      </c>
      <c r="G118" s="55">
        <v>99.172160000000005</v>
      </c>
      <c r="H118" s="52">
        <v>100</v>
      </c>
      <c r="I118" s="84">
        <v>100</v>
      </c>
      <c r="J118" s="1">
        <v>0.59666666666666668</v>
      </c>
      <c r="K118" s="7">
        <v>784.67333333333329</v>
      </c>
      <c r="L118" s="1">
        <v>26.393333333333331</v>
      </c>
      <c r="M118" s="20">
        <v>29.58</v>
      </c>
      <c r="N118" s="19">
        <v>26.18</v>
      </c>
      <c r="O118" s="55">
        <v>20.918713333333333</v>
      </c>
      <c r="P118" s="52">
        <v>23.464796666666665</v>
      </c>
      <c r="Q118" s="33">
        <v>40.938949999999998</v>
      </c>
      <c r="R118" s="58">
        <f t="shared" si="11"/>
        <v>1024.4972237500001</v>
      </c>
      <c r="S118" s="26">
        <f t="shared" si="13"/>
        <v>318.41970893055554</v>
      </c>
      <c r="T118" s="31">
        <f t="shared" si="10"/>
        <v>0.79102362006850002</v>
      </c>
      <c r="U118" t="s">
        <v>613</v>
      </c>
    </row>
    <row r="119" spans="2:21" x14ac:dyDescent="0.2">
      <c r="B119" s="87" t="s">
        <v>169</v>
      </c>
      <c r="C119" s="48">
        <v>43425</v>
      </c>
      <c r="D119" t="s">
        <v>293</v>
      </c>
      <c r="E119" s="67">
        <v>99.839456666666663</v>
      </c>
      <c r="F119" s="24">
        <v>99.420593333333343</v>
      </c>
      <c r="G119" s="55">
        <v>99.951710000000006</v>
      </c>
      <c r="H119" s="52">
        <v>99.83</v>
      </c>
      <c r="I119" s="84">
        <v>99.161439999999999</v>
      </c>
      <c r="J119" s="1">
        <v>0.96</v>
      </c>
      <c r="K119" s="7">
        <v>847.29666666666662</v>
      </c>
      <c r="L119" s="1">
        <v>21.043333333333333</v>
      </c>
      <c r="M119" s="20">
        <v>32.549999999999997</v>
      </c>
      <c r="N119" s="19">
        <v>24.09</v>
      </c>
      <c r="O119" s="55">
        <v>22.841566666666665</v>
      </c>
      <c r="P119" s="52">
        <v>32.765726666666666</v>
      </c>
      <c r="Q119" s="84">
        <v>35.37793666666667</v>
      </c>
      <c r="R119" s="58">
        <f t="shared" si="11"/>
        <v>885.33286508333356</v>
      </c>
      <c r="S119" s="27">
        <f t="shared" si="13"/>
        <v>179.255350263889</v>
      </c>
      <c r="T119" s="31">
        <f t="shared" si="10"/>
        <v>0.68357355361143346</v>
      </c>
    </row>
    <row r="120" spans="2:21" x14ac:dyDescent="0.2">
      <c r="B120" s="87" t="s">
        <v>376</v>
      </c>
      <c r="C120" s="48">
        <v>44170</v>
      </c>
      <c r="D120" t="s">
        <v>290</v>
      </c>
      <c r="E120" s="25" t="s">
        <v>59</v>
      </c>
      <c r="F120" s="24">
        <v>80.168819999999997</v>
      </c>
      <c r="G120" s="55">
        <v>88.514520000000005</v>
      </c>
      <c r="H120" s="52">
        <v>95.56</v>
      </c>
      <c r="I120" s="34">
        <v>95</v>
      </c>
      <c r="J120" s="1">
        <v>2.6566666666666667</v>
      </c>
      <c r="K120" s="7">
        <v>707.07333333333338</v>
      </c>
      <c r="L120" s="1">
        <v>26.416666666666664</v>
      </c>
      <c r="M120" s="32" t="s">
        <v>59</v>
      </c>
      <c r="N120" s="30">
        <v>31.18</v>
      </c>
      <c r="O120" s="54">
        <v>33.676173333333338</v>
      </c>
      <c r="P120" s="52">
        <v>35.526113333333328</v>
      </c>
      <c r="Q120" s="84">
        <v>33.787796666666665</v>
      </c>
      <c r="R120" s="58">
        <f t="shared" si="11"/>
        <v>845.53961158333334</v>
      </c>
      <c r="S120" s="27">
        <f t="shared" si="13"/>
        <v>139.46209676388878</v>
      </c>
      <c r="T120" s="31">
        <f t="shared" si="10"/>
        <v>0.65284882082723339</v>
      </c>
      <c r="U120" t="s">
        <v>545</v>
      </c>
    </row>
    <row r="121" spans="2:21" x14ac:dyDescent="0.2">
      <c r="B121" s="87" t="s">
        <v>1</v>
      </c>
      <c r="C121" s="48">
        <v>44272</v>
      </c>
      <c r="D121" t="s">
        <v>293</v>
      </c>
      <c r="E121" s="67">
        <v>100</v>
      </c>
      <c r="F121" s="24">
        <v>99.989840000000001</v>
      </c>
      <c r="G121" s="55">
        <v>98.619579999999999</v>
      </c>
      <c r="H121" s="52">
        <v>99.19</v>
      </c>
      <c r="I121" s="84">
        <v>100</v>
      </c>
      <c r="J121" s="1">
        <v>0.04</v>
      </c>
      <c r="K121" s="7">
        <v>665.86333333333334</v>
      </c>
      <c r="L121" s="1">
        <v>24.810000000000002</v>
      </c>
      <c r="M121" s="20">
        <v>26.21</v>
      </c>
      <c r="N121" s="19">
        <v>22.73</v>
      </c>
      <c r="O121" s="55">
        <v>21.699986666666668</v>
      </c>
      <c r="P121" s="52">
        <v>20.975506666666668</v>
      </c>
      <c r="Q121" s="84">
        <v>24.748336666666667</v>
      </c>
      <c r="R121" s="58">
        <f t="shared" si="11"/>
        <v>619.32712508333339</v>
      </c>
      <c r="S121" s="26">
        <f t="shared" si="13"/>
        <v>-86.750389736111174</v>
      </c>
      <c r="T121" s="31">
        <f t="shared" si="10"/>
        <v>0.47818810352343333</v>
      </c>
    </row>
    <row r="122" spans="2:21" x14ac:dyDescent="0.2">
      <c r="B122" s="87" t="s">
        <v>308</v>
      </c>
      <c r="C122" s="48">
        <v>44474</v>
      </c>
      <c r="D122" t="s">
        <v>457</v>
      </c>
      <c r="E122" s="67">
        <v>98.707669999999993</v>
      </c>
      <c r="F122" s="24">
        <v>99.339510000000004</v>
      </c>
      <c r="G122" s="55">
        <v>99.678569999999993</v>
      </c>
      <c r="H122" s="52">
        <v>100</v>
      </c>
      <c r="I122" s="84">
        <v>100</v>
      </c>
      <c r="J122" s="1">
        <v>0.75333333333333341</v>
      </c>
      <c r="K122" s="7">
        <v>435.84999999999997</v>
      </c>
      <c r="L122" s="1">
        <v>23.796666666666667</v>
      </c>
      <c r="M122" s="20">
        <v>26.97</v>
      </c>
      <c r="N122" s="19">
        <v>19.22</v>
      </c>
      <c r="O122" s="55">
        <v>17.443456666666666</v>
      </c>
      <c r="P122" s="52">
        <v>19.602076666666669</v>
      </c>
      <c r="Q122" s="84">
        <v>26.384569999999997</v>
      </c>
      <c r="R122" s="58">
        <f t="shared" si="11"/>
        <v>660.27386424999997</v>
      </c>
      <c r="S122" s="26">
        <f t="shared" si="13"/>
        <v>-45.803650569444585</v>
      </c>
      <c r="T122" s="31">
        <f t="shared" si="10"/>
        <v>0.50980345307709996</v>
      </c>
    </row>
    <row r="123" spans="2:21" x14ac:dyDescent="0.2">
      <c r="B123" s="87" t="s">
        <v>377</v>
      </c>
      <c r="C123" s="48">
        <v>44533</v>
      </c>
      <c r="D123" t="s">
        <v>293</v>
      </c>
      <c r="E123" s="25" t="s">
        <v>59</v>
      </c>
      <c r="F123" s="24">
        <v>96.587856666666667</v>
      </c>
      <c r="G123" s="55">
        <v>99.870559999999998</v>
      </c>
      <c r="H123" s="52">
        <v>100</v>
      </c>
      <c r="I123" s="33">
        <v>76.265680000000003</v>
      </c>
      <c r="J123" s="1">
        <v>8.6833333333333336</v>
      </c>
      <c r="K123" s="7">
        <v>498.71</v>
      </c>
      <c r="L123" s="1">
        <v>22.096666666666664</v>
      </c>
      <c r="M123" s="32" t="s">
        <v>59</v>
      </c>
      <c r="N123" s="30">
        <v>18.22</v>
      </c>
      <c r="O123" s="54">
        <v>18.012650000000001</v>
      </c>
      <c r="P123" s="52">
        <v>22.667106666666669</v>
      </c>
      <c r="Q123" s="84">
        <v>16.784913333333336</v>
      </c>
      <c r="R123" s="58">
        <f t="shared" si="11"/>
        <v>420.04245616666674</v>
      </c>
      <c r="S123" s="26">
        <f t="shared" si="13"/>
        <v>-286.03505865277782</v>
      </c>
      <c r="T123" s="31">
        <f t="shared" si="10"/>
        <v>0.32431859897406673</v>
      </c>
      <c r="U123" t="s">
        <v>546</v>
      </c>
    </row>
    <row r="124" spans="2:21" x14ac:dyDescent="0.2">
      <c r="B124" s="87" t="s">
        <v>170</v>
      </c>
      <c r="C124" s="48">
        <v>45251</v>
      </c>
      <c r="D124" t="s">
        <v>293</v>
      </c>
      <c r="E124" s="67">
        <v>100</v>
      </c>
      <c r="F124" s="24">
        <v>97.813503333333344</v>
      </c>
      <c r="G124" s="55">
        <v>97.626570000000001</v>
      </c>
      <c r="H124" s="52">
        <v>100</v>
      </c>
      <c r="I124" s="84">
        <v>98.326390000000004</v>
      </c>
      <c r="J124" s="1">
        <v>0.70000000000000007</v>
      </c>
      <c r="K124" s="7">
        <v>616.05000000000007</v>
      </c>
      <c r="L124" s="1">
        <v>21.166666666666668</v>
      </c>
      <c r="M124" s="20">
        <v>17.27</v>
      </c>
      <c r="N124" s="19">
        <v>11.91</v>
      </c>
      <c r="O124" s="55">
        <v>10.597323333333334</v>
      </c>
      <c r="P124" s="52">
        <v>12.902049999999999</v>
      </c>
      <c r="Q124" s="84">
        <v>16.901260000000001</v>
      </c>
      <c r="R124" s="58">
        <f t="shared" si="11"/>
        <v>422.9540315000001</v>
      </c>
      <c r="S124" s="26">
        <f t="shared" si="13"/>
        <v>-283.12348331944446</v>
      </c>
      <c r="T124" s="31">
        <f t="shared" si="10"/>
        <v>0.3265666527578</v>
      </c>
      <c r="U124" t="s">
        <v>498</v>
      </c>
    </row>
    <row r="125" spans="2:21" x14ac:dyDescent="0.2">
      <c r="B125" s="87" t="s">
        <v>171</v>
      </c>
      <c r="C125" s="48">
        <v>45048</v>
      </c>
      <c r="D125" t="s">
        <v>293</v>
      </c>
      <c r="E125" s="67">
        <v>100</v>
      </c>
      <c r="F125" s="24">
        <v>99.331296666666674</v>
      </c>
      <c r="G125" s="55">
        <v>99.862189999999998</v>
      </c>
      <c r="H125" s="52">
        <v>100</v>
      </c>
      <c r="I125" s="84">
        <v>100</v>
      </c>
      <c r="J125" s="1">
        <v>0.64</v>
      </c>
      <c r="K125" s="7">
        <v>382.67</v>
      </c>
      <c r="L125" s="1">
        <v>22.343333333333334</v>
      </c>
      <c r="M125" s="20">
        <v>16.940000000000001</v>
      </c>
      <c r="N125" s="19">
        <v>10.87</v>
      </c>
      <c r="O125" s="55">
        <v>8.934053333333333</v>
      </c>
      <c r="P125" s="52">
        <v>14.572773333333334</v>
      </c>
      <c r="Q125" s="84">
        <v>16.715696666666666</v>
      </c>
      <c r="R125" s="58">
        <f t="shared" si="11"/>
        <v>418.31030908333332</v>
      </c>
      <c r="S125" s="26">
        <f t="shared" si="13"/>
        <v>-287.76720573611124</v>
      </c>
      <c r="T125" s="31">
        <f t="shared" si="10"/>
        <v>0.32298119246423329</v>
      </c>
    </row>
    <row r="126" spans="2:21" x14ac:dyDescent="0.2">
      <c r="B126" s="87" t="s">
        <v>172</v>
      </c>
      <c r="C126" s="48">
        <v>45113</v>
      </c>
      <c r="D126" t="s">
        <v>458</v>
      </c>
      <c r="E126" s="67">
        <v>92.613106666666667</v>
      </c>
      <c r="F126" s="34">
        <v>100</v>
      </c>
      <c r="G126" s="55">
        <v>99.385679999999994</v>
      </c>
      <c r="H126" s="52">
        <v>94.92</v>
      </c>
      <c r="I126" s="84">
        <v>94.869560000000007</v>
      </c>
      <c r="J126" s="1">
        <v>0.88</v>
      </c>
      <c r="K126" s="7">
        <v>322.87333333333339</v>
      </c>
      <c r="L126" s="1">
        <v>22.493333333333332</v>
      </c>
      <c r="M126" s="20">
        <v>10.86</v>
      </c>
      <c r="N126" s="19">
        <v>5.38</v>
      </c>
      <c r="O126" s="55">
        <v>8.1691533333333339</v>
      </c>
      <c r="P126" s="52">
        <v>11.627700000000001</v>
      </c>
      <c r="Q126" s="84">
        <v>13.711193333333332</v>
      </c>
      <c r="R126" s="58">
        <f t="shared" si="11"/>
        <v>343.12261316666667</v>
      </c>
      <c r="S126" s="26">
        <f t="shared" si="13"/>
        <v>-362.95490165277789</v>
      </c>
      <c r="T126" s="31">
        <f t="shared" si="10"/>
        <v>0.26492808892246666</v>
      </c>
      <c r="U126" t="s">
        <v>473</v>
      </c>
    </row>
    <row r="127" spans="2:21" x14ac:dyDescent="0.2">
      <c r="B127" s="90" t="s">
        <v>227</v>
      </c>
      <c r="C127" s="79">
        <v>45081</v>
      </c>
      <c r="D127" t="s">
        <v>459</v>
      </c>
      <c r="E127" s="66">
        <v>100</v>
      </c>
      <c r="F127" s="24">
        <v>97.875699999999995</v>
      </c>
      <c r="G127" s="55">
        <v>99.514099999999999</v>
      </c>
      <c r="H127" s="52">
        <v>100</v>
      </c>
      <c r="I127" s="84">
        <v>98.972520000000003</v>
      </c>
      <c r="J127" s="1">
        <v>0.70333333333333325</v>
      </c>
      <c r="K127" s="7">
        <v>678.34</v>
      </c>
      <c r="L127" s="1">
        <v>23.349999999999998</v>
      </c>
      <c r="M127" s="20">
        <v>39.1</v>
      </c>
      <c r="N127" s="24">
        <v>33.906666666666666</v>
      </c>
      <c r="O127" s="55">
        <v>29.303150000000002</v>
      </c>
      <c r="P127" s="52">
        <v>35.80097</v>
      </c>
      <c r="Q127" s="33">
        <v>40.244813333333298</v>
      </c>
      <c r="R127" s="58">
        <f t="shared" si="11"/>
        <v>1007.1264536666658</v>
      </c>
      <c r="S127" s="26">
        <f t="shared" si="13"/>
        <v>301.04893884722128</v>
      </c>
      <c r="T127" s="31">
        <f t="shared" si="10"/>
        <v>0.77761149057106593</v>
      </c>
    </row>
    <row r="128" spans="2:21" x14ac:dyDescent="0.2">
      <c r="B128" s="87" t="s">
        <v>173</v>
      </c>
      <c r="C128" s="48">
        <v>45138</v>
      </c>
      <c r="D128" t="s">
        <v>457</v>
      </c>
      <c r="E128" s="67">
        <v>99.987383333333341</v>
      </c>
      <c r="F128" s="24">
        <v>99.787323333333347</v>
      </c>
      <c r="G128" s="55">
        <v>99.972949999999997</v>
      </c>
      <c r="H128" s="52">
        <v>98.39</v>
      </c>
      <c r="I128" s="84">
        <v>99.247150000000005</v>
      </c>
      <c r="J128" s="1">
        <v>0.67666666666666664</v>
      </c>
      <c r="K128" s="7">
        <v>614.56333333333339</v>
      </c>
      <c r="L128" s="1">
        <v>23.136666666666667</v>
      </c>
      <c r="M128" s="20">
        <v>24.88</v>
      </c>
      <c r="N128" s="19">
        <v>17.05</v>
      </c>
      <c r="O128" s="55">
        <v>14.36534</v>
      </c>
      <c r="P128" s="52">
        <v>20.693746666666666</v>
      </c>
      <c r="Q128" s="84">
        <v>24.365760000000002</v>
      </c>
      <c r="R128" s="58">
        <f t="shared" si="11"/>
        <v>609.75314400000013</v>
      </c>
      <c r="S128" s="26">
        <f t="shared" si="13"/>
        <v>-96.324370819444425</v>
      </c>
      <c r="T128" s="31">
        <f t="shared" si="10"/>
        <v>0.47079594569279998</v>
      </c>
    </row>
    <row r="129" spans="2:21" x14ac:dyDescent="0.2">
      <c r="B129" s="88" t="s">
        <v>519</v>
      </c>
      <c r="E129" s="25" t="s">
        <v>59</v>
      </c>
      <c r="F129" s="68" t="s">
        <v>59</v>
      </c>
      <c r="G129" s="70" t="s">
        <v>59</v>
      </c>
      <c r="H129" s="52" t="s">
        <v>59</v>
      </c>
      <c r="I129" s="84">
        <v>100</v>
      </c>
      <c r="J129" s="1">
        <v>3.04</v>
      </c>
      <c r="K129" s="5">
        <v>321.33999999999997</v>
      </c>
      <c r="L129" s="1">
        <v>14.533333333333335</v>
      </c>
      <c r="M129" s="25" t="s">
        <v>59</v>
      </c>
      <c r="N129" s="68" t="s">
        <v>59</v>
      </c>
      <c r="O129" s="70" t="s">
        <v>59</v>
      </c>
      <c r="P129" s="52" t="s">
        <v>59</v>
      </c>
      <c r="Q129" s="85">
        <v>23.980174999999999</v>
      </c>
      <c r="R129" s="58">
        <f t="shared" si="11"/>
        <v>600.10387937500002</v>
      </c>
      <c r="S129" s="26">
        <f t="shared" si="13"/>
        <v>-105.97363544444454</v>
      </c>
      <c r="T129" s="31">
        <f t="shared" si="10"/>
        <v>0.46334566075524997</v>
      </c>
    </row>
    <row r="130" spans="2:21" x14ac:dyDescent="0.2">
      <c r="B130" s="88" t="s">
        <v>304</v>
      </c>
      <c r="C130" s="51">
        <v>45343</v>
      </c>
      <c r="D130" t="s">
        <v>458</v>
      </c>
      <c r="E130" s="67">
        <v>100</v>
      </c>
      <c r="F130" s="24">
        <v>99.582539999999995</v>
      </c>
      <c r="G130" s="55">
        <v>99.667649999999995</v>
      </c>
      <c r="H130" s="52">
        <v>86.53</v>
      </c>
      <c r="I130" s="84">
        <v>99.436940000000007</v>
      </c>
      <c r="J130" s="1">
        <v>0.34333333333333332</v>
      </c>
      <c r="K130" s="7">
        <v>506.72333333333336</v>
      </c>
      <c r="L130" s="1">
        <v>18.583333333333332</v>
      </c>
      <c r="M130" s="20">
        <v>14.8</v>
      </c>
      <c r="N130" s="19">
        <v>12.58</v>
      </c>
      <c r="O130" s="55">
        <v>11.68857</v>
      </c>
      <c r="P130" s="52">
        <v>11.992106666666668</v>
      </c>
      <c r="Q130" s="84">
        <v>14.161989999999999</v>
      </c>
      <c r="R130" s="58">
        <f>SUM(Q130*0.275)*91</f>
        <v>354.40379975000002</v>
      </c>
      <c r="S130" s="26">
        <f t="shared" ref="S130:S138" si="14">R130-R$140</f>
        <v>-351.67371506944454</v>
      </c>
      <c r="T130" s="31">
        <f t="shared" si="10"/>
        <v>0.27363839563969999</v>
      </c>
    </row>
    <row r="131" spans="2:21" x14ac:dyDescent="0.2">
      <c r="B131" s="88" t="s">
        <v>277</v>
      </c>
      <c r="C131" s="51">
        <v>45378</v>
      </c>
      <c r="D131" t="s">
        <v>290</v>
      </c>
      <c r="E131" s="67">
        <v>100</v>
      </c>
      <c r="F131" s="24">
        <v>98.921663333333342</v>
      </c>
      <c r="G131" s="61">
        <v>100</v>
      </c>
      <c r="H131" s="52">
        <v>90.66</v>
      </c>
      <c r="I131" s="34">
        <v>95</v>
      </c>
      <c r="J131" s="1">
        <v>-0.35333333333333333</v>
      </c>
      <c r="K131" s="7">
        <v>457.02</v>
      </c>
      <c r="L131" s="1">
        <v>26.966666666666661</v>
      </c>
      <c r="M131" s="20">
        <v>25.3</v>
      </c>
      <c r="N131" s="19">
        <v>20.87</v>
      </c>
      <c r="O131" s="55">
        <v>14.72395</v>
      </c>
      <c r="P131" s="52">
        <v>22.167549999999999</v>
      </c>
      <c r="Q131" s="84">
        <v>22.112066666666667</v>
      </c>
      <c r="R131" s="58">
        <f>SUM(Q131*0.275)*91</f>
        <v>553.35446833333344</v>
      </c>
      <c r="S131" s="26">
        <f t="shared" si="14"/>
        <v>-152.72304648611112</v>
      </c>
      <c r="T131" s="31">
        <f t="shared" ref="T131:T139" si="15">SUM((Q131*0.21233)*91)/1000</f>
        <v>0.42725001549533331</v>
      </c>
      <c r="U131" t="s">
        <v>541</v>
      </c>
    </row>
    <row r="132" spans="2:21" x14ac:dyDescent="0.2">
      <c r="B132" s="88" t="s">
        <v>331</v>
      </c>
      <c r="C132" s="51">
        <v>45496</v>
      </c>
      <c r="D132" t="s">
        <v>457</v>
      </c>
      <c r="E132" s="67">
        <v>96.492469999999997</v>
      </c>
      <c r="F132" s="24">
        <v>80.56371</v>
      </c>
      <c r="G132" s="55">
        <v>96.563100000000006</v>
      </c>
      <c r="H132" s="52">
        <v>100</v>
      </c>
      <c r="I132" s="84">
        <v>100</v>
      </c>
      <c r="J132" s="1">
        <v>0.49</v>
      </c>
      <c r="K132" s="7">
        <v>367.68</v>
      </c>
      <c r="L132" s="1">
        <v>21.943333333333335</v>
      </c>
      <c r="M132" s="20">
        <v>16.21</v>
      </c>
      <c r="N132" s="19">
        <v>12.64</v>
      </c>
      <c r="O132" s="55">
        <v>13.31007</v>
      </c>
      <c r="P132" s="52">
        <v>16.194866666666666</v>
      </c>
      <c r="Q132" s="84">
        <v>14.947353333333336</v>
      </c>
      <c r="R132" s="58">
        <f>SUM(Q132*0.275)*91</f>
        <v>374.05751716666674</v>
      </c>
      <c r="S132" s="26">
        <f t="shared" si="14"/>
        <v>-332.01999765277782</v>
      </c>
      <c r="T132" s="31">
        <f t="shared" si="15"/>
        <v>0.28881320952726675</v>
      </c>
    </row>
    <row r="133" spans="2:21" x14ac:dyDescent="0.2">
      <c r="B133" s="88" t="s">
        <v>174</v>
      </c>
      <c r="C133" s="51">
        <v>45251</v>
      </c>
      <c r="D133" t="s">
        <v>293</v>
      </c>
      <c r="E133" s="67">
        <v>100</v>
      </c>
      <c r="F133" s="24">
        <v>96.214546666666664</v>
      </c>
      <c r="G133" s="55">
        <v>99.503450000000001</v>
      </c>
      <c r="H133" s="52">
        <v>98.38</v>
      </c>
      <c r="I133" s="84">
        <v>98.438109999999995</v>
      </c>
      <c r="J133" s="1">
        <v>0.39333333333333337</v>
      </c>
      <c r="K133" s="7">
        <v>366.48333333333335</v>
      </c>
      <c r="L133" s="1">
        <v>24.153333333333332</v>
      </c>
      <c r="M133" s="20">
        <v>14.44</v>
      </c>
      <c r="N133" s="19">
        <v>10.38</v>
      </c>
      <c r="O133" s="55">
        <v>9.0911866666666672</v>
      </c>
      <c r="P133" s="52">
        <v>17.646260000000002</v>
      </c>
      <c r="Q133" s="84">
        <v>18.361276666666669</v>
      </c>
      <c r="R133" s="58">
        <f>SUM(Q133*0.275)*91</f>
        <v>459.49094858333342</v>
      </c>
      <c r="S133" s="26">
        <f t="shared" si="14"/>
        <v>-246.58656623611114</v>
      </c>
      <c r="T133" s="31">
        <f t="shared" si="15"/>
        <v>0.35477713859163335</v>
      </c>
    </row>
    <row r="134" spans="2:21" x14ac:dyDescent="0.2">
      <c r="B134" s="88" t="s">
        <v>520</v>
      </c>
      <c r="E134" s="25" t="s">
        <v>59</v>
      </c>
      <c r="F134" s="68" t="s">
        <v>59</v>
      </c>
      <c r="G134" s="70" t="s">
        <v>59</v>
      </c>
      <c r="H134" s="52" t="s">
        <v>59</v>
      </c>
      <c r="I134" s="84">
        <v>96.007409999999993</v>
      </c>
      <c r="J134" s="1">
        <v>1.3049999999999999</v>
      </c>
      <c r="K134" s="5">
        <v>501.43</v>
      </c>
      <c r="L134" s="1">
        <v>22.04</v>
      </c>
      <c r="M134" s="25" t="s">
        <v>59</v>
      </c>
      <c r="N134" s="68" t="s">
        <v>59</v>
      </c>
      <c r="O134" s="70" t="s">
        <v>59</v>
      </c>
      <c r="P134" s="52" t="s">
        <v>59</v>
      </c>
      <c r="Q134" s="85">
        <v>16.280956666666668</v>
      </c>
      <c r="R134" s="58">
        <f>SUM(Q134*0.275)*91</f>
        <v>407.43094058333338</v>
      </c>
      <c r="S134" s="26">
        <f t="shared" si="14"/>
        <v>-298.64657423611118</v>
      </c>
      <c r="T134" s="31">
        <f t="shared" si="15"/>
        <v>0.31458113314203334</v>
      </c>
    </row>
    <row r="135" spans="2:21" x14ac:dyDescent="0.2">
      <c r="B135" s="88" t="s">
        <v>375</v>
      </c>
      <c r="C135" s="51">
        <v>45510</v>
      </c>
      <c r="D135" t="s">
        <v>290</v>
      </c>
      <c r="E135" s="67">
        <v>0</v>
      </c>
      <c r="F135" s="24">
        <v>97.955483333333333</v>
      </c>
      <c r="G135" s="55">
        <v>99.544120000000007</v>
      </c>
      <c r="H135" s="52">
        <v>96.38</v>
      </c>
      <c r="I135" s="84">
        <v>95.871809999999996</v>
      </c>
      <c r="J135" s="1">
        <v>-0.54999999999999993</v>
      </c>
      <c r="K135" s="7">
        <v>339.21</v>
      </c>
      <c r="L135" s="1">
        <v>23.626666666666665</v>
      </c>
      <c r="M135" s="20" t="s">
        <v>59</v>
      </c>
      <c r="N135" s="19">
        <v>14.32</v>
      </c>
      <c r="O135" s="55">
        <v>10.775516666666668</v>
      </c>
      <c r="P135" s="52">
        <v>15.551563333333334</v>
      </c>
      <c r="Q135" s="84">
        <v>16.997010000000003</v>
      </c>
      <c r="R135" s="58">
        <f t="shared" ref="R135:R138" si="16">SUM(Q135*0.275)*91</f>
        <v>425.35017525000012</v>
      </c>
      <c r="S135" s="26">
        <f t="shared" si="14"/>
        <v>-280.72733956944444</v>
      </c>
      <c r="T135" s="31">
        <f t="shared" si="15"/>
        <v>0.32841673713030001</v>
      </c>
    </row>
    <row r="136" spans="2:21" x14ac:dyDescent="0.2">
      <c r="B136" s="88" t="s">
        <v>333</v>
      </c>
      <c r="C136" s="51">
        <v>45244</v>
      </c>
      <c r="D136" t="s">
        <v>293</v>
      </c>
      <c r="E136" s="67">
        <v>100</v>
      </c>
      <c r="F136" s="24">
        <v>99.875743333333332</v>
      </c>
      <c r="G136" s="55">
        <v>99.964870000000005</v>
      </c>
      <c r="H136" s="52">
        <v>99.44</v>
      </c>
      <c r="I136" s="84">
        <v>99.186440000000005</v>
      </c>
      <c r="J136" s="1">
        <v>0.52666666666666673</v>
      </c>
      <c r="K136" s="7">
        <v>408.66666666666669</v>
      </c>
      <c r="L136" s="1">
        <v>23.096666666666668</v>
      </c>
      <c r="M136" s="20">
        <v>14.26</v>
      </c>
      <c r="N136" s="19">
        <v>11.12</v>
      </c>
      <c r="O136" s="55">
        <v>9.8991699999999998</v>
      </c>
      <c r="P136" s="52">
        <v>12.632860000000001</v>
      </c>
      <c r="Q136" s="84">
        <v>14.276836666666668</v>
      </c>
      <c r="R136" s="58">
        <f t="shared" si="16"/>
        <v>357.27783758333339</v>
      </c>
      <c r="S136" s="26">
        <f t="shared" si="14"/>
        <v>-348.79967723611117</v>
      </c>
      <c r="T136" s="31">
        <f t="shared" si="15"/>
        <v>0.27585746637843334</v>
      </c>
    </row>
    <row r="137" spans="2:21" x14ac:dyDescent="0.2">
      <c r="B137" s="88" t="s">
        <v>389</v>
      </c>
      <c r="C137" s="48">
        <v>45571</v>
      </c>
      <c r="D137" t="s">
        <v>457</v>
      </c>
      <c r="E137" s="25" t="s">
        <v>59</v>
      </c>
      <c r="F137" s="24">
        <v>82.106963333333326</v>
      </c>
      <c r="G137" s="55">
        <v>99.915840000000003</v>
      </c>
      <c r="H137" s="52">
        <v>100</v>
      </c>
      <c r="I137" s="84">
        <v>100</v>
      </c>
      <c r="J137" s="1">
        <v>0.72333333333333327</v>
      </c>
      <c r="K137" s="7">
        <v>352.19</v>
      </c>
      <c r="L137" s="1">
        <v>22.45</v>
      </c>
      <c r="M137" s="32" t="s">
        <v>59</v>
      </c>
      <c r="N137" s="30">
        <v>8.0399999999999991</v>
      </c>
      <c r="O137" s="54">
        <v>8.8503899999999991</v>
      </c>
      <c r="P137" s="52">
        <v>10.847196666666665</v>
      </c>
      <c r="Q137" s="84">
        <v>12.936336666666667</v>
      </c>
      <c r="R137" s="58">
        <f t="shared" si="16"/>
        <v>323.73182508333338</v>
      </c>
      <c r="S137" s="26">
        <f t="shared" si="14"/>
        <v>-382.34568973611118</v>
      </c>
      <c r="T137" s="31">
        <f t="shared" si="15"/>
        <v>0.24995628516343332</v>
      </c>
    </row>
    <row r="138" spans="2:21" x14ac:dyDescent="0.2">
      <c r="B138" s="87" t="s">
        <v>411</v>
      </c>
      <c r="C138" s="49">
        <v>45708</v>
      </c>
      <c r="D138" t="s">
        <v>457</v>
      </c>
      <c r="E138" s="25" t="s">
        <v>59</v>
      </c>
      <c r="F138" s="24" t="s">
        <v>59</v>
      </c>
      <c r="G138" s="55">
        <v>100</v>
      </c>
      <c r="H138" s="52">
        <v>100</v>
      </c>
      <c r="I138" s="84">
        <v>100</v>
      </c>
      <c r="J138" s="1">
        <v>-0.41333333333333333</v>
      </c>
      <c r="K138" s="7">
        <v>257.98333333333335</v>
      </c>
      <c r="L138" s="1">
        <v>18.533333333333335</v>
      </c>
      <c r="M138" s="32" t="s">
        <v>59</v>
      </c>
      <c r="N138" s="30" t="s">
        <v>59</v>
      </c>
      <c r="O138" s="54">
        <v>9.15</v>
      </c>
      <c r="P138" s="52">
        <v>10.733386666666666</v>
      </c>
      <c r="Q138" s="84">
        <v>12.038506666666667</v>
      </c>
      <c r="R138" s="58">
        <f t="shared" si="16"/>
        <v>301.26362933333337</v>
      </c>
      <c r="S138" s="26">
        <f t="shared" si="14"/>
        <v>-404.81388548611119</v>
      </c>
      <c r="T138" s="31">
        <f t="shared" si="15"/>
        <v>0.23260838696853331</v>
      </c>
    </row>
    <row r="139" spans="2:21" x14ac:dyDescent="0.2">
      <c r="B139" s="88" t="s">
        <v>4</v>
      </c>
      <c r="C139" s="50"/>
      <c r="D139" t="s">
        <v>293</v>
      </c>
      <c r="E139" s="67">
        <v>100</v>
      </c>
      <c r="F139" s="24">
        <v>99.948339999999988</v>
      </c>
      <c r="G139" s="55">
        <v>99.663610000000006</v>
      </c>
      <c r="H139" s="52">
        <v>94.97</v>
      </c>
      <c r="I139" s="84">
        <v>89.480440000000002</v>
      </c>
      <c r="J139" s="1">
        <v>2.08</v>
      </c>
      <c r="K139" s="7">
        <v>196.05333333333331</v>
      </c>
      <c r="L139" s="1">
        <v>24.046666666666667</v>
      </c>
      <c r="M139" s="20">
        <v>8.85</v>
      </c>
      <c r="N139" s="19">
        <v>8.01</v>
      </c>
      <c r="O139" s="55">
        <v>7.5649333333333342</v>
      </c>
      <c r="P139" s="52">
        <v>5.0251800000000006</v>
      </c>
      <c r="Q139" s="84">
        <v>0</v>
      </c>
      <c r="R139" s="91" t="s">
        <v>59</v>
      </c>
      <c r="S139" s="26" t="s">
        <v>59</v>
      </c>
      <c r="T139" s="31">
        <f t="shared" si="15"/>
        <v>0</v>
      </c>
    </row>
    <row r="140" spans="2:21" x14ac:dyDescent="0.2">
      <c r="B140" s="9" t="s">
        <v>61</v>
      </c>
      <c r="C140" s="9"/>
      <c r="E140" s="3">
        <v>88.076605772058826</v>
      </c>
      <c r="F140" s="3">
        <v>92.767643265306148</v>
      </c>
      <c r="G140" s="3">
        <f>SUM(G2:G139)/139</f>
        <v>92.926855539568336</v>
      </c>
      <c r="H140" s="71">
        <f>SUM(H2:H139)/139</f>
        <v>90.836330935251766</v>
      </c>
      <c r="I140" s="71">
        <f>SUM(I2:I139)/137</f>
        <v>92.774630510948853</v>
      </c>
      <c r="J140" s="3">
        <f>SUM(J2:J139)/135</f>
        <v>0.91455555555555534</v>
      </c>
      <c r="K140" s="13">
        <f>SUM(K2:K139)/127</f>
        <v>784.70391076115504</v>
      </c>
      <c r="L140" s="13">
        <f>SUM(L2:L139)/134</f>
        <v>24.559726368159197</v>
      </c>
      <c r="M140" s="10">
        <v>29.506343283582105</v>
      </c>
      <c r="N140" s="10">
        <v>23.937876712328766</v>
      </c>
      <c r="O140" s="10">
        <f>SUM(O2:O139)/136</f>
        <v>21.277591446078429</v>
      </c>
      <c r="P140" s="10">
        <f>SUM(P2:P139)/135</f>
        <v>25.344460382716061</v>
      </c>
      <c r="Q140" s="10">
        <f>SUM(Q2:Q139)/132</f>
        <v>28.214885707070703</v>
      </c>
      <c r="R140" s="15">
        <f>SUM(R2:R139)/132</f>
        <v>706.07751481944456</v>
      </c>
      <c r="S140" s="12"/>
      <c r="T140" s="10">
        <f>SUM(T3:T139)</f>
        <v>71.200136140142064</v>
      </c>
    </row>
    <row r="141" spans="2:21" x14ac:dyDescent="0.2">
      <c r="E141" s="78"/>
      <c r="F141" s="78"/>
      <c r="G141" s="78"/>
      <c r="H141" s="78"/>
      <c r="I141" s="78"/>
      <c r="M141" s="78"/>
      <c r="N141" s="78"/>
      <c r="O141" s="78"/>
      <c r="P141" s="78"/>
      <c r="Q141" s="78"/>
      <c r="R141" s="12"/>
      <c r="S141" s="12"/>
      <c r="T141" s="10">
        <f>SUM(T3:T139)/133</f>
        <v>0.53533936947475236</v>
      </c>
    </row>
    <row r="142" spans="2:21" x14ac:dyDescent="0.2">
      <c r="M142" s="47"/>
      <c r="N142" s="47"/>
      <c r="O142" s="47"/>
      <c r="P142" s="47"/>
      <c r="Q142" s="47"/>
      <c r="R142" s="12"/>
      <c r="S142" s="12"/>
      <c r="T142" s="10"/>
    </row>
    <row r="143" spans="2:21" x14ac:dyDescent="0.2">
      <c r="B143" s="2" t="s">
        <v>286</v>
      </c>
      <c r="C143" s="2"/>
    </row>
    <row r="144" spans="2:21" x14ac:dyDescent="0.2">
      <c r="B144" t="s">
        <v>494</v>
      </c>
      <c r="U144" t="s">
        <v>64</v>
      </c>
    </row>
    <row r="145" spans="21:21" x14ac:dyDescent="0.2">
      <c r="U145" t="s">
        <v>65</v>
      </c>
    </row>
    <row r="146" spans="21:21" x14ac:dyDescent="0.2">
      <c r="U146" t="s">
        <v>436</v>
      </c>
    </row>
  </sheetData>
  <autoFilter ref="B1:U137" xr:uid="{F8050F53-5A7D-4F4F-AD06-D1422D7BFE4A}">
    <sortState xmlns:xlrd2="http://schemas.microsoft.com/office/spreadsheetml/2017/richdata2" ref="B2:U138">
      <sortCondition ref="B1:B138"/>
    </sortState>
  </autoFilter>
  <phoneticPr fontId="4" type="noConversion"/>
  <pageMargins left="0.7" right="0.7" top="0.75" bottom="0.75" header="0.3" footer="0.3"/>
  <pageSetup paperSize="9" scale="36" fitToHeight="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6944-5B70-9F42-85E0-B4281ABB5D2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FZ Commentary</vt:lpstr>
      <vt:lpstr>McOpCo commentary </vt:lpstr>
      <vt:lpstr>Sheet1</vt:lpstr>
      <vt:lpstr>'FZ Commentary'!Print_Area</vt:lpstr>
      <vt:lpstr>'McOpCo commentary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Piers Skinner</cp:lastModifiedBy>
  <cp:lastPrinted>2025-04-09T13:11:40Z</cp:lastPrinted>
  <dcterms:created xsi:type="dcterms:W3CDTF">2023-10-12T10:24:58Z</dcterms:created>
  <dcterms:modified xsi:type="dcterms:W3CDTF">2025-10-13T15:34:48Z</dcterms:modified>
</cp:coreProperties>
</file>