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gglydah/Documents/Telemetry/McD's/2025/Restaurant Reports/Q4 2025/"/>
    </mc:Choice>
  </mc:AlternateContent>
  <xr:revisionPtr revIDLastSave="0" documentId="13_ncr:1_{1F7666AA-7118-F848-B37E-DE67F26D8E5F}" xr6:coauthVersionLast="47" xr6:coauthVersionMax="47" xr10:uidLastSave="{00000000-0000-0000-0000-000000000000}"/>
  <bookViews>
    <workbookView xWindow="36660" yWindow="-2740" windowWidth="26880" windowHeight="16580" xr2:uid="{28FC1591-400E-1849-818B-3A9C7D146D6D}"/>
  </bookViews>
  <sheets>
    <sheet name="FZ Commentary" sheetId="20" r:id="rId1"/>
    <sheet name="McOpCo commentary  " sheetId="40" r:id="rId2"/>
  </sheets>
  <definedNames>
    <definedName name="_xlnm._FilterDatabase" localSheetId="0" hidden="1">'FZ Commentary'!$C$2:$V$212</definedName>
    <definedName name="_xlnm._FilterDatabase" localSheetId="1" hidden="1">'McOpCo commentary  '!$A$2:$U$143</definedName>
    <definedName name="_xlnm.Print_Area" localSheetId="0">'FZ Commentary'!$C$2:$U$181</definedName>
    <definedName name="_xlnm.Print_Area" localSheetId="1">'McOpCo commentary  '!$A$2:$T$142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2" i="40" l="1"/>
  <c r="P142" i="40"/>
  <c r="N142" i="40"/>
  <c r="O142" i="40"/>
  <c r="M142" i="40"/>
  <c r="T4" i="40"/>
  <c r="T5" i="40"/>
  <c r="T6" i="40"/>
  <c r="T7" i="40"/>
  <c r="T8" i="40"/>
  <c r="T9" i="40"/>
  <c r="T10" i="40"/>
  <c r="T11" i="40"/>
  <c r="T12" i="40"/>
  <c r="T13" i="40"/>
  <c r="T14" i="40"/>
  <c r="T15" i="40"/>
  <c r="T16" i="40"/>
  <c r="T17" i="40"/>
  <c r="T18" i="40"/>
  <c r="T19" i="40"/>
  <c r="T20" i="40"/>
  <c r="T21" i="40"/>
  <c r="T22" i="40"/>
  <c r="T23" i="40"/>
  <c r="T24" i="40"/>
  <c r="T25" i="40"/>
  <c r="T26" i="40"/>
  <c r="T27" i="40"/>
  <c r="T28" i="40"/>
  <c r="T29" i="40"/>
  <c r="T31" i="40"/>
  <c r="T32" i="40"/>
  <c r="T33" i="40"/>
  <c r="T34" i="40"/>
  <c r="T35" i="40"/>
  <c r="T36" i="40"/>
  <c r="T37" i="40"/>
  <c r="T38" i="40"/>
  <c r="T39" i="40"/>
  <c r="T40" i="40"/>
  <c r="T41" i="40"/>
  <c r="T42" i="40"/>
  <c r="T43" i="40"/>
  <c r="T44" i="40"/>
  <c r="T45" i="40"/>
  <c r="T46" i="40"/>
  <c r="T47" i="40"/>
  <c r="T48" i="40"/>
  <c r="T49" i="40"/>
  <c r="T50" i="40"/>
  <c r="T51" i="40"/>
  <c r="T52" i="40"/>
  <c r="T53" i="40"/>
  <c r="T54" i="40"/>
  <c r="T55" i="40"/>
  <c r="T56" i="40"/>
  <c r="T57" i="40"/>
  <c r="T58" i="40"/>
  <c r="T59" i="40"/>
  <c r="T60" i="40"/>
  <c r="T61" i="40"/>
  <c r="T63" i="40"/>
  <c r="T64" i="40"/>
  <c r="T65" i="40"/>
  <c r="T66" i="40"/>
  <c r="T67" i="40"/>
  <c r="T68" i="40"/>
  <c r="T69" i="40"/>
  <c r="T70" i="40"/>
  <c r="T71" i="40"/>
  <c r="T72" i="40"/>
  <c r="T73" i="40"/>
  <c r="T74" i="40"/>
  <c r="T75" i="40"/>
  <c r="T76" i="40"/>
  <c r="T77" i="40"/>
  <c r="T78" i="40"/>
  <c r="T79" i="40"/>
  <c r="T80" i="40"/>
  <c r="T81" i="40"/>
  <c r="T82" i="40"/>
  <c r="T83" i="40"/>
  <c r="T84" i="40"/>
  <c r="T85" i="40"/>
  <c r="T86" i="40"/>
  <c r="T87" i="40"/>
  <c r="T88" i="40"/>
  <c r="T89" i="40"/>
  <c r="T90" i="40"/>
  <c r="T91" i="40"/>
  <c r="T92" i="40"/>
  <c r="T93" i="40"/>
  <c r="T94" i="40"/>
  <c r="T95" i="40"/>
  <c r="T96" i="40"/>
  <c r="T97" i="40"/>
  <c r="T98" i="40"/>
  <c r="T99" i="40"/>
  <c r="T100" i="40"/>
  <c r="T101" i="40"/>
  <c r="T102" i="40"/>
  <c r="T103" i="40"/>
  <c r="T104" i="40"/>
  <c r="T105" i="40"/>
  <c r="T106" i="40"/>
  <c r="T107" i="40"/>
  <c r="T108" i="40"/>
  <c r="T109" i="40"/>
  <c r="T110" i="40"/>
  <c r="T111" i="40"/>
  <c r="T112" i="40"/>
  <c r="T113" i="40"/>
  <c r="T114" i="40"/>
  <c r="T115" i="40"/>
  <c r="T116" i="40"/>
  <c r="T117" i="40"/>
  <c r="T118" i="40"/>
  <c r="T119" i="40"/>
  <c r="T120" i="40"/>
  <c r="T121" i="40"/>
  <c r="T122" i="40"/>
  <c r="T123" i="40"/>
  <c r="T124" i="40"/>
  <c r="T125" i="40"/>
  <c r="T126" i="40"/>
  <c r="T127" i="40"/>
  <c r="T128" i="40"/>
  <c r="T129" i="40"/>
  <c r="T130" i="40"/>
  <c r="T131" i="40"/>
  <c r="T132" i="40"/>
  <c r="T133" i="40"/>
  <c r="T134" i="40"/>
  <c r="T135" i="40"/>
  <c r="T136" i="40"/>
  <c r="T137" i="40"/>
  <c r="T138" i="40"/>
  <c r="T139" i="40"/>
  <c r="T140" i="40"/>
  <c r="T141" i="40"/>
  <c r="R112" i="40"/>
  <c r="R107" i="40"/>
  <c r="R87" i="40"/>
  <c r="R81" i="40"/>
  <c r="R54" i="40"/>
  <c r="R9" i="40"/>
  <c r="R28" i="40"/>
  <c r="D142" i="40" l="1"/>
  <c r="E142" i="40"/>
  <c r="F142" i="40"/>
  <c r="G142" i="40"/>
  <c r="K142" i="40"/>
  <c r="M212" i="20"/>
  <c r="H142" i="40" l="1"/>
  <c r="I142" i="40"/>
  <c r="L142" i="40"/>
  <c r="S212" i="20"/>
  <c r="F212" i="20"/>
  <c r="G212" i="20"/>
  <c r="H212" i="20"/>
  <c r="I212" i="20"/>
  <c r="K212" i="20"/>
  <c r="L212" i="20"/>
  <c r="N212" i="20"/>
  <c r="J212" i="20"/>
  <c r="T48" i="20" l="1"/>
  <c r="T18" i="20"/>
  <c r="T19" i="20"/>
  <c r="T20" i="20"/>
  <c r="T21" i="20"/>
  <c r="T22" i="20"/>
  <c r="T23" i="20"/>
  <c r="T24" i="20"/>
  <c r="T25" i="20"/>
  <c r="T26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9" i="20"/>
  <c r="T50" i="20"/>
  <c r="T51" i="20"/>
  <c r="T52" i="20"/>
  <c r="T53" i="20"/>
  <c r="T56" i="20"/>
  <c r="T58" i="20"/>
  <c r="T59" i="20"/>
  <c r="T60" i="20"/>
  <c r="T61" i="20"/>
  <c r="T62" i="20"/>
  <c r="T63" i="20"/>
  <c r="T64" i="20"/>
  <c r="T65" i="20"/>
  <c r="T66" i="20"/>
  <c r="T67" i="20"/>
  <c r="T68" i="20"/>
  <c r="T69" i="20"/>
  <c r="T70" i="20"/>
  <c r="T71" i="20"/>
  <c r="T72" i="20"/>
  <c r="T73" i="20"/>
  <c r="T74" i="20"/>
  <c r="T75" i="20"/>
  <c r="T76" i="20"/>
  <c r="T77" i="20"/>
  <c r="T78" i="20"/>
  <c r="T79" i="20"/>
  <c r="T80" i="20"/>
  <c r="T81" i="20"/>
  <c r="T82" i="20"/>
  <c r="T83" i="20"/>
  <c r="T84" i="20"/>
  <c r="T85" i="20"/>
  <c r="T86" i="20"/>
  <c r="T87" i="20"/>
  <c r="T88" i="20"/>
  <c r="T89" i="20"/>
  <c r="T90" i="20"/>
  <c r="T91" i="20"/>
  <c r="T92" i="20"/>
  <c r="T93" i="20"/>
  <c r="T94" i="20"/>
  <c r="T95" i="20"/>
  <c r="T96" i="20"/>
  <c r="T97" i="20"/>
  <c r="T98" i="20"/>
  <c r="T99" i="20"/>
  <c r="T100" i="20"/>
  <c r="T101" i="20"/>
  <c r="T102" i="20"/>
  <c r="T103" i="20"/>
  <c r="T105" i="20"/>
  <c r="T106" i="20"/>
  <c r="T107" i="20"/>
  <c r="T108" i="20"/>
  <c r="T109" i="20"/>
  <c r="T110" i="20"/>
  <c r="T111" i="20"/>
  <c r="T112" i="20"/>
  <c r="T113" i="20"/>
  <c r="T114" i="20"/>
  <c r="T115" i="20"/>
  <c r="T116" i="20"/>
  <c r="T117" i="20"/>
  <c r="T118" i="20"/>
  <c r="T119" i="20"/>
  <c r="T120" i="20"/>
  <c r="T121" i="20"/>
  <c r="T122" i="20"/>
  <c r="T123" i="20"/>
  <c r="T124" i="20"/>
  <c r="T125" i="20"/>
  <c r="T126" i="20"/>
  <c r="T127" i="20"/>
  <c r="T128" i="20"/>
  <c r="T129" i="20"/>
  <c r="T130" i="20"/>
  <c r="T131" i="20"/>
  <c r="T132" i="20"/>
  <c r="T133" i="20"/>
  <c r="T134" i="20"/>
  <c r="T135" i="20"/>
  <c r="T136" i="20"/>
  <c r="T137" i="20"/>
  <c r="T138" i="20"/>
  <c r="T139" i="20"/>
  <c r="T140" i="20"/>
  <c r="T142" i="20"/>
  <c r="T143" i="20"/>
  <c r="T144" i="20"/>
  <c r="T145" i="20"/>
  <c r="T146" i="20"/>
  <c r="T147" i="20"/>
  <c r="T148" i="20"/>
  <c r="T149" i="20"/>
  <c r="T150" i="20"/>
  <c r="T152" i="20"/>
  <c r="T153" i="20"/>
  <c r="T154" i="20"/>
  <c r="T155" i="20"/>
  <c r="T156" i="20"/>
  <c r="T157" i="20"/>
  <c r="T158" i="20"/>
  <c r="T159" i="20"/>
  <c r="T160" i="20"/>
  <c r="T161" i="20"/>
  <c r="T162" i="20"/>
  <c r="T163" i="20"/>
  <c r="T164" i="20"/>
  <c r="T165" i="20"/>
  <c r="T166" i="20"/>
  <c r="T167" i="20"/>
  <c r="T168" i="20"/>
  <c r="T169" i="20"/>
  <c r="T170" i="20"/>
  <c r="T171" i="20"/>
  <c r="T172" i="20"/>
  <c r="T173" i="20"/>
  <c r="T174" i="20"/>
  <c r="T175" i="20"/>
  <c r="T176" i="20"/>
  <c r="T177" i="20"/>
  <c r="T178" i="20"/>
  <c r="T179" i="20"/>
  <c r="T180" i="20"/>
  <c r="T181" i="20"/>
  <c r="T182" i="20"/>
  <c r="T183" i="20"/>
  <c r="T184" i="20"/>
  <c r="T185" i="20"/>
  <c r="T186" i="20"/>
  <c r="T189" i="20"/>
  <c r="T190" i="20"/>
  <c r="T191" i="20"/>
  <c r="T192" i="20"/>
  <c r="T193" i="20"/>
  <c r="T194" i="20"/>
  <c r="T195" i="20"/>
  <c r="T196" i="20"/>
  <c r="T197" i="20"/>
  <c r="T198" i="20"/>
  <c r="T199" i="20"/>
  <c r="T200" i="20"/>
  <c r="T201" i="20"/>
  <c r="T202" i="20"/>
  <c r="T203" i="20"/>
  <c r="T204" i="20"/>
  <c r="T205" i="20"/>
  <c r="T206" i="20"/>
  <c r="T207" i="20"/>
  <c r="T208" i="20"/>
  <c r="T209" i="20"/>
  <c r="T210" i="20"/>
  <c r="T211" i="20"/>
  <c r="T3" i="20"/>
  <c r="T4" i="20"/>
  <c r="T5" i="20"/>
  <c r="T6" i="20"/>
  <c r="T7" i="20"/>
  <c r="T8" i="20"/>
  <c r="T9" i="20"/>
  <c r="T10" i="20"/>
  <c r="T11" i="20"/>
  <c r="T12" i="20"/>
  <c r="T13" i="20"/>
  <c r="T14" i="20"/>
  <c r="T15" i="20"/>
  <c r="T16" i="20"/>
  <c r="T17" i="20"/>
  <c r="J142" i="40"/>
  <c r="R4" i="40"/>
  <c r="R5" i="40"/>
  <c r="R6" i="40"/>
  <c r="R7" i="40"/>
  <c r="R8" i="40"/>
  <c r="R131" i="40"/>
  <c r="R132" i="40"/>
  <c r="R10" i="40"/>
  <c r="R11" i="40"/>
  <c r="R12" i="40"/>
  <c r="R13" i="40"/>
  <c r="R14" i="40"/>
  <c r="R15" i="40"/>
  <c r="R16" i="40"/>
  <c r="R17" i="40"/>
  <c r="R18" i="40"/>
  <c r="R19" i="40"/>
  <c r="R20" i="40"/>
  <c r="R21" i="40"/>
  <c r="R22" i="40"/>
  <c r="R23" i="40"/>
  <c r="R24" i="40"/>
  <c r="R25" i="40"/>
  <c r="R26" i="40"/>
  <c r="R27" i="40"/>
  <c r="R29" i="40"/>
  <c r="R30" i="40"/>
  <c r="R31" i="40"/>
  <c r="R134" i="40"/>
  <c r="R32" i="40"/>
  <c r="R33" i="40"/>
  <c r="R34" i="40"/>
  <c r="R35" i="40"/>
  <c r="R36" i="40"/>
  <c r="R37" i="40"/>
  <c r="R38" i="40"/>
  <c r="R39" i="40"/>
  <c r="R135" i="40"/>
  <c r="R40" i="40"/>
  <c r="R136" i="40"/>
  <c r="R137" i="40"/>
  <c r="R41" i="40"/>
  <c r="R42" i="40"/>
  <c r="R43" i="40"/>
  <c r="R44" i="40"/>
  <c r="R45" i="40"/>
  <c r="R142" i="40" s="1"/>
  <c r="R46" i="40"/>
  <c r="R47" i="40"/>
  <c r="R48" i="40"/>
  <c r="R49" i="40"/>
  <c r="R50" i="40"/>
  <c r="R51" i="40"/>
  <c r="R52" i="40"/>
  <c r="R138" i="40"/>
  <c r="R139" i="40"/>
  <c r="R53" i="40"/>
  <c r="R55" i="40"/>
  <c r="R56" i="40"/>
  <c r="R140" i="40"/>
  <c r="R57" i="40"/>
  <c r="R58" i="40"/>
  <c r="R59" i="40"/>
  <c r="R60" i="40"/>
  <c r="R61" i="40"/>
  <c r="R62" i="40"/>
  <c r="R63" i="40"/>
  <c r="R64" i="40"/>
  <c r="R65" i="40"/>
  <c r="R66" i="40"/>
  <c r="R67" i="40"/>
  <c r="R68" i="40"/>
  <c r="R69" i="40"/>
  <c r="R70" i="40"/>
  <c r="R71" i="40"/>
  <c r="R72" i="40"/>
  <c r="R73" i="40"/>
  <c r="R74" i="40"/>
  <c r="R75" i="40"/>
  <c r="R76" i="40"/>
  <c r="R77" i="40"/>
  <c r="R78" i="40"/>
  <c r="R79" i="40"/>
  <c r="R80" i="40"/>
  <c r="R82" i="40"/>
  <c r="R83" i="40"/>
  <c r="R84" i="40"/>
  <c r="R85" i="40"/>
  <c r="R86" i="40"/>
  <c r="R88" i="40"/>
  <c r="R89" i="40"/>
  <c r="R90" i="40"/>
  <c r="R91" i="40"/>
  <c r="R92" i="40"/>
  <c r="R93" i="40"/>
  <c r="R94" i="40"/>
  <c r="R95" i="40"/>
  <c r="R96" i="40"/>
  <c r="R97" i="40"/>
  <c r="R98" i="40"/>
  <c r="R99" i="40"/>
  <c r="R100" i="40"/>
  <c r="R101" i="40"/>
  <c r="R102" i="40"/>
  <c r="R103" i="40"/>
  <c r="R104" i="40"/>
  <c r="R105" i="40"/>
  <c r="R106" i="40"/>
  <c r="R108" i="40"/>
  <c r="R109" i="40"/>
  <c r="R110" i="40"/>
  <c r="R111" i="40"/>
  <c r="R113" i="40"/>
  <c r="R114" i="40"/>
  <c r="R115" i="40"/>
  <c r="R116" i="40"/>
  <c r="R117" i="40"/>
  <c r="R118" i="40"/>
  <c r="R119" i="40"/>
  <c r="R120" i="40"/>
  <c r="R121" i="40"/>
  <c r="R122" i="40"/>
  <c r="R123" i="40"/>
  <c r="R124" i="40"/>
  <c r="R125" i="40"/>
  <c r="R126" i="40"/>
  <c r="R127" i="40"/>
  <c r="R128" i="40"/>
  <c r="R129" i="40"/>
  <c r="R130" i="40"/>
  <c r="R133" i="40"/>
  <c r="R141" i="40"/>
  <c r="R3" i="40"/>
  <c r="T3" i="40"/>
  <c r="S112" i="40" l="1"/>
  <c r="S87" i="40"/>
  <c r="S54" i="40"/>
  <c r="S81" i="40"/>
  <c r="S28" i="40"/>
  <c r="S9" i="40"/>
  <c r="S107" i="40"/>
  <c r="T212" i="20"/>
  <c r="U101" i="20" s="1"/>
  <c r="T142" i="40"/>
  <c r="T143" i="40" s="1"/>
  <c r="U48" i="20"/>
  <c r="U85" i="20"/>
  <c r="U176" i="20"/>
  <c r="U143" i="20"/>
  <c r="U69" i="20"/>
  <c r="U184" i="20"/>
  <c r="U175" i="20"/>
  <c r="U142" i="20"/>
  <c r="U117" i="20"/>
  <c r="U84" i="20"/>
  <c r="U76" i="20"/>
  <c r="U7" i="20"/>
  <c r="U208" i="20"/>
  <c r="U200" i="20"/>
  <c r="U192" i="20"/>
  <c r="U174" i="20"/>
  <c r="U149" i="20"/>
  <c r="U99" i="20"/>
  <c r="U83" i="20"/>
  <c r="U75" i="20"/>
  <c r="U67" i="20"/>
  <c r="U39" i="20"/>
  <c r="U31" i="20"/>
  <c r="U22" i="20"/>
  <c r="U90" i="20"/>
  <c r="U74" i="20"/>
  <c r="U46" i="20"/>
  <c r="U38" i="20"/>
  <c r="U30" i="20"/>
  <c r="U21" i="20"/>
  <c r="U8" i="20"/>
  <c r="U68" i="20"/>
  <c r="U56" i="20"/>
  <c r="U45" i="20"/>
  <c r="U37" i="20"/>
  <c r="U29" i="20"/>
  <c r="U20" i="20"/>
  <c r="U17" i="20"/>
  <c r="U114" i="20"/>
  <c r="U170" i="20"/>
  <c r="U210" i="20"/>
  <c r="U18" i="20"/>
  <c r="U115" i="20"/>
  <c r="U211" i="20"/>
  <c r="U35" i="20"/>
  <c r="U116" i="20"/>
  <c r="U169" i="20"/>
  <c r="U33" i="20"/>
  <c r="U122" i="20"/>
  <c r="U154" i="20"/>
  <c r="U178" i="20"/>
  <c r="U186" i="20"/>
  <c r="U10" i="20"/>
  <c r="U123" i="20"/>
  <c r="U147" i="20"/>
  <c r="U203" i="20"/>
  <c r="U19" i="20"/>
  <c r="U52" i="20"/>
  <c r="U124" i="20"/>
  <c r="U164" i="20"/>
  <c r="U196" i="20"/>
  <c r="U3" i="20"/>
  <c r="U129" i="20"/>
  <c r="U161" i="20"/>
  <c r="U25" i="20"/>
  <c r="U41" i="20"/>
  <c r="U106" i="20"/>
  <c r="U162" i="20"/>
  <c r="U194" i="20"/>
  <c r="U107" i="20"/>
  <c r="U139" i="20"/>
  <c r="U11" i="20"/>
  <c r="U132" i="20"/>
  <c r="U172" i="20"/>
  <c r="U204" i="20"/>
  <c r="U24" i="20"/>
  <c r="U121" i="20"/>
  <c r="U145" i="20"/>
  <c r="U153" i="20"/>
  <c r="U185" i="20"/>
  <c r="U9" i="20"/>
  <c r="U50" i="20"/>
  <c r="U146" i="20"/>
  <c r="U202" i="20"/>
  <c r="U34" i="20"/>
  <c r="U131" i="20"/>
  <c r="U155" i="20"/>
  <c r="U195" i="20"/>
  <c r="U108" i="20"/>
  <c r="U140" i="20"/>
  <c r="U180" i="20"/>
  <c r="U177" i="20"/>
  <c r="U42" i="20"/>
  <c r="U163" i="20"/>
  <c r="U43" i="20"/>
  <c r="U156" i="20"/>
  <c r="U125" i="20"/>
  <c r="U92" i="20"/>
  <c r="U32" i="20"/>
  <c r="U14" i="20"/>
  <c r="U191" i="20"/>
  <c r="U165" i="20"/>
  <c r="U5" i="20"/>
  <c r="U97" i="20"/>
  <c r="U65" i="20"/>
  <c r="U12" i="20"/>
  <c r="U4" i="20"/>
  <c r="U205" i="20"/>
  <c r="U197" i="20"/>
  <c r="U189" i="20"/>
  <c r="U96" i="20"/>
  <c r="U88" i="20"/>
  <c r="U80" i="20"/>
  <c r="U72" i="20"/>
  <c r="U64" i="20"/>
  <c r="U53" i="20"/>
  <c r="U44" i="20"/>
  <c r="U36" i="20"/>
  <c r="U28" i="20"/>
  <c r="U193" i="20"/>
  <c r="U150" i="20"/>
  <c r="U109" i="20"/>
  <c r="U49" i="20"/>
  <c r="U207" i="20"/>
  <c r="U181" i="20"/>
  <c r="U157" i="20"/>
  <c r="U13" i="20"/>
  <c r="U190" i="20"/>
  <c r="U73" i="20"/>
  <c r="U136" i="20"/>
  <c r="U128" i="20"/>
  <c r="U120" i="20"/>
  <c r="U112" i="20"/>
  <c r="U103" i="20"/>
  <c r="U95" i="20"/>
  <c r="U87" i="20"/>
  <c r="U79" i="20"/>
  <c r="U71" i="20"/>
  <c r="U63" i="20"/>
  <c r="U209" i="20"/>
  <c r="U183" i="20"/>
  <c r="U167" i="20"/>
  <c r="U133" i="20"/>
  <c r="U100" i="20"/>
  <c r="U40" i="20"/>
  <c r="U199" i="20"/>
  <c r="U173" i="20"/>
  <c r="U98" i="20"/>
  <c r="U198" i="20"/>
  <c r="U81" i="20"/>
  <c r="U144" i="20"/>
  <c r="U135" i="20"/>
  <c r="U127" i="20"/>
  <c r="U119" i="20"/>
  <c r="U111" i="20"/>
  <c r="U102" i="20"/>
  <c r="U94" i="20"/>
  <c r="U86" i="20"/>
  <c r="U78" i="20"/>
  <c r="U70" i="20"/>
  <c r="U62" i="20"/>
  <c r="U159" i="20"/>
  <c r="U77" i="20" l="1"/>
  <c r="U168" i="20"/>
  <c r="U51" i="20"/>
  <c r="U148" i="20"/>
  <c r="U130" i="20"/>
  <c r="U89" i="20"/>
  <c r="U82" i="20"/>
  <c r="U91" i="20"/>
  <c r="U60" i="20"/>
  <c r="U160" i="20"/>
  <c r="U182" i="20"/>
  <c r="U110" i="20"/>
  <c r="U126" i="20"/>
  <c r="U134" i="20"/>
  <c r="U61" i="20"/>
  <c r="U206" i="20"/>
  <c r="U58" i="20"/>
  <c r="U47" i="20"/>
  <c r="U158" i="20"/>
  <c r="U15" i="20"/>
  <c r="U201" i="20"/>
  <c r="U93" i="20"/>
  <c r="U152" i="20"/>
  <c r="U105" i="20"/>
  <c r="U26" i="20"/>
  <c r="U113" i="20"/>
  <c r="U179" i="20"/>
  <c r="U138" i="20"/>
  <c r="U171" i="20"/>
  <c r="U137" i="20"/>
  <c r="U6" i="20"/>
  <c r="U66" i="20"/>
  <c r="U59" i="20"/>
  <c r="U166" i="20"/>
  <c r="U23" i="20"/>
  <c r="U16" i="20"/>
  <c r="U118" i="20"/>
  <c r="S3" i="40" l="1"/>
  <c r="S132" i="40"/>
  <c r="S16" i="40"/>
  <c r="S24" i="40"/>
  <c r="S134" i="40"/>
  <c r="S39" i="40"/>
  <c r="S44" i="40"/>
  <c r="S52" i="40"/>
  <c r="S57" i="40"/>
  <c r="S65" i="40"/>
  <c r="S73" i="40"/>
  <c r="S89" i="40"/>
  <c r="S97" i="40"/>
  <c r="S105" i="40"/>
  <c r="S113" i="40"/>
  <c r="S121" i="40"/>
  <c r="S129" i="40"/>
  <c r="S137" i="40"/>
  <c r="S77" i="40"/>
  <c r="S93" i="40"/>
  <c r="S101" i="40"/>
  <c r="S117" i="40"/>
  <c r="S125" i="40"/>
  <c r="S7" i="40"/>
  <c r="S13" i="40"/>
  <c r="S21" i="40"/>
  <c r="S29" i="40"/>
  <c r="S36" i="40"/>
  <c r="S41" i="40"/>
  <c r="S49" i="40"/>
  <c r="S55" i="40"/>
  <c r="S70" i="40"/>
  <c r="S94" i="40"/>
  <c r="S102" i="40"/>
  <c r="S22" i="40"/>
  <c r="S37" i="40"/>
  <c r="S56" i="40"/>
  <c r="S79" i="40"/>
  <c r="S103" i="40"/>
  <c r="S127" i="40"/>
  <c r="S131" i="40"/>
  <c r="S43" i="40"/>
  <c r="S140" i="40"/>
  <c r="S80" i="40"/>
  <c r="S104" i="40"/>
  <c r="S17" i="40"/>
  <c r="S25" i="40"/>
  <c r="S32" i="40"/>
  <c r="S135" i="40"/>
  <c r="S45" i="40"/>
  <c r="S138" i="40"/>
  <c r="S58" i="40"/>
  <c r="S66" i="40"/>
  <c r="S74" i="40"/>
  <c r="S82" i="40"/>
  <c r="S90" i="40"/>
  <c r="S98" i="40"/>
  <c r="S106" i="40"/>
  <c r="S114" i="40"/>
  <c r="S122" i="40"/>
  <c r="S130" i="40"/>
  <c r="S4" i="40"/>
  <c r="S10" i="40"/>
  <c r="S18" i="40"/>
  <c r="S26" i="40"/>
  <c r="S33" i="40"/>
  <c r="S40" i="40"/>
  <c r="S46" i="40"/>
  <c r="S139" i="40"/>
  <c r="S59" i="40"/>
  <c r="S67" i="40"/>
  <c r="S75" i="40"/>
  <c r="S83" i="40"/>
  <c r="S91" i="40"/>
  <c r="S99" i="40"/>
  <c r="S115" i="40"/>
  <c r="S123" i="40"/>
  <c r="S133" i="40"/>
  <c r="S11" i="40"/>
  <c r="S19" i="40"/>
  <c r="S27" i="40"/>
  <c r="S34" i="40"/>
  <c r="S136" i="40"/>
  <c r="S47" i="40"/>
  <c r="S53" i="40"/>
  <c r="S60" i="40"/>
  <c r="S68" i="40"/>
  <c r="S76" i="40"/>
  <c r="S84" i="40"/>
  <c r="S92" i="40"/>
  <c r="S100" i="40"/>
  <c r="S108" i="40"/>
  <c r="S116" i="40"/>
  <c r="S124" i="40"/>
  <c r="S141" i="40"/>
  <c r="S6" i="40"/>
  <c r="S12" i="40"/>
  <c r="S20" i="40"/>
  <c r="S35" i="40"/>
  <c r="S48" i="40"/>
  <c r="S61" i="40"/>
  <c r="S85" i="40"/>
  <c r="S109" i="40"/>
  <c r="S78" i="40"/>
  <c r="S110" i="40"/>
  <c r="S14" i="40"/>
  <c r="S50" i="40"/>
  <c r="S71" i="40"/>
  <c r="S119" i="40"/>
  <c r="S15" i="40"/>
  <c r="S38" i="40"/>
  <c r="S64" i="40"/>
  <c r="S88" i="40"/>
  <c r="S69" i="40"/>
  <c r="S86" i="40"/>
  <c r="S126" i="40"/>
  <c r="S42" i="40"/>
  <c r="S63" i="40"/>
  <c r="S95" i="40"/>
  <c r="S23" i="40"/>
  <c r="S31" i="40"/>
  <c r="S51" i="40"/>
  <c r="S72" i="40"/>
  <c r="S96" i="40"/>
  <c r="S128" i="40"/>
  <c r="S5" i="40"/>
  <c r="S118" i="40"/>
  <c r="S111" i="40"/>
  <c r="S120" i="40"/>
  <c r="S8" i="40"/>
</calcChain>
</file>

<file path=xl/sharedStrings.xml><?xml version="1.0" encoding="utf-8"?>
<sst xmlns="http://schemas.openxmlformats.org/spreadsheetml/2006/main" count="1278" uniqueCount="662">
  <si>
    <t>1263 - Bow D/T (Multiplex 44 - ABS 2)</t>
  </si>
  <si>
    <t>1598 - Canning Town - Hallsville Quart (Multiplex 44 - ABS 2)</t>
  </si>
  <si>
    <t>0459 - Canning Town D/T (Multiplex 44 - ABS 2)</t>
  </si>
  <si>
    <t>0367 - Dagenham 2 DT (Multiplex 44 - ABS 2)</t>
  </si>
  <si>
    <t>9869 - East Finchley (Energize ABS)</t>
  </si>
  <si>
    <t>Restaurant</t>
  </si>
  <si>
    <t>0804 - Cardiff Bay (Multiplex 44 - ABS 2)</t>
  </si>
  <si>
    <t>1676 - Orpington (Multiplex 44 - ABS 2)</t>
  </si>
  <si>
    <t>1683 - Plymouth (Multiplex 44 - ABS)</t>
  </si>
  <si>
    <t>Ralph Parker</t>
  </si>
  <si>
    <t>Paul Griffiths</t>
  </si>
  <si>
    <t>Paul Crocker</t>
  </si>
  <si>
    <t>Mike Hall</t>
  </si>
  <si>
    <t>Tim Dobbs</t>
  </si>
  <si>
    <t>Mark Schweizer</t>
  </si>
  <si>
    <t>Gian Chahal</t>
  </si>
  <si>
    <t>Stuart Broadbelt</t>
  </si>
  <si>
    <t>Adrian Mariadas</t>
  </si>
  <si>
    <t>James Thompson</t>
  </si>
  <si>
    <t>Craig Newnes</t>
  </si>
  <si>
    <t>Bill Perera</t>
  </si>
  <si>
    <t>Paul Connan</t>
  </si>
  <si>
    <t>David Wynne</t>
  </si>
  <si>
    <t>Dean Chapman</t>
  </si>
  <si>
    <t>Anne Wainwright</t>
  </si>
  <si>
    <t>Martin Redhead</t>
  </si>
  <si>
    <t>Tony Bennett</t>
  </si>
  <si>
    <t>Claude Abi-Gerges</t>
  </si>
  <si>
    <t>John Kiely</t>
  </si>
  <si>
    <t>Bill Liddy</t>
  </si>
  <si>
    <t>Elliot Jardine</t>
  </si>
  <si>
    <t>John Atherton</t>
  </si>
  <si>
    <t>Mark Clapham</t>
  </si>
  <si>
    <t>Jon Betts</t>
  </si>
  <si>
    <t>Jim McLean</t>
  </si>
  <si>
    <t>Joey Antwi-Kusi</t>
  </si>
  <si>
    <t>1592 - Prenton (Multiplex 44 - ABS 1)</t>
  </si>
  <si>
    <t>1682 - Liphook  (Multiplex 44 - ABS 2)</t>
  </si>
  <si>
    <t>Ice Bath</t>
  </si>
  <si>
    <t>SITE_NAME</t>
  </si>
  <si>
    <t>Adam Buchanan-Smith</t>
  </si>
  <si>
    <t>Ahmet Mustafa</t>
  </si>
  <si>
    <t>David Knight</t>
  </si>
  <si>
    <t>Douglas Wright</t>
  </si>
  <si>
    <t>Elaine Sterio</t>
  </si>
  <si>
    <t>Glyn Pashley</t>
  </si>
  <si>
    <t>Ismail Anilmis</t>
  </si>
  <si>
    <t>Jacqui Moore</t>
  </si>
  <si>
    <t>John Quirke</t>
  </si>
  <si>
    <t>Ken Tomkins</t>
  </si>
  <si>
    <t>Lee Sparkes</t>
  </si>
  <si>
    <t>Mark Blundell</t>
  </si>
  <si>
    <t>Nigel Dunnington</t>
  </si>
  <si>
    <t>Robert Holdcroft</t>
  </si>
  <si>
    <t>Surjit Manger</t>
  </si>
  <si>
    <t>Filter Flow (Avg)</t>
  </si>
  <si>
    <t>Amb Temp</t>
  </si>
  <si>
    <t>N/A</t>
  </si>
  <si>
    <t>Power looks low.</t>
  </si>
  <si>
    <t>McOpCo Avg</t>
  </si>
  <si>
    <t>Stewart Williams</t>
  </si>
  <si>
    <t xml:space="preserve">Cost </t>
  </si>
  <si>
    <t>Electricity cost: £0.27 per Kw/h</t>
  </si>
  <si>
    <t>CO2e: 1 Kw/h = 0.21233Kg/CO2e</t>
  </si>
  <si>
    <t>CO2e/t</t>
  </si>
  <si>
    <t>0014 - Ilford (Multiplex 44 - 1 x tower (8v))</t>
  </si>
  <si>
    <t>0030 - Balham (Multiplex 44 - 1 x tower (8v))</t>
  </si>
  <si>
    <t>0042 - Swiss Cottage (Multiplex 44 - 1 x tower (8v))</t>
  </si>
  <si>
    <t>0049 - Peckham Rye Lane (Multiplex 44 - ABS 2)</t>
  </si>
  <si>
    <t>0066 - Acton (Multiplex 44 - 1 x tower (8v))</t>
  </si>
  <si>
    <t>0082 - Tooting (Multiplex 44 - 1 x tower (8v))</t>
  </si>
  <si>
    <t>0190 - Bethnal Green (Multiplex 44 - 1 x tower (8v))</t>
  </si>
  <si>
    <t>0201 - Hayes (Multiplex 44 - 1 x tower (8v))</t>
  </si>
  <si>
    <t>0223 - Neasden (Multiplex 50 - 2 x towers (8 &amp; 7v))</t>
  </si>
  <si>
    <t>0256 - Colindale (Multiplex 44 - ABS 2)</t>
  </si>
  <si>
    <t>0268 - Leytonstone (Multiplex 44 - 1 x tower (10v))</t>
  </si>
  <si>
    <t>0281 - Lewisham (Multiplex 44 - 1 x tower (8v))</t>
  </si>
  <si>
    <t>0303 - Edge Lane DT (E) (Multiplex 44 - 2 x tower (8v))</t>
  </si>
  <si>
    <t>0332 - Morriston DT (E) (Multiplex 44 - 1 x tower (10v))</t>
  </si>
  <si>
    <t>0336 - Llanelli DT (E) (Multiplex 44 - ABS 2 &amp; 1 x Tower (8v))</t>
  </si>
  <si>
    <t>0366 - Deptford (Multiplex 44 - 1 x tower (8v))</t>
  </si>
  <si>
    <t>0370 - Stonedale Lane (Multiplex 44 - ABS 2 &amp; 1 x Tower (8v))</t>
  </si>
  <si>
    <t>0373 - Forest Gate (Multiplex 44 - 2 x tower (6v))</t>
  </si>
  <si>
    <t>0383 - Southport 2 DT (E) (Multiplex 44 - 2 x tower (8v))</t>
  </si>
  <si>
    <t>0395 - Brent Cross (Multiplex 44 - ABS 1)</t>
  </si>
  <si>
    <t>0414 - Telford (Multiplex 44 - 2 x tower (8v))</t>
  </si>
  <si>
    <t>0418 - Hillsborough (Multiplex 44 - ABS 2)</t>
  </si>
  <si>
    <t>0420 - North Finchley (Multiplex 44 - 1 x tower (8v))</t>
  </si>
  <si>
    <t>0441 - Wigan Gower St (Multiplex 44 - ABS 2 &amp; 1 x Tower (8v))</t>
  </si>
  <si>
    <t>0455 - Ealing (Multiplex 50 - 1 x tower (10v))</t>
  </si>
  <si>
    <t>0464 - Barnsley 2 (E) (Multiplex 44 - ABS 2 &amp; 1 x Tower (8v))</t>
  </si>
  <si>
    <t>0466 - Widnes (E) (Multiplex 44 - 1 x tower (10v))</t>
  </si>
  <si>
    <t>0479 - Arnison Centre (E) (Multiplex 44 - ABS 2)</t>
  </si>
  <si>
    <t>0490 - Gatwick South (Multiplex 44 - 2 x tower (8v))</t>
  </si>
  <si>
    <t>0500 - Notting Hill Gate (Multiplex 44 - 1 x tower (8v))</t>
  </si>
  <si>
    <t>0542 - Newcastle 3 (Multiplex 44 - ABS 2)</t>
  </si>
  <si>
    <t>0584 - Tankersley (E) (Multiplex 44 - 1 x tower (10v))</t>
  </si>
  <si>
    <t>0614 - Darlington 2 (E) (Multiplex 44 - 2 x tower (8v))</t>
  </si>
  <si>
    <t>0631 - Crosshands (E) (Multiplex 44 - 2 x towers (8v))</t>
  </si>
  <si>
    <t>0633 - Pontefract (Multiplex 44 - 1 x tower (8v))</t>
  </si>
  <si>
    <t>0654 - Finchley Lido (Multiplex 44 - ABS 1)</t>
  </si>
  <si>
    <t>0658 - Hammersmith 2 (Multiplex 44 - 1 x tower (10v))</t>
  </si>
  <si>
    <t>0733 - Wishaw (E) (Energize - 1 x Tower (8v))</t>
  </si>
  <si>
    <t>0744 - Llantrisant (Multiplex 44 - 2 x tower (7 &amp; 6v))</t>
  </si>
  <si>
    <t>0784 - Mansfield 2 (Multiplex 44 - ABS 2)</t>
  </si>
  <si>
    <t>0792 - Wolviston (E) (Multiplex 44 - 1 x tower (8v))</t>
  </si>
  <si>
    <t>0801 - Meir (Multiplex 44 - 2 x tower (8v))</t>
  </si>
  <si>
    <t>0803 - Runcorn (Multiplex 44 - ABS 2)</t>
  </si>
  <si>
    <t>0818 - Winsford (E) (Multiplex 44 - 1 x tower (8v))</t>
  </si>
  <si>
    <t>0834 - Wembley Park D/T (Multiplex 44 - 2 x tower (8v))</t>
  </si>
  <si>
    <t>0838 - Catford 2 (Multiplex 44 - 1 x tower (10v))</t>
  </si>
  <si>
    <t>0844 - Dagenham 3 (Multiplex 44 - ABS 1)</t>
  </si>
  <si>
    <t>0851 - Byker (Multiplex 44 - ABS 2)</t>
  </si>
  <si>
    <t>0856 - Friern Barnet (Multiplex 44 - ABS 1)</t>
  </si>
  <si>
    <t>0862 - Camberley 2 (Multiplex 44 - 1 x tower (8v))</t>
  </si>
  <si>
    <t>0870 - Kingswinford (Multiplex 44 - 1 x tower (8v))</t>
  </si>
  <si>
    <t>0874 - Switch Island (E) (Multiplex 44 - ABS 2 &amp; 1 x Tower (8v))</t>
  </si>
  <si>
    <t>0879 - Riverside (E) (Multiplex 44 - 1 x tower (8v))</t>
  </si>
  <si>
    <t>0902 - Aberdare (E) (Multiplex 44 - ABS 2 &amp; 1 x tower (8v))</t>
  </si>
  <si>
    <t>0908 - Bristol Hengrove (Multiplex 44 - ABS 2)</t>
  </si>
  <si>
    <t>0937 - Peterlee (Multiplex 44 - 1 x tower (8v))</t>
  </si>
  <si>
    <t>0941 - Coulby Newham (E) (Multiplex 44 - 1 x tower (8v))</t>
  </si>
  <si>
    <t>0944 - Stratford (Multiplex 44 - 1 x tower (8v))</t>
  </si>
  <si>
    <t>0951 - Port Talbot (E) (Multiplex 44 - 1 x tower (8v))</t>
  </si>
  <si>
    <t>0955 - Berwick upon Tweed (Multiplex 44 - 1 x tower (10v))</t>
  </si>
  <si>
    <t>0962 - Moore Farm (Multiplex 44 - 2 x tower (8v))</t>
  </si>
  <si>
    <t>0969 - Crayford (Multiplex 44 - ABS 2 &amp; 1 x tower (8v))</t>
  </si>
  <si>
    <t>0979 - Lincoln Ropewalk (Multiplex 44 - 2 x tower (8v))</t>
  </si>
  <si>
    <t>0982 - Thinford FS (Multiplex 44 - 1 x tower (9v))</t>
  </si>
  <si>
    <t>0984 - Longwell Green (Multiplex 44 - ABS 2)</t>
  </si>
  <si>
    <t>0996 - Rock Retail (Multiplex 44 - 1 x tower (10v))</t>
  </si>
  <si>
    <t>1010 - Mottram (E) (Multiplex 44 - ABS 2 &amp; 1 x Tower (8v))</t>
  </si>
  <si>
    <t>1023 - Chirk (Multiplex 44 - ABS 2 &amp; 1 x Tower (8v))</t>
  </si>
  <si>
    <t>1024 - Tonypandy (E) (Multiplex 44 - ABS 2)</t>
  </si>
  <si>
    <t>1026 - Glasshoughton (Multiplex 44 - 2 x tower (10 &amp; 8v))</t>
  </si>
  <si>
    <t>1033 - Oldham 3 (E) (Multiplex 44 - 1 x tower (10v))</t>
  </si>
  <si>
    <t>1056 - Lincoln D/T (Multiplex 44 - ABS 2)</t>
  </si>
  <si>
    <t>1073 - Seven Kings D/T (Multiplex 44 - ABS 1)</t>
  </si>
  <si>
    <t>1096 - Queensway (Multiplex 44 - 1 x tower (8v))</t>
  </si>
  <si>
    <t>1104 - Consett (Multiplex 44 - 2 x tower (8v))</t>
  </si>
  <si>
    <t>1110 - Meridian Retail Park (Energize - ABS 1)</t>
  </si>
  <si>
    <t>1111 - Cambridge Newmarket (Multiplex 50 - 1 x tower (10v))</t>
  </si>
  <si>
    <t>1123 - Cortonwood (Multiplex 44 - 1 x tower (10v))</t>
  </si>
  <si>
    <t>1133 - Ashington (Multiplex 44 - 1 x tower (10v))</t>
  </si>
  <si>
    <t>1148 - Redcar 2 (E) (Multiplex 44 - 1 x tower (10v))</t>
  </si>
  <si>
    <t>1164 - New Denham (Multiplex 44 - 1 x tower (10v))</t>
  </si>
  <si>
    <t>1174 - Blyth (Northumberland) (Multiplex 44 - 2 x tower (8v))</t>
  </si>
  <si>
    <t>1181 - Potters Bar (Multiplex 44 - 1 x tower (10v))</t>
  </si>
  <si>
    <t>1199 - Liverpool - Aigburth Road (Multiplex 44 - 2 x tower (8v))</t>
  </si>
  <si>
    <t>1246 - Cutty Sark (Multiplex 44 - 1 x tower (8v))</t>
  </si>
  <si>
    <t>1261 - Ocean Plaza  (Multiplex 44 - 1 x tower (10v))</t>
  </si>
  <si>
    <t>1274 - Hazel Grove (E) (Multiplex 44 - ABS 2)</t>
  </si>
  <si>
    <t>1342 - Cyfartha Retail Park (Multiplex 44 - ABS 2)</t>
  </si>
  <si>
    <t>1359 - Bletchley (E) (Energize - ABS 2)</t>
  </si>
  <si>
    <t>1364 - Merthyr Tydfil (Multiplex 44 - 1 x tower (8v))</t>
  </si>
  <si>
    <t>1376 - Westfield Stratford (Multiplex 50 - 2 x ABS 2)</t>
  </si>
  <si>
    <t>1378 - West Auckland (E) (Multiplex 44 - 1 x tower (10v))</t>
  </si>
  <si>
    <t>1437 - Wigan Morris Street (Multiplex 44 - 1 x tower (8v))</t>
  </si>
  <si>
    <t>1448 - Loughborough (Multiplex 44 - 1 x tower (8v))</t>
  </si>
  <si>
    <t>1473 - Alnwick (E) (Multiplex 44 - 1 x tower (8v))</t>
  </si>
  <si>
    <t>1483 - Eston (E) (Energize - 1 x Tower (8v))</t>
  </si>
  <si>
    <t>1485 - Aylesford (Multiplex 44 - 1 x tower (10v))</t>
  </si>
  <si>
    <t>1492 - Cameron Toll (Multiplex 44 - 1 x tower (10v))</t>
  </si>
  <si>
    <t>1507 - Acton North (Multiplex 44 - ABS 1)</t>
  </si>
  <si>
    <t>1521 - Widnes 2 (Multiplex 44 - ABS 1)</t>
  </si>
  <si>
    <t>1545 - Barnsley (Multiplex 44 - ABS 1)</t>
  </si>
  <si>
    <t>1635 - Paddington (Multiplex 44 - ABS 2)</t>
  </si>
  <si>
    <t>1688 - Byker Kitchen (Multiplex 44 - ABS 2)</t>
  </si>
  <si>
    <t>1691 - Wigston Delivery Kitchen (Multiplex 44 - ABS 2)</t>
  </si>
  <si>
    <t>1714 - Oswestry (Multiplex 44 - ABS 2)</t>
  </si>
  <si>
    <t>2131 - Portsmouth Hub (Multiplex 44 - ABS 2)</t>
  </si>
  <si>
    <t>0043 - Staines 1 (Multiplex 44 - 1 x tower (8v))</t>
  </si>
  <si>
    <t>0169 - Wallasey (E) (Multiplex 44 - 1 x tower (8v))</t>
  </si>
  <si>
    <t>0202 - Birkenhead (E) (Multiplex 44 - 1 x tower (8v))</t>
  </si>
  <si>
    <t>0257 - Cardiff Queens Street (Multiplex 44 - 2 x towers (8v))</t>
  </si>
  <si>
    <t>0300 - Dagenham FS DT (Multiplex 44 - 2 x tower (8v))</t>
  </si>
  <si>
    <t>0308 - Osmaston Park DT (Multiplex 44 - 2 x tower (8v))</t>
  </si>
  <si>
    <t>0344 - Bromborough (E) (Multiplex 44 - 1 x tower (8v))</t>
  </si>
  <si>
    <t>0363 - Stockport Forum (E) (Multiplex 44 - 2 x tower (8v))</t>
  </si>
  <si>
    <t>0428 - Belfast 2 (Multiplex 44 - 1 x tower (8v))</t>
  </si>
  <si>
    <t>0436 - Cardiff Newport Road (Apexx 6 - 2 x towers (6 &amp; 8v))</t>
  </si>
  <si>
    <t>0462 - Milton Keynes Arena (E) (Multiplex 44 - 1 x tower (10v))</t>
  </si>
  <si>
    <t>0493 - Kitts Green (E) (Multiplex 44 - 1 x tower (10v))</t>
  </si>
  <si>
    <t>0498 - Culverhouse Cross (E) (Multiplex 44 - 1 x tower (8v))</t>
  </si>
  <si>
    <t>0566 - Hanworth (Multiplex 44 - 1 x tower (10v))</t>
  </si>
  <si>
    <t>0624 - Strood D/T (Apexx 6  - 2 x ABS 2)</t>
  </si>
  <si>
    <t>0626 - Bedford Interchange (E) (Multiplex 44 - 2 x tower (8v))</t>
  </si>
  <si>
    <t>0646 - Cumbernauld (E) (Energize - 1 x Tower (10v))</t>
  </si>
  <si>
    <t>0664 - Livingston (E) (Multiplex 44 - 2 x tower (8v))</t>
  </si>
  <si>
    <t>0682 - Oldbury (Multiplex 44 - 2 x tower (8 &amp; 10v))</t>
  </si>
  <si>
    <t>0766 - Cardiff - St Marys Street (E) (Multiplex 44 - 1 x tower (8v))</t>
  </si>
  <si>
    <t>0895 - Bredbury (Multiplex 44 - 1 x tower (10v))</t>
  </si>
  <si>
    <t>0914 - Staines 2 (Multiplex 44 - ABS 2)</t>
  </si>
  <si>
    <t>1029 - Cardiff Excelsior Road (E) (Multiplex 44 - 1 x tower (8v))</t>
  </si>
  <si>
    <t>1095 - Sheppey D/T (Multiplex 44 - 2 x tower (7 &amp; 10v))</t>
  </si>
  <si>
    <t>1097 - Small Heath (Multiplex 44 - 2 x tower (7 &amp; 10v))</t>
  </si>
  <si>
    <t>1187 - Medway City (Multiplex 44 - 2 x tower (8v))</t>
  </si>
  <si>
    <t>1234 - Stechford Retail Park (E) (Multiplex 44 - 1 x tower (10v))</t>
  </si>
  <si>
    <t>1316 - Selby (Multiplex 44 - ABS 1)</t>
  </si>
  <si>
    <t>1362 - Cardiff Shopping Centre (Multiplex 44 - 1 x tower (8v))</t>
  </si>
  <si>
    <t>1475 - Derby (E) (Multiplex 44 - ABS 2)</t>
  </si>
  <si>
    <t>1577 - Cardiff Ty Glas (Multiplex 44 - ABS 1)</t>
  </si>
  <si>
    <t>1599 - Broadstairs (Multiplex 44 - ABS 2)</t>
  </si>
  <si>
    <t>1638 - Boston (Multiplex 44 - ABS 2)</t>
  </si>
  <si>
    <t>1655 - Sittingbourne Delivery Kitchen (Multiplex 44 - ABS 2)</t>
  </si>
  <si>
    <t>1658 - Selly Oak (Multiplex 44 - ABS 2)</t>
  </si>
  <si>
    <t>1667 - Brownhills (Multiplex 44 - ABS 2)</t>
  </si>
  <si>
    <t>1670 - Colchester (Multiplex 44 - ABS 2)</t>
  </si>
  <si>
    <t>1671 - Folkstone (Tesco) (Multiplex 44 - ABS 2)</t>
  </si>
  <si>
    <t>1672 - Thirsk (Multiplex 44 - ABS 2)</t>
  </si>
  <si>
    <t>1674 - Belfast Ballygomartin (Tesco) (Multiplex 44 - ABS 2)</t>
  </si>
  <si>
    <t>1675 - Louth (Multiplex 44 - ABS 2)</t>
  </si>
  <si>
    <t>1678 - Dewsbury (Multiplex 44 - ABS 2)</t>
  </si>
  <si>
    <t>1679 - Tyneside Delivery Kitchen (Multiplex 44 - ABS 2)</t>
  </si>
  <si>
    <t>1680 - Erith Delivery Kitchen (Multiplex 44 - ABS 2)</t>
  </si>
  <si>
    <t>1681 - Bermondsey Delivery Kitchen (Multiplex 44 - ABS 2)</t>
  </si>
  <si>
    <t>1684 - Nelson Broadway (Multiplex 44 - ABS 2)</t>
  </si>
  <si>
    <t>1685 - Christchurch (Multiplex 44 - ABS 2)</t>
  </si>
  <si>
    <t>1686 - Coventry Abbey Park (Asda) (Multiplex 44 - ABS 2)</t>
  </si>
  <si>
    <t>1687 - Warrington Whittle Avenue (Multiplex 44 - ABS 2)</t>
  </si>
  <si>
    <t>1689 - Cumbernauld Craiglinn Park (Multiplex 44 - ABS 2)</t>
  </si>
  <si>
    <t>1690 - Blyth (Worksop) (Multiplex 44 - ABS 2)</t>
  </si>
  <si>
    <t>1692 - Barrhead Glasgow (Multiplex 44 - ABS 2)</t>
  </si>
  <si>
    <t>1693 - Swansea - Tesco (Multiplex 44 - 2 x tower (14v))</t>
  </si>
  <si>
    <t>1695 - Bidston Moss (Multiplex 44 - ABS 2)</t>
  </si>
  <si>
    <t>1698 - Mansfield Asda (Multiplex 44 - ABS 2)</t>
  </si>
  <si>
    <t>1700 - Winchester (Multiplex 44 - ABS 2)</t>
  </si>
  <si>
    <t>1701 - Aberdeen Craigshaw Road (Multiplex 44 - ABS 2)</t>
  </si>
  <si>
    <t>1705 - Peterborough Delivery Kitchen (Multiplex 44 - ABS 2)</t>
  </si>
  <si>
    <t>1709 - Bedford Fairhill (Multiplex 44 - ABS 2)</t>
  </si>
  <si>
    <t>1711 - Motherwell (Multiplex 44 - ABS 2)</t>
  </si>
  <si>
    <t>1716 - Leek Churnet Way (Multiplex 44 - ABS 2)</t>
  </si>
  <si>
    <t>1721 - Lowestoft (Multiplex 44 - ABS 2)</t>
  </si>
  <si>
    <t>1888 - Copper Pot Knowlsey (Multiplex 44 - ABS 2)</t>
  </si>
  <si>
    <t>2033 - Ruislip Dairy Lane (Multiplex 44 - ABS 2)</t>
  </si>
  <si>
    <t>2091 - Wrexham Delivery Kitchen  (Multiplex 44 - ABS 2)</t>
  </si>
  <si>
    <t>0612 - Traveller Friend (Energize - 1 x Tower (10v))</t>
  </si>
  <si>
    <t>0008 - Victoria (Multiplex 44 - 1 x tower (8v))</t>
  </si>
  <si>
    <t>0025 - Fulham (Multiplex 44 - 1 x tower (8v))</t>
  </si>
  <si>
    <t>0374 - Victoria Place (Apexx 6 - 1 x tower (8v))</t>
  </si>
  <si>
    <t>1011 - Victoria Station (Multiplex 44 - 1 x tower (8v))</t>
  </si>
  <si>
    <t>2070 - Taplow (Multiplex 44 - ABS 2)</t>
  </si>
  <si>
    <t>Anisha Sharma</t>
  </si>
  <si>
    <t>Harry Rashid</t>
  </si>
  <si>
    <t>Carol Rogerson</t>
  </si>
  <si>
    <t>Ron Mounsey</t>
  </si>
  <si>
    <t>Richard Forte</t>
  </si>
  <si>
    <t>Franchisee</t>
  </si>
  <si>
    <t>David Shawyer</t>
  </si>
  <si>
    <t>0015 - Earls Court</t>
  </si>
  <si>
    <t>0385 - Kingston</t>
  </si>
  <si>
    <t>0346 - Peterborough DT</t>
  </si>
  <si>
    <t>0263 - Ruislip High Street (Multiplex 44 - 1 x tower (8v))</t>
  </si>
  <si>
    <t>0480 - Bridgend (Multiplex 44 - ABS 2)</t>
  </si>
  <si>
    <t>0484 - Target (Multiplex 44 - ABS 2)</t>
  </si>
  <si>
    <t>1669 - Ilminster (Multiplex 44 - ABS 2)</t>
  </si>
  <si>
    <t>1697 - Ipswich Tesco (Multiplex 44 - ABS 2)</t>
  </si>
  <si>
    <t>1911 - Skegness (Multiplex 44 - ABS 2)</t>
  </si>
  <si>
    <t>1996 - Wrexham (Multiplex 44 - ABS 2)</t>
  </si>
  <si>
    <t>2105 - Sandwich (Multiplex 44 - ABS 2)</t>
  </si>
  <si>
    <t>2144 - Basildon Delivery Kitchen (Multiplex 44 - ABS 2)</t>
  </si>
  <si>
    <t>2183 - Harlow Delivery Kitchen (Multiplex 44 - ABS 2)</t>
  </si>
  <si>
    <t>2210 - Liverpool Delivery Kitchen (Multiplex 44 - ABS 2)</t>
  </si>
  <si>
    <t>0037 - Walthamstow (Multiplex 44 - ABS 2)</t>
  </si>
  <si>
    <t>0443 - Linwood (Multiplex 50 - ABS 2)</t>
  </si>
  <si>
    <t>0674 - Kingsmill (Energize - ABS 2 &amp; 1 x Tower (8v))</t>
  </si>
  <si>
    <t>0929 - Telford Forge (Multiplex 44 - ABS 2 &amp; 1 x tower (8v))</t>
  </si>
  <si>
    <t>0119 - MAIDENHEAD (Multiplex 44 - 1 x tower (8v))</t>
  </si>
  <si>
    <t>0319 - Leicester - Fosse Park D/T (Multiplex 50 - 2 x towers (8v))</t>
  </si>
  <si>
    <t>0421 - Chelmsford - Boreham Interchange (Multiplex 44 - 1 x tower (10v))</t>
  </si>
  <si>
    <t>1358 - BEACONSFIELD MSA</t>
  </si>
  <si>
    <t>Jamie Catling</t>
  </si>
  <si>
    <t>Taimoor Sheikh</t>
  </si>
  <si>
    <t>Victor Arcinega</t>
  </si>
  <si>
    <t>Mark Nutall</t>
  </si>
  <si>
    <t xml:space="preserve">Alan Halliday </t>
  </si>
  <si>
    <t>Alan Butchers</t>
  </si>
  <si>
    <t>Jose Calaza</t>
  </si>
  <si>
    <t>Mike Guerin</t>
  </si>
  <si>
    <t>NB. Where Filter Flow is unavailable, the average across all restaurants is 80.73% of Coarse Flow goes through DP filter.</t>
  </si>
  <si>
    <t>Service Co.</t>
  </si>
  <si>
    <t>Unique</t>
  </si>
  <si>
    <t>Cost vs Bench*</t>
  </si>
  <si>
    <t>FME Services UK Ltd</t>
  </si>
  <si>
    <t>ESG</t>
  </si>
  <si>
    <t>IPM</t>
  </si>
  <si>
    <t>Wessex</t>
  </si>
  <si>
    <t>JAC</t>
  </si>
  <si>
    <t>ABS</t>
  </si>
  <si>
    <t>Laura Wilder</t>
  </si>
  <si>
    <t>1741 - Bristol Emersons Green (Multiplex 44 - ABS 2)</t>
  </si>
  <si>
    <t xml:space="preserve">Reinstall 20/2/24. </t>
  </si>
  <si>
    <t>Mohamed Nakmouch</t>
  </si>
  <si>
    <t>0640 - Chilwell (Multiplex 44 - ABS 2)</t>
  </si>
  <si>
    <t>1832 - Crewe - Market Centre (Multiplex 44 - ABS 2)</t>
  </si>
  <si>
    <t>Tony Higdon</t>
  </si>
  <si>
    <t>1998 - Fareham - Whiteley Village (Multiplex 44 - ABS 2)</t>
  </si>
  <si>
    <t>1718 - Birmingham Exchange Square (Multiplex 44 - ABS 2)</t>
  </si>
  <si>
    <t>1611 - Bolton - MANCHESTER ROAD  (Multiplex 44 - ABS 2)</t>
  </si>
  <si>
    <t>0326 - CARLISLE (Multiplex 44 - 2 x tower (8v))</t>
  </si>
  <si>
    <t>0805 - CARLISLE D/T (Multiplex 44 - 1 x tower (10v))</t>
  </si>
  <si>
    <t>2162 - Chelmer Village  (Multiplex 44 - ABS 2)</t>
  </si>
  <si>
    <t>1708 - Colliers Wood (Multiplex 44 - ABS 2)</t>
  </si>
  <si>
    <t>2027 - Didcot Orchard Centre (Multiplex 44 - ABS 2)</t>
  </si>
  <si>
    <t>1514 - DURHAM DRAGON LANE  (Multiplex 44 - ABS 2)</t>
  </si>
  <si>
    <t>1229 - Edinburgh - STRAITON (E) (Multiplex 44 - ABS 2)</t>
  </si>
  <si>
    <t>1717 - Glossop (Multiplex 44 - ABS 2)</t>
  </si>
  <si>
    <t>1702 - HAVERHILL  (Multiplex 44 - ABS 2)</t>
  </si>
  <si>
    <t>2171 - Hempstead Valley (Multiplex 44 - ABS 2)</t>
  </si>
  <si>
    <t>1737 - High Wycombe - Cressex Island (Multiplex 44 - ABS 2)</t>
  </si>
  <si>
    <t>1726 - HIGHBRIDGE  (Multiplex 44 - ABS 2)</t>
  </si>
  <si>
    <t>2124 - ILKLEY  (Multiplex 44 - ABS 2)</t>
  </si>
  <si>
    <t>0492 - KINNAIRD PARK  (Multiplex 44 - ABS 2)</t>
  </si>
  <si>
    <t>0540 - LOMBARDY</t>
  </si>
  <si>
    <t>1939 - MARTLESHAM HEATH  (Multiplex 44 - ABS 2)</t>
  </si>
  <si>
    <t>1704 - Milford Haven (Multiplex 44 - ABS 2)</t>
  </si>
  <si>
    <t>1868 - Northallerton (Multiplex 44 - ABS 2)</t>
  </si>
  <si>
    <t>2211 - Preston Delivery Kitchen (Multiplex 44 - ABS 2)</t>
  </si>
  <si>
    <t>1899 - QUEENSFERRY (Multiplex 44 - ABS 2)</t>
  </si>
  <si>
    <t>1244 - Shrewsbury - Battlefield Road (Multiplex 44 - 1 x tower (8v))</t>
  </si>
  <si>
    <t>2125 - Skelton Lakes (Multiplex 44 - ABS 2)</t>
  </si>
  <si>
    <t>2095 - Southport Central 12 (Multiplex 44 - ABS 2)</t>
  </si>
  <si>
    <t>1218 - Sunderland 2 - North Moor Rd (Multiplex 44 - ABS 2)</t>
  </si>
  <si>
    <t>2393 - Sunderland Delivery Kitchen (Multiplex 44 - ABS 2)</t>
  </si>
  <si>
    <t>0936 - Team Valley (Multiplex 44 - 1 x tower (10v))</t>
  </si>
  <si>
    <t>2176 - Warminster (Multiplex 44 - ABS 2)</t>
  </si>
  <si>
    <t>0780 - Wigston (Multiplex 44 - ABS 2 &amp; 1 x Tower (8v))</t>
  </si>
  <si>
    <t>7131 - Nenagh (Multiplex 44 - ABS 2)</t>
  </si>
  <si>
    <t>7143 - Carrick on Shannon (Multiplex 44 - ABS 2)</t>
  </si>
  <si>
    <t>Jonny Nassau</t>
  </si>
  <si>
    <t>Dean Fitzmaurice</t>
  </si>
  <si>
    <t>Amy Cridland</t>
  </si>
  <si>
    <t>Pritpal Singh</t>
  </si>
  <si>
    <t>No flows</t>
  </si>
  <si>
    <t>Q4 Power</t>
  </si>
  <si>
    <t>0444 - LIVERPOOL ST (Multiplex 50 - 2 x towers (8v))</t>
  </si>
  <si>
    <t>1041 - KINGS CROSS 2  (Multiplex 44 - ABS 2)</t>
  </si>
  <si>
    <t>1712 - BURY ST EDMUNDS  (Multiplex 44 - ABS 2)</t>
  </si>
  <si>
    <t>1713 - CRAWLEY - GATWICK RD  (Multiplex 44 - ABS 2)</t>
  </si>
  <si>
    <t>1773 - LINCOLN SHOWGROUND  (Multiplex 44 - ABS 2)</t>
  </si>
  <si>
    <t>1806 - Middleton - St GEORGE'S RETAIL PK  (Multiplex 44 - ABS 2)</t>
  </si>
  <si>
    <t>1981 - CHESTER COLISEUM SHOPPING PARK  (Multiplex 44 - ABS 2)</t>
  </si>
  <si>
    <t>2194 - Leatherhead - Church St (Multiplex 44 - ABS 2)</t>
  </si>
  <si>
    <t>2233 - SWANLEY CENTRE (Multiplex 44 - ABS 2)</t>
  </si>
  <si>
    <t>2345 - NEWARK - LONDON RD  (Multiplex 44 - ABS 2)</t>
  </si>
  <si>
    <t>2352 - Warrington Delivery Kitchen (Multiplex 44 - ABS 2)</t>
  </si>
  <si>
    <t>2448 - SALFORD TRAFFORD RD  (Multiplex 44 - ABS 2)</t>
  </si>
  <si>
    <t>2526 - Basildon - PITSEA NORTHLAND  (Multiplex 44 - ABS 2)</t>
  </si>
  <si>
    <t>Reema Mavani</t>
  </si>
  <si>
    <t>Trishna Vaid</t>
  </si>
  <si>
    <t>Elizabeth Isherwood</t>
  </si>
  <si>
    <t>In House</t>
  </si>
  <si>
    <t>Sandy Madhar</t>
  </si>
  <si>
    <t>Richard Cross</t>
  </si>
  <si>
    <t>David Walker</t>
  </si>
  <si>
    <t>Paddy Cusack</t>
  </si>
  <si>
    <t>R+S Services</t>
  </si>
  <si>
    <t>Lee Bryant</t>
  </si>
  <si>
    <t>Shanu Subra</t>
  </si>
  <si>
    <t>Greg Abbott</t>
  </si>
  <si>
    <t>Walter Wright</t>
  </si>
  <si>
    <t>Peter Tassell</t>
  </si>
  <si>
    <t>0788 - AIRDRIE (Energize &amp; Tower )</t>
  </si>
  <si>
    <t>2149 - Basingstoke - HATCH WARREN  (Multiplex 44 - ABS 2)</t>
  </si>
  <si>
    <t>1546 - Bracknell - THE LEXICON  (Multiplex 44 - ABS 1)</t>
  </si>
  <si>
    <t>1633 - Bristol Hengrove DK (Multiplex 44 - ABS 2)</t>
  </si>
  <si>
    <t>0618 - BUCKSBURN (Energize &amp; Tower )</t>
  </si>
  <si>
    <t>0967 - COSHAM D/T</t>
  </si>
  <si>
    <t>1539 - DALKEITH  (Multiplex 44 - ABS 1)</t>
  </si>
  <si>
    <t>0637 - Edinburgh - TELFORD ROAD  (Multiplex 44 - ABS 1)</t>
  </si>
  <si>
    <t>0006 - KENSINGTON  (ABS 1.0)</t>
  </si>
  <si>
    <t>0089 - PORTSMOUTH COM RD (Multiplex 44 - 1 x tower (10v))</t>
  </si>
  <si>
    <t>1487 - PORTSMOUTH NORTH HARBOUR D/T</t>
  </si>
  <si>
    <t>0486 - Richmond (Multiplex 44 - ABS 2)</t>
  </si>
  <si>
    <t>0413 - SHREWSBURY MEOLE BRACE</t>
  </si>
  <si>
    <t>1166 - The Chimes (INTU) (P)</t>
  </si>
  <si>
    <t>2500 - TUNSTALL (Multiplex 44 - ABS 2)</t>
  </si>
  <si>
    <t>0050 - UXBRIDGE</t>
  </si>
  <si>
    <t>1163 - WATERLOO STN</t>
  </si>
  <si>
    <t>1673 - Westfield London (Multiplex 44 Dual Carb - 2 x towers (20v))</t>
  </si>
  <si>
    <t>Copy to Craig Dilnot</t>
  </si>
  <si>
    <t>JHES</t>
  </si>
  <si>
    <t>2474 - BRENTWOOD HIGH STREET  (Multiplex 44 - ABS 2)</t>
  </si>
  <si>
    <t>Steve Smith</t>
  </si>
  <si>
    <t>1801 - Crediton - Joesph Locke Way (ABS 2.0) (Multiplex 44 - ABS 2)</t>
  </si>
  <si>
    <t>Abel Campos/2</t>
  </si>
  <si>
    <t>1810 - ELLESMERE PORT (ABS 2.0) (Multiplex 44 - ABS 2)</t>
  </si>
  <si>
    <t>0550 - Farnborough (Multiplex 44 - ABS 2 )</t>
  </si>
  <si>
    <t>2610 - FOLKSTONE SERVICES  (Multiplex 44 - ABS 2)</t>
  </si>
  <si>
    <t>Road Chef</t>
  </si>
  <si>
    <t>1396 - Greenford 2 (Multiplex 50 - 2 x towers (8v))</t>
  </si>
  <si>
    <t>Abel Campos/1</t>
  </si>
  <si>
    <t>2291 - HIGH WYCOMBE RETAIL PK  (Multiplex 44 - ABS 2)</t>
  </si>
  <si>
    <t>2551 - OXFORD CORNMARKET  (Multiplex 44 - ABS 2)</t>
  </si>
  <si>
    <t>Harbir Singh Bakshi</t>
  </si>
  <si>
    <t>Richard Marcroft</t>
  </si>
  <si>
    <t>2652 - Blackburn - MAYSON STREET  (Multiplex 44 - ABS 2)</t>
  </si>
  <si>
    <t>1034 - Prescot Retail Park (Multiplex 44 - ABS 2)</t>
  </si>
  <si>
    <t>1715 - Enniskillen (Multiplex 44 - ABS 2)</t>
  </si>
  <si>
    <t>1770 - Magherafelt (Multiplex 44 - ABS 2)</t>
  </si>
  <si>
    <t>Q1 '25 Power</t>
  </si>
  <si>
    <t>New Mx44 in early Nov has fixed quality.Power usgae still very high</t>
  </si>
  <si>
    <t>New Mx. has revolutionised quality. Filter data sometimes higher than Coarse? Lower power post refit.</t>
  </si>
  <si>
    <t>Welbilt power test</t>
  </si>
  <si>
    <t xml:space="preserve"> IB right on 5°C mark but water flowing to ABS &amp; towers is fine. High vol. Performance consistent. Sensor placement?</t>
  </si>
  <si>
    <t>ABS still compensating for high Sys A temps. Power low as a result</t>
  </si>
  <si>
    <t>Closed for COTF in Jan. OK until then</t>
  </si>
  <si>
    <t>Sys A flow problem from 5/11 - ABS will part compensate. Ongoing issue. Power low as a consequence.</t>
  </si>
  <si>
    <t>Power sensor data wrong - too low</t>
  </si>
  <si>
    <t>Very poor 4G signal @ site</t>
  </si>
  <si>
    <t>IQ 100 since reopened post COTF</t>
  </si>
  <si>
    <t>Equipment Age</t>
  </si>
  <si>
    <t>ABS/PCB failure Apr25 - site down for 2/3 days</t>
  </si>
  <si>
    <t>ACS</t>
  </si>
  <si>
    <t>Joanne Jones</t>
  </si>
  <si>
    <t>0068 - KILBURN (ABS 2.0)</t>
  </si>
  <si>
    <t>0917 - BRACKNELL 2 (Multiplex 44 - 2 x towers (8v))</t>
  </si>
  <si>
    <t>0970 - Stairfoot (E) (Multiplex 44 - ABS 2)</t>
  </si>
  <si>
    <t>0011 - SHEPHERDS BUSH</t>
  </si>
  <si>
    <t>1501 - STOURBRIDGE (ABS 2.0) (Multiplex 44 - ABS 2)</t>
  </si>
  <si>
    <t>1746 - Coleraine</t>
  </si>
  <si>
    <t>1774 - SHEPSHED - LEICESTER RD  (Multiplex 44 - ABS 2)</t>
  </si>
  <si>
    <t>2042 - EXETER - TESCOS (ABS 2.0)</t>
  </si>
  <si>
    <t>2258 - CLAYTON GREEN (ABS 2.0)</t>
  </si>
  <si>
    <t>2382 - GOSPORT HIGH STREET (ABS 2.0)</t>
  </si>
  <si>
    <t>2586 - SUTTON IN ASHFIELD (ABS 2.0) (Multiplex 44 - ABS 2)</t>
  </si>
  <si>
    <t>2649 - BRIDGEND OUTLET VILLAGE (ABS 2.0)</t>
  </si>
  <si>
    <t>Keesia Pearce</t>
  </si>
  <si>
    <t>Bruce Baillie</t>
  </si>
  <si>
    <t xml:space="preserve">Angus Fraser </t>
  </si>
  <si>
    <t>Q2 '25 Power</t>
  </si>
  <si>
    <t>Network North</t>
  </si>
  <si>
    <t>Network East</t>
  </si>
  <si>
    <t>Network West</t>
  </si>
  <si>
    <t>DML Electrical Services</t>
  </si>
  <si>
    <t>Sys A high until early June but Ice Bath solid. Power back to 'normal'</t>
  </si>
  <si>
    <t xml:space="preserve">Sys A consistently above 5°C barrier _ ABS compensating. Ice bath fluctuating badly until NO DATA early May.. </t>
  </si>
  <si>
    <t xml:space="preserve">Ice bath more settled &amp; Sys A fluctuations less pronounced suggesting more equal use of both towers </t>
  </si>
  <si>
    <t>Sys A &amp; B both fluctuate significantly. Ice bath solid.</t>
  </si>
  <si>
    <t xml:space="preserve">Sys A fixed end April - ABS compensating for lapses since. Ice bath still prone to fluctuating. </t>
  </si>
  <si>
    <t>Ice bath/power issue 8-18th April. ABS currently masking most issues, but tower will suffer</t>
  </si>
  <si>
    <t>Frozen ice bath 1-4th June</t>
  </si>
  <si>
    <t>0579 - HERNE BAY D/T (Tower)</t>
  </si>
  <si>
    <t>Very power efficient (too much so?)</t>
  </si>
  <si>
    <t>Power usage remains low after fix.</t>
  </si>
  <si>
    <t>Gateway removed by Franchisee</t>
  </si>
  <si>
    <t>Power use looks high for a new Mx44</t>
  </si>
  <si>
    <t>Sys A fluctuation fixed end-Apr.</t>
  </si>
  <si>
    <t>Jittery ice bath &amp; lately rising Sys A accompanied by power increase</t>
  </si>
  <si>
    <t>Rising power use (weather related?)</t>
  </si>
  <si>
    <t>3 x (accidental?) power outages in Q2, otherwise solid.</t>
  </si>
  <si>
    <t>Equipment room still warm.</t>
  </si>
  <si>
    <t>Continues to be solid after fix in March25</t>
  </si>
  <si>
    <t>2000 - Basingstoke - Chineham Shopping Centre (Multiplex 44 - ABS 2)</t>
  </si>
  <si>
    <t>Ice bath failed lunchtime on 7th July</t>
  </si>
  <si>
    <t>*Benchmark power cost (McOpCo average in Q2)</t>
  </si>
  <si>
    <t>IRLX from 15/8/25 - 15/10/25</t>
  </si>
  <si>
    <t>Q4 '24</t>
  </si>
  <si>
    <t>Relay issue 27/8 - 5/9</t>
  </si>
  <si>
    <t>Power fluctuation affecting ice bath (1/9 onwards)</t>
  </si>
  <si>
    <t>Recirc issue Sept25</t>
  </si>
  <si>
    <t>1/2 Titan (revised water volume in Q3)</t>
  </si>
  <si>
    <t>Henry Terefenko</t>
  </si>
  <si>
    <t>Graham Angus</t>
  </si>
  <si>
    <t>Ryan Straub</t>
  </si>
  <si>
    <t>1706 - BUXTON - STATION ROAD  (Multiplex 44 - ABS 2)</t>
  </si>
  <si>
    <t>1710 - AYLESBURYS ASKEYS  (Multiplex 44 - ABS 2)</t>
  </si>
  <si>
    <t>Don Gordon</t>
  </si>
  <si>
    <t>1795 - DINNINGTON  (Multiplex 44 - ABS 2)</t>
  </si>
  <si>
    <t xml:space="preserve">Franco Ventura </t>
  </si>
  <si>
    <t>1804 - LARKHALL (ABS 2.0)</t>
  </si>
  <si>
    <t>Andrew Gibson</t>
  </si>
  <si>
    <t>1858 - NORWICH - RIVERSIDE  (Multiplex 44 - ABS 2)</t>
  </si>
  <si>
    <t>2099 - Winsford - Bostock Road</t>
  </si>
  <si>
    <t>Jayne Aspin-Mayne</t>
  </si>
  <si>
    <t>2256 - WOKINGHAM (ABS 2.0)</t>
  </si>
  <si>
    <t>2347 - WICKFORD HIGH STREET  (Multiplex 44 - ABS 2)</t>
  </si>
  <si>
    <t>2374 - Cheltenham - GLOUCESTER ROAD  (Multiplex 44 - ABS 2)</t>
  </si>
  <si>
    <t>2606 - CHATHAM DOCKSIDE OUTLET  (Multiplex 44 - ABS 2)</t>
  </si>
  <si>
    <t>1731 - Eastbourne - SOVEREIGN HARBOUR R/PK  (Multiplex 44 - ABS 2)</t>
  </si>
  <si>
    <t>2145 - HAILSHAM  (Multiplex 44 - ABS 2)</t>
  </si>
  <si>
    <t>Michael Robson</t>
  </si>
  <si>
    <t>1769 - Malton - EDENHOUSE ROAD (ABS 2.0)</t>
  </si>
  <si>
    <t>Vinny Sinnathamby</t>
  </si>
  <si>
    <t>Q3 2025 Power</t>
  </si>
  <si>
    <t>Ice bath blows out every day. Needs re-gas?</t>
  </si>
  <si>
    <t>Steady during the day but jittery overnight.  Ice Bath issue mid-Aug</t>
  </si>
  <si>
    <t>Recirc issue fixed 23/8. ABS compensating but not for Tower</t>
  </si>
  <si>
    <t>Sys A went rogue 28/4. Fixed 13/9. Ice bath solid.</t>
  </si>
  <si>
    <t>Major Ice bath issue throughout Aug. Resaonably solid either side.</t>
  </si>
  <si>
    <t>Sys A sensor repositioned 12/6 fixing high temp issue.Solid ice bath but jittery overnight.</t>
  </si>
  <si>
    <t>New Mx44 26/9/25 to fix constantly poor ice bath</t>
  </si>
  <si>
    <t>Ice bath constantly blows out under pressure. Needs re-gas?</t>
  </si>
  <si>
    <t>Sys A (recirc?) issue from 30/7 persists</t>
  </si>
  <si>
    <t xml:space="preserve">Sys A issue- from 20th June fixed 11/8. </t>
  </si>
  <si>
    <t>Ice bath fluctuation possibly down to probe positioning, but power readings very strange.Recrirc issue 3/9-18/9</t>
  </si>
  <si>
    <t>Fluctuating ice bath to 13/8 when fixed. Recirc issue to 25/9. Solid since.</t>
  </si>
  <si>
    <t xml:space="preserve">Ice bath struggles at peak times. </t>
  </si>
  <si>
    <t xml:space="preserve">Ice bath blew out daily Jul/Aug - better in Sept </t>
  </si>
  <si>
    <t>Ice bath blows out every day. Power use remains very high.</t>
  </si>
  <si>
    <t>Sarah McLean</t>
  </si>
  <si>
    <t>Ice bath reasonably solid but recirc issue until mid-Aug.</t>
  </si>
  <si>
    <t>Tricky ice bath Jul/Aug. Better in Sept.</t>
  </si>
  <si>
    <t>Fine July/Aug - Ice Bath goes pear-shaped in Sept. Mx50 - sys B is running hot hence IQ score</t>
  </si>
  <si>
    <t xml:space="preserve">Ice bath blows out every day. </t>
  </si>
  <si>
    <t xml:space="preserve"> V. low filter data issue fixed</t>
  </si>
  <si>
    <t>v. Long run to towers. Site not busy Mon-Fri so recirc goes into idle. Fluctuating &amp; high Sys A. Sys B fine.</t>
  </si>
  <si>
    <t>Major recirc issue for most of July. Followed by fluctuating icebath from 5th Aug</t>
  </si>
  <si>
    <t>Ice bath started to struggle mid-June onwards. Fixed 29/8/25. Masked by ABS</t>
  </si>
  <si>
    <t>Fixed 18th April. Fine since. Water system all boosted so no flow meters. Warm equipment room</t>
  </si>
  <si>
    <t>Too new</t>
  </si>
  <si>
    <t>Solid unti issue early-Sept with Ice Bath &amp; again end-Sept</t>
  </si>
  <si>
    <t>Intermittantly jittery ice bath</t>
  </si>
  <si>
    <t>Ice bath issue 16-19 July. Power sensor not working properly - needs replacing</t>
  </si>
  <si>
    <t>Major ice bath issue 5-25 July. Fine since.</t>
  </si>
  <si>
    <t>Ice bath issue 19 Aug - 3rd Sept</t>
  </si>
  <si>
    <t xml:space="preserve">Ice bath ropey early-Jan. Don’t send to Ismail </t>
  </si>
  <si>
    <t>Relay issue 5/6th Aug</t>
  </si>
  <si>
    <t>Recirc issue 1-4th Aug</t>
  </si>
  <si>
    <t>3 small Ice Bath issues in Aug. Wierd Sys A Rtn spike end-Aug.</t>
  </si>
  <si>
    <t>Ice bath occasionally blowing out</t>
  </si>
  <si>
    <t>Ice bath occasionally blowing out - hence IQ score</t>
  </si>
  <si>
    <t xml:space="preserve">Ice bath blows out every day - ABS partly compensating </t>
  </si>
  <si>
    <t>Ice bath blows out every day</t>
  </si>
  <si>
    <t>Ice bath occasionally fails under pressure</t>
  </si>
  <si>
    <t>Recirc issue most of August</t>
  </si>
  <si>
    <t>Ice bath struggling under pressure. Bigger issue 5-12th Sept</t>
  </si>
  <si>
    <t>Struggles every Q3</t>
  </si>
  <si>
    <t>NEW Mx44 19/4/25 - better performance &amp; drastically reduced power usage vs PY, but still high</t>
  </si>
  <si>
    <t>Ice bath struggling in heat. ABS compensating but power high vs Q3 2024</t>
  </si>
  <si>
    <t xml:space="preserve">Old site in listed building. Ice Bath continues to blow out daily under pressure </t>
  </si>
  <si>
    <t>Q4 2025</t>
  </si>
  <si>
    <t>0340 - CRICKLEWOOD</t>
  </si>
  <si>
    <t>1368 - CLACKET LANE MSA (EAST) (Multiplex 44 - 1 x tower (10v))</t>
  </si>
  <si>
    <t>1369 - CLACKET LANE MSA (WEST) (Multiplex 44 - 2 x tower (10v))</t>
  </si>
  <si>
    <t>1736 - LIVINGSTON FAIRWAYS (ABS 2.0)</t>
  </si>
  <si>
    <t>1739 - Ashford - Chart Road  (Multiplex 44 - ABS 2)</t>
  </si>
  <si>
    <t>1767 - Bridgnorth (Multiplex 44 - ABS 2)</t>
  </si>
  <si>
    <t>1772 - NORWICH MOUSEHOLD (ABS2.0)</t>
  </si>
  <si>
    <t>1779 - BARNSDALE BAR  (Multiplex 44 - ABS 2)</t>
  </si>
  <si>
    <t>1826 - DONCASTER MOTO SERVICES</t>
  </si>
  <si>
    <t>2206 - FAKENHAM - HOLT RD (ABS 2.0)</t>
  </si>
  <si>
    <t>2237 - KING WILLIAM ST  (Multiplex 44 - ABS 2)</t>
  </si>
  <si>
    <t>2245 - Stockton - Yarm Road  (Multiplex 44 - ABS 2)</t>
  </si>
  <si>
    <t>2248 - Nottingham Giltbrook (Multiplex 44 - ABS 2)</t>
  </si>
  <si>
    <t>2268 - Caterham Croydon Rd (Multiplex 44 - ABS 2)</t>
  </si>
  <si>
    <t>2318 - RICKMANSWORTH (Multiplex 44 - ABS 2)</t>
  </si>
  <si>
    <t>2326 - Cheshunt - BROOKFIELD SHOPPING CENTRE (Multiplex 44 - ABS 2)</t>
  </si>
  <si>
    <t>2643 - HEADINGLEY (ABS 2.0)</t>
  </si>
  <si>
    <t>2725 - DERBY- THE MALLARD (Multiplex 44 - ABS 2)</t>
  </si>
  <si>
    <t>Shafali Shown-Keen</t>
  </si>
  <si>
    <t>Lee Gallimore</t>
  </si>
  <si>
    <t>Mathew Jackson</t>
  </si>
  <si>
    <t>Jon Swaby</t>
  </si>
  <si>
    <t>Simon Brown</t>
  </si>
  <si>
    <t>Ash Raju</t>
  </si>
  <si>
    <t>Kevin Foley</t>
  </si>
  <si>
    <t>John Loizou</t>
  </si>
  <si>
    <t>Tom Jamison</t>
  </si>
  <si>
    <t>0253 - NEWCASTLE-UPON-TYNE</t>
  </si>
  <si>
    <t>0254 - South Shields - High St</t>
  </si>
  <si>
    <t>0609 - MELTON MOWBRAY</t>
  </si>
  <si>
    <t>0743 - COSELEY</t>
  </si>
  <si>
    <t>0748 - METRO CENTRE 2</t>
  </si>
  <si>
    <t>0778 - Boldon D/T (Multiplex 44)</t>
  </si>
  <si>
    <t>0891 - BILSTON</t>
  </si>
  <si>
    <t>0894 - SWANSEA 2 (ABS 1.0)</t>
  </si>
  <si>
    <t>0932 - Blaydon Shopping Centre</t>
  </si>
  <si>
    <t>1069 - South Shields DT (Multiplex 44 - ABS 2)</t>
  </si>
  <si>
    <t>1517 - SKELTON (ABS 1.0)</t>
  </si>
  <si>
    <t>1555 - STANLEY (ABS 1.0)</t>
  </si>
  <si>
    <t>1571 - GRANTHAM COLSTERWORTH (ABS 1.0)</t>
  </si>
  <si>
    <t>1743 - AMMANFORD TESCO (Swansea) (Multiplex 44 - ABS 2)</t>
  </si>
  <si>
    <t>EP Oct 25</t>
  </si>
  <si>
    <t>EP Nov 25</t>
  </si>
  <si>
    <t>EP Dec 25</t>
  </si>
  <si>
    <t>EP Q4 25</t>
  </si>
  <si>
    <t>EP 12mths Avg</t>
  </si>
  <si>
    <t>Equipment Performance</t>
  </si>
  <si>
    <t>Power</t>
  </si>
  <si>
    <t>Q4 Ice Bath Efficiency</t>
  </si>
  <si>
    <t>PCB issue 2/1/26</t>
  </si>
  <si>
    <t>Mike Wallace</t>
  </si>
  <si>
    <t>0556 - Upton (Mx44 ABS1 &amp; 1 tower (8v)</t>
  </si>
  <si>
    <t>Power (Previous 5 x Qtrs)</t>
  </si>
  <si>
    <t>This Qtr - Equipment Performance</t>
  </si>
  <si>
    <t xml:space="preserve">Q1 '25 </t>
  </si>
  <si>
    <t xml:space="preserve">Q2 '25 </t>
  </si>
  <si>
    <t>Q4 '25</t>
  </si>
  <si>
    <t>Dean Seary</t>
  </si>
  <si>
    <t>Sys A issue fixed 27/11/25. Fine since.</t>
  </si>
  <si>
    <t>Power down substantially from Summer peak</t>
  </si>
  <si>
    <t>Ice bath consistent but high - check ice bath probe &amp; Sys A Rtn positioning</t>
  </si>
  <si>
    <t>Ice bath solid - Sys A problematic early Oct - better since</t>
  </si>
  <si>
    <t>Ice bath fixed 3rd Nov - Sys A consistemt but slightly high</t>
  </si>
  <si>
    <t xml:space="preserve">Ice bath solid in Q4. Power usage down vs PY </t>
  </si>
  <si>
    <t>Ice bath &amp; Flows all high - check sensor installation</t>
  </si>
  <si>
    <t>Power usage climbing slowly</t>
  </si>
  <si>
    <t>New Mx44 in Oct has fixed all previous issues</t>
  </si>
  <si>
    <t>Ice bath fixed 21/10/25</t>
  </si>
  <si>
    <t>Ice bath blows out daily. Sys A issue from 27/11/25</t>
  </si>
  <si>
    <t>Sys A flow fixed 1/12</t>
  </si>
  <si>
    <t>Something (?) fixed 7th Nov to bring down Sys A Rtn - Ice Bath solid. Power low even though turnd off at night?</t>
  </si>
  <si>
    <t>Ice bath solid - Sys A flow &amp; Rtn both high - low power suggests pump/motor failure</t>
  </si>
  <si>
    <t>Sys A issue fixed 24/11. Fine since</t>
  </si>
  <si>
    <t>Ice bath fine but Sys A consistemtly high - motor/pump struggling?</t>
  </si>
  <si>
    <t>Ice bath fixed 16/11/25 but Sys A flow/rtn went haywire at the same time</t>
  </si>
  <si>
    <t>Ice bath solid &amp; Sys A flow high - low power suggests pump/motor failure</t>
  </si>
  <si>
    <t>Ice bath solid - Sys A flow high but consistent after repair in Aug.</t>
  </si>
  <si>
    <t>Ice bath fixed Nov25</t>
  </si>
  <si>
    <t>Ice bath solid but Sys A wildly fluctuating - worse since Christmas</t>
  </si>
  <si>
    <t>Ice bath fluctuates occasionally. Sys A worse since Christmas.</t>
  </si>
  <si>
    <t>Ice bath solid - Sys A flow high but consistent after repair 24 Nov 25</t>
  </si>
  <si>
    <t>Sys A = sensor positioning was wrong hence low 12mth EP score</t>
  </si>
  <si>
    <t>Ice Bath rock solid - Sys A temps toohigh due to positioning of sensor hence EP score</t>
  </si>
  <si>
    <t>Ice bath better in Q4 '25 but at cost of higher power usage</t>
  </si>
  <si>
    <t>New Mx44 installed 25/3 - good since</t>
  </si>
  <si>
    <t>Needs re-installing post IRLX</t>
  </si>
  <si>
    <t>Poor ice bath until early Aug. Fixed blew out again (16/9/25). Fixed again 11/11/25</t>
  </si>
  <si>
    <t>Icebath fine until 9th July then poor until Q4 when OK. Big poiwer usage rise in December'25</t>
  </si>
  <si>
    <r>
      <rPr>
        <sz val="12"/>
        <color theme="1"/>
        <rFont val="Calibri (Body)"/>
      </rPr>
      <t xml:space="preserve">COTF 28/11 to 15/4. </t>
    </r>
    <r>
      <rPr>
        <sz val="12"/>
        <color theme="1"/>
        <rFont val="Calibri"/>
        <family val="2"/>
        <scheme val="minor"/>
      </rPr>
      <t>New ABS system installed. Big recirc issue midApr-mid-May. More settled now. Ice bath fine.</t>
    </r>
  </si>
  <si>
    <t>Ice bath fine but Sys A temps constantly high = check positioning</t>
  </si>
  <si>
    <t>Ice bath was twitchy but better in Q4. New venting planned for very warm equipment room</t>
  </si>
  <si>
    <t>Unit is 9yrs old &amp; poorly located. Ice bath better in Q4. Power down.</t>
  </si>
  <si>
    <t>Ice bath fixed 15/11/25 with power reduction as a result</t>
  </si>
  <si>
    <t>ABS Recirc issue fixed 17/9/25. Ice bath &amp; power better in Q4</t>
  </si>
  <si>
    <t xml:space="preserve">Sys A temps occasionally break threshold </t>
  </si>
  <si>
    <t>Ice bath issue in July. Major recirc failure 4th Sept - fixed early December. Ice bath solid.</t>
  </si>
  <si>
    <t>Major recirc issue fixed early July.</t>
  </si>
  <si>
    <t>Major recirc issue 29th Aug fixed 13/11/25. Ice bath soid.</t>
  </si>
  <si>
    <t>Power usage reducing in Q4 down from Q3 peak. Sys A Rtn issue fixed 4/11/25</t>
  </si>
  <si>
    <t>Sys A issue on 21/10 (ongoing) - realted to jittery ice bath at same time</t>
  </si>
  <si>
    <t>Coarse data only</t>
  </si>
  <si>
    <t>Power increase is actually now 'normal' after Recirc issue fixed in Feb25. Coarse data only</t>
  </si>
  <si>
    <t>New Mx44 installed 12/9/25. Sensors need reinstalling (which is why IB temp is high)</t>
  </si>
  <si>
    <t xml:space="preserve">Q3 '25 </t>
  </si>
  <si>
    <t>Power looks too low</t>
  </si>
  <si>
    <t>Ice bath blows out every day, protected by ABS. Power far higher than this time last year. Needs re-gas?</t>
  </si>
  <si>
    <t xml:space="preserve">Ice bath now solid &amp; power down vs PY. </t>
  </si>
  <si>
    <t>Fluctuating ice bath fixed mid-Aug but still occasionally jittery - power use still high</t>
  </si>
  <si>
    <t>Power higher than Q4 2024. Power down recently, so recent fix?</t>
  </si>
  <si>
    <t>Faulty placement on Ice Bath sensor now fixed &amp; Ice Bath solid, but keep an eye on Sys A temp (went up at same time as Ice Bath fixed)</t>
  </si>
  <si>
    <t>New site (to us). Power high, Sys A all over the place since Christmas '25 but Ice Bath solid.</t>
  </si>
  <si>
    <t xml:space="preserve">Sys A temps suggest something struggles under major sales pressure (but not severely) - power suspiciously low </t>
  </si>
  <si>
    <t>Sys A issue fixed 24/11/25. Fine since.</t>
  </si>
  <si>
    <t>Ice bath twitchy end-Aug. Big Ice Bath issue Sept 17th fixed 20th Oct</t>
  </si>
  <si>
    <t>New Mx44 w/c 17/10/25 has fixed all issues</t>
  </si>
  <si>
    <t>Sys A Rtn issue fixed 21st Oct. Ice Bath fine. Power suspicioulsy low (but not 24hrs)</t>
  </si>
  <si>
    <t>Sys A issue- from 15th June - seemingly fixed end Nov'25</t>
  </si>
  <si>
    <t>Ice bath fixed 15/11/25 but Sys A went haywire 13/11/25?</t>
  </si>
  <si>
    <t>Recirc issue end-Sept. Creeping power cost (up vs Q4 PY)</t>
  </si>
  <si>
    <t>New (to us) Sys A high from install. 50% power drop in mid-Nov suggests motor failure somewhere. Ice Bath solid.</t>
  </si>
  <si>
    <t>Ice bath more solid in Q4 - possible fix 13/11/25? - but power still very high</t>
  </si>
  <si>
    <t>Performance is fine but at high power cost</t>
  </si>
  <si>
    <t>Sys A probe has been repositioned 28/8 - picking up heat from Agi motor. Ice Bath issue early Nov for 1wk.</t>
  </si>
  <si>
    <t>Ice bath fine but flow &amp; rtn both above max temps but consistent (check positioning)</t>
  </si>
  <si>
    <t>Consistent performance., but Ice bath always close to max temp hence EP score (check positioning).</t>
  </si>
  <si>
    <t>Sys A issue fixed 17/10/25 - been pretty consistent since (but at cost of high power usage)</t>
  </si>
  <si>
    <t>Sys A probe repositioned end Oct - all good since</t>
  </si>
  <si>
    <t>Ice bath consistently high with daily temperature issues - power up vs Q4 PY</t>
  </si>
  <si>
    <t>Sys A issue fixed 19/11/25 - all good since</t>
  </si>
  <si>
    <t>New (to us). Initital data looks fine.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</si>
</sst>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&quot;£&quot;#,##0.00"/>
    <numFmt numFmtId="167" formatCode="#,##0.00;\-#,##0.00;"/>
  </numFmts>
  <fonts count="2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000000"/>
      <name val="Arial"/>
      <family val="2"/>
    </font>
    <font>
      <sz val="12"/>
      <color theme="1"/>
      <name val="Calibri (Body)"/>
    </font>
    <font>
      <b/>
      <sz val="12"/>
      <color indexed="9"/>
      <name val="Calibri"/>
      <family val="2"/>
      <scheme val="minor"/>
    </font>
    <font>
      <sz val="12"/>
      <color rgb="FFFF0000"/>
      <name val="Calibri (Body)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2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8"/>
      <color rgb="FF0070C0"/>
      <name val="Arial"/>
      <family val="2"/>
    </font>
    <font>
      <b/>
      <sz val="16"/>
      <color rgb="FFFFC00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8E5EB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rgb="FF000000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6" fillId="0" borderId="0" applyBorder="0"/>
  </cellStyleXfs>
  <cellXfs count="11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8" fillId="3" borderId="0" xfId="0" applyFont="1" applyFill="1" applyAlignment="1">
      <alignment horizontal="left"/>
    </xf>
    <xf numFmtId="0" fontId="5" fillId="0" borderId="0" xfId="0" applyFont="1"/>
    <xf numFmtId="2" fontId="5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 vertical="center"/>
    </xf>
    <xf numFmtId="0" fontId="9" fillId="0" borderId="0" xfId="0" applyFont="1"/>
    <xf numFmtId="0" fontId="0" fillId="0" borderId="1" xfId="0" applyBorder="1"/>
    <xf numFmtId="166" fontId="12" fillId="0" borderId="1" xfId="0" applyNumberFormat="1" applyFont="1" applyBorder="1"/>
    <xf numFmtId="166" fontId="3" fillId="0" borderId="1" xfId="0" applyNumberFormat="1" applyFont="1" applyBorder="1"/>
    <xf numFmtId="2" fontId="2" fillId="2" borderId="1" xfId="0" applyNumberFormat="1" applyFont="1" applyFill="1" applyBorder="1"/>
    <xf numFmtId="0" fontId="0" fillId="4" borderId="0" xfId="0" applyFill="1"/>
    <xf numFmtId="0" fontId="3" fillId="0" borderId="0" xfId="0" applyFont="1"/>
    <xf numFmtId="2" fontId="2" fillId="2" borderId="1" xfId="0" applyNumberFormat="1" applyFont="1" applyFill="1" applyBorder="1" applyAlignment="1">
      <alignment horizontal="right"/>
    </xf>
    <xf numFmtId="0" fontId="7" fillId="0" borderId="0" xfId="0" applyFont="1"/>
    <xf numFmtId="2" fontId="5" fillId="0" borderId="1" xfId="0" applyNumberFormat="1" applyFont="1" applyBorder="1"/>
    <xf numFmtId="0" fontId="0" fillId="0" borderId="0" xfId="0" applyAlignment="1">
      <alignment horizontal="left"/>
    </xf>
    <xf numFmtId="2" fontId="15" fillId="0" borderId="0" xfId="0" applyNumberFormat="1" applyFont="1" applyAlignment="1">
      <alignment horizontal="right"/>
    </xf>
    <xf numFmtId="2" fontId="17" fillId="0" borderId="0" xfId="0" applyNumberFormat="1" applyFont="1"/>
    <xf numFmtId="2" fontId="15" fillId="0" borderId="0" xfId="0" applyNumberFormat="1" applyFont="1"/>
    <xf numFmtId="0" fontId="13" fillId="10" borderId="3" xfId="0" applyFont="1" applyFill="1" applyBorder="1"/>
    <xf numFmtId="0" fontId="2" fillId="10" borderId="0" xfId="0" applyFont="1" applyFill="1"/>
    <xf numFmtId="4" fontId="18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166" fontId="5" fillId="0" borderId="1" xfId="0" applyNumberFormat="1" applyFont="1" applyBorder="1"/>
    <xf numFmtId="10" fontId="1" fillId="0" borderId="0" xfId="0" applyNumberFormat="1" applyFont="1" applyAlignment="1">
      <alignment horizontal="left"/>
    </xf>
    <xf numFmtId="10" fontId="1" fillId="0" borderId="3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0" fillId="0" borderId="2" xfId="0" applyBorder="1"/>
    <xf numFmtId="2" fontId="1" fillId="0" borderId="1" xfId="0" applyNumberFormat="1" applyFont="1" applyBorder="1"/>
    <xf numFmtId="0" fontId="13" fillId="0" borderId="1" xfId="0" applyFont="1" applyBorder="1"/>
    <xf numFmtId="2" fontId="3" fillId="0" borderId="1" xfId="0" applyNumberFormat="1" applyFont="1" applyBorder="1"/>
    <xf numFmtId="2" fontId="3" fillId="5" borderId="1" xfId="0" applyNumberFormat="1" applyFont="1" applyFill="1" applyBorder="1"/>
    <xf numFmtId="0" fontId="21" fillId="0" borderId="1" xfId="0" applyFont="1" applyBorder="1" applyAlignment="1">
      <alignment horizontal="left" vertical="center"/>
    </xf>
    <xf numFmtId="2" fontId="0" fillId="0" borderId="1" xfId="0" applyNumberFormat="1" applyBorder="1"/>
    <xf numFmtId="2" fontId="0" fillId="5" borderId="1" xfId="0" applyNumberFormat="1" applyFill="1" applyBorder="1"/>
    <xf numFmtId="2" fontId="0" fillId="7" borderId="1" xfId="0" applyNumberFormat="1" applyFill="1" applyBorder="1"/>
    <xf numFmtId="2" fontId="0" fillId="8" borderId="1" xfId="0" applyNumberFormat="1" applyFill="1" applyBorder="1"/>
    <xf numFmtId="2" fontId="0" fillId="4" borderId="1" xfId="0" applyNumberFormat="1" applyFill="1" applyBorder="1"/>
    <xf numFmtId="166" fontId="0" fillId="0" borderId="1" xfId="0" applyNumberFormat="1" applyBorder="1"/>
    <xf numFmtId="0" fontId="0" fillId="0" borderId="1" xfId="0" applyBorder="1" applyAlignment="1">
      <alignment horizontal="left"/>
    </xf>
    <xf numFmtId="2" fontId="14" fillId="2" borderId="1" xfId="0" applyNumberFormat="1" applyFont="1" applyFill="1" applyBorder="1"/>
    <xf numFmtId="2" fontId="0" fillId="5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65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5" borderId="1" xfId="0" applyFill="1" applyBorder="1"/>
    <xf numFmtId="2" fontId="0" fillId="7" borderId="2" xfId="0" applyNumberFormat="1" applyFill="1" applyBorder="1"/>
    <xf numFmtId="2" fontId="0" fillId="0" borderId="6" xfId="0" applyNumberFormat="1" applyBorder="1"/>
    <xf numFmtId="2" fontId="2" fillId="13" borderId="6" xfId="0" applyNumberFormat="1" applyFont="1" applyFill="1" applyBorder="1"/>
    <xf numFmtId="2" fontId="2" fillId="13" borderId="1" xfId="0" applyNumberFormat="1" applyFont="1" applyFill="1" applyBorder="1"/>
    <xf numFmtId="0" fontId="15" fillId="0" borderId="0" xfId="0" applyFont="1"/>
    <xf numFmtId="14" fontId="15" fillId="0" borderId="0" xfId="0" applyNumberFormat="1" applyFont="1" applyAlignment="1">
      <alignment horizontal="center" vertical="center"/>
    </xf>
    <xf numFmtId="2" fontId="15" fillId="0" borderId="1" xfId="0" applyNumberFormat="1" applyFont="1" applyBorder="1"/>
    <xf numFmtId="2" fontId="15" fillId="0" borderId="2" xfId="0" applyNumberFormat="1" applyFont="1" applyBorder="1"/>
    <xf numFmtId="2" fontId="17" fillId="0" borderId="1" xfId="0" applyNumberFormat="1" applyFont="1" applyBorder="1"/>
    <xf numFmtId="164" fontId="15" fillId="0" borderId="0" xfId="0" applyNumberFormat="1" applyFont="1"/>
    <xf numFmtId="0" fontId="15" fillId="5" borderId="1" xfId="0" applyFont="1" applyFill="1" applyBorder="1"/>
    <xf numFmtId="2" fontId="15" fillId="7" borderId="2" xfId="0" applyNumberFormat="1" applyFont="1" applyFill="1" applyBorder="1"/>
    <xf numFmtId="2" fontId="15" fillId="8" borderId="1" xfId="0" applyNumberFormat="1" applyFont="1" applyFill="1" applyBorder="1"/>
    <xf numFmtId="166" fontId="15" fillId="0" borderId="5" xfId="0" applyNumberFormat="1" applyFont="1" applyBorder="1"/>
    <xf numFmtId="166" fontId="22" fillId="0" borderId="1" xfId="0" applyNumberFormat="1" applyFont="1" applyBorder="1"/>
    <xf numFmtId="165" fontId="15" fillId="0" borderId="1" xfId="0" applyNumberFormat="1" applyFont="1" applyBorder="1"/>
    <xf numFmtId="2" fontId="21" fillId="0" borderId="0" xfId="0" applyNumberFormat="1" applyFont="1"/>
    <xf numFmtId="0" fontId="15" fillId="5" borderId="1" xfId="0" applyFont="1" applyFill="1" applyBorder="1" applyAlignment="1">
      <alignment horizontal="right"/>
    </xf>
    <xf numFmtId="2" fontId="15" fillId="7" borderId="2" xfId="0" applyNumberFormat="1" applyFont="1" applyFill="1" applyBorder="1" applyAlignment="1">
      <alignment horizontal="right"/>
    </xf>
    <xf numFmtId="0" fontId="15" fillId="6" borderId="1" xfId="0" applyFont="1" applyFill="1" applyBorder="1" applyAlignment="1">
      <alignment horizontal="right"/>
    </xf>
    <xf numFmtId="0" fontId="15" fillId="5" borderId="0" xfId="0" applyFont="1" applyFill="1" applyAlignment="1">
      <alignment horizontal="right"/>
    </xf>
    <xf numFmtId="2" fontId="23" fillId="2" borderId="1" xfId="0" applyNumberFormat="1" applyFont="1" applyFill="1" applyBorder="1" applyAlignment="1">
      <alignment horizontal="right"/>
    </xf>
    <xf numFmtId="166" fontId="17" fillId="0" borderId="1" xfId="0" applyNumberFormat="1" applyFont="1" applyBorder="1"/>
    <xf numFmtId="0" fontId="23" fillId="2" borderId="1" xfId="0" applyFont="1" applyFill="1" applyBorder="1"/>
    <xf numFmtId="2" fontId="23" fillId="2" borderId="2" xfId="0" applyNumberFormat="1" applyFont="1" applyFill="1" applyBorder="1"/>
    <xf numFmtId="2" fontId="23" fillId="2" borderId="1" xfId="0" applyNumberFormat="1" applyFont="1" applyFill="1" applyBorder="1"/>
    <xf numFmtId="2" fontId="17" fillId="0" borderId="0" xfId="0" applyNumberFormat="1" applyFont="1" applyAlignment="1">
      <alignment horizontal="right"/>
    </xf>
    <xf numFmtId="0" fontId="15" fillId="6" borderId="1" xfId="0" applyFont="1" applyFill="1" applyBorder="1"/>
    <xf numFmtId="2" fontId="15" fillId="5" borderId="1" xfId="0" applyNumberFormat="1" applyFont="1" applyFill="1" applyBorder="1"/>
    <xf numFmtId="14" fontId="15" fillId="0" borderId="1" xfId="0" applyNumberFormat="1" applyFont="1" applyBorder="1" applyAlignment="1">
      <alignment horizontal="center" vertical="center"/>
    </xf>
    <xf numFmtId="2" fontId="15" fillId="7" borderId="1" xfId="0" applyNumberFormat="1" applyFont="1" applyFill="1" applyBorder="1"/>
    <xf numFmtId="164" fontId="15" fillId="0" borderId="0" xfId="0" applyNumberFormat="1" applyFont="1" applyAlignment="1">
      <alignment horizontal="right"/>
    </xf>
    <xf numFmtId="14" fontId="15" fillId="0" borderId="0" xfId="0" applyNumberFormat="1" applyFont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4" fillId="0" borderId="0" xfId="0" applyFont="1"/>
    <xf numFmtId="2" fontId="24" fillId="0" borderId="0" xfId="0" applyNumberFormat="1" applyFont="1"/>
    <xf numFmtId="164" fontId="24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right"/>
    </xf>
    <xf numFmtId="166" fontId="24" fillId="0" borderId="0" xfId="0" applyNumberFormat="1" applyFont="1"/>
    <xf numFmtId="0" fontId="15" fillId="0" borderId="0" xfId="0" applyFont="1" applyAlignment="1">
      <alignment horizontal="right"/>
    </xf>
    <xf numFmtId="2" fontId="23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right"/>
    </xf>
    <xf numFmtId="165" fontId="24" fillId="0" borderId="0" xfId="0" applyNumberFormat="1" applyFont="1"/>
    <xf numFmtId="0" fontId="25" fillId="0" borderId="0" xfId="0" applyFont="1"/>
    <xf numFmtId="167" fontId="15" fillId="0" borderId="0" xfId="0" applyNumberFormat="1" applyFont="1" applyAlignment="1">
      <alignment horizontal="right" vertical="center"/>
    </xf>
    <xf numFmtId="2" fontId="15" fillId="6" borderId="1" xfId="0" applyNumberFormat="1" applyFont="1" applyFill="1" applyBorder="1"/>
    <xf numFmtId="2" fontId="15" fillId="6" borderId="0" xfId="0" applyNumberFormat="1" applyFont="1" applyFill="1"/>
    <xf numFmtId="2" fontId="15" fillId="6" borderId="3" xfId="0" applyNumberFormat="1" applyFont="1" applyFill="1" applyBorder="1"/>
    <xf numFmtId="2" fontId="15" fillId="6" borderId="4" xfId="0" applyNumberFormat="1" applyFont="1" applyFill="1" applyBorder="1"/>
    <xf numFmtId="2" fontId="15" fillId="6" borderId="1" xfId="0" applyNumberFormat="1" applyFont="1" applyFill="1" applyBorder="1" applyAlignment="1">
      <alignment horizontal="right"/>
    </xf>
    <xf numFmtId="2" fontId="15" fillId="6" borderId="0" xfId="0" applyNumberFormat="1" applyFont="1" applyFill="1" applyAlignment="1">
      <alignment horizontal="right"/>
    </xf>
    <xf numFmtId="0" fontId="15" fillId="14" borderId="1" xfId="0" applyFont="1" applyFill="1" applyBorder="1" applyAlignment="1">
      <alignment horizontal="right"/>
    </xf>
    <xf numFmtId="2" fontId="15" fillId="8" borderId="2" xfId="0" applyNumberFormat="1" applyFont="1" applyFill="1" applyBorder="1"/>
    <xf numFmtId="0" fontId="15" fillId="7" borderId="2" xfId="0" applyFont="1" applyFill="1" applyBorder="1"/>
    <xf numFmtId="0" fontId="23" fillId="2" borderId="0" xfId="0" applyFont="1" applyFill="1" applyAlignment="1">
      <alignment horizontal="right"/>
    </xf>
    <xf numFmtId="0" fontId="23" fillId="2" borderId="1" xfId="0" applyFont="1" applyFill="1" applyBorder="1" applyAlignment="1">
      <alignment horizontal="right"/>
    </xf>
    <xf numFmtId="2" fontId="23" fillId="2" borderId="2" xfId="0" applyNumberFormat="1" applyFont="1" applyFill="1" applyBorder="1" applyAlignment="1">
      <alignment horizontal="right"/>
    </xf>
    <xf numFmtId="2" fontId="17" fillId="6" borderId="1" xfId="0" applyNumberFormat="1" applyFont="1" applyFill="1" applyBorder="1"/>
    <xf numFmtId="2" fontId="17" fillId="6" borderId="0" xfId="0" applyNumberFormat="1" applyFont="1" applyFill="1"/>
    <xf numFmtId="4" fontId="15" fillId="6" borderId="0" xfId="0" applyNumberFormat="1" applyFont="1" applyFill="1" applyAlignment="1">
      <alignment horizontal="right" vertical="center"/>
    </xf>
    <xf numFmtId="2" fontId="15" fillId="6" borderId="2" xfId="0" applyNumberFormat="1" applyFont="1" applyFill="1" applyBorder="1"/>
    <xf numFmtId="0" fontId="19" fillId="9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20" fillId="12" borderId="0" xfId="0" applyFont="1" applyFill="1" applyAlignment="1">
      <alignment horizontal="center"/>
    </xf>
  </cellXfs>
  <cellStyles count="3">
    <cellStyle name="Normal" xfId="0" builtinId="0"/>
    <cellStyle name="Normal 2" xfId="1" xr:uid="{117EAEE1-5892-7844-8B93-977FF1937105}"/>
    <cellStyle name="Normal 3" xfId="2" xr:uid="{A12C3359-2C5E-3F48-95E9-643BA25A43D1}"/>
  </cellStyles>
  <dxfs count="0"/>
  <tableStyles count="0" defaultTableStyle="TableStyleMedium2" defaultPivotStyle="PivotStyleLight16"/>
  <colors>
    <mruColors>
      <color rgb="FF98E5EB"/>
      <color rgb="FF0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6C3E-E451-A84C-A9B3-422BB2837935}">
  <sheetPr>
    <pageSetUpPr fitToPage="1"/>
  </sheetPr>
  <dimension ref="A1:V338"/>
  <sheetViews>
    <sheetView tabSelected="1" zoomScale="75" zoomScaleNormal="75" workbookViewId="0">
      <selection activeCell="O58" sqref="O58:S58"/>
    </sheetView>
  </sheetViews>
  <sheetFormatPr baseColWidth="10" defaultRowHeight="16" x14ac:dyDescent="0.2"/>
  <cols>
    <col min="1" max="2" width="6.1640625" customWidth="1"/>
    <col min="3" max="3" width="59.5" bestFit="1" customWidth="1"/>
    <col min="4" max="4" width="20.33203125" customWidth="1"/>
    <col min="5" max="5" width="18" customWidth="1"/>
    <col min="6" max="6" width="12.33203125" style="12" customWidth="1"/>
    <col min="7" max="10" width="12.1640625" customWidth="1"/>
    <col min="11" max="11" width="9.6640625" customWidth="1"/>
    <col min="12" max="12" width="13.83203125" customWidth="1"/>
    <col min="13" max="14" width="10.83203125" customWidth="1"/>
    <col min="15" max="15" width="12.33203125" bestFit="1" customWidth="1"/>
    <col min="16" max="18" width="10.6640625" customWidth="1"/>
    <col min="19" max="19" width="12" bestFit="1" customWidth="1"/>
    <col min="20" max="20" width="14.33203125" customWidth="1"/>
    <col min="21" max="21" width="17.5" customWidth="1"/>
    <col min="22" max="22" width="101.5" bestFit="1" customWidth="1"/>
  </cols>
  <sheetData>
    <row r="1" spans="1:22" ht="21" x14ac:dyDescent="0.25">
      <c r="F1" s="114" t="s">
        <v>585</v>
      </c>
      <c r="G1" s="114"/>
      <c r="H1" s="114"/>
      <c r="I1" s="114"/>
      <c r="J1" s="114"/>
      <c r="K1" s="115" t="s">
        <v>38</v>
      </c>
      <c r="L1" s="115"/>
      <c r="M1" s="17"/>
      <c r="N1" s="17"/>
      <c r="O1" s="114" t="s">
        <v>584</v>
      </c>
      <c r="P1" s="114"/>
      <c r="Q1" s="114"/>
      <c r="R1" s="114"/>
      <c r="S1" s="114"/>
      <c r="T1" s="116" t="s">
        <v>61</v>
      </c>
      <c r="U1" s="116"/>
    </row>
    <row r="2" spans="1:22" x14ac:dyDescent="0.2">
      <c r="C2" s="22" t="s">
        <v>5</v>
      </c>
      <c r="D2" s="22" t="s">
        <v>247</v>
      </c>
      <c r="E2" s="21" t="s">
        <v>280</v>
      </c>
      <c r="F2" s="26" t="s">
        <v>573</v>
      </c>
      <c r="G2" s="26" t="s">
        <v>574</v>
      </c>
      <c r="H2" s="27" t="s">
        <v>575</v>
      </c>
      <c r="I2" s="27" t="s">
        <v>576</v>
      </c>
      <c r="J2" s="26" t="s">
        <v>577</v>
      </c>
      <c r="K2" s="28" t="s">
        <v>38</v>
      </c>
      <c r="L2" s="28" t="s">
        <v>580</v>
      </c>
      <c r="M2" s="28" t="s">
        <v>55</v>
      </c>
      <c r="N2" s="28" t="s">
        <v>56</v>
      </c>
      <c r="O2" s="30" t="s">
        <v>334</v>
      </c>
      <c r="P2" s="31" t="s">
        <v>400</v>
      </c>
      <c r="Q2" s="32" t="s">
        <v>430</v>
      </c>
      <c r="R2" s="29" t="s">
        <v>484</v>
      </c>
      <c r="S2" s="30" t="s">
        <v>531</v>
      </c>
      <c r="T2" s="28" t="s">
        <v>61</v>
      </c>
      <c r="U2" s="28" t="s">
        <v>282</v>
      </c>
    </row>
    <row r="3" spans="1:22" x14ac:dyDescent="0.2">
      <c r="C3" s="38" t="s">
        <v>370</v>
      </c>
      <c r="D3" s="8" t="s">
        <v>348</v>
      </c>
      <c r="E3" s="8" t="s">
        <v>286</v>
      </c>
      <c r="F3" s="39">
        <v>99.984290000000001</v>
      </c>
      <c r="G3" s="39">
        <v>99.097470000000001</v>
      </c>
      <c r="H3" s="39">
        <v>99.746709999999993</v>
      </c>
      <c r="I3" s="40">
        <v>99.609489999999994</v>
      </c>
      <c r="J3" s="39">
        <v>94.490933333333317</v>
      </c>
      <c r="K3" s="39">
        <v>0.68333333333333324</v>
      </c>
      <c r="L3" s="39">
        <v>99.986666666666665</v>
      </c>
      <c r="M3" s="39">
        <v>393.61666666666662</v>
      </c>
      <c r="N3" s="39">
        <v>21.929999999999996</v>
      </c>
      <c r="O3" s="40">
        <v>29.55</v>
      </c>
      <c r="P3" s="41">
        <v>21.577466666666666</v>
      </c>
      <c r="Q3" s="42">
        <v>31.859736666666663</v>
      </c>
      <c r="R3" s="43">
        <v>39.444843333333331</v>
      </c>
      <c r="S3" s="40">
        <v>28.486666666666665</v>
      </c>
      <c r="T3" s="44">
        <f t="shared" ref="T3:T26" si="0">SUM(S3*0.275)*91</f>
        <v>712.87883333333332</v>
      </c>
      <c r="U3" s="10">
        <f t="shared" ref="U3:U26" si="1">T3-T$212</f>
        <v>217.5963372916666</v>
      </c>
    </row>
    <row r="4" spans="1:22" x14ac:dyDescent="0.2">
      <c r="C4" s="8" t="s">
        <v>237</v>
      </c>
      <c r="D4" s="8" t="s">
        <v>391</v>
      </c>
      <c r="E4" s="45" t="s">
        <v>283</v>
      </c>
      <c r="F4" s="39">
        <v>98.107439999999997</v>
      </c>
      <c r="G4" s="39">
        <v>99.408150000000006</v>
      </c>
      <c r="H4" s="39">
        <v>99.942779999999999</v>
      </c>
      <c r="I4" s="40">
        <v>99.152789999999996</v>
      </c>
      <c r="J4" s="39">
        <v>99.386841666666669</v>
      </c>
      <c r="K4" s="39">
        <v>0.73999999999999988</v>
      </c>
      <c r="L4" s="39">
        <v>100</v>
      </c>
      <c r="M4" s="39">
        <v>506.27666666666664</v>
      </c>
      <c r="N4" s="39">
        <v>22.540000000000003</v>
      </c>
      <c r="O4" s="40">
        <v>31.110000000000003</v>
      </c>
      <c r="P4" s="41">
        <v>25.755643333333328</v>
      </c>
      <c r="Q4" s="42">
        <v>33.317499999999995</v>
      </c>
      <c r="R4" s="43">
        <v>34.334033333333338</v>
      </c>
      <c r="S4" s="40">
        <v>26.783333333333331</v>
      </c>
      <c r="T4" s="44">
        <f t="shared" si="0"/>
        <v>670.25291666666669</v>
      </c>
      <c r="U4" s="10">
        <f t="shared" si="1"/>
        <v>174.97042062499997</v>
      </c>
    </row>
    <row r="5" spans="1:22" x14ac:dyDescent="0.2">
      <c r="A5" s="8"/>
      <c r="B5" s="33"/>
      <c r="C5" s="8" t="s">
        <v>418</v>
      </c>
      <c r="D5" s="8" t="s">
        <v>391</v>
      </c>
      <c r="E5" s="45" t="s">
        <v>283</v>
      </c>
      <c r="F5" s="39">
        <v>47.800159999999998</v>
      </c>
      <c r="G5" s="39">
        <v>86.404520000000005</v>
      </c>
      <c r="H5" s="39">
        <v>100</v>
      </c>
      <c r="I5" s="37">
        <v>78.068226666666661</v>
      </c>
      <c r="J5" s="36">
        <v>49.390485555555557</v>
      </c>
      <c r="K5" s="39">
        <v>0.5033333333333333</v>
      </c>
      <c r="L5" s="39">
        <v>94.62</v>
      </c>
      <c r="M5" s="39">
        <v>505.73333333333329</v>
      </c>
      <c r="N5" s="39">
        <v>16.006666666666664</v>
      </c>
      <c r="O5" s="40" t="s">
        <v>57</v>
      </c>
      <c r="P5" s="41" t="s">
        <v>57</v>
      </c>
      <c r="Q5" s="42">
        <v>30.217169999999999</v>
      </c>
      <c r="R5" s="43">
        <v>26.628800000000002</v>
      </c>
      <c r="S5" s="40">
        <v>18.210000000000004</v>
      </c>
      <c r="T5" s="44">
        <f t="shared" si="0"/>
        <v>455.70525000000015</v>
      </c>
      <c r="U5" s="9">
        <f t="shared" si="1"/>
        <v>-39.577246041666569</v>
      </c>
      <c r="V5" t="s">
        <v>654</v>
      </c>
    </row>
    <row r="6" spans="1:22" x14ac:dyDescent="0.2">
      <c r="C6" s="8" t="s">
        <v>65</v>
      </c>
      <c r="D6" s="8" t="s">
        <v>33</v>
      </c>
      <c r="E6" s="8" t="s">
        <v>281</v>
      </c>
      <c r="F6" s="39">
        <v>97.734089999999995</v>
      </c>
      <c r="G6" s="39">
        <v>98.107489999999999</v>
      </c>
      <c r="H6" s="39">
        <v>98.384039999999999</v>
      </c>
      <c r="I6" s="40">
        <v>98.075206666666659</v>
      </c>
      <c r="J6" s="39">
        <v>98.928417499999981</v>
      </c>
      <c r="K6" s="39">
        <v>0.64</v>
      </c>
      <c r="L6" s="39">
        <v>100</v>
      </c>
      <c r="M6" s="39">
        <v>370.76666666666665</v>
      </c>
      <c r="N6" s="39">
        <v>20.656666666666666</v>
      </c>
      <c r="O6" s="40">
        <v>25.05</v>
      </c>
      <c r="P6" s="41">
        <v>25.233606666666667</v>
      </c>
      <c r="Q6" s="42">
        <v>28.5244</v>
      </c>
      <c r="R6" s="43">
        <v>29.072066666666665</v>
      </c>
      <c r="S6" s="40">
        <v>26.349999999999998</v>
      </c>
      <c r="T6" s="44">
        <f t="shared" si="0"/>
        <v>659.40874999999994</v>
      </c>
      <c r="U6" s="10">
        <f t="shared" si="1"/>
        <v>164.12625395833322</v>
      </c>
    </row>
    <row r="7" spans="1:22" x14ac:dyDescent="0.2">
      <c r="A7" s="8"/>
      <c r="B7" s="33"/>
      <c r="C7" s="8" t="s">
        <v>249</v>
      </c>
      <c r="D7" s="8" t="s">
        <v>385</v>
      </c>
      <c r="E7" s="45" t="s">
        <v>283</v>
      </c>
      <c r="F7" s="39">
        <v>97.515309999999999</v>
      </c>
      <c r="G7" s="39">
        <v>97.816900000000004</v>
      </c>
      <c r="H7" s="39">
        <v>96.390559999999994</v>
      </c>
      <c r="I7" s="40">
        <v>97.240923333333328</v>
      </c>
      <c r="J7" s="39">
        <v>96.366671666666676</v>
      </c>
      <c r="K7" s="39">
        <v>-0.28333333333333338</v>
      </c>
      <c r="L7" s="39">
        <v>100</v>
      </c>
      <c r="M7" s="39">
        <v>759.09333333333336</v>
      </c>
      <c r="N7" s="39">
        <v>19.89</v>
      </c>
      <c r="O7" s="40">
        <v>15.829999999999998</v>
      </c>
      <c r="P7" s="41">
        <v>15.250026666666667</v>
      </c>
      <c r="Q7" s="42">
        <v>16.808853333333332</v>
      </c>
      <c r="R7" s="43">
        <v>20.179546666666667</v>
      </c>
      <c r="S7" s="40">
        <v>15.503333333333332</v>
      </c>
      <c r="T7" s="44">
        <f t="shared" si="0"/>
        <v>387.97091666666671</v>
      </c>
      <c r="U7" s="9">
        <f t="shared" si="1"/>
        <v>-107.31157937500001</v>
      </c>
    </row>
    <row r="8" spans="1:22" x14ac:dyDescent="0.2">
      <c r="A8" s="8"/>
      <c r="B8" s="33"/>
      <c r="C8" s="8" t="s">
        <v>238</v>
      </c>
      <c r="D8" s="8" t="s">
        <v>385</v>
      </c>
      <c r="E8" s="45" t="s">
        <v>283</v>
      </c>
      <c r="F8" s="39">
        <v>99.654589999999999</v>
      </c>
      <c r="G8" s="39">
        <v>99.443579999999997</v>
      </c>
      <c r="H8" s="39">
        <v>99.73948</v>
      </c>
      <c r="I8" s="40">
        <v>99.612549999999999</v>
      </c>
      <c r="J8" s="39">
        <v>99.155528333333322</v>
      </c>
      <c r="K8" s="39">
        <v>0.52333333333333332</v>
      </c>
      <c r="L8" s="39">
        <v>99.990000000000009</v>
      </c>
      <c r="M8" s="39">
        <v>401.01</v>
      </c>
      <c r="N8" s="39">
        <v>23.263333333333332</v>
      </c>
      <c r="O8" s="40">
        <v>24.77</v>
      </c>
      <c r="P8" s="41">
        <v>21.83114333333333</v>
      </c>
      <c r="Q8" s="42">
        <v>22.76286</v>
      </c>
      <c r="R8" s="43">
        <v>22.119235</v>
      </c>
      <c r="S8" s="40">
        <v>23.179999999999996</v>
      </c>
      <c r="T8" s="44">
        <f t="shared" si="0"/>
        <v>580.07949999999994</v>
      </c>
      <c r="U8" s="10">
        <f t="shared" si="1"/>
        <v>84.797003958333221</v>
      </c>
    </row>
    <row r="9" spans="1:22" x14ac:dyDescent="0.2">
      <c r="A9" s="8"/>
      <c r="B9" s="33"/>
      <c r="C9" s="8" t="s">
        <v>66</v>
      </c>
      <c r="D9" s="8" t="s">
        <v>292</v>
      </c>
      <c r="E9" s="45" t="s">
        <v>283</v>
      </c>
      <c r="F9" s="39">
        <v>100</v>
      </c>
      <c r="G9" s="39">
        <v>100</v>
      </c>
      <c r="H9" s="39">
        <v>100</v>
      </c>
      <c r="I9" s="40">
        <v>100</v>
      </c>
      <c r="J9" s="39">
        <v>99.849256666666662</v>
      </c>
      <c r="K9" s="39">
        <v>0.34</v>
      </c>
      <c r="L9" s="39">
        <v>100</v>
      </c>
      <c r="M9" s="39">
        <v>238.18333333333337</v>
      </c>
      <c r="N9" s="39">
        <v>21.84</v>
      </c>
      <c r="O9" s="40">
        <v>9.0733333333333324</v>
      </c>
      <c r="P9" s="41">
        <v>8.8947599999999998</v>
      </c>
      <c r="Q9" s="42" t="s">
        <v>57</v>
      </c>
      <c r="R9" s="43" t="s">
        <v>57</v>
      </c>
      <c r="S9" s="40">
        <v>8.5366666666666671</v>
      </c>
      <c r="T9" s="44">
        <f t="shared" si="0"/>
        <v>213.63008333333335</v>
      </c>
      <c r="U9" s="9">
        <f t="shared" si="1"/>
        <v>-281.65241270833337</v>
      </c>
    </row>
    <row r="10" spans="1:22" x14ac:dyDescent="0.2">
      <c r="A10" s="8"/>
      <c r="B10" s="33"/>
      <c r="C10" s="8" t="s">
        <v>67</v>
      </c>
      <c r="D10" s="8" t="s">
        <v>348</v>
      </c>
      <c r="E10" s="45" t="s">
        <v>283</v>
      </c>
      <c r="F10" s="39">
        <v>99.135450000000006</v>
      </c>
      <c r="G10" s="39">
        <v>99.878460000000004</v>
      </c>
      <c r="H10" s="39">
        <v>99.975890000000007</v>
      </c>
      <c r="I10" s="40">
        <v>99.663266666666672</v>
      </c>
      <c r="J10" s="39">
        <v>91.424901666666656</v>
      </c>
      <c r="K10" s="39">
        <v>0.73999999999999988</v>
      </c>
      <c r="L10" s="39">
        <v>100</v>
      </c>
      <c r="M10" s="39">
        <v>0</v>
      </c>
      <c r="N10" s="39">
        <v>14.530000000000001</v>
      </c>
      <c r="O10" s="40">
        <v>16.223333333333333</v>
      </c>
      <c r="P10" s="41">
        <v>11.378534999999999</v>
      </c>
      <c r="Q10" s="42">
        <v>17.049703333333333</v>
      </c>
      <c r="R10" s="43">
        <v>19.627713333333332</v>
      </c>
      <c r="S10" s="40">
        <v>12.01</v>
      </c>
      <c r="T10" s="44">
        <f t="shared" si="0"/>
        <v>300.55025000000001</v>
      </c>
      <c r="U10" s="9">
        <f t="shared" si="1"/>
        <v>-194.73224604166671</v>
      </c>
    </row>
    <row r="11" spans="1:22" x14ac:dyDescent="0.2">
      <c r="A11" s="8"/>
      <c r="B11" s="33"/>
      <c r="C11" s="8" t="s">
        <v>171</v>
      </c>
      <c r="D11" s="8" t="s">
        <v>14</v>
      </c>
      <c r="E11" s="45" t="s">
        <v>283</v>
      </c>
      <c r="F11" s="39">
        <v>99.651060000000001</v>
      </c>
      <c r="G11" s="39">
        <v>99.816569999999999</v>
      </c>
      <c r="H11" s="39">
        <v>99.941360000000003</v>
      </c>
      <c r="I11" s="40">
        <v>99.802996666666672</v>
      </c>
      <c r="J11" s="39">
        <v>99.483601666666672</v>
      </c>
      <c r="K11" s="39">
        <v>-0.18000000000000002</v>
      </c>
      <c r="L11" s="39">
        <v>100</v>
      </c>
      <c r="M11" s="39">
        <v>506.6033333333333</v>
      </c>
      <c r="N11" s="39">
        <v>24.106666666666666</v>
      </c>
      <c r="O11" s="40">
        <v>24.5</v>
      </c>
      <c r="P11" s="41">
        <v>21.309056666666667</v>
      </c>
      <c r="Q11" s="11">
        <v>37.351273333333332</v>
      </c>
      <c r="R11" s="46">
        <v>35.689693333333331</v>
      </c>
      <c r="S11" s="40">
        <v>28.95</v>
      </c>
      <c r="T11" s="44">
        <f t="shared" si="0"/>
        <v>724.47375000000011</v>
      </c>
      <c r="U11" s="10">
        <f t="shared" si="1"/>
        <v>229.19125395833339</v>
      </c>
    </row>
    <row r="12" spans="1:22" x14ac:dyDescent="0.2">
      <c r="A12" s="8"/>
      <c r="B12" s="33"/>
      <c r="C12" s="8" t="s">
        <v>68</v>
      </c>
      <c r="D12" s="8" t="s">
        <v>292</v>
      </c>
      <c r="E12" s="45" t="s">
        <v>283</v>
      </c>
      <c r="F12" s="39">
        <v>99.491630000000001</v>
      </c>
      <c r="G12" s="39">
        <v>98.534360000000007</v>
      </c>
      <c r="H12" s="39">
        <v>97.907039999999995</v>
      </c>
      <c r="I12" s="40">
        <v>98.644343333333339</v>
      </c>
      <c r="J12" s="39">
        <v>96.57721500000001</v>
      </c>
      <c r="K12" s="39">
        <v>0.73</v>
      </c>
      <c r="L12" s="39">
        <v>99.696666666666658</v>
      </c>
      <c r="M12" s="39">
        <v>504.80999999999995</v>
      </c>
      <c r="N12" s="39">
        <v>16.543333333333333</v>
      </c>
      <c r="O12" s="40">
        <v>10.97</v>
      </c>
      <c r="P12" s="41">
        <v>9.6657366666666658</v>
      </c>
      <c r="Q12" s="42">
        <v>11.060163333333334</v>
      </c>
      <c r="R12" s="43">
        <v>12.74423</v>
      </c>
      <c r="S12" s="40">
        <v>10.39</v>
      </c>
      <c r="T12" s="44">
        <f t="shared" si="0"/>
        <v>260.00975000000005</v>
      </c>
      <c r="U12" s="9">
        <f t="shared" si="1"/>
        <v>-235.27274604166666</v>
      </c>
    </row>
    <row r="13" spans="1:22" x14ac:dyDescent="0.2">
      <c r="A13" s="8"/>
      <c r="B13" s="33"/>
      <c r="C13" s="8" t="s">
        <v>70</v>
      </c>
      <c r="D13" s="8" t="s">
        <v>54</v>
      </c>
      <c r="E13" s="45" t="s">
        <v>283</v>
      </c>
      <c r="F13" s="39">
        <v>99.407349999999994</v>
      </c>
      <c r="G13" s="39">
        <v>98.675510000000003</v>
      </c>
      <c r="H13" s="39">
        <v>97.879869999999997</v>
      </c>
      <c r="I13" s="40">
        <v>98.654243333333326</v>
      </c>
      <c r="J13" s="36">
        <v>83.414181666666664</v>
      </c>
      <c r="K13" s="39">
        <v>1.1300000000000001</v>
      </c>
      <c r="L13" s="39">
        <v>100</v>
      </c>
      <c r="M13" s="39">
        <v>523.21333333333337</v>
      </c>
      <c r="N13" s="39">
        <v>17.08666666666667</v>
      </c>
      <c r="O13" s="40">
        <v>30.62</v>
      </c>
      <c r="P13" s="41">
        <v>24.528603333333333</v>
      </c>
      <c r="Q13" s="11">
        <v>41.114266666666673</v>
      </c>
      <c r="R13" s="43">
        <v>30.023993333333337</v>
      </c>
      <c r="S13" s="40">
        <v>26.38</v>
      </c>
      <c r="T13" s="44">
        <f t="shared" si="0"/>
        <v>660.15949999999998</v>
      </c>
      <c r="U13" s="10">
        <f t="shared" si="1"/>
        <v>164.87700395833326</v>
      </c>
    </row>
    <row r="14" spans="1:22" ht="17" customHeight="1" x14ac:dyDescent="0.2">
      <c r="C14" s="8" t="s">
        <v>267</v>
      </c>
      <c r="D14" s="8" t="s">
        <v>550</v>
      </c>
      <c r="E14" s="8" t="s">
        <v>286</v>
      </c>
      <c r="F14" s="39">
        <v>100</v>
      </c>
      <c r="G14" s="39">
        <v>100</v>
      </c>
      <c r="H14" s="39">
        <v>100</v>
      </c>
      <c r="I14" s="40">
        <v>100</v>
      </c>
      <c r="J14" s="39">
        <v>99.517233333333323</v>
      </c>
      <c r="K14" s="39">
        <v>0.73666666666666669</v>
      </c>
      <c r="L14" s="39">
        <v>100</v>
      </c>
      <c r="M14" s="39">
        <v>460.57333333333332</v>
      </c>
      <c r="N14" s="39">
        <v>22.946666666666669</v>
      </c>
      <c r="O14" s="40">
        <v>14.69</v>
      </c>
      <c r="P14" s="41">
        <v>13.474353333333333</v>
      </c>
      <c r="Q14" s="42">
        <v>16.100306666666668</v>
      </c>
      <c r="R14" s="43">
        <v>19.315616666666667</v>
      </c>
      <c r="S14" s="40">
        <v>17.739999999999998</v>
      </c>
      <c r="T14" s="44">
        <f t="shared" si="0"/>
        <v>443.94349999999997</v>
      </c>
      <c r="U14" s="9">
        <f t="shared" si="1"/>
        <v>-51.338996041666746</v>
      </c>
      <c r="V14" t="s">
        <v>409</v>
      </c>
    </row>
    <row r="15" spans="1:22" x14ac:dyDescent="0.2">
      <c r="A15" s="8"/>
      <c r="B15" s="33"/>
      <c r="C15" s="8" t="s">
        <v>172</v>
      </c>
      <c r="D15" s="8" t="s">
        <v>10</v>
      </c>
      <c r="E15" s="45" t="s">
        <v>287</v>
      </c>
      <c r="F15" s="39">
        <v>99.310820000000007</v>
      </c>
      <c r="G15" s="39">
        <v>99.604560000000006</v>
      </c>
      <c r="H15" s="39">
        <v>97.867149999999995</v>
      </c>
      <c r="I15" s="40">
        <v>98.927509999999998</v>
      </c>
      <c r="J15" s="36">
        <v>79.916022500000011</v>
      </c>
      <c r="K15" s="39">
        <v>-0.12666666666666668</v>
      </c>
      <c r="L15" s="39">
        <v>100</v>
      </c>
      <c r="M15" s="39">
        <v>561.35666666666657</v>
      </c>
      <c r="N15" s="39">
        <v>21.05</v>
      </c>
      <c r="O15" s="40">
        <v>23.320000000000004</v>
      </c>
      <c r="P15" s="41">
        <v>20.658956666666668</v>
      </c>
      <c r="Q15" s="42">
        <v>25.246223333333333</v>
      </c>
      <c r="R15" s="43">
        <v>27.304086666666667</v>
      </c>
      <c r="S15" s="40">
        <v>22.416666666666668</v>
      </c>
      <c r="T15" s="44">
        <f t="shared" si="0"/>
        <v>560.97708333333333</v>
      </c>
      <c r="U15" s="10">
        <f t="shared" si="1"/>
        <v>65.694587291666608</v>
      </c>
    </row>
    <row r="16" spans="1:22" x14ac:dyDescent="0.2">
      <c r="A16" s="8"/>
      <c r="B16" s="33"/>
      <c r="C16" s="8" t="s">
        <v>72</v>
      </c>
      <c r="D16" s="8" t="s">
        <v>242</v>
      </c>
      <c r="E16" s="45" t="s">
        <v>283</v>
      </c>
      <c r="F16" s="39">
        <v>81.863370000000003</v>
      </c>
      <c r="G16" s="39">
        <v>93.408240000000006</v>
      </c>
      <c r="H16" s="39">
        <v>99.991990000000001</v>
      </c>
      <c r="I16" s="40">
        <v>91.754533333333328</v>
      </c>
      <c r="J16" s="36">
        <v>50.268387499999996</v>
      </c>
      <c r="K16" s="39">
        <v>0.50666666666666671</v>
      </c>
      <c r="L16" s="39">
        <v>100</v>
      </c>
      <c r="M16" s="39">
        <v>434.41</v>
      </c>
      <c r="N16" s="39">
        <v>17.75</v>
      </c>
      <c r="O16" s="40">
        <v>21.88</v>
      </c>
      <c r="P16" s="41">
        <v>22.784703333333336</v>
      </c>
      <c r="Q16" s="42">
        <v>27.089320000000001</v>
      </c>
      <c r="R16" s="43">
        <v>29.153096666666666</v>
      </c>
      <c r="S16" s="40">
        <v>23.246666666666666</v>
      </c>
      <c r="T16" s="44">
        <f t="shared" si="0"/>
        <v>581.74783333333335</v>
      </c>
      <c r="U16" s="10">
        <f t="shared" si="1"/>
        <v>86.465337291666629</v>
      </c>
      <c r="V16" t="s">
        <v>613</v>
      </c>
    </row>
    <row r="17" spans="1:22" x14ac:dyDescent="0.2">
      <c r="A17" s="8"/>
      <c r="B17" s="33"/>
      <c r="C17" s="8" t="s">
        <v>173</v>
      </c>
      <c r="D17" s="8" t="s">
        <v>10</v>
      </c>
      <c r="E17" s="45" t="s">
        <v>287</v>
      </c>
      <c r="F17" s="39">
        <v>99.898690000000002</v>
      </c>
      <c r="G17" s="39">
        <v>99.815370000000001</v>
      </c>
      <c r="H17" s="39">
        <v>99.405879999999996</v>
      </c>
      <c r="I17" s="40">
        <v>99.706646666666686</v>
      </c>
      <c r="J17" s="39">
        <v>96.062306666666657</v>
      </c>
      <c r="K17" s="39">
        <v>6.6666666666666666E-2</v>
      </c>
      <c r="L17" s="39">
        <v>100</v>
      </c>
      <c r="M17" s="39">
        <v>305.81</v>
      </c>
      <c r="N17" s="39">
        <v>16.316666666666666</v>
      </c>
      <c r="O17" s="40">
        <v>18.676666666666666</v>
      </c>
      <c r="P17" s="41">
        <v>17.683436666666665</v>
      </c>
      <c r="Q17" s="42">
        <v>21.452460000000002</v>
      </c>
      <c r="R17" s="43">
        <v>24.465066666666669</v>
      </c>
      <c r="S17" s="40">
        <v>19.003333333333334</v>
      </c>
      <c r="T17" s="44">
        <f t="shared" si="0"/>
        <v>475.55841666666674</v>
      </c>
      <c r="U17" s="9">
        <f t="shared" si="1"/>
        <v>-19.724079374999974</v>
      </c>
    </row>
    <row r="18" spans="1:22" x14ac:dyDescent="0.2">
      <c r="C18" s="8" t="s">
        <v>73</v>
      </c>
      <c r="D18" s="8" t="s">
        <v>349</v>
      </c>
      <c r="E18" s="45" t="s">
        <v>283</v>
      </c>
      <c r="F18" s="39">
        <v>49.707909999999998</v>
      </c>
      <c r="G18" s="39">
        <v>45.134079999999997</v>
      </c>
      <c r="H18" s="39">
        <v>59.265790000000003</v>
      </c>
      <c r="I18" s="37">
        <v>51.369259999999997</v>
      </c>
      <c r="J18" s="36">
        <v>55.504421666666673</v>
      </c>
      <c r="K18" s="39">
        <v>0.35333333333333333</v>
      </c>
      <c r="L18" s="39">
        <v>100</v>
      </c>
      <c r="M18" s="39">
        <v>789.30666666666673</v>
      </c>
      <c r="N18" s="39">
        <v>20.383333333333333</v>
      </c>
      <c r="O18" s="40">
        <v>10.209999999999999</v>
      </c>
      <c r="P18" s="41">
        <v>8.9568866666666676</v>
      </c>
      <c r="Q18" s="42">
        <v>9.9375499999999999</v>
      </c>
      <c r="R18" s="43">
        <v>11.027833333333334</v>
      </c>
      <c r="S18" s="40">
        <v>8.9866666666666664</v>
      </c>
      <c r="T18" s="44">
        <f t="shared" si="0"/>
        <v>224.89133333333334</v>
      </c>
      <c r="U18" s="9">
        <f t="shared" si="1"/>
        <v>-270.39116270833335</v>
      </c>
      <c r="V18" t="s">
        <v>503</v>
      </c>
    </row>
    <row r="19" spans="1:22" x14ac:dyDescent="0.2">
      <c r="A19" s="8"/>
      <c r="B19" s="33"/>
      <c r="C19" s="8" t="s">
        <v>174</v>
      </c>
      <c r="D19" s="8" t="s">
        <v>9</v>
      </c>
      <c r="E19" s="45" t="s">
        <v>433</v>
      </c>
      <c r="F19" s="39">
        <v>99.353790000000004</v>
      </c>
      <c r="G19" s="39">
        <v>83.413399999999996</v>
      </c>
      <c r="H19" s="39">
        <v>98.506429999999995</v>
      </c>
      <c r="I19" s="40">
        <v>93.757873333333336</v>
      </c>
      <c r="J19" s="39">
        <v>98.194183636363633</v>
      </c>
      <c r="K19" s="39">
        <v>-0.41</v>
      </c>
      <c r="L19" s="39">
        <v>94.83</v>
      </c>
      <c r="M19" s="39">
        <v>736.44499999999994</v>
      </c>
      <c r="N19" s="39">
        <v>25.61</v>
      </c>
      <c r="O19" s="40">
        <v>34.636666666666663</v>
      </c>
      <c r="P19" s="41">
        <v>28.991670000000003</v>
      </c>
      <c r="Q19" s="42">
        <v>34.630416666666662</v>
      </c>
      <c r="R19" s="43">
        <v>34.585295000000002</v>
      </c>
      <c r="S19" s="40">
        <v>29.376666666666665</v>
      </c>
      <c r="T19" s="44">
        <f t="shared" si="0"/>
        <v>735.15108333333342</v>
      </c>
      <c r="U19" s="10">
        <f t="shared" si="1"/>
        <v>239.8685872916667</v>
      </c>
    </row>
    <row r="20" spans="1:22" x14ac:dyDescent="0.2">
      <c r="A20" s="8"/>
      <c r="B20" s="33"/>
      <c r="C20" s="8" t="s">
        <v>252</v>
      </c>
      <c r="D20" s="8" t="s">
        <v>385</v>
      </c>
      <c r="E20" s="45" t="s">
        <v>283</v>
      </c>
      <c r="F20" s="39"/>
      <c r="G20" s="39"/>
      <c r="H20" s="39">
        <v>99.539469999999994</v>
      </c>
      <c r="I20" s="40">
        <v>99.539469999999994</v>
      </c>
      <c r="J20" s="39">
        <v>99.022167777777767</v>
      </c>
      <c r="K20" s="39">
        <v>1.2133333333333334</v>
      </c>
      <c r="L20" s="39">
        <v>99.946666666666673</v>
      </c>
      <c r="M20" s="39">
        <v>228.63</v>
      </c>
      <c r="N20" s="39">
        <v>18.559999999999999</v>
      </c>
      <c r="O20" s="40">
        <v>31.540000000000003</v>
      </c>
      <c r="P20" s="41">
        <v>29.696433333333335</v>
      </c>
      <c r="Q20" s="42">
        <v>31.943753333333333</v>
      </c>
      <c r="R20" s="43">
        <v>34.79665</v>
      </c>
      <c r="S20" s="40">
        <v>21.546666666666667</v>
      </c>
      <c r="T20" s="44">
        <f t="shared" si="0"/>
        <v>539.20533333333333</v>
      </c>
      <c r="U20" s="10">
        <f t="shared" si="1"/>
        <v>43.92283729166661</v>
      </c>
      <c r="V20" t="s">
        <v>456</v>
      </c>
    </row>
    <row r="21" spans="1:22" x14ac:dyDescent="0.2">
      <c r="C21" s="8" t="s">
        <v>76</v>
      </c>
      <c r="D21" s="8" t="s">
        <v>427</v>
      </c>
      <c r="E21" s="45" t="s">
        <v>283</v>
      </c>
      <c r="F21" s="39">
        <v>99.384399999999999</v>
      </c>
      <c r="G21" s="39">
        <v>99.538229999999999</v>
      </c>
      <c r="H21" s="39">
        <v>99.489379999999997</v>
      </c>
      <c r="I21" s="40">
        <v>99.470669999999998</v>
      </c>
      <c r="J21" s="39">
        <v>99.057286666666656</v>
      </c>
      <c r="K21" s="39">
        <v>-0.45333333333333337</v>
      </c>
      <c r="L21" s="39">
        <v>100</v>
      </c>
      <c r="M21" s="39">
        <v>531.22666666666657</v>
      </c>
      <c r="N21" s="39">
        <v>19.796666666666667</v>
      </c>
      <c r="O21" s="40">
        <v>13.78</v>
      </c>
      <c r="P21" s="41">
        <v>13.488516666666666</v>
      </c>
      <c r="Q21" s="42">
        <v>15.318486666666667</v>
      </c>
      <c r="R21" s="43">
        <v>19.900180000000002</v>
      </c>
      <c r="S21" s="40">
        <v>16.753333333333334</v>
      </c>
      <c r="T21" s="44">
        <f t="shared" si="0"/>
        <v>419.25216666666671</v>
      </c>
      <c r="U21" s="9">
        <f t="shared" si="1"/>
        <v>-76.030329375000008</v>
      </c>
    </row>
    <row r="22" spans="1:22" x14ac:dyDescent="0.2">
      <c r="A22" s="8"/>
      <c r="B22" s="33"/>
      <c r="C22" s="8" t="s">
        <v>175</v>
      </c>
      <c r="D22" s="8" t="s">
        <v>35</v>
      </c>
      <c r="E22" s="45" t="s">
        <v>286</v>
      </c>
      <c r="F22" s="39">
        <v>30.758890000000001</v>
      </c>
      <c r="G22" s="39">
        <v>45.145130000000002</v>
      </c>
      <c r="H22" s="39">
        <v>48.895650000000003</v>
      </c>
      <c r="I22" s="37">
        <v>41.599890000000002</v>
      </c>
      <c r="J22" s="36">
        <v>38.18323916666666</v>
      </c>
      <c r="K22" s="39">
        <v>0.65333333333333332</v>
      </c>
      <c r="L22" s="39">
        <v>100</v>
      </c>
      <c r="M22" s="39">
        <v>786.34666666666669</v>
      </c>
      <c r="N22" s="39">
        <v>22.929999999999996</v>
      </c>
      <c r="O22" s="40">
        <v>20.713333333333335</v>
      </c>
      <c r="P22" s="41">
        <v>24.902350000000002</v>
      </c>
      <c r="Q22" s="42">
        <v>25.083159999999996</v>
      </c>
      <c r="R22" s="43">
        <v>29.633089999999999</v>
      </c>
      <c r="S22" s="40">
        <v>22.013333333333335</v>
      </c>
      <c r="T22" s="44">
        <f t="shared" si="0"/>
        <v>550.88366666666673</v>
      </c>
      <c r="U22" s="10">
        <f t="shared" si="1"/>
        <v>55.601170625000009</v>
      </c>
      <c r="V22" t="s">
        <v>655</v>
      </c>
    </row>
    <row r="23" spans="1:22" x14ac:dyDescent="0.2">
      <c r="A23" s="8"/>
      <c r="B23" s="33"/>
      <c r="C23" s="8" t="s">
        <v>176</v>
      </c>
      <c r="D23" s="8" t="s">
        <v>350</v>
      </c>
      <c r="E23" s="45" t="s">
        <v>431</v>
      </c>
      <c r="F23" s="39">
        <v>99.677049999999994</v>
      </c>
      <c r="G23" s="39">
        <v>99.210130000000007</v>
      </c>
      <c r="H23" s="39">
        <v>98.768600000000006</v>
      </c>
      <c r="I23" s="40">
        <v>99.218593333333331</v>
      </c>
      <c r="J23" s="39">
        <v>97.994051666666678</v>
      </c>
      <c r="K23" s="39">
        <v>1.2433333333333334</v>
      </c>
      <c r="L23" s="39">
        <v>99.896666666666661</v>
      </c>
      <c r="M23" s="39">
        <v>850.71</v>
      </c>
      <c r="N23" s="39">
        <v>19.466666666666665</v>
      </c>
      <c r="O23" s="40">
        <v>8.5299999999999994</v>
      </c>
      <c r="P23" s="41">
        <v>7.4934366666666676</v>
      </c>
      <c r="Q23" s="42">
        <v>8.9345166666666653</v>
      </c>
      <c r="R23" s="43">
        <v>10.1023</v>
      </c>
      <c r="S23" s="40">
        <v>12.203333333333333</v>
      </c>
      <c r="T23" s="44">
        <f t="shared" si="0"/>
        <v>305.38841666666667</v>
      </c>
      <c r="U23" s="9">
        <f t="shared" si="1"/>
        <v>-189.89407937500005</v>
      </c>
    </row>
    <row r="24" spans="1:22" x14ac:dyDescent="0.2">
      <c r="A24" s="8"/>
      <c r="B24" s="33"/>
      <c r="C24" s="8" t="s">
        <v>299</v>
      </c>
      <c r="D24" s="8" t="s">
        <v>462</v>
      </c>
      <c r="E24" s="45" t="s">
        <v>284</v>
      </c>
      <c r="F24" s="39">
        <v>99.190749999999994</v>
      </c>
      <c r="G24" s="39">
        <v>100</v>
      </c>
      <c r="H24" s="39">
        <v>97.296909999999997</v>
      </c>
      <c r="I24" s="40">
        <v>98.829220000000007</v>
      </c>
      <c r="J24" s="39">
        <v>99.537000833333323</v>
      </c>
      <c r="K24" s="39">
        <v>0.3133333333333333</v>
      </c>
      <c r="L24" s="39">
        <v>99.113333333333344</v>
      </c>
      <c r="M24" s="39">
        <v>502.10999999999996</v>
      </c>
      <c r="N24" s="39">
        <v>20.13</v>
      </c>
      <c r="O24" s="40">
        <v>23.87</v>
      </c>
      <c r="P24" s="41">
        <v>20.706676666666667</v>
      </c>
      <c r="Q24" s="42">
        <v>26.828853333333331</v>
      </c>
      <c r="R24" s="43">
        <v>30.467136666666665</v>
      </c>
      <c r="S24" s="40">
        <v>21.453333333333333</v>
      </c>
      <c r="T24" s="44">
        <f t="shared" si="0"/>
        <v>536.86966666666672</v>
      </c>
      <c r="U24" s="10">
        <f t="shared" si="1"/>
        <v>41.587170624999999</v>
      </c>
    </row>
    <row r="25" spans="1:22" x14ac:dyDescent="0.2">
      <c r="C25" s="8" t="s">
        <v>532</v>
      </c>
      <c r="D25" s="8" t="s">
        <v>348</v>
      </c>
      <c r="E25" s="8" t="s">
        <v>283</v>
      </c>
      <c r="F25" s="39">
        <v>99.383750000000006</v>
      </c>
      <c r="G25" s="39">
        <v>99.711709999999997</v>
      </c>
      <c r="H25" s="39">
        <v>99.923860000000005</v>
      </c>
      <c r="I25" s="40">
        <v>99.673106666666669</v>
      </c>
      <c r="J25" s="39">
        <v>99.531446666666668</v>
      </c>
      <c r="K25" s="39">
        <v>1</v>
      </c>
      <c r="L25" s="39">
        <v>100</v>
      </c>
      <c r="M25" s="39">
        <v>435.91666666666669</v>
      </c>
      <c r="N25" s="39">
        <v>18.886666666666667</v>
      </c>
      <c r="O25" s="47">
        <v>11.6</v>
      </c>
      <c r="P25" s="48">
        <v>10.763603333333332</v>
      </c>
      <c r="Q25" s="42">
        <v>12.842723333333334</v>
      </c>
      <c r="R25" s="43">
        <v>14.877216666666667</v>
      </c>
      <c r="S25" s="40">
        <v>11.546666666666667</v>
      </c>
      <c r="T25" s="44">
        <f t="shared" si="0"/>
        <v>288.95533333333333</v>
      </c>
      <c r="U25" s="9">
        <f t="shared" si="1"/>
        <v>-206.32716270833339</v>
      </c>
      <c r="V25" s="49"/>
    </row>
    <row r="26" spans="1:22" x14ac:dyDescent="0.2">
      <c r="A26" s="8"/>
      <c r="B26" s="33"/>
      <c r="C26" s="8" t="s">
        <v>177</v>
      </c>
      <c r="D26" s="8" t="s">
        <v>10</v>
      </c>
      <c r="E26" s="45" t="s">
        <v>287</v>
      </c>
      <c r="F26" s="39">
        <v>91.147630000000007</v>
      </c>
      <c r="G26" s="39">
        <v>96.376220000000004</v>
      </c>
      <c r="H26" s="39">
        <v>97.469620000000006</v>
      </c>
      <c r="I26" s="40">
        <v>94.997823333333329</v>
      </c>
      <c r="J26" s="39">
        <v>90.648957499999995</v>
      </c>
      <c r="K26" s="39">
        <v>3.1966666666666668</v>
      </c>
      <c r="L26" s="39">
        <v>94.63333333333334</v>
      </c>
      <c r="M26" s="39">
        <v>825.14666666666665</v>
      </c>
      <c r="N26" s="39">
        <v>25.350000000000005</v>
      </c>
      <c r="O26" s="11">
        <v>64.056666666666658</v>
      </c>
      <c r="P26" s="11">
        <v>54.841589999999997</v>
      </c>
      <c r="Q26" s="11">
        <v>71.312419999999989</v>
      </c>
      <c r="R26" s="11">
        <v>69.938589999999991</v>
      </c>
      <c r="S26" s="11">
        <v>59.943333333333328</v>
      </c>
      <c r="T26" s="44">
        <f t="shared" si="0"/>
        <v>1500.0819166666668</v>
      </c>
      <c r="U26" s="10">
        <f t="shared" si="1"/>
        <v>1004.799420625</v>
      </c>
      <c r="V26" t="s">
        <v>498</v>
      </c>
    </row>
    <row r="27" spans="1:22" x14ac:dyDescent="0.2">
      <c r="C27" s="8" t="s">
        <v>251</v>
      </c>
      <c r="D27" s="8" t="s">
        <v>551</v>
      </c>
      <c r="E27" s="8" t="s">
        <v>432</v>
      </c>
      <c r="F27" s="39">
        <v>99.619529999999997</v>
      </c>
      <c r="G27" s="39">
        <v>99.436340000000001</v>
      </c>
      <c r="H27" s="39">
        <v>96.150379999999998</v>
      </c>
      <c r="I27" s="40">
        <v>98.402083333333337</v>
      </c>
      <c r="J27" s="39">
        <v>99.480557499999989</v>
      </c>
      <c r="K27" s="39">
        <v>0.26333333333333336</v>
      </c>
      <c r="L27" s="39">
        <v>99.803333333333327</v>
      </c>
      <c r="M27" s="39">
        <v>761.12666666666667</v>
      </c>
      <c r="N27" s="39">
        <v>23.97</v>
      </c>
      <c r="O27" s="40">
        <v>0.01</v>
      </c>
      <c r="P27" s="41" t="s">
        <v>57</v>
      </c>
      <c r="Q27" s="42" t="s">
        <v>57</v>
      </c>
      <c r="R27" s="43" t="s">
        <v>57</v>
      </c>
      <c r="S27" s="40" t="s">
        <v>57</v>
      </c>
      <c r="T27" s="44">
        <v>0</v>
      </c>
      <c r="U27" s="9">
        <v>0</v>
      </c>
      <c r="V27" t="s">
        <v>408</v>
      </c>
    </row>
    <row r="28" spans="1:22" x14ac:dyDescent="0.2">
      <c r="A28" s="8"/>
      <c r="B28" s="33"/>
      <c r="C28" s="8" t="s">
        <v>178</v>
      </c>
      <c r="D28" s="8" t="s">
        <v>16</v>
      </c>
      <c r="E28" s="45" t="s">
        <v>381</v>
      </c>
      <c r="F28" s="39">
        <v>98.687280000000001</v>
      </c>
      <c r="G28" s="39">
        <v>99.317880000000002</v>
      </c>
      <c r="H28" s="39">
        <v>99.848600000000005</v>
      </c>
      <c r="I28" s="40">
        <v>99.284586666666655</v>
      </c>
      <c r="J28" s="39">
        <v>91.382197500000004</v>
      </c>
      <c r="K28" s="39">
        <v>0.53333333333333333</v>
      </c>
      <c r="L28" s="39">
        <v>99.833333333333329</v>
      </c>
      <c r="M28" s="39">
        <v>995.93333333333339</v>
      </c>
      <c r="N28" s="39">
        <v>19.786666666666665</v>
      </c>
      <c r="O28" s="40">
        <v>32.9</v>
      </c>
      <c r="P28" s="41">
        <v>27.208243333333332</v>
      </c>
      <c r="Q28" s="42">
        <v>35.721953333333339</v>
      </c>
      <c r="R28" s="11">
        <v>43.508729999999993</v>
      </c>
      <c r="S28" s="40">
        <v>35.840000000000003</v>
      </c>
      <c r="T28" s="44">
        <f t="shared" ref="T28:T53" si="2">SUM(S28*0.275)*91</f>
        <v>896.89600000000019</v>
      </c>
      <c r="U28" s="10">
        <f t="shared" ref="U28:U53" si="3">T28-T$212</f>
        <v>401.61350395833347</v>
      </c>
      <c r="V28" t="s">
        <v>498</v>
      </c>
    </row>
    <row r="29" spans="1:22" x14ac:dyDescent="0.2">
      <c r="A29" s="8"/>
      <c r="B29" s="33"/>
      <c r="C29" s="8" t="s">
        <v>3</v>
      </c>
      <c r="D29" s="8" t="s">
        <v>33</v>
      </c>
      <c r="E29" s="45" t="s">
        <v>286</v>
      </c>
      <c r="F29" s="39">
        <v>29.175709999999999</v>
      </c>
      <c r="G29" s="39">
        <v>29.16675</v>
      </c>
      <c r="H29" s="39">
        <v>29.798580000000001</v>
      </c>
      <c r="I29" s="37">
        <v>29.380346666666668</v>
      </c>
      <c r="J29" s="36">
        <v>29.223213333333334</v>
      </c>
      <c r="K29" s="39">
        <v>0.48</v>
      </c>
      <c r="L29" s="39">
        <v>100</v>
      </c>
      <c r="M29" s="39">
        <v>921.49666666666656</v>
      </c>
      <c r="N29" s="39">
        <v>18.89</v>
      </c>
      <c r="O29" s="40">
        <v>24.693333333333332</v>
      </c>
      <c r="P29" s="41">
        <v>19.942989999999998</v>
      </c>
      <c r="Q29" s="42">
        <v>16.073493333333335</v>
      </c>
      <c r="R29" s="43">
        <v>30.062983333333335</v>
      </c>
      <c r="S29" s="40">
        <v>19.453333333333333</v>
      </c>
      <c r="T29" s="44">
        <f t="shared" si="2"/>
        <v>486.81966666666671</v>
      </c>
      <c r="U29" s="9">
        <f t="shared" si="3"/>
        <v>-8.4628293750000125</v>
      </c>
      <c r="V29" t="s">
        <v>614</v>
      </c>
    </row>
    <row r="30" spans="1:22" x14ac:dyDescent="0.2">
      <c r="C30" s="8" t="s">
        <v>82</v>
      </c>
      <c r="D30" s="8" t="s">
        <v>33</v>
      </c>
      <c r="E30" s="8" t="s">
        <v>281</v>
      </c>
      <c r="F30" s="39">
        <v>99.830520000000007</v>
      </c>
      <c r="G30" s="39">
        <v>99.84769</v>
      </c>
      <c r="H30" s="39">
        <v>99.895049999999998</v>
      </c>
      <c r="I30" s="40">
        <v>99.857753333333335</v>
      </c>
      <c r="J30" s="39">
        <v>99.815713333333335</v>
      </c>
      <c r="K30" s="39">
        <v>-0.5033333333333333</v>
      </c>
      <c r="L30" s="39">
        <v>100</v>
      </c>
      <c r="M30" s="39">
        <v>700.66666666666663</v>
      </c>
      <c r="N30" s="39">
        <v>26.513333333333332</v>
      </c>
      <c r="O30" s="40">
        <v>21.45</v>
      </c>
      <c r="P30" s="41">
        <v>19.234696666666668</v>
      </c>
      <c r="Q30" s="42">
        <v>23.049283333333332</v>
      </c>
      <c r="R30" s="43">
        <v>25.3874</v>
      </c>
      <c r="S30" s="40">
        <v>25.283333333333331</v>
      </c>
      <c r="T30" s="44">
        <f t="shared" si="2"/>
        <v>632.71541666666667</v>
      </c>
      <c r="U30" s="10">
        <f t="shared" si="3"/>
        <v>137.43292062499995</v>
      </c>
    </row>
    <row r="31" spans="1:22" x14ac:dyDescent="0.2">
      <c r="A31" s="8"/>
      <c r="B31" s="33"/>
      <c r="C31" s="8" t="s">
        <v>239</v>
      </c>
      <c r="D31" s="8" t="s">
        <v>391</v>
      </c>
      <c r="E31" s="45" t="s">
        <v>283</v>
      </c>
      <c r="F31" s="39">
        <v>100</v>
      </c>
      <c r="G31" s="39">
        <v>100</v>
      </c>
      <c r="H31" s="39">
        <v>100</v>
      </c>
      <c r="I31" s="40">
        <v>100</v>
      </c>
      <c r="J31" s="39">
        <v>99.971949166666661</v>
      </c>
      <c r="K31" s="39">
        <v>0.65</v>
      </c>
      <c r="L31" s="39">
        <v>100</v>
      </c>
      <c r="M31" s="39">
        <v>533.84</v>
      </c>
      <c r="N31" s="39">
        <v>23.256666666666664</v>
      </c>
      <c r="O31" s="40">
        <v>32.883333333333333</v>
      </c>
      <c r="P31" s="41">
        <v>26.116703333333334</v>
      </c>
      <c r="Q31" s="42">
        <v>24.153679999999998</v>
      </c>
      <c r="R31" s="43">
        <v>25.773569999999996</v>
      </c>
      <c r="S31" s="40">
        <v>23.703333333333333</v>
      </c>
      <c r="T31" s="44">
        <f t="shared" si="2"/>
        <v>593.17591666666669</v>
      </c>
      <c r="U31" s="10">
        <f t="shared" si="3"/>
        <v>97.893420624999976</v>
      </c>
    </row>
    <row r="32" spans="1:22" x14ac:dyDescent="0.2">
      <c r="A32" s="8"/>
      <c r="B32" s="33"/>
      <c r="C32" s="8" t="s">
        <v>250</v>
      </c>
      <c r="D32" s="8" t="s">
        <v>271</v>
      </c>
      <c r="E32" s="45" t="s">
        <v>283</v>
      </c>
      <c r="F32" s="39">
        <v>98.467219999999998</v>
      </c>
      <c r="G32" s="39">
        <v>100</v>
      </c>
      <c r="H32" s="39">
        <v>100</v>
      </c>
      <c r="I32" s="40">
        <v>99.489073333333337</v>
      </c>
      <c r="J32" s="39">
        <v>99.852389166666669</v>
      </c>
      <c r="K32" s="39">
        <v>0.08</v>
      </c>
      <c r="L32" s="39">
        <v>100</v>
      </c>
      <c r="M32" s="39">
        <v>555.0100000000001</v>
      </c>
      <c r="N32" s="39">
        <v>22.040000000000003</v>
      </c>
      <c r="O32" s="40">
        <v>22.126666666666665</v>
      </c>
      <c r="P32" s="41">
        <v>17.972766666666665</v>
      </c>
      <c r="Q32" s="42">
        <v>23.742966666666664</v>
      </c>
      <c r="R32" s="43">
        <v>30.036966666666661</v>
      </c>
      <c r="S32" s="40">
        <v>22.919999999999998</v>
      </c>
      <c r="T32" s="44">
        <f t="shared" si="2"/>
        <v>573.57299999999998</v>
      </c>
      <c r="U32" s="10">
        <f t="shared" si="3"/>
        <v>78.290503958333261</v>
      </c>
    </row>
    <row r="33" spans="1:22" x14ac:dyDescent="0.2">
      <c r="C33" s="8" t="s">
        <v>84</v>
      </c>
      <c r="D33" s="8" t="s">
        <v>349</v>
      </c>
      <c r="E33" s="8" t="s">
        <v>283</v>
      </c>
      <c r="F33" s="39">
        <v>98.154390000000006</v>
      </c>
      <c r="G33" s="39">
        <v>98.66328</v>
      </c>
      <c r="H33" s="39">
        <v>99.672579999999996</v>
      </c>
      <c r="I33" s="40">
        <v>98.830083333333334</v>
      </c>
      <c r="J33" s="39">
        <v>96.25928500000002</v>
      </c>
      <c r="K33" s="39">
        <v>0.39666666666666667</v>
      </c>
      <c r="L33" s="39">
        <v>100</v>
      </c>
      <c r="M33" s="39">
        <v>392.01666666666665</v>
      </c>
      <c r="N33" s="39">
        <v>14.946666666666665</v>
      </c>
      <c r="O33" s="40">
        <v>13.25</v>
      </c>
      <c r="P33" s="41">
        <v>10.130746666666665</v>
      </c>
      <c r="Q33" s="42">
        <v>18.244859999999999</v>
      </c>
      <c r="R33" s="43">
        <v>22.285263333333333</v>
      </c>
      <c r="S33" s="40">
        <v>13.209999999999999</v>
      </c>
      <c r="T33" s="44">
        <f t="shared" si="2"/>
        <v>330.58025000000004</v>
      </c>
      <c r="U33" s="9">
        <f t="shared" si="3"/>
        <v>-164.70224604166668</v>
      </c>
    </row>
    <row r="34" spans="1:22" x14ac:dyDescent="0.2">
      <c r="A34" s="8"/>
      <c r="B34" s="33"/>
      <c r="C34" s="8" t="s">
        <v>87</v>
      </c>
      <c r="D34" s="8" t="s">
        <v>243</v>
      </c>
      <c r="E34" s="45" t="s">
        <v>432</v>
      </c>
      <c r="F34" s="39">
        <v>100</v>
      </c>
      <c r="G34" s="39">
        <v>99.989230000000006</v>
      </c>
      <c r="H34" s="39">
        <v>100</v>
      </c>
      <c r="I34" s="40">
        <v>99.996410000000012</v>
      </c>
      <c r="J34" s="39">
        <v>95.97905333333334</v>
      </c>
      <c r="K34" s="39">
        <v>0.18666666666666665</v>
      </c>
      <c r="L34" s="39">
        <v>100</v>
      </c>
      <c r="M34" s="39">
        <v>358.78666666666669</v>
      </c>
      <c r="N34" s="39">
        <v>20.533333333333335</v>
      </c>
      <c r="O34" s="40">
        <v>12.95</v>
      </c>
      <c r="P34" s="41">
        <v>11.31282</v>
      </c>
      <c r="Q34" s="42">
        <v>13.452389999999999</v>
      </c>
      <c r="R34" s="43">
        <v>16.070086666666665</v>
      </c>
      <c r="S34" s="40">
        <v>13.579999999999998</v>
      </c>
      <c r="T34" s="44">
        <f t="shared" si="2"/>
        <v>339.83949999999999</v>
      </c>
      <c r="U34" s="9">
        <f t="shared" si="3"/>
        <v>-155.44299604166673</v>
      </c>
    </row>
    <row r="35" spans="1:22" x14ac:dyDescent="0.2">
      <c r="A35" s="8"/>
      <c r="B35" s="33"/>
      <c r="C35" s="8" t="s">
        <v>179</v>
      </c>
      <c r="D35" s="8" t="s">
        <v>21</v>
      </c>
      <c r="E35" s="45" t="s">
        <v>288</v>
      </c>
      <c r="F35" s="39">
        <v>92.187399999999997</v>
      </c>
      <c r="G35" s="39">
        <v>96.016549999999995</v>
      </c>
      <c r="H35" s="39">
        <v>99.963909999999998</v>
      </c>
      <c r="I35" s="40">
        <v>96.055953333333335</v>
      </c>
      <c r="J35" s="39">
        <v>98.653844166666659</v>
      </c>
      <c r="K35" s="39">
        <v>0.49000000000000005</v>
      </c>
      <c r="L35" s="39">
        <v>95.15666666666668</v>
      </c>
      <c r="M35" s="54">
        <v>987</v>
      </c>
      <c r="N35" s="39">
        <v>20.216666666666665</v>
      </c>
      <c r="O35" s="11">
        <v>45.97</v>
      </c>
      <c r="P35" s="11">
        <v>36.414443333333338</v>
      </c>
      <c r="Q35" s="11">
        <v>47.850423333333332</v>
      </c>
      <c r="R35" s="11">
        <v>53.272590000000001</v>
      </c>
      <c r="S35" s="11">
        <v>38.089999999999996</v>
      </c>
      <c r="T35" s="44">
        <f t="shared" si="2"/>
        <v>953.20225000000005</v>
      </c>
      <c r="U35" s="10">
        <f t="shared" si="3"/>
        <v>457.91975395833333</v>
      </c>
      <c r="V35" t="s">
        <v>632</v>
      </c>
    </row>
    <row r="36" spans="1:22" x14ac:dyDescent="0.2">
      <c r="A36" s="8"/>
      <c r="B36" s="33"/>
      <c r="C36" s="8" t="s">
        <v>180</v>
      </c>
      <c r="D36" s="8" t="s">
        <v>9</v>
      </c>
      <c r="E36" s="45" t="s">
        <v>433</v>
      </c>
      <c r="F36" s="39">
        <v>73.119690000000006</v>
      </c>
      <c r="G36" s="39">
        <v>84.465670000000003</v>
      </c>
      <c r="H36" s="39">
        <v>87.960570000000004</v>
      </c>
      <c r="I36" s="37">
        <v>81.848643333333328</v>
      </c>
      <c r="J36" s="36">
        <v>77.011020833333333</v>
      </c>
      <c r="K36" s="39">
        <v>3.91</v>
      </c>
      <c r="L36" s="36">
        <v>75.62</v>
      </c>
      <c r="M36" s="39">
        <v>1456.76</v>
      </c>
      <c r="N36" s="39">
        <v>17.716666666666669</v>
      </c>
      <c r="O36" s="40" t="s">
        <v>57</v>
      </c>
      <c r="P36" s="41">
        <v>26.107043333333333</v>
      </c>
      <c r="Q36" s="42">
        <v>28.711513333333333</v>
      </c>
      <c r="R36" s="43">
        <v>32.695823333333337</v>
      </c>
      <c r="S36" s="40">
        <v>28.916666666666668</v>
      </c>
      <c r="T36" s="44">
        <f t="shared" si="2"/>
        <v>723.63958333333346</v>
      </c>
      <c r="U36" s="10">
        <f t="shared" si="3"/>
        <v>228.35708729166674</v>
      </c>
      <c r="V36" t="s">
        <v>656</v>
      </c>
    </row>
    <row r="37" spans="1:22" x14ac:dyDescent="0.2">
      <c r="A37" s="8"/>
      <c r="B37" s="33"/>
      <c r="C37" s="8" t="s">
        <v>335</v>
      </c>
      <c r="D37" s="8" t="s">
        <v>27</v>
      </c>
      <c r="E37" s="45" t="s">
        <v>351</v>
      </c>
      <c r="F37" s="39">
        <v>99.840810000000005</v>
      </c>
      <c r="G37" s="39">
        <v>99.699640000000002</v>
      </c>
      <c r="H37" s="39">
        <v>93.057079999999999</v>
      </c>
      <c r="I37" s="40">
        <v>97.532510000000002</v>
      </c>
      <c r="J37" s="36">
        <v>76.279803333333348</v>
      </c>
      <c r="K37" s="39">
        <v>0.4466666666666666</v>
      </c>
      <c r="L37" s="39">
        <v>99.736666666666665</v>
      </c>
      <c r="M37" s="39">
        <v>1643.24</v>
      </c>
      <c r="N37" s="39">
        <v>22.236666666666668</v>
      </c>
      <c r="O37" s="40">
        <v>18.375</v>
      </c>
      <c r="P37" s="41">
        <v>24.69838</v>
      </c>
      <c r="Q37" s="42">
        <v>27.778913333333335</v>
      </c>
      <c r="R37" s="43">
        <v>29.218900000000001</v>
      </c>
      <c r="S37" s="40">
        <v>27.186666666666667</v>
      </c>
      <c r="T37" s="44">
        <f t="shared" si="2"/>
        <v>680.3463333333334</v>
      </c>
      <c r="U37" s="10">
        <f t="shared" si="3"/>
        <v>185.06383729166669</v>
      </c>
      <c r="V37" t="s">
        <v>437</v>
      </c>
    </row>
    <row r="38" spans="1:22" x14ac:dyDescent="0.2">
      <c r="A38" s="8"/>
      <c r="B38" s="33"/>
      <c r="C38" s="8" t="s">
        <v>89</v>
      </c>
      <c r="D38" s="8" t="s">
        <v>242</v>
      </c>
      <c r="E38" s="45" t="s">
        <v>283</v>
      </c>
      <c r="F38" s="39">
        <v>99.950680000000006</v>
      </c>
      <c r="G38" s="39">
        <v>100</v>
      </c>
      <c r="H38" s="39">
        <v>96.724230000000006</v>
      </c>
      <c r="I38" s="40">
        <v>98.89163666666667</v>
      </c>
      <c r="J38" s="39">
        <v>96.830558333333343</v>
      </c>
      <c r="K38" s="39">
        <v>0.64666666666666661</v>
      </c>
      <c r="L38" s="39">
        <v>99.696666666666673</v>
      </c>
      <c r="M38" s="39">
        <v>690.05333333333328</v>
      </c>
      <c r="N38" s="39">
        <v>23.75</v>
      </c>
      <c r="O38" s="40">
        <v>15.9</v>
      </c>
      <c r="P38" s="41">
        <v>17.311333333333334</v>
      </c>
      <c r="Q38" s="42">
        <v>16.2715</v>
      </c>
      <c r="R38" s="43">
        <v>16.339673333333334</v>
      </c>
      <c r="S38" s="40">
        <v>15.496666666666668</v>
      </c>
      <c r="T38" s="44">
        <f t="shared" si="2"/>
        <v>387.80408333333344</v>
      </c>
      <c r="U38" s="9">
        <f t="shared" si="3"/>
        <v>-107.47841270833328</v>
      </c>
      <c r="V38" t="s">
        <v>460</v>
      </c>
    </row>
    <row r="39" spans="1:22" x14ac:dyDescent="0.2">
      <c r="A39" s="8"/>
      <c r="B39" s="33"/>
      <c r="C39" s="8" t="s">
        <v>181</v>
      </c>
      <c r="D39" s="8" t="s">
        <v>49</v>
      </c>
      <c r="E39" s="45" t="s">
        <v>431</v>
      </c>
      <c r="F39" s="50">
        <v>99.861720000000005</v>
      </c>
      <c r="G39" s="50">
        <v>97.655090000000001</v>
      </c>
      <c r="H39" s="39">
        <v>98.390550000000005</v>
      </c>
      <c r="I39" s="40">
        <v>98.635786666666675</v>
      </c>
      <c r="J39" s="39">
        <v>98.785410833333344</v>
      </c>
      <c r="K39" s="39">
        <v>1.0999999999999999</v>
      </c>
      <c r="L39" s="39">
        <v>99.77</v>
      </c>
      <c r="M39" s="39">
        <v>629.04333333333341</v>
      </c>
      <c r="N39" s="39">
        <v>24.99</v>
      </c>
      <c r="O39" s="11">
        <v>44.076666666666661</v>
      </c>
      <c r="P39" s="11">
        <v>35.273113333333335</v>
      </c>
      <c r="Q39" s="11">
        <v>48.027163333333327</v>
      </c>
      <c r="R39" s="11">
        <v>53.028379999999999</v>
      </c>
      <c r="S39" s="11">
        <v>48.963333333333338</v>
      </c>
      <c r="T39" s="44">
        <f t="shared" si="2"/>
        <v>1225.307416666667</v>
      </c>
      <c r="U39" s="10">
        <f t="shared" si="3"/>
        <v>730.02492062500028</v>
      </c>
      <c r="V39" t="s">
        <v>657</v>
      </c>
    </row>
    <row r="40" spans="1:22" x14ac:dyDescent="0.2">
      <c r="A40" s="8"/>
      <c r="B40" s="33"/>
      <c r="C40" s="8" t="s">
        <v>253</v>
      </c>
      <c r="D40" s="8" t="s">
        <v>9</v>
      </c>
      <c r="E40" s="45" t="s">
        <v>433</v>
      </c>
      <c r="F40" s="39">
        <v>49.924900000000001</v>
      </c>
      <c r="G40" s="39">
        <v>84.588859999999997</v>
      </c>
      <c r="H40" s="39">
        <v>93.313010000000006</v>
      </c>
      <c r="I40" s="37">
        <v>75.942256666666665</v>
      </c>
      <c r="J40" s="36">
        <v>75.387777499999984</v>
      </c>
      <c r="K40" s="39">
        <v>5.5666666666666664</v>
      </c>
      <c r="L40" s="36">
        <v>77.096666666666678</v>
      </c>
      <c r="M40" s="39">
        <v>1169.4766666666667</v>
      </c>
      <c r="N40" s="39">
        <v>22.076666666666668</v>
      </c>
      <c r="O40" s="11">
        <v>42.956666666666671</v>
      </c>
      <c r="P40" s="11">
        <v>39.182686666666669</v>
      </c>
      <c r="Q40" s="11">
        <v>41.034826666666667</v>
      </c>
      <c r="R40" s="11">
        <v>46.220206666666662</v>
      </c>
      <c r="S40" s="11">
        <v>42.096666666666671</v>
      </c>
      <c r="T40" s="44">
        <f t="shared" si="2"/>
        <v>1053.4690833333336</v>
      </c>
      <c r="U40" s="10">
        <f t="shared" si="3"/>
        <v>558.18658729166691</v>
      </c>
      <c r="V40" t="s">
        <v>499</v>
      </c>
    </row>
    <row r="41" spans="1:22" x14ac:dyDescent="0.2">
      <c r="A41" s="8"/>
      <c r="B41" s="33"/>
      <c r="C41" s="8" t="s">
        <v>254</v>
      </c>
      <c r="D41" s="8" t="s">
        <v>385</v>
      </c>
      <c r="E41" s="45" t="s">
        <v>283</v>
      </c>
      <c r="F41" s="39">
        <v>100</v>
      </c>
      <c r="G41" s="39">
        <v>99.910470000000004</v>
      </c>
      <c r="H41" s="39">
        <v>99.237989999999996</v>
      </c>
      <c r="I41" s="40">
        <v>99.716153333333338</v>
      </c>
      <c r="J41" s="39">
        <v>99.5965475</v>
      </c>
      <c r="K41" s="39">
        <v>0.37666666666666665</v>
      </c>
      <c r="L41" s="39">
        <v>100</v>
      </c>
      <c r="M41" s="39">
        <v>789.60666666666657</v>
      </c>
      <c r="N41" s="39">
        <v>20.546666666666667</v>
      </c>
      <c r="O41" s="40">
        <v>19.826666666666664</v>
      </c>
      <c r="P41" s="41">
        <v>14.953550000000002</v>
      </c>
      <c r="Q41" s="42">
        <v>24.831126666666666</v>
      </c>
      <c r="R41" s="43">
        <v>29.805990000000005</v>
      </c>
      <c r="S41" s="40">
        <v>20.276666666666667</v>
      </c>
      <c r="T41" s="44">
        <f t="shared" si="2"/>
        <v>507.4235833333334</v>
      </c>
      <c r="U41" s="10">
        <f t="shared" si="3"/>
        <v>12.141087291666679</v>
      </c>
    </row>
    <row r="42" spans="1:22" x14ac:dyDescent="0.2">
      <c r="C42" s="8" t="s">
        <v>373</v>
      </c>
      <c r="D42" s="8" t="s">
        <v>271</v>
      </c>
      <c r="E42" s="45" t="s">
        <v>283</v>
      </c>
      <c r="F42" s="39">
        <v>98.519800000000004</v>
      </c>
      <c r="G42" s="39">
        <v>99.608360000000005</v>
      </c>
      <c r="H42" s="39">
        <v>99.703749999999999</v>
      </c>
      <c r="I42" s="40">
        <v>99.277303333333336</v>
      </c>
      <c r="J42" s="39">
        <v>97.664457499999983</v>
      </c>
      <c r="K42" s="39">
        <v>-0.72333333333333327</v>
      </c>
      <c r="L42" s="39">
        <v>100</v>
      </c>
      <c r="M42" s="39">
        <v>439.86666666666662</v>
      </c>
      <c r="N42" s="39">
        <v>22.136666666666667</v>
      </c>
      <c r="O42" s="40">
        <v>14.3</v>
      </c>
      <c r="P42" s="41">
        <v>14.220220000000001</v>
      </c>
      <c r="Q42" s="42">
        <v>21.539486666666665</v>
      </c>
      <c r="R42" s="43">
        <v>22.146186666666665</v>
      </c>
      <c r="S42" s="40">
        <v>16.783333333333331</v>
      </c>
      <c r="T42" s="44">
        <f t="shared" si="2"/>
        <v>420.00291666666664</v>
      </c>
      <c r="U42" s="9">
        <f t="shared" si="3"/>
        <v>-75.279579375000083</v>
      </c>
      <c r="V42" t="s">
        <v>512</v>
      </c>
    </row>
    <row r="43" spans="1:22" x14ac:dyDescent="0.2">
      <c r="A43" s="8"/>
      <c r="B43" s="33"/>
      <c r="C43" s="8" t="s">
        <v>93</v>
      </c>
      <c r="D43" s="8" t="s">
        <v>352</v>
      </c>
      <c r="E43" s="45" t="s">
        <v>283</v>
      </c>
      <c r="F43" s="39">
        <v>99.799949999999995</v>
      </c>
      <c r="G43" s="39">
        <v>97.347390000000004</v>
      </c>
      <c r="H43" s="39">
        <v>99.592100000000002</v>
      </c>
      <c r="I43" s="40">
        <v>98.913146666666663</v>
      </c>
      <c r="J43" s="39">
        <v>99.330506666666665</v>
      </c>
      <c r="K43" s="39">
        <v>0.18000000000000002</v>
      </c>
      <c r="L43" s="39">
        <v>100</v>
      </c>
      <c r="M43" s="39">
        <v>206.20000000000002</v>
      </c>
      <c r="N43" s="39">
        <v>21.953333333333333</v>
      </c>
      <c r="O43" s="40">
        <v>30.266666666666666</v>
      </c>
      <c r="P43" s="41">
        <v>22.368470000000002</v>
      </c>
      <c r="Q43" s="42">
        <v>31.934883333333332</v>
      </c>
      <c r="R43" s="11">
        <v>40.8673</v>
      </c>
      <c r="S43" s="40">
        <v>34.49</v>
      </c>
      <c r="T43" s="44">
        <f t="shared" si="2"/>
        <v>863.11225000000013</v>
      </c>
      <c r="U43" s="10">
        <f t="shared" si="3"/>
        <v>367.82975395833341</v>
      </c>
    </row>
    <row r="44" spans="1:22" x14ac:dyDescent="0.2">
      <c r="A44" s="8"/>
      <c r="B44" s="33"/>
      <c r="C44" s="8" t="s">
        <v>182</v>
      </c>
      <c r="D44" s="8" t="s">
        <v>500</v>
      </c>
      <c r="E44" s="45" t="s">
        <v>433</v>
      </c>
      <c r="F44" s="39">
        <v>96.969620000000006</v>
      </c>
      <c r="G44" s="39">
        <v>97.667079999999999</v>
      </c>
      <c r="H44" s="39">
        <v>98.331540000000004</v>
      </c>
      <c r="I44" s="40">
        <v>97.656080000000017</v>
      </c>
      <c r="J44" s="36">
        <v>83.293061666666659</v>
      </c>
      <c r="K44" s="39">
        <v>2.8633333333333333</v>
      </c>
      <c r="L44" s="39">
        <v>97.340000000000018</v>
      </c>
      <c r="M44" s="39">
        <v>609.84</v>
      </c>
      <c r="N44" s="39">
        <v>22.776666666666667</v>
      </c>
      <c r="O44" s="40">
        <v>30.086666666666662</v>
      </c>
      <c r="P44" s="41">
        <v>34.775109999999998</v>
      </c>
      <c r="Q44" s="42">
        <v>37.22</v>
      </c>
      <c r="R44" s="11">
        <v>40.200099999999999</v>
      </c>
      <c r="S44" s="11">
        <v>37.886666666666663</v>
      </c>
      <c r="T44" s="44">
        <f t="shared" si="2"/>
        <v>948.11383333333333</v>
      </c>
      <c r="U44" s="10">
        <f t="shared" si="3"/>
        <v>452.83133729166661</v>
      </c>
      <c r="V44" t="s">
        <v>615</v>
      </c>
    </row>
    <row r="45" spans="1:22" x14ac:dyDescent="0.2">
      <c r="A45" s="8"/>
      <c r="B45" s="33"/>
      <c r="C45" s="8" t="s">
        <v>183</v>
      </c>
      <c r="D45" s="8" t="s">
        <v>9</v>
      </c>
      <c r="E45" s="45" t="s">
        <v>433</v>
      </c>
      <c r="F45" s="39">
        <v>99.959940000000003</v>
      </c>
      <c r="G45" s="39">
        <v>100</v>
      </c>
      <c r="H45" s="39">
        <v>100</v>
      </c>
      <c r="I45" s="40">
        <v>99.986646666666672</v>
      </c>
      <c r="J45" s="39">
        <v>99.910509166666657</v>
      </c>
      <c r="K45" s="39">
        <v>-1.03</v>
      </c>
      <c r="L45" s="39">
        <v>99.986666666666665</v>
      </c>
      <c r="M45" s="39">
        <v>668.68</v>
      </c>
      <c r="N45" s="39">
        <v>22.03</v>
      </c>
      <c r="O45" s="40">
        <v>29.546666666666667</v>
      </c>
      <c r="P45" s="41">
        <v>25.111673333333336</v>
      </c>
      <c r="Q45" s="42">
        <v>30.345843333333335</v>
      </c>
      <c r="R45" s="43">
        <v>34.278259999999996</v>
      </c>
      <c r="S45" s="40">
        <v>27.966666666666669</v>
      </c>
      <c r="T45" s="44">
        <f t="shared" si="2"/>
        <v>699.86583333333351</v>
      </c>
      <c r="U45" s="10">
        <f t="shared" si="3"/>
        <v>204.58333729166679</v>
      </c>
    </row>
    <row r="46" spans="1:22" x14ac:dyDescent="0.2">
      <c r="A46" s="8"/>
      <c r="B46" s="33"/>
      <c r="C46" s="8" t="s">
        <v>94</v>
      </c>
      <c r="D46" s="8" t="s">
        <v>391</v>
      </c>
      <c r="E46" s="45" t="s">
        <v>283</v>
      </c>
      <c r="F46" s="39">
        <v>98.988939999999999</v>
      </c>
      <c r="G46" s="39">
        <v>98.545940000000002</v>
      </c>
      <c r="H46" s="39">
        <v>98.509600000000006</v>
      </c>
      <c r="I46" s="40">
        <v>98.681493333333336</v>
      </c>
      <c r="J46" s="39">
        <v>97.734139999999982</v>
      </c>
      <c r="K46" s="39">
        <v>0.51666666666666672</v>
      </c>
      <c r="L46" s="39">
        <v>100</v>
      </c>
      <c r="M46" s="39">
        <v>260.62333333333333</v>
      </c>
      <c r="N46" s="39">
        <v>19.556666666666668</v>
      </c>
      <c r="O46" s="40">
        <v>16.420000000000002</v>
      </c>
      <c r="P46" s="41">
        <v>14.567933333333334</v>
      </c>
      <c r="Q46" s="42">
        <v>17.632829999999998</v>
      </c>
      <c r="R46" s="43">
        <v>20.082710000000002</v>
      </c>
      <c r="S46" s="40">
        <v>17.683333333333334</v>
      </c>
      <c r="T46" s="44">
        <f t="shared" si="2"/>
        <v>442.52541666666667</v>
      </c>
      <c r="U46" s="9">
        <f t="shared" si="3"/>
        <v>-52.757079375000046</v>
      </c>
    </row>
    <row r="47" spans="1:22" x14ac:dyDescent="0.2">
      <c r="A47" s="8"/>
      <c r="B47" s="33"/>
      <c r="C47" s="8" t="s">
        <v>387</v>
      </c>
      <c r="D47" s="8" t="s">
        <v>14</v>
      </c>
      <c r="E47" s="45" t="s">
        <v>283</v>
      </c>
      <c r="F47" s="39">
        <v>99.928309999999996</v>
      </c>
      <c r="G47" s="39">
        <v>99.952330000000003</v>
      </c>
      <c r="H47" s="39">
        <v>99.363529999999997</v>
      </c>
      <c r="I47" s="40">
        <v>99.74805666666667</v>
      </c>
      <c r="J47" s="39">
        <v>99.451758333333331</v>
      </c>
      <c r="K47" s="39">
        <v>0.37333333333333335</v>
      </c>
      <c r="L47" s="39">
        <v>100</v>
      </c>
      <c r="M47" s="39">
        <v>973.15000000000009</v>
      </c>
      <c r="N47" s="39">
        <v>19.62</v>
      </c>
      <c r="O47" s="11">
        <v>85.780000000000015</v>
      </c>
      <c r="P47" s="11">
        <v>82.351313333333337</v>
      </c>
      <c r="Q47" s="11">
        <v>103.84366</v>
      </c>
      <c r="R47" s="11">
        <v>115.96737666666668</v>
      </c>
      <c r="S47" s="11">
        <v>87.73</v>
      </c>
      <c r="T47" s="44">
        <f t="shared" si="2"/>
        <v>2195.4432500000003</v>
      </c>
      <c r="U47" s="10">
        <f t="shared" si="3"/>
        <v>1700.1607539583335</v>
      </c>
      <c r="V47" t="s">
        <v>401</v>
      </c>
    </row>
    <row r="48" spans="1:22" x14ac:dyDescent="0.2">
      <c r="A48" s="8"/>
      <c r="B48" s="33"/>
      <c r="C48" s="8" t="s">
        <v>583</v>
      </c>
      <c r="D48" s="8" t="s">
        <v>582</v>
      </c>
      <c r="E48" s="45" t="s">
        <v>431</v>
      </c>
      <c r="F48" s="39">
        <v>74.739999999999995</v>
      </c>
      <c r="G48" s="39">
        <v>96.51</v>
      </c>
      <c r="H48" s="39">
        <v>99.95</v>
      </c>
      <c r="I48" s="40">
        <v>90.4</v>
      </c>
      <c r="J48" s="39">
        <v>99.566471666666658</v>
      </c>
      <c r="K48" s="39">
        <v>0.62</v>
      </c>
      <c r="L48" s="39">
        <v>100</v>
      </c>
      <c r="M48" s="53">
        <v>878.6</v>
      </c>
      <c r="N48" s="39">
        <v>16.603333333333335</v>
      </c>
      <c r="O48" s="51">
        <v>31.51</v>
      </c>
      <c r="P48" s="52">
        <v>25.370236666666667</v>
      </c>
      <c r="Q48" s="42">
        <v>28.253506666666667</v>
      </c>
      <c r="R48" s="43">
        <v>25.87139333333333</v>
      </c>
      <c r="S48" s="40">
        <v>20.95</v>
      </c>
      <c r="T48" s="44">
        <f t="shared" si="2"/>
        <v>524.27375000000006</v>
      </c>
      <c r="U48" s="10">
        <f t="shared" si="3"/>
        <v>28.991253958333346</v>
      </c>
    </row>
    <row r="49" spans="1:22" x14ac:dyDescent="0.2">
      <c r="A49" s="8"/>
      <c r="B49" s="33"/>
      <c r="C49" s="8" t="s">
        <v>184</v>
      </c>
      <c r="D49" s="8" t="s">
        <v>14</v>
      </c>
      <c r="E49" s="45" t="s">
        <v>283</v>
      </c>
      <c r="F49" s="39">
        <v>100</v>
      </c>
      <c r="G49" s="39">
        <v>99.819310000000002</v>
      </c>
      <c r="H49" s="39">
        <v>100</v>
      </c>
      <c r="I49" s="40">
        <v>99.939769999999996</v>
      </c>
      <c r="J49" s="39">
        <v>96.125</v>
      </c>
      <c r="K49" s="39">
        <v>-0.03</v>
      </c>
      <c r="L49" s="39">
        <v>99.94</v>
      </c>
      <c r="M49" s="39">
        <v>945.13333333333333</v>
      </c>
      <c r="N49" s="39">
        <v>22.383333333333336</v>
      </c>
      <c r="O49" s="40">
        <v>27.243333333333329</v>
      </c>
      <c r="P49" s="41">
        <v>24.05913</v>
      </c>
      <c r="Q49" s="42">
        <v>30.584683333333331</v>
      </c>
      <c r="R49" s="43">
        <v>11.03111</v>
      </c>
      <c r="S49" s="40">
        <v>33.31</v>
      </c>
      <c r="T49" s="44">
        <f t="shared" si="2"/>
        <v>833.58275000000015</v>
      </c>
      <c r="U49" s="10">
        <f t="shared" si="3"/>
        <v>338.30025395833343</v>
      </c>
    </row>
    <row r="50" spans="1:22" x14ac:dyDescent="0.2">
      <c r="A50" s="8"/>
      <c r="B50" s="33"/>
      <c r="C50" s="8" t="s">
        <v>442</v>
      </c>
      <c r="D50" s="8" t="s">
        <v>11</v>
      </c>
      <c r="E50" s="45" t="s">
        <v>283</v>
      </c>
      <c r="F50" s="39">
        <v>86.198750000000004</v>
      </c>
      <c r="G50" s="39">
        <v>84.278819999999996</v>
      </c>
      <c r="H50" s="39">
        <v>85.774559999999994</v>
      </c>
      <c r="I50" s="40">
        <v>85.417376666666669</v>
      </c>
      <c r="J50" s="36">
        <v>59.369104999999998</v>
      </c>
      <c r="K50" s="39">
        <v>0.42333333333333334</v>
      </c>
      <c r="L50" s="39">
        <v>100</v>
      </c>
      <c r="M50" s="39">
        <v>1020.9733333333334</v>
      </c>
      <c r="N50" s="39">
        <v>15.680000000000001</v>
      </c>
      <c r="O50" s="40" t="s">
        <v>57</v>
      </c>
      <c r="P50" s="41" t="s">
        <v>57</v>
      </c>
      <c r="Q50" s="42">
        <v>11.03</v>
      </c>
      <c r="R50" s="43">
        <v>11.892650000000001</v>
      </c>
      <c r="S50" s="40">
        <v>10.276666666666666</v>
      </c>
      <c r="T50" s="44">
        <f t="shared" si="2"/>
        <v>257.17358333333328</v>
      </c>
      <c r="U50" s="9">
        <f t="shared" si="3"/>
        <v>-238.10891270833343</v>
      </c>
      <c r="V50" t="s">
        <v>501</v>
      </c>
    </row>
    <row r="51" spans="1:22" x14ac:dyDescent="0.2">
      <c r="A51" s="8"/>
      <c r="B51" s="33"/>
      <c r="C51" s="8" t="s">
        <v>97</v>
      </c>
      <c r="D51" s="8" t="s">
        <v>329</v>
      </c>
      <c r="E51" s="45" t="s">
        <v>286</v>
      </c>
      <c r="F51" s="39">
        <v>77.634749999999997</v>
      </c>
      <c r="G51" s="39">
        <v>90.627330000000001</v>
      </c>
      <c r="H51" s="39">
        <v>98.833680000000001</v>
      </c>
      <c r="I51" s="40">
        <v>89.03192</v>
      </c>
      <c r="J51" s="39">
        <v>88.686575000000005</v>
      </c>
      <c r="K51" s="39">
        <v>0.71666666666666667</v>
      </c>
      <c r="L51" s="39">
        <v>97.946666666666658</v>
      </c>
      <c r="M51" s="39">
        <v>667.38666666666666</v>
      </c>
      <c r="N51" s="39">
        <v>23.323333333333334</v>
      </c>
      <c r="O51" s="11">
        <v>41.84</v>
      </c>
      <c r="P51" s="11">
        <v>38.979426666666676</v>
      </c>
      <c r="Q51" s="11">
        <v>42.403816666666664</v>
      </c>
      <c r="R51" s="11">
        <v>44.439633333333326</v>
      </c>
      <c r="S51" s="11">
        <v>43.763333333333328</v>
      </c>
      <c r="T51" s="44">
        <f t="shared" si="2"/>
        <v>1095.1774166666667</v>
      </c>
      <c r="U51" s="10">
        <f t="shared" si="3"/>
        <v>599.89492062499994</v>
      </c>
      <c r="V51" t="s">
        <v>652</v>
      </c>
    </row>
    <row r="52" spans="1:22" x14ac:dyDescent="0.2">
      <c r="C52" s="8" t="s">
        <v>366</v>
      </c>
      <c r="D52" s="8" t="s">
        <v>552</v>
      </c>
      <c r="E52" s="8" t="s">
        <v>284</v>
      </c>
      <c r="F52" s="39">
        <v>100</v>
      </c>
      <c r="G52" s="39">
        <v>100</v>
      </c>
      <c r="H52" s="39">
        <v>100</v>
      </c>
      <c r="I52" s="40">
        <v>100</v>
      </c>
      <c r="J52" s="39">
        <v>98.238750833333327</v>
      </c>
      <c r="K52" s="39">
        <v>0.16</v>
      </c>
      <c r="L52" s="39">
        <v>100</v>
      </c>
      <c r="M52" s="39">
        <v>670.82333333333327</v>
      </c>
      <c r="N52" s="39">
        <v>19.693333333333332</v>
      </c>
      <c r="O52" s="40">
        <v>13.65</v>
      </c>
      <c r="P52" s="41">
        <v>10.88387</v>
      </c>
      <c r="Q52" s="42">
        <v>14.385076666666667</v>
      </c>
      <c r="R52" s="43">
        <v>18.552493333333334</v>
      </c>
      <c r="S52" s="40">
        <v>13.56</v>
      </c>
      <c r="T52" s="44">
        <f t="shared" si="2"/>
        <v>339.33900000000006</v>
      </c>
      <c r="U52" s="9">
        <f t="shared" si="3"/>
        <v>-155.94349604166666</v>
      </c>
    </row>
    <row r="53" spans="1:22" x14ac:dyDescent="0.2">
      <c r="C53" s="8" t="s">
        <v>185</v>
      </c>
      <c r="D53" s="8" t="s">
        <v>15</v>
      </c>
      <c r="E53" s="45" t="s">
        <v>283</v>
      </c>
      <c r="F53" s="39">
        <v>99.980940000000004</v>
      </c>
      <c r="G53" s="39">
        <v>99.890360000000001</v>
      </c>
      <c r="H53" s="39">
        <v>99.572429999999997</v>
      </c>
      <c r="I53" s="40">
        <v>99.814576666666667</v>
      </c>
      <c r="J53" s="39">
        <v>92.13345333333335</v>
      </c>
      <c r="K53" s="39">
        <v>0.24333333333333332</v>
      </c>
      <c r="L53" s="39">
        <v>99.866666666666674</v>
      </c>
      <c r="M53" s="39">
        <v>897.98333333333323</v>
      </c>
      <c r="N53" s="39">
        <v>19.239999999999998</v>
      </c>
      <c r="O53" s="11">
        <v>39.640000000000008</v>
      </c>
      <c r="P53" s="41">
        <v>28.74098</v>
      </c>
      <c r="Q53" s="42">
        <v>25.811396666666667</v>
      </c>
      <c r="R53" s="43">
        <v>25.768053333333331</v>
      </c>
      <c r="S53" s="40">
        <v>19.016666666666666</v>
      </c>
      <c r="T53" s="44">
        <f t="shared" si="2"/>
        <v>475.89208333333335</v>
      </c>
      <c r="U53" s="9">
        <f t="shared" si="3"/>
        <v>-19.390412708333372</v>
      </c>
      <c r="V53" t="s">
        <v>616</v>
      </c>
    </row>
    <row r="54" spans="1:22" x14ac:dyDescent="0.2">
      <c r="A54" s="8"/>
      <c r="B54" s="33"/>
      <c r="C54" s="8" t="s">
        <v>186</v>
      </c>
      <c r="D54" s="8" t="s">
        <v>17</v>
      </c>
      <c r="E54" s="45" t="s">
        <v>285</v>
      </c>
      <c r="F54" s="39"/>
      <c r="G54" s="39"/>
      <c r="H54" s="39"/>
      <c r="I54" s="40">
        <v>0</v>
      </c>
      <c r="J54" s="39">
        <v>99.877059999999986</v>
      </c>
      <c r="K54" s="39">
        <v>0</v>
      </c>
      <c r="L54" s="39">
        <v>100</v>
      </c>
      <c r="M54" s="39">
        <v>0</v>
      </c>
      <c r="N54" s="39">
        <v>0</v>
      </c>
      <c r="O54" s="40">
        <v>32.906666666666666</v>
      </c>
      <c r="P54" s="41">
        <v>26.256523333333334</v>
      </c>
      <c r="Q54" s="42" t="s">
        <v>57</v>
      </c>
      <c r="R54" s="43" t="s">
        <v>57</v>
      </c>
      <c r="S54" s="40" t="s">
        <v>57</v>
      </c>
      <c r="T54" s="44">
        <v>0</v>
      </c>
      <c r="U54" s="9">
        <v>0</v>
      </c>
      <c r="V54" t="s">
        <v>445</v>
      </c>
    </row>
    <row r="55" spans="1:22" x14ac:dyDescent="0.2">
      <c r="A55" s="8"/>
      <c r="B55" s="33"/>
      <c r="C55" s="8" t="s">
        <v>187</v>
      </c>
      <c r="D55" s="8" t="s">
        <v>30</v>
      </c>
      <c r="E55" s="45" t="s">
        <v>284</v>
      </c>
      <c r="F55" s="39"/>
      <c r="G55" s="39"/>
      <c r="H55" s="39"/>
      <c r="I55" s="40">
        <v>0</v>
      </c>
      <c r="J55" s="36">
        <v>65.189442499999998</v>
      </c>
      <c r="K55" s="39">
        <v>15.465</v>
      </c>
      <c r="L55" s="39">
        <v>100</v>
      </c>
      <c r="M55" s="39">
        <v>0</v>
      </c>
      <c r="N55" s="39">
        <v>9.6933333333333334</v>
      </c>
      <c r="O55" s="40">
        <v>21.35</v>
      </c>
      <c r="P55" s="41">
        <v>20.590139999999998</v>
      </c>
      <c r="Q55" s="42">
        <v>20.49</v>
      </c>
      <c r="R55" s="43" t="s">
        <v>57</v>
      </c>
      <c r="S55" s="40" t="s">
        <v>57</v>
      </c>
      <c r="T55" s="44">
        <v>0</v>
      </c>
      <c r="U55" s="9">
        <v>0</v>
      </c>
      <c r="V55" t="s">
        <v>617</v>
      </c>
    </row>
    <row r="56" spans="1:22" x14ac:dyDescent="0.2">
      <c r="A56" s="8"/>
      <c r="B56" s="33"/>
      <c r="C56" s="8" t="s">
        <v>101</v>
      </c>
      <c r="D56" s="8" t="s">
        <v>391</v>
      </c>
      <c r="E56" s="45" t="s">
        <v>283</v>
      </c>
      <c r="F56" s="39">
        <v>37.67521</v>
      </c>
      <c r="G56" s="39">
        <v>73.249099999999999</v>
      </c>
      <c r="H56" s="39">
        <v>89.860460000000003</v>
      </c>
      <c r="I56" s="37">
        <v>66.928256666666655</v>
      </c>
      <c r="J56" s="36">
        <v>81.078471666666658</v>
      </c>
      <c r="K56" s="39">
        <v>3.0566666666666666</v>
      </c>
      <c r="L56" s="36">
        <v>69.540000000000006</v>
      </c>
      <c r="M56" s="39">
        <v>299.65333333333336</v>
      </c>
      <c r="N56" s="39">
        <v>27.069999999999997</v>
      </c>
      <c r="O56" s="11">
        <v>44.39</v>
      </c>
      <c r="P56" s="11">
        <v>41.685679999999998</v>
      </c>
      <c r="Q56" s="11">
        <v>41.672033333333331</v>
      </c>
      <c r="R56" s="11">
        <v>45.487323333333329</v>
      </c>
      <c r="S56" s="11">
        <v>46.493333333333339</v>
      </c>
      <c r="T56" s="44">
        <f>SUM(S56*0.275)*91</f>
        <v>1163.4956666666669</v>
      </c>
      <c r="U56" s="10">
        <f>T56-T$212</f>
        <v>668.2131706250002</v>
      </c>
      <c r="V56" t="s">
        <v>618</v>
      </c>
    </row>
    <row r="57" spans="1:22" x14ac:dyDescent="0.2">
      <c r="A57" s="8"/>
      <c r="B57" s="33"/>
      <c r="C57" s="8" t="s">
        <v>188</v>
      </c>
      <c r="D57" s="8" t="s">
        <v>12</v>
      </c>
      <c r="E57" s="45" t="s">
        <v>284</v>
      </c>
      <c r="F57" s="39"/>
      <c r="G57" s="39"/>
      <c r="H57" s="39"/>
      <c r="I57" s="40">
        <v>0</v>
      </c>
      <c r="J57" s="39">
        <v>99.05700777777777</v>
      </c>
      <c r="K57" s="39">
        <v>-0.39999999999999997</v>
      </c>
      <c r="L57" s="39">
        <v>100</v>
      </c>
      <c r="M57" s="39">
        <v>0</v>
      </c>
      <c r="N57" s="39">
        <v>0</v>
      </c>
      <c r="O57" s="40">
        <v>23.52</v>
      </c>
      <c r="P57" s="41">
        <v>21.771206666666664</v>
      </c>
      <c r="Q57" s="42">
        <v>22.809473333333329</v>
      </c>
      <c r="R57" s="43">
        <v>20.492599999999999</v>
      </c>
      <c r="S57" s="40" t="s">
        <v>57</v>
      </c>
      <c r="T57" s="44">
        <v>0</v>
      </c>
      <c r="U57" s="9">
        <v>0</v>
      </c>
      <c r="V57" t="s">
        <v>402</v>
      </c>
    </row>
    <row r="58" spans="1:22" x14ac:dyDescent="0.2">
      <c r="A58" s="8"/>
      <c r="B58" s="33"/>
      <c r="C58" s="8" t="s">
        <v>189</v>
      </c>
      <c r="D58" s="8" t="s">
        <v>553</v>
      </c>
      <c r="E58" s="45" t="s">
        <v>433</v>
      </c>
      <c r="F58" s="39">
        <v>99.927620000000005</v>
      </c>
      <c r="G58" s="39">
        <v>99.928330000000003</v>
      </c>
      <c r="H58" s="39">
        <v>99.374549999999999</v>
      </c>
      <c r="I58" s="40">
        <v>99.743499999999997</v>
      </c>
      <c r="J58" s="39">
        <v>99.719843333333316</v>
      </c>
      <c r="K58" s="39">
        <v>0.59333333333333327</v>
      </c>
      <c r="L58" s="39">
        <v>100</v>
      </c>
      <c r="M58" s="39">
        <v>999.93666666666661</v>
      </c>
      <c r="N58" s="39">
        <v>19.753333333333334</v>
      </c>
      <c r="O58" s="40">
        <v>34.603333333333332</v>
      </c>
      <c r="P58" s="41">
        <v>34.183086666666668</v>
      </c>
      <c r="Q58" s="11">
        <v>46.445773333333335</v>
      </c>
      <c r="R58" s="11">
        <v>48.409019999999998</v>
      </c>
      <c r="S58" s="11">
        <v>36.696666666666665</v>
      </c>
      <c r="T58" s="44">
        <f t="shared" ref="T58:T103" si="4">SUM(S58*0.275)*91</f>
        <v>918.33408333333341</v>
      </c>
      <c r="U58" s="10">
        <f t="shared" ref="U58:U103" si="5">T58-T$212</f>
        <v>423.05158729166669</v>
      </c>
      <c r="V58" t="s">
        <v>653</v>
      </c>
    </row>
    <row r="59" spans="1:22" x14ac:dyDescent="0.2">
      <c r="A59" s="8"/>
      <c r="B59" s="33"/>
      <c r="C59" s="8" t="s">
        <v>190</v>
      </c>
      <c r="D59" s="8" t="s">
        <v>9</v>
      </c>
      <c r="E59" s="45" t="s">
        <v>433</v>
      </c>
      <c r="F59" s="39">
        <v>100</v>
      </c>
      <c r="G59" s="39">
        <v>99.610839999999996</v>
      </c>
      <c r="H59" s="39">
        <v>100</v>
      </c>
      <c r="I59" s="40">
        <v>99.870279999999994</v>
      </c>
      <c r="J59" s="39">
        <v>88.683949999999996</v>
      </c>
      <c r="K59" s="39">
        <v>0.54333333333333333</v>
      </c>
      <c r="L59" s="39">
        <v>100</v>
      </c>
      <c r="M59" s="39">
        <v>367.49</v>
      </c>
      <c r="N59" s="39">
        <v>20.193333333333332</v>
      </c>
      <c r="O59" s="40">
        <v>26.966666666666669</v>
      </c>
      <c r="P59" s="41">
        <v>25.668263333333332</v>
      </c>
      <c r="Q59" s="42">
        <v>27.011176666666668</v>
      </c>
      <c r="R59" s="43">
        <v>24.968364999999999</v>
      </c>
      <c r="S59" s="40">
        <v>20.793333333333333</v>
      </c>
      <c r="T59" s="44">
        <f t="shared" si="4"/>
        <v>520.35316666666665</v>
      </c>
      <c r="U59" s="10">
        <f t="shared" si="5"/>
        <v>25.070670624999934</v>
      </c>
      <c r="V59" t="s">
        <v>502</v>
      </c>
    </row>
    <row r="60" spans="1:22" x14ac:dyDescent="0.2">
      <c r="A60" s="8"/>
      <c r="B60" s="33"/>
      <c r="C60" s="8" t="s">
        <v>6</v>
      </c>
      <c r="D60" s="8" t="s">
        <v>9</v>
      </c>
      <c r="E60" s="45" t="s">
        <v>433</v>
      </c>
      <c r="F60" s="39">
        <v>99.016469999999998</v>
      </c>
      <c r="G60" s="39">
        <v>98.648709999999994</v>
      </c>
      <c r="H60" s="39">
        <v>98.716319999999996</v>
      </c>
      <c r="I60" s="40">
        <v>98.793833333333325</v>
      </c>
      <c r="J60" s="39">
        <v>98.074145833333333</v>
      </c>
      <c r="K60" s="39">
        <v>-6.6666666666666636E-3</v>
      </c>
      <c r="L60" s="39">
        <v>100</v>
      </c>
      <c r="M60" s="53">
        <v>878</v>
      </c>
      <c r="N60" s="39">
        <v>26.676666666666666</v>
      </c>
      <c r="O60" s="40">
        <v>29.83666666666667</v>
      </c>
      <c r="P60" s="41">
        <v>22.474536666666665</v>
      </c>
      <c r="Q60" s="42">
        <v>33.394329999999997</v>
      </c>
      <c r="R60" s="43">
        <v>36.106966666666665</v>
      </c>
      <c r="S60" s="40">
        <v>29.986666666666665</v>
      </c>
      <c r="T60" s="44">
        <f t="shared" si="4"/>
        <v>750.41633333333345</v>
      </c>
      <c r="U60" s="10">
        <f t="shared" si="5"/>
        <v>255.13383729166674</v>
      </c>
      <c r="V60" t="s">
        <v>509</v>
      </c>
    </row>
    <row r="61" spans="1:22" x14ac:dyDescent="0.2">
      <c r="A61" s="8"/>
      <c r="B61" s="33"/>
      <c r="C61" s="8" t="s">
        <v>300</v>
      </c>
      <c r="D61" s="8" t="s">
        <v>462</v>
      </c>
      <c r="E61" s="45" t="s">
        <v>284</v>
      </c>
      <c r="F61" s="39">
        <v>94.407399999999996</v>
      </c>
      <c r="G61" s="39">
        <v>97.528809999999993</v>
      </c>
      <c r="H61" s="39">
        <v>97.776809999999998</v>
      </c>
      <c r="I61" s="40">
        <v>96.571006666666662</v>
      </c>
      <c r="J61" s="36">
        <v>77.06687888888888</v>
      </c>
      <c r="K61" s="39">
        <v>2.75</v>
      </c>
      <c r="L61" s="39">
        <v>96.993333333333339</v>
      </c>
      <c r="M61" s="39">
        <v>810.78666666666675</v>
      </c>
      <c r="N61" s="39">
        <v>21.679999999999996</v>
      </c>
      <c r="O61" s="40">
        <v>13.76</v>
      </c>
      <c r="P61" s="41" t="s">
        <v>57</v>
      </c>
      <c r="Q61" s="42" t="s">
        <v>57</v>
      </c>
      <c r="R61" s="43" t="s">
        <v>57</v>
      </c>
      <c r="S61" s="11">
        <v>37.713333333333331</v>
      </c>
      <c r="T61" s="44">
        <f t="shared" si="4"/>
        <v>943.77616666666677</v>
      </c>
      <c r="U61" s="10">
        <f t="shared" si="5"/>
        <v>448.49367062500005</v>
      </c>
      <c r="V61" t="s">
        <v>619</v>
      </c>
    </row>
    <row r="62" spans="1:22" x14ac:dyDescent="0.2">
      <c r="A62" s="8"/>
      <c r="B62" s="33"/>
      <c r="C62" s="8" t="s">
        <v>109</v>
      </c>
      <c r="D62" s="8" t="s">
        <v>348</v>
      </c>
      <c r="E62" s="45" t="s">
        <v>283</v>
      </c>
      <c r="F62" s="39">
        <v>99.417599999999993</v>
      </c>
      <c r="G62" s="39">
        <v>99.405649999999994</v>
      </c>
      <c r="H62" s="39">
        <v>95.82405</v>
      </c>
      <c r="I62" s="40">
        <v>98.215766666666653</v>
      </c>
      <c r="J62" s="39">
        <v>98.86913083333333</v>
      </c>
      <c r="K62" s="39">
        <v>0.70666666666666667</v>
      </c>
      <c r="L62" s="39">
        <v>99.493333333333339</v>
      </c>
      <c r="M62" s="39">
        <v>409.03666666666669</v>
      </c>
      <c r="N62" s="39">
        <v>23.916666666666668</v>
      </c>
      <c r="O62" s="40">
        <v>13.013333333333334</v>
      </c>
      <c r="P62" s="41">
        <v>10.498403333333334</v>
      </c>
      <c r="Q62" s="42">
        <v>13.759703333333334</v>
      </c>
      <c r="R62" s="43">
        <v>16.354893333333333</v>
      </c>
      <c r="S62" s="40">
        <v>14.783333333333333</v>
      </c>
      <c r="T62" s="44">
        <f t="shared" si="4"/>
        <v>369.95291666666668</v>
      </c>
      <c r="U62" s="9">
        <f t="shared" si="5"/>
        <v>-125.32957937500004</v>
      </c>
    </row>
    <row r="63" spans="1:22" x14ac:dyDescent="0.2">
      <c r="A63" s="8"/>
      <c r="B63" s="33"/>
      <c r="C63" s="8" t="s">
        <v>111</v>
      </c>
      <c r="D63" s="8" t="s">
        <v>33</v>
      </c>
      <c r="E63" s="45" t="s">
        <v>281</v>
      </c>
      <c r="F63" s="39">
        <v>100</v>
      </c>
      <c r="G63" s="39">
        <v>100</v>
      </c>
      <c r="H63" s="39">
        <v>100</v>
      </c>
      <c r="I63" s="40">
        <v>100</v>
      </c>
      <c r="J63" s="39">
        <v>99.918434545454545</v>
      </c>
      <c r="K63" s="39">
        <v>0.6333333333333333</v>
      </c>
      <c r="L63" s="39">
        <v>100</v>
      </c>
      <c r="M63" s="39">
        <v>372.42666666666668</v>
      </c>
      <c r="N63" s="39">
        <v>18.646666666666668</v>
      </c>
      <c r="O63" s="40" t="s">
        <v>57</v>
      </c>
      <c r="P63" s="41">
        <v>16.454825</v>
      </c>
      <c r="Q63" s="42">
        <v>21.02028</v>
      </c>
      <c r="R63" s="43">
        <v>26.268053333333331</v>
      </c>
      <c r="S63" s="40">
        <v>19.29</v>
      </c>
      <c r="T63" s="44">
        <f t="shared" si="4"/>
        <v>482.73225000000002</v>
      </c>
      <c r="U63" s="9">
        <f t="shared" si="5"/>
        <v>-12.550246041666696</v>
      </c>
    </row>
    <row r="64" spans="1:22" x14ac:dyDescent="0.2">
      <c r="A64" s="8"/>
      <c r="B64" s="33"/>
      <c r="C64" s="8" t="s">
        <v>113</v>
      </c>
      <c r="D64" s="8" t="s">
        <v>243</v>
      </c>
      <c r="E64" s="45" t="s">
        <v>432</v>
      </c>
      <c r="F64" s="39">
        <v>99.708200000000005</v>
      </c>
      <c r="G64" s="39">
        <v>88.312899999999999</v>
      </c>
      <c r="H64" s="39">
        <v>99.651390000000006</v>
      </c>
      <c r="I64" s="40">
        <v>95.890829999999994</v>
      </c>
      <c r="J64" s="39">
        <v>98.078920833333328</v>
      </c>
      <c r="K64" s="39">
        <v>0.58333333333333337</v>
      </c>
      <c r="L64" s="39">
        <v>100</v>
      </c>
      <c r="M64" s="39">
        <v>490.95666666666665</v>
      </c>
      <c r="N64" s="39">
        <v>18.46</v>
      </c>
      <c r="O64" s="40">
        <v>15.753333333333336</v>
      </c>
      <c r="P64" s="41">
        <v>12.956406666666668</v>
      </c>
      <c r="Q64" s="42">
        <v>16.987736666666667</v>
      </c>
      <c r="R64" s="43">
        <v>19.611506666666667</v>
      </c>
      <c r="S64" s="40">
        <v>13.696666666666667</v>
      </c>
      <c r="T64" s="44">
        <f t="shared" si="4"/>
        <v>342.75908333333336</v>
      </c>
      <c r="U64" s="9">
        <f t="shared" si="5"/>
        <v>-152.52341270833335</v>
      </c>
      <c r="V64" t="s">
        <v>291</v>
      </c>
    </row>
    <row r="65" spans="1:22" x14ac:dyDescent="0.2">
      <c r="A65" s="8"/>
      <c r="B65" s="33"/>
      <c r="C65" s="8" t="s">
        <v>117</v>
      </c>
      <c r="D65" s="8" t="s">
        <v>330</v>
      </c>
      <c r="E65" s="45" t="s">
        <v>286</v>
      </c>
      <c r="F65" s="39">
        <v>100</v>
      </c>
      <c r="G65" s="39">
        <v>82.497439999999997</v>
      </c>
      <c r="H65" s="39">
        <v>100</v>
      </c>
      <c r="I65" s="40">
        <v>94.165813333333332</v>
      </c>
      <c r="J65" s="39">
        <v>97.011669999999995</v>
      </c>
      <c r="K65" s="39">
        <v>-1.0533333333333335</v>
      </c>
      <c r="L65" s="39">
        <v>92.56</v>
      </c>
      <c r="M65" s="39">
        <v>618.20666666666671</v>
      </c>
      <c r="N65" s="39">
        <v>24.153333333333336</v>
      </c>
      <c r="O65" s="11">
        <v>37.92</v>
      </c>
      <c r="P65" s="41">
        <v>33.283940000000001</v>
      </c>
      <c r="Q65" s="42">
        <v>35.475376666666669</v>
      </c>
      <c r="R65" s="11">
        <v>40.390625</v>
      </c>
      <c r="S65" s="40">
        <v>24.139999999999997</v>
      </c>
      <c r="T65" s="44">
        <f t="shared" si="4"/>
        <v>604.10349999999994</v>
      </c>
      <c r="U65" s="10">
        <f t="shared" si="5"/>
        <v>108.82100395833322</v>
      </c>
    </row>
    <row r="66" spans="1:22" x14ac:dyDescent="0.2">
      <c r="A66" s="8"/>
      <c r="B66" s="33"/>
      <c r="C66" s="8" t="s">
        <v>191</v>
      </c>
      <c r="D66" s="8" t="s">
        <v>16</v>
      </c>
      <c r="E66" s="45" t="s">
        <v>381</v>
      </c>
      <c r="F66" s="39">
        <v>100</v>
      </c>
      <c r="G66" s="39">
        <v>99.294160000000005</v>
      </c>
      <c r="H66" s="39">
        <v>99.987790000000004</v>
      </c>
      <c r="I66" s="40">
        <v>99.760649999999998</v>
      </c>
      <c r="J66" s="39">
        <v>99.677525833333334</v>
      </c>
      <c r="K66" s="39">
        <v>-0.88</v>
      </c>
      <c r="L66" s="39">
        <v>99.863333333333344</v>
      </c>
      <c r="M66" s="39">
        <v>729.98333333333346</v>
      </c>
      <c r="N66" s="39">
        <v>22.356666666666669</v>
      </c>
      <c r="O66" s="40">
        <v>21.693333333333332</v>
      </c>
      <c r="P66" s="41">
        <v>18.728956666666669</v>
      </c>
      <c r="Q66" s="42">
        <v>23.256826666666669</v>
      </c>
      <c r="R66" s="43">
        <v>28.538403333333335</v>
      </c>
      <c r="S66" s="40">
        <v>24.03</v>
      </c>
      <c r="T66" s="44">
        <f t="shared" si="4"/>
        <v>601.35075000000006</v>
      </c>
      <c r="U66" s="10">
        <f t="shared" si="5"/>
        <v>106.06825395833334</v>
      </c>
    </row>
    <row r="67" spans="1:22" x14ac:dyDescent="0.2">
      <c r="A67" s="8"/>
      <c r="B67" s="33"/>
      <c r="C67" s="8" t="s">
        <v>192</v>
      </c>
      <c r="D67" s="8" t="s">
        <v>14</v>
      </c>
      <c r="E67" s="45" t="s">
        <v>283</v>
      </c>
      <c r="F67" s="39">
        <v>99.470960000000005</v>
      </c>
      <c r="G67" s="39">
        <v>99.426000000000002</v>
      </c>
      <c r="H67" s="39">
        <v>97.777760000000001</v>
      </c>
      <c r="I67" s="40">
        <v>98.891573333333326</v>
      </c>
      <c r="J67" s="39">
        <v>94.279809166666666</v>
      </c>
      <c r="K67" s="39">
        <v>-0.78333333333333333</v>
      </c>
      <c r="L67" s="39">
        <v>99.956666666666663</v>
      </c>
      <c r="M67" s="39">
        <v>1017.3366666666666</v>
      </c>
      <c r="N67" s="39">
        <v>19.52333333333333</v>
      </c>
      <c r="O67" s="40">
        <v>25.433333333333334</v>
      </c>
      <c r="P67" s="41">
        <v>21.481780000000001</v>
      </c>
      <c r="Q67" s="42">
        <v>24.851424999999999</v>
      </c>
      <c r="R67" s="43">
        <v>27.806576666666668</v>
      </c>
      <c r="S67" s="40">
        <v>24.296666666666667</v>
      </c>
      <c r="T67" s="44">
        <f t="shared" si="4"/>
        <v>608.02408333333335</v>
      </c>
      <c r="U67" s="10">
        <f t="shared" si="5"/>
        <v>112.74158729166663</v>
      </c>
    </row>
    <row r="68" spans="1:22" x14ac:dyDescent="0.2">
      <c r="C68" s="8" t="s">
        <v>122</v>
      </c>
      <c r="D68" s="8" t="s">
        <v>33</v>
      </c>
      <c r="E68" s="8" t="s">
        <v>286</v>
      </c>
      <c r="F68" s="39">
        <v>99.013599999999997</v>
      </c>
      <c r="G68" s="39">
        <v>99.369759999999999</v>
      </c>
      <c r="H68" s="39">
        <v>99.988330000000005</v>
      </c>
      <c r="I68" s="40">
        <v>99.457229999999996</v>
      </c>
      <c r="J68" s="39">
        <v>96.76741833333331</v>
      </c>
      <c r="K68" s="39">
        <v>1.26</v>
      </c>
      <c r="L68" s="39">
        <v>99.993333333333339</v>
      </c>
      <c r="M68" s="39">
        <v>274.3533333333333</v>
      </c>
      <c r="N68" s="39">
        <v>21.78</v>
      </c>
      <c r="O68" s="40">
        <v>21.85</v>
      </c>
      <c r="P68" s="41">
        <v>14.150053333333334</v>
      </c>
      <c r="Q68" s="42">
        <v>18.469653333333333</v>
      </c>
      <c r="R68" s="43">
        <v>25.082333333333334</v>
      </c>
      <c r="S68" s="40">
        <v>19.646666666666665</v>
      </c>
      <c r="T68" s="44">
        <f t="shared" si="4"/>
        <v>491.65783333333337</v>
      </c>
      <c r="U68" s="9">
        <f t="shared" si="5"/>
        <v>-3.6246627083333465</v>
      </c>
    </row>
    <row r="69" spans="1:22" x14ac:dyDescent="0.2">
      <c r="A69" s="8"/>
      <c r="B69" s="33"/>
      <c r="C69" s="8" t="s">
        <v>240</v>
      </c>
      <c r="D69" s="8" t="s">
        <v>391</v>
      </c>
      <c r="E69" s="45" t="s">
        <v>283</v>
      </c>
      <c r="F69" s="39">
        <v>99.012789999999995</v>
      </c>
      <c r="G69" s="39">
        <v>97.644919999999999</v>
      </c>
      <c r="H69" s="39">
        <v>99.97627</v>
      </c>
      <c r="I69" s="40">
        <v>98.877993333333336</v>
      </c>
      <c r="J69" s="39">
        <v>97.915580833333323</v>
      </c>
      <c r="K69" s="39">
        <v>0.39666666666666667</v>
      </c>
      <c r="L69" s="39">
        <v>99.99666666666667</v>
      </c>
      <c r="M69" s="39">
        <v>671.37666666666667</v>
      </c>
      <c r="N69" s="39">
        <v>24.09</v>
      </c>
      <c r="O69" s="40">
        <v>27.016666666666666</v>
      </c>
      <c r="P69" s="41">
        <v>24.495316666666664</v>
      </c>
      <c r="Q69" s="42">
        <v>26.705449999999999</v>
      </c>
      <c r="R69" s="43">
        <v>31.82818</v>
      </c>
      <c r="S69" s="40">
        <v>26.27333333333333</v>
      </c>
      <c r="T69" s="44">
        <f t="shared" si="4"/>
        <v>657.49016666666671</v>
      </c>
      <c r="U69" s="10">
        <f t="shared" si="5"/>
        <v>162.20767062499999</v>
      </c>
    </row>
    <row r="70" spans="1:22" x14ac:dyDescent="0.2">
      <c r="A70" s="8"/>
      <c r="B70" s="33"/>
      <c r="C70" s="8" t="s">
        <v>193</v>
      </c>
      <c r="D70" s="8" t="s">
        <v>9</v>
      </c>
      <c r="E70" s="45" t="s">
        <v>433</v>
      </c>
      <c r="F70" s="39">
        <v>35.833399999999997</v>
      </c>
      <c r="G70" s="39">
        <v>96.287580000000005</v>
      </c>
      <c r="H70" s="39">
        <v>100</v>
      </c>
      <c r="I70" s="37">
        <v>77.373660000000001</v>
      </c>
      <c r="J70" s="36">
        <v>55.991211666666665</v>
      </c>
      <c r="K70" s="39">
        <v>6.9999999999999993E-2</v>
      </c>
      <c r="L70" s="39">
        <v>99.07</v>
      </c>
      <c r="M70" s="39">
        <v>863.1633333333333</v>
      </c>
      <c r="N70" s="39">
        <v>24.236666666666668</v>
      </c>
      <c r="O70" s="40" t="s">
        <v>57</v>
      </c>
      <c r="P70" s="41">
        <v>19.748939999999997</v>
      </c>
      <c r="Q70" s="42">
        <v>26.010706666666668</v>
      </c>
      <c r="R70" s="43">
        <v>33.594369999999998</v>
      </c>
      <c r="S70" s="40">
        <v>27.936666666666667</v>
      </c>
      <c r="T70" s="44">
        <f t="shared" si="4"/>
        <v>699.11508333333347</v>
      </c>
      <c r="U70" s="10">
        <f t="shared" si="5"/>
        <v>203.83258729166675</v>
      </c>
      <c r="V70" t="s">
        <v>658</v>
      </c>
    </row>
    <row r="71" spans="1:22" x14ac:dyDescent="0.2">
      <c r="A71" s="8"/>
      <c r="B71" s="33"/>
      <c r="C71" s="8" t="s">
        <v>336</v>
      </c>
      <c r="D71" s="8" t="s">
        <v>27</v>
      </c>
      <c r="E71" s="45" t="s">
        <v>351</v>
      </c>
      <c r="F71" s="39">
        <v>98.75573</v>
      </c>
      <c r="G71" s="39">
        <v>99.955089999999998</v>
      </c>
      <c r="H71" s="39">
        <v>98.058120000000002</v>
      </c>
      <c r="I71" s="40">
        <v>98.92298000000001</v>
      </c>
      <c r="J71" s="39">
        <v>89.548237499999985</v>
      </c>
      <c r="K71" s="39">
        <v>0.79333333333333333</v>
      </c>
      <c r="L71" s="39">
        <v>99.40666666666668</v>
      </c>
      <c r="M71" s="39">
        <v>857.26333333333332</v>
      </c>
      <c r="N71" s="39">
        <v>27.873333333333335</v>
      </c>
      <c r="O71" s="40">
        <v>24.545000000000002</v>
      </c>
      <c r="P71" s="41">
        <v>21.571170000000002</v>
      </c>
      <c r="Q71" s="42">
        <v>22.313656666666663</v>
      </c>
      <c r="R71" s="43">
        <v>32.466326666666667</v>
      </c>
      <c r="S71" s="40">
        <v>25.636666666666667</v>
      </c>
      <c r="T71" s="44">
        <f t="shared" si="4"/>
        <v>641.55758333333335</v>
      </c>
      <c r="U71" s="10">
        <f t="shared" si="5"/>
        <v>146.27508729166664</v>
      </c>
    </row>
    <row r="72" spans="1:22" x14ac:dyDescent="0.2">
      <c r="C72" s="8" t="s">
        <v>137</v>
      </c>
      <c r="D72" s="8" t="s">
        <v>33</v>
      </c>
      <c r="E72" s="8" t="s">
        <v>281</v>
      </c>
      <c r="F72" s="39">
        <v>99.371740000000003</v>
      </c>
      <c r="G72" s="39">
        <v>99.568420000000003</v>
      </c>
      <c r="H72" s="39">
        <v>99.815269999999998</v>
      </c>
      <c r="I72" s="40">
        <v>99.585143333333335</v>
      </c>
      <c r="J72" s="39">
        <v>93.58290833333335</v>
      </c>
      <c r="K72" s="39">
        <v>-0.6366666666666666</v>
      </c>
      <c r="L72" s="39">
        <v>100</v>
      </c>
      <c r="M72" s="39">
        <v>362.91666666666669</v>
      </c>
      <c r="N72" s="39">
        <v>22.763333333333332</v>
      </c>
      <c r="O72" s="40">
        <v>26.24</v>
      </c>
      <c r="P72" s="41">
        <v>9.7264166666666654</v>
      </c>
      <c r="Q72" s="42">
        <v>17.318486666666665</v>
      </c>
      <c r="R72" s="43">
        <v>25.298379999999998</v>
      </c>
      <c r="S72" s="40">
        <v>18.36</v>
      </c>
      <c r="T72" s="44">
        <f t="shared" si="4"/>
        <v>459.45900000000006</v>
      </c>
      <c r="U72" s="9">
        <f t="shared" si="5"/>
        <v>-35.823496041666658</v>
      </c>
    </row>
    <row r="73" spans="1:22" x14ac:dyDescent="0.2">
      <c r="A73" s="8"/>
      <c r="B73" s="33"/>
      <c r="C73" s="8" t="s">
        <v>194</v>
      </c>
      <c r="D73" s="8" t="s">
        <v>11</v>
      </c>
      <c r="E73" s="45" t="s">
        <v>283</v>
      </c>
      <c r="F73" s="39">
        <v>100</v>
      </c>
      <c r="G73" s="39">
        <v>99.879300000000001</v>
      </c>
      <c r="H73" s="39">
        <v>100</v>
      </c>
      <c r="I73" s="40">
        <v>99.959766666666667</v>
      </c>
      <c r="J73" s="39">
        <v>99.652070000000023</v>
      </c>
      <c r="K73" s="39">
        <v>2.3366666666666664</v>
      </c>
      <c r="L73" s="39">
        <v>100</v>
      </c>
      <c r="M73" s="39">
        <v>468.54333333333335</v>
      </c>
      <c r="N73" s="39">
        <v>21.766666666666666</v>
      </c>
      <c r="O73" s="40">
        <v>27.580000000000002</v>
      </c>
      <c r="P73" s="41">
        <v>23.321529999999999</v>
      </c>
      <c r="Q73" s="42">
        <v>27.85889666666667</v>
      </c>
      <c r="R73" s="43">
        <v>31.197593333333334</v>
      </c>
      <c r="S73" s="40">
        <v>26.439999999999998</v>
      </c>
      <c r="T73" s="44">
        <f t="shared" si="4"/>
        <v>661.66099999999994</v>
      </c>
      <c r="U73" s="10">
        <f t="shared" si="5"/>
        <v>166.37850395833323</v>
      </c>
    </row>
    <row r="74" spans="1:22" x14ac:dyDescent="0.2">
      <c r="A74" s="8"/>
      <c r="B74" s="33"/>
      <c r="C74" s="8" t="s">
        <v>138</v>
      </c>
      <c r="D74" s="8" t="s">
        <v>391</v>
      </c>
      <c r="E74" s="45" t="s">
        <v>283</v>
      </c>
      <c r="F74" s="39">
        <v>99.858500000000006</v>
      </c>
      <c r="G74" s="39">
        <v>99.880219999999994</v>
      </c>
      <c r="H74" s="39">
        <v>99.182940000000002</v>
      </c>
      <c r="I74" s="40">
        <v>99.64055333333333</v>
      </c>
      <c r="J74" s="39">
        <v>99.614704166666641</v>
      </c>
      <c r="K74" s="39">
        <v>0.72333333333333327</v>
      </c>
      <c r="L74" s="39">
        <v>99.95</v>
      </c>
      <c r="M74" s="39">
        <v>368.0333333333333</v>
      </c>
      <c r="N74" s="39">
        <v>15.040000000000001</v>
      </c>
      <c r="O74" s="40">
        <v>13.24</v>
      </c>
      <c r="P74" s="41">
        <v>16.959746666666671</v>
      </c>
      <c r="Q74" s="42">
        <v>15.440469999999999</v>
      </c>
      <c r="R74" s="43">
        <v>18.091326666666664</v>
      </c>
      <c r="S74" s="40">
        <v>12.656666666666666</v>
      </c>
      <c r="T74" s="44">
        <f t="shared" si="4"/>
        <v>316.73308333333335</v>
      </c>
      <c r="U74" s="9">
        <f t="shared" si="5"/>
        <v>-178.54941270833336</v>
      </c>
    </row>
    <row r="75" spans="1:22" x14ac:dyDescent="0.2">
      <c r="C75" s="8" t="s">
        <v>195</v>
      </c>
      <c r="D75" s="8" t="s">
        <v>23</v>
      </c>
      <c r="E75" s="45" t="s">
        <v>433</v>
      </c>
      <c r="F75" s="39">
        <v>97.906850000000006</v>
      </c>
      <c r="G75" s="39">
        <v>98.287149999999997</v>
      </c>
      <c r="H75" s="39">
        <v>98.441959999999995</v>
      </c>
      <c r="I75" s="40">
        <v>98.211986666666675</v>
      </c>
      <c r="J75" s="39">
        <v>91.68921916666666</v>
      </c>
      <c r="K75" s="39">
        <v>0.53</v>
      </c>
      <c r="L75" s="39">
        <v>100</v>
      </c>
      <c r="M75" s="39">
        <v>504.30999999999995</v>
      </c>
      <c r="N75" s="39">
        <v>19.503333333333334</v>
      </c>
      <c r="O75" s="40">
        <v>12.493333333333332</v>
      </c>
      <c r="P75" s="41">
        <v>10.662559999999999</v>
      </c>
      <c r="Q75" s="42">
        <v>12.299866666666667</v>
      </c>
      <c r="R75" s="43">
        <v>11.714993333333334</v>
      </c>
      <c r="S75" s="40">
        <v>19.146666666666668</v>
      </c>
      <c r="T75" s="44">
        <f t="shared" si="4"/>
        <v>479.14533333333344</v>
      </c>
      <c r="U75" s="9">
        <f t="shared" si="5"/>
        <v>-16.137162708333278</v>
      </c>
      <c r="V75" t="s">
        <v>620</v>
      </c>
    </row>
    <row r="76" spans="1:22" x14ac:dyDescent="0.2">
      <c r="C76" s="8" t="s">
        <v>141</v>
      </c>
      <c r="D76" s="8" t="s">
        <v>353</v>
      </c>
      <c r="E76" s="45" t="s">
        <v>432</v>
      </c>
      <c r="F76" s="39">
        <v>29.1477</v>
      </c>
      <c r="G76" s="39">
        <v>29.163070000000001</v>
      </c>
      <c r="H76" s="39">
        <v>29.80087</v>
      </c>
      <c r="I76" s="37">
        <v>29.370546666666669</v>
      </c>
      <c r="J76" s="36">
        <v>29.216353333333331</v>
      </c>
      <c r="K76" s="39">
        <v>0.16</v>
      </c>
      <c r="L76" s="39">
        <v>100</v>
      </c>
      <c r="M76" s="39">
        <v>1078</v>
      </c>
      <c r="N76" s="39">
        <v>22.900000000000002</v>
      </c>
      <c r="O76" s="40">
        <v>18.256666666666668</v>
      </c>
      <c r="P76" s="41">
        <v>17.247026666666667</v>
      </c>
      <c r="Q76" s="42">
        <v>17.325900000000001</v>
      </c>
      <c r="R76" s="43">
        <v>18.186423333333334</v>
      </c>
      <c r="S76" s="40">
        <v>16.88</v>
      </c>
      <c r="T76" s="44">
        <f t="shared" si="4"/>
        <v>422.42200000000003</v>
      </c>
      <c r="U76" s="9">
        <f t="shared" si="5"/>
        <v>-72.860496041666693</v>
      </c>
      <c r="V76" t="s">
        <v>621</v>
      </c>
    </row>
    <row r="77" spans="1:22" x14ac:dyDescent="0.2">
      <c r="C77" s="8" t="s">
        <v>147</v>
      </c>
      <c r="D77" s="8" t="s">
        <v>394</v>
      </c>
      <c r="E77" s="45" t="s">
        <v>283</v>
      </c>
      <c r="F77" s="39">
        <v>100</v>
      </c>
      <c r="G77" s="39">
        <v>100</v>
      </c>
      <c r="H77" s="39">
        <v>100</v>
      </c>
      <c r="I77" s="40">
        <v>100</v>
      </c>
      <c r="J77" s="39">
        <v>89.715145833333338</v>
      </c>
      <c r="K77" s="39">
        <v>0.6166666666666667</v>
      </c>
      <c r="L77" s="39">
        <v>100</v>
      </c>
      <c r="M77" s="39">
        <v>703.71999999999991</v>
      </c>
      <c r="N77" s="39">
        <v>19.02333333333333</v>
      </c>
      <c r="O77" s="11">
        <v>43.94</v>
      </c>
      <c r="P77" s="11">
        <v>40.832493333333332</v>
      </c>
      <c r="Q77" s="42">
        <v>17.598970000000001</v>
      </c>
      <c r="R77" s="43">
        <v>17.648619999999998</v>
      </c>
      <c r="S77" s="40">
        <v>14.863333333333332</v>
      </c>
      <c r="T77" s="44">
        <f t="shared" si="4"/>
        <v>371.95491666666669</v>
      </c>
      <c r="U77" s="9">
        <f t="shared" si="5"/>
        <v>-123.32757937500003</v>
      </c>
      <c r="V77" t="s">
        <v>452</v>
      </c>
    </row>
    <row r="78" spans="1:22" x14ac:dyDescent="0.2">
      <c r="A78" s="8"/>
      <c r="B78" s="33"/>
      <c r="C78" s="8" t="s">
        <v>196</v>
      </c>
      <c r="D78" s="8" t="s">
        <v>15</v>
      </c>
      <c r="E78" s="45" t="s">
        <v>283</v>
      </c>
      <c r="F78" s="39">
        <v>99.946700000000007</v>
      </c>
      <c r="G78" s="39">
        <v>99.970569999999995</v>
      </c>
      <c r="H78" s="39">
        <v>99.42465</v>
      </c>
      <c r="I78" s="40">
        <v>99.780640000000005</v>
      </c>
      <c r="J78" s="39">
        <v>99.580686666666665</v>
      </c>
      <c r="K78" s="39">
        <v>0.48666666666666664</v>
      </c>
      <c r="L78" s="39">
        <v>100</v>
      </c>
      <c r="M78" s="39">
        <v>511.66</v>
      </c>
      <c r="N78" s="39">
        <v>21.47</v>
      </c>
      <c r="O78" s="11">
        <v>40.97</v>
      </c>
      <c r="P78" s="41">
        <v>36.933806666666662</v>
      </c>
      <c r="Q78" s="11">
        <v>45.922166666666669</v>
      </c>
      <c r="R78" s="11">
        <v>48.687539999999991</v>
      </c>
      <c r="S78" s="11">
        <v>42.28</v>
      </c>
      <c r="T78" s="44">
        <f t="shared" si="4"/>
        <v>1058.057</v>
      </c>
      <c r="U78" s="10">
        <f t="shared" si="5"/>
        <v>562.7745039583333</v>
      </c>
      <c r="V78" t="s">
        <v>653</v>
      </c>
    </row>
    <row r="79" spans="1:22" x14ac:dyDescent="0.2">
      <c r="A79" s="8"/>
      <c r="B79" s="33"/>
      <c r="C79" s="8" t="s">
        <v>148</v>
      </c>
      <c r="D79" s="8" t="s">
        <v>295</v>
      </c>
      <c r="E79" s="45" t="s">
        <v>287</v>
      </c>
      <c r="F79" s="39">
        <v>100</v>
      </c>
      <c r="G79" s="39">
        <v>99.677570000000003</v>
      </c>
      <c r="H79" s="39">
        <v>100</v>
      </c>
      <c r="I79" s="40">
        <v>99.89252333333333</v>
      </c>
      <c r="J79" s="39">
        <v>95.594790000000003</v>
      </c>
      <c r="K79" s="39">
        <v>0.24000000000000002</v>
      </c>
      <c r="L79" s="39">
        <v>100</v>
      </c>
      <c r="M79" s="39">
        <v>845.55333333333328</v>
      </c>
      <c r="N79" s="39">
        <v>20.49</v>
      </c>
      <c r="O79" s="11">
        <v>38.00333333333333</v>
      </c>
      <c r="P79" s="41">
        <v>35.252646666666664</v>
      </c>
      <c r="Q79" s="11">
        <v>40.617156666666666</v>
      </c>
      <c r="R79" s="11">
        <v>40.234310000000001</v>
      </c>
      <c r="S79" s="11">
        <v>37.53</v>
      </c>
      <c r="T79" s="44">
        <f t="shared" si="4"/>
        <v>939.18825000000004</v>
      </c>
      <c r="U79" s="10">
        <f t="shared" si="5"/>
        <v>443.90575395833332</v>
      </c>
    </row>
    <row r="80" spans="1:22" x14ac:dyDescent="0.2">
      <c r="C80" s="8" t="s">
        <v>305</v>
      </c>
      <c r="D80" s="8" t="s">
        <v>463</v>
      </c>
      <c r="E80" s="8" t="s">
        <v>284</v>
      </c>
      <c r="F80" s="39">
        <v>95.613470000000007</v>
      </c>
      <c r="G80" s="39">
        <v>97.950040000000001</v>
      </c>
      <c r="H80" s="39">
        <v>100</v>
      </c>
      <c r="I80" s="40">
        <v>97.854503333333341</v>
      </c>
      <c r="J80" s="39">
        <v>86.977781666666658</v>
      </c>
      <c r="K80" s="39">
        <v>-0.10333333333333333</v>
      </c>
      <c r="L80" s="39">
        <v>97.083333333333329</v>
      </c>
      <c r="M80" s="39">
        <v>923.71333333333325</v>
      </c>
      <c r="N80" s="39">
        <v>15.033333333333333</v>
      </c>
      <c r="O80" s="40">
        <v>31.23</v>
      </c>
      <c r="P80" s="41">
        <v>25.279576666666667</v>
      </c>
      <c r="Q80" s="42">
        <v>25.256533333333337</v>
      </c>
      <c r="R80" s="43">
        <v>20.609583333333333</v>
      </c>
      <c r="S80" s="40">
        <v>24.2</v>
      </c>
      <c r="T80" s="44">
        <f t="shared" si="4"/>
        <v>605.60500000000002</v>
      </c>
      <c r="U80" s="10">
        <f t="shared" si="5"/>
        <v>110.3225039583333</v>
      </c>
      <c r="V80" t="s">
        <v>622</v>
      </c>
    </row>
    <row r="81" spans="1:22" x14ac:dyDescent="0.2">
      <c r="A81" s="8"/>
      <c r="B81" s="33"/>
      <c r="C81" s="8" t="s">
        <v>198</v>
      </c>
      <c r="D81" s="8" t="s">
        <v>395</v>
      </c>
      <c r="E81" s="45" t="s">
        <v>286</v>
      </c>
      <c r="F81" s="39">
        <v>99.979460000000003</v>
      </c>
      <c r="G81" s="39">
        <v>100</v>
      </c>
      <c r="H81" s="39">
        <v>100</v>
      </c>
      <c r="I81" s="40">
        <v>99.993153333333339</v>
      </c>
      <c r="J81" s="39">
        <v>96.561871666666661</v>
      </c>
      <c r="K81" s="39">
        <v>-0.85333333333333339</v>
      </c>
      <c r="L81" s="39">
        <v>100</v>
      </c>
      <c r="M81" s="39">
        <v>695.9133333333333</v>
      </c>
      <c r="N81" s="39">
        <v>26.92</v>
      </c>
      <c r="O81" s="40">
        <v>31.346666666666668</v>
      </c>
      <c r="P81" s="41">
        <v>22.399456666666666</v>
      </c>
      <c r="Q81" s="42">
        <v>29.970686666666666</v>
      </c>
      <c r="R81" s="43">
        <v>34.317540000000001</v>
      </c>
      <c r="S81" s="40">
        <v>28.52</v>
      </c>
      <c r="T81" s="44">
        <f t="shared" si="4"/>
        <v>713.71300000000008</v>
      </c>
      <c r="U81" s="10">
        <f t="shared" si="5"/>
        <v>218.43050395833336</v>
      </c>
      <c r="V81" t="s">
        <v>451</v>
      </c>
    </row>
    <row r="82" spans="1:22" x14ac:dyDescent="0.2">
      <c r="A82" s="8"/>
      <c r="B82" s="33"/>
      <c r="C82" s="8" t="s">
        <v>199</v>
      </c>
      <c r="D82" s="8" t="s">
        <v>9</v>
      </c>
      <c r="E82" s="45" t="s">
        <v>433</v>
      </c>
      <c r="F82" s="39">
        <v>87.081739999999996</v>
      </c>
      <c r="G82" s="39">
        <v>99.952870000000004</v>
      </c>
      <c r="H82" s="39">
        <v>98.937759999999997</v>
      </c>
      <c r="I82" s="40">
        <v>95.324123333333318</v>
      </c>
      <c r="J82" s="39">
        <v>97.420719166666672</v>
      </c>
      <c r="K82" s="39"/>
      <c r="L82" s="39">
        <v>99.103333333333339</v>
      </c>
      <c r="M82" s="39">
        <v>608.13666666666677</v>
      </c>
      <c r="N82" s="39">
        <v>23.586666666666662</v>
      </c>
      <c r="O82" s="40">
        <v>25.55</v>
      </c>
      <c r="P82" s="41">
        <v>19.225373333333337</v>
      </c>
      <c r="Q82" s="42">
        <v>31.662899999999997</v>
      </c>
      <c r="R82" s="46">
        <v>37.981390000000005</v>
      </c>
      <c r="S82" s="40">
        <v>31.863333333333333</v>
      </c>
      <c r="T82" s="44">
        <f t="shared" si="4"/>
        <v>797.37991666666665</v>
      </c>
      <c r="U82" s="10">
        <f t="shared" si="5"/>
        <v>302.09742062499993</v>
      </c>
    </row>
    <row r="83" spans="1:22" x14ac:dyDescent="0.2">
      <c r="C83" s="8" t="s">
        <v>533</v>
      </c>
      <c r="D83" s="8" t="s">
        <v>389</v>
      </c>
      <c r="E83" s="8" t="s">
        <v>286</v>
      </c>
      <c r="F83" s="39"/>
      <c r="G83" s="39"/>
      <c r="H83" s="39">
        <v>70.061300000000003</v>
      </c>
      <c r="I83" s="37">
        <v>70.061300000000003</v>
      </c>
      <c r="J83" s="36">
        <v>70.061300000000003</v>
      </c>
      <c r="K83" s="39"/>
      <c r="L83" s="39"/>
      <c r="M83" s="39">
        <v>242</v>
      </c>
      <c r="N83" s="39">
        <v>22.25</v>
      </c>
      <c r="O83" s="40" t="s">
        <v>57</v>
      </c>
      <c r="P83" s="41" t="s">
        <v>57</v>
      </c>
      <c r="Q83" s="42" t="s">
        <v>57</v>
      </c>
      <c r="R83" s="43" t="s">
        <v>57</v>
      </c>
      <c r="S83" s="40">
        <v>26.57</v>
      </c>
      <c r="T83" s="44">
        <f t="shared" si="4"/>
        <v>664.91425000000004</v>
      </c>
      <c r="U83" s="10">
        <f t="shared" si="5"/>
        <v>169.63175395833332</v>
      </c>
      <c r="V83" t="s">
        <v>581</v>
      </c>
    </row>
    <row r="84" spans="1:22" x14ac:dyDescent="0.2">
      <c r="C84" s="8" t="s">
        <v>534</v>
      </c>
      <c r="D84" s="8" t="s">
        <v>389</v>
      </c>
      <c r="E84" s="8" t="s">
        <v>286</v>
      </c>
      <c r="F84" s="39"/>
      <c r="G84" s="39"/>
      <c r="H84" s="39">
        <v>29.190059999999999</v>
      </c>
      <c r="I84" s="37">
        <v>29.190059999999999</v>
      </c>
      <c r="J84" s="36">
        <v>29.190059999999999</v>
      </c>
      <c r="K84" s="39"/>
      <c r="L84" s="39"/>
      <c r="M84" s="39">
        <v>297.75</v>
      </c>
      <c r="N84" s="39">
        <v>18.14</v>
      </c>
      <c r="O84" s="40" t="s">
        <v>57</v>
      </c>
      <c r="P84" s="41" t="s">
        <v>57</v>
      </c>
      <c r="Q84" s="42" t="s">
        <v>57</v>
      </c>
      <c r="R84" s="43" t="s">
        <v>57</v>
      </c>
      <c r="S84" s="40">
        <v>15.67</v>
      </c>
      <c r="T84" s="44">
        <f t="shared" si="4"/>
        <v>392.14175000000006</v>
      </c>
      <c r="U84" s="9">
        <f t="shared" si="5"/>
        <v>-103.14074604166666</v>
      </c>
    </row>
    <row r="85" spans="1:22" x14ac:dyDescent="0.2">
      <c r="C85" s="8" t="s">
        <v>155</v>
      </c>
      <c r="D85" s="8" t="s">
        <v>33</v>
      </c>
      <c r="E85" s="8" t="s">
        <v>281</v>
      </c>
      <c r="F85" s="39">
        <v>29.027470000000001</v>
      </c>
      <c r="G85" s="39">
        <v>29.006360000000001</v>
      </c>
      <c r="H85" s="39">
        <v>29.79243</v>
      </c>
      <c r="I85" s="37">
        <v>29.27542</v>
      </c>
      <c r="J85" s="36">
        <v>29.483390833333331</v>
      </c>
      <c r="K85" s="39">
        <v>4.4833333333333334</v>
      </c>
      <c r="L85" s="36">
        <v>25.069999999999997</v>
      </c>
      <c r="M85" s="39">
        <v>1054.01</v>
      </c>
      <c r="N85" s="39">
        <v>24.966666666666669</v>
      </c>
      <c r="O85" s="40">
        <v>34.58</v>
      </c>
      <c r="P85" s="41">
        <v>26.155166666666663</v>
      </c>
      <c r="Q85" s="42">
        <v>29.628129999999999</v>
      </c>
      <c r="R85" s="43">
        <v>45.268623333333331</v>
      </c>
      <c r="S85" s="11">
        <v>48.120000000000005</v>
      </c>
      <c r="T85" s="44">
        <f t="shared" si="4"/>
        <v>1204.2030000000002</v>
      </c>
      <c r="U85" s="10">
        <f t="shared" si="5"/>
        <v>708.92050395833348</v>
      </c>
      <c r="V85" t="s">
        <v>659</v>
      </c>
    </row>
    <row r="86" spans="1:22" x14ac:dyDescent="0.2">
      <c r="A86" s="8"/>
      <c r="B86" s="33"/>
      <c r="C86" s="8" t="s">
        <v>390</v>
      </c>
      <c r="D86" s="8" t="s">
        <v>385</v>
      </c>
      <c r="E86" s="45" t="s">
        <v>283</v>
      </c>
      <c r="F86" s="39">
        <v>64.559160000000006</v>
      </c>
      <c r="G86" s="39">
        <v>63.448749999999997</v>
      </c>
      <c r="H86" s="39">
        <v>73.54083</v>
      </c>
      <c r="I86" s="37">
        <v>67.182913333333332</v>
      </c>
      <c r="J86" s="36">
        <v>53.993947500000012</v>
      </c>
      <c r="K86" s="39">
        <v>0.59666666666666668</v>
      </c>
      <c r="L86" s="36">
        <v>84.346666666666664</v>
      </c>
      <c r="M86" s="39">
        <v>584.18666666666661</v>
      </c>
      <c r="N86" s="39">
        <v>18.126666666666669</v>
      </c>
      <c r="O86" s="40">
        <v>14.839999999999998</v>
      </c>
      <c r="P86" s="41">
        <v>17.55341</v>
      </c>
      <c r="Q86" s="42">
        <v>14.798550000000001</v>
      </c>
      <c r="R86" s="43">
        <v>16.172573333333332</v>
      </c>
      <c r="S86" s="40">
        <v>13.969999999999999</v>
      </c>
      <c r="T86" s="44">
        <f t="shared" si="4"/>
        <v>349.59924999999998</v>
      </c>
      <c r="U86" s="9">
        <f t="shared" si="5"/>
        <v>-145.68324604166673</v>
      </c>
      <c r="V86" t="s">
        <v>438</v>
      </c>
    </row>
    <row r="87" spans="1:22" x14ac:dyDescent="0.2">
      <c r="A87" s="8"/>
      <c r="B87" s="33"/>
      <c r="C87" s="8" t="s">
        <v>200</v>
      </c>
      <c r="D87" s="8" t="s">
        <v>13</v>
      </c>
      <c r="E87" s="45" t="s">
        <v>431</v>
      </c>
      <c r="F87" s="39">
        <v>88.347269999999995</v>
      </c>
      <c r="G87" s="39">
        <v>92.930229999999995</v>
      </c>
      <c r="H87" s="39">
        <v>96.176060000000007</v>
      </c>
      <c r="I87" s="40">
        <v>92.484519999999989</v>
      </c>
      <c r="J87" s="39">
        <v>88.151954999999987</v>
      </c>
      <c r="K87" s="39">
        <v>1.4266666666666667</v>
      </c>
      <c r="L87" s="39">
        <v>97.013333333333321</v>
      </c>
      <c r="M87" s="39">
        <v>817.63</v>
      </c>
      <c r="N87" s="39">
        <v>22.706666666666667</v>
      </c>
      <c r="O87" s="11">
        <v>43.103333333333332</v>
      </c>
      <c r="P87" s="11">
        <v>48.100106666666669</v>
      </c>
      <c r="Q87" s="11">
        <v>68.462943333333342</v>
      </c>
      <c r="R87" s="11">
        <v>71.164533333333324</v>
      </c>
      <c r="S87" s="40">
        <v>37.81</v>
      </c>
      <c r="T87" s="44">
        <f t="shared" si="4"/>
        <v>946.19525000000021</v>
      </c>
      <c r="U87" s="9">
        <f t="shared" si="5"/>
        <v>450.9127539583335</v>
      </c>
      <c r="V87" t="s">
        <v>623</v>
      </c>
    </row>
    <row r="88" spans="1:22" x14ac:dyDescent="0.2">
      <c r="A88" s="8"/>
      <c r="B88" s="33"/>
      <c r="C88" s="8" t="s">
        <v>162</v>
      </c>
      <c r="D88" s="8" t="s">
        <v>464</v>
      </c>
      <c r="E88" s="45" t="s">
        <v>284</v>
      </c>
      <c r="F88" s="39">
        <v>99.830669999999998</v>
      </c>
      <c r="G88" s="39">
        <v>100</v>
      </c>
      <c r="H88" s="39">
        <v>100</v>
      </c>
      <c r="I88" s="40">
        <v>99.943556666666666</v>
      </c>
      <c r="J88" s="39">
        <v>99.694317499999997</v>
      </c>
      <c r="K88" s="39">
        <v>-3.8866666666666667</v>
      </c>
      <c r="L88" s="39">
        <v>99.98</v>
      </c>
      <c r="M88" s="39">
        <v>590.57000000000005</v>
      </c>
      <c r="N88" s="39">
        <v>15.873333333333335</v>
      </c>
      <c r="O88" s="40">
        <v>11.39</v>
      </c>
      <c r="P88" s="41">
        <v>11.293760000000001</v>
      </c>
      <c r="Q88" s="42">
        <v>10.890233333333335</v>
      </c>
      <c r="R88" s="43">
        <v>12.292443333333333</v>
      </c>
      <c r="S88" s="40">
        <v>11.736666666666666</v>
      </c>
      <c r="T88" s="44">
        <f t="shared" si="4"/>
        <v>293.71008333333333</v>
      </c>
      <c r="U88" s="9">
        <f t="shared" si="5"/>
        <v>-201.57241270833339</v>
      </c>
    </row>
    <row r="89" spans="1:22" x14ac:dyDescent="0.2">
      <c r="A89" s="8"/>
      <c r="B89" s="33"/>
      <c r="C89" s="8" t="s">
        <v>419</v>
      </c>
      <c r="D89" s="8" t="s">
        <v>53</v>
      </c>
      <c r="E89" s="45" t="s">
        <v>285</v>
      </c>
      <c r="F89" s="39">
        <v>96.757279999999994</v>
      </c>
      <c r="G89" s="39">
        <v>87.804730000000006</v>
      </c>
      <c r="H89" s="39">
        <v>94.509820000000005</v>
      </c>
      <c r="I89" s="40">
        <v>93.023943333333321</v>
      </c>
      <c r="J89" s="36">
        <v>79.567042499999985</v>
      </c>
      <c r="K89" s="39">
        <v>-0.49666666666666665</v>
      </c>
      <c r="L89" s="39">
        <v>100</v>
      </c>
      <c r="M89" s="39">
        <v>925.49000000000012</v>
      </c>
      <c r="N89" s="39">
        <v>22.433333333333334</v>
      </c>
      <c r="O89" s="40" t="s">
        <v>57</v>
      </c>
      <c r="P89" s="41" t="s">
        <v>57</v>
      </c>
      <c r="Q89" s="42">
        <v>7.01</v>
      </c>
      <c r="R89" s="43">
        <v>6.8196066666666662</v>
      </c>
      <c r="S89" s="40">
        <v>6.13</v>
      </c>
      <c r="T89" s="44">
        <f t="shared" si="4"/>
        <v>153.40325000000001</v>
      </c>
      <c r="U89" s="9">
        <f t="shared" si="5"/>
        <v>-341.8792460416667</v>
      </c>
      <c r="V89" t="s">
        <v>443</v>
      </c>
    </row>
    <row r="90" spans="1:22" x14ac:dyDescent="0.2">
      <c r="A90" s="8"/>
      <c r="B90" s="33"/>
      <c r="C90" s="8" t="s">
        <v>368</v>
      </c>
      <c r="D90" s="8" t="s">
        <v>463</v>
      </c>
      <c r="E90" s="45" t="s">
        <v>284</v>
      </c>
      <c r="F90" s="39">
        <v>81.020899999999997</v>
      </c>
      <c r="G90" s="39">
        <v>73.095020000000005</v>
      </c>
      <c r="H90" s="39">
        <v>99.922179999999997</v>
      </c>
      <c r="I90" s="37">
        <v>84.679366666666667</v>
      </c>
      <c r="J90" s="36">
        <v>71.811014999999998</v>
      </c>
      <c r="K90" s="39">
        <v>2.34</v>
      </c>
      <c r="L90" s="36">
        <v>87.106666666666669</v>
      </c>
      <c r="M90" s="39">
        <v>1113.7866666666666</v>
      </c>
      <c r="N90" s="39">
        <v>21.849999999999998</v>
      </c>
      <c r="O90" s="14">
        <v>49.26</v>
      </c>
      <c r="P90" s="14">
        <v>47.606180000000002</v>
      </c>
      <c r="Q90" s="11">
        <v>39.565426666666667</v>
      </c>
      <c r="R90" s="11">
        <v>41.899186666666672</v>
      </c>
      <c r="S90" s="11">
        <v>37.836666666666666</v>
      </c>
      <c r="T90" s="44">
        <f t="shared" si="4"/>
        <v>946.86258333333342</v>
      </c>
      <c r="U90" s="10">
        <f t="shared" si="5"/>
        <v>451.5800872916667</v>
      </c>
      <c r="V90" t="s">
        <v>624</v>
      </c>
    </row>
    <row r="91" spans="1:22" x14ac:dyDescent="0.2">
      <c r="A91" s="8"/>
      <c r="B91" s="33"/>
      <c r="C91" s="8" t="s">
        <v>201</v>
      </c>
      <c r="D91" s="8" t="s">
        <v>9</v>
      </c>
      <c r="E91" s="45" t="s">
        <v>433</v>
      </c>
      <c r="F91" s="39">
        <v>29.176189999999998</v>
      </c>
      <c r="G91" s="39">
        <v>55.04448</v>
      </c>
      <c r="H91" s="39">
        <v>99.997380000000007</v>
      </c>
      <c r="I91" s="37">
        <v>61.406016666666666</v>
      </c>
      <c r="J91" s="36">
        <v>76.525660999999999</v>
      </c>
      <c r="K91" s="39">
        <v>-0.80333333333333334</v>
      </c>
      <c r="L91" s="39">
        <v>100</v>
      </c>
      <c r="M91" s="39">
        <v>661.96</v>
      </c>
      <c r="N91" s="39">
        <v>21.973333333333333</v>
      </c>
      <c r="O91" s="40">
        <v>18.28</v>
      </c>
      <c r="P91" s="41">
        <v>16.050813333333334</v>
      </c>
      <c r="Q91" s="42">
        <v>16.72</v>
      </c>
      <c r="R91" s="43">
        <v>28.903066666666671</v>
      </c>
      <c r="S91" s="40">
        <v>25.463333333333335</v>
      </c>
      <c r="T91" s="44">
        <f t="shared" si="4"/>
        <v>637.21991666666679</v>
      </c>
      <c r="U91" s="10">
        <f t="shared" si="5"/>
        <v>141.93742062500007</v>
      </c>
      <c r="V91" t="s">
        <v>660</v>
      </c>
    </row>
    <row r="92" spans="1:22" x14ac:dyDescent="0.2">
      <c r="A92" s="8"/>
      <c r="B92" s="33"/>
      <c r="C92" s="8" t="s">
        <v>36</v>
      </c>
      <c r="D92" s="8" t="s">
        <v>10</v>
      </c>
      <c r="E92" s="45" t="s">
        <v>287</v>
      </c>
      <c r="F92" s="39">
        <v>97.862880000000004</v>
      </c>
      <c r="G92" s="39">
        <v>99.825429999999997</v>
      </c>
      <c r="H92" s="39">
        <v>98.64564</v>
      </c>
      <c r="I92" s="40">
        <v>98.777983333333339</v>
      </c>
      <c r="J92" s="36">
        <v>76.423892499999994</v>
      </c>
      <c r="K92" s="39">
        <v>1.0033333333333334</v>
      </c>
      <c r="L92" s="39">
        <v>99.913333333333341</v>
      </c>
      <c r="M92" s="39">
        <v>870.66666666666663</v>
      </c>
      <c r="N92" s="39">
        <v>24.206666666666667</v>
      </c>
      <c r="O92" s="40">
        <v>29.766666666666666</v>
      </c>
      <c r="P92" s="41">
        <v>24.948056666666666</v>
      </c>
      <c r="Q92" s="42">
        <v>34.312506666666671</v>
      </c>
      <c r="R92" s="11">
        <v>42.136179999999996</v>
      </c>
      <c r="S92" s="40">
        <v>33.88666666666667</v>
      </c>
      <c r="T92" s="44">
        <f t="shared" si="4"/>
        <v>848.01383333333354</v>
      </c>
      <c r="U92" s="10">
        <f t="shared" si="5"/>
        <v>352.73133729166682</v>
      </c>
      <c r="V92" t="s">
        <v>625</v>
      </c>
    </row>
    <row r="93" spans="1:22" x14ac:dyDescent="0.2">
      <c r="A93" s="8"/>
      <c r="B93" s="33"/>
      <c r="C93" s="8" t="s">
        <v>202</v>
      </c>
      <c r="D93" s="8" t="s">
        <v>11</v>
      </c>
      <c r="E93" s="45" t="s">
        <v>283</v>
      </c>
      <c r="F93" s="39">
        <v>100</v>
      </c>
      <c r="G93" s="39">
        <v>100</v>
      </c>
      <c r="H93" s="39">
        <v>100</v>
      </c>
      <c r="I93" s="40">
        <v>100</v>
      </c>
      <c r="J93" s="39">
        <v>99.997382500000001</v>
      </c>
      <c r="K93" s="39">
        <v>0.52</v>
      </c>
      <c r="L93" s="39">
        <v>100</v>
      </c>
      <c r="M93" s="39">
        <v>877.42000000000007</v>
      </c>
      <c r="N93" s="39">
        <v>19.37</v>
      </c>
      <c r="O93" s="40">
        <v>27.786666666666665</v>
      </c>
      <c r="P93" s="41">
        <v>22.075333333333333</v>
      </c>
      <c r="Q93" s="42">
        <v>31.179999999999996</v>
      </c>
      <c r="R93" s="43">
        <v>31.355563333333333</v>
      </c>
      <c r="S93" s="40">
        <v>24.209999999999997</v>
      </c>
      <c r="T93" s="44">
        <f t="shared" si="4"/>
        <v>605.85524999999996</v>
      </c>
      <c r="U93" s="10">
        <f t="shared" si="5"/>
        <v>110.57275395833324</v>
      </c>
      <c r="V93" t="s">
        <v>505</v>
      </c>
    </row>
    <row r="94" spans="1:22" x14ac:dyDescent="0.2">
      <c r="A94" s="8"/>
      <c r="B94" s="33"/>
      <c r="C94" s="8" t="s">
        <v>203</v>
      </c>
      <c r="D94" s="8" t="s">
        <v>25</v>
      </c>
      <c r="E94" s="45" t="s">
        <v>432</v>
      </c>
      <c r="F94" s="39">
        <v>99.456900000000005</v>
      </c>
      <c r="G94" s="39">
        <v>99.214619999999996</v>
      </c>
      <c r="H94" s="39">
        <v>97.401629999999997</v>
      </c>
      <c r="I94" s="40">
        <v>98.691050000000004</v>
      </c>
      <c r="J94" s="39">
        <v>98.858292500000005</v>
      </c>
      <c r="K94" s="39">
        <v>-1.0999999999999999</v>
      </c>
      <c r="L94" s="39">
        <v>100</v>
      </c>
      <c r="M94" s="39">
        <v>512.78000000000009</v>
      </c>
      <c r="N94" s="39">
        <v>17.53</v>
      </c>
      <c r="O94" s="40">
        <v>20.3</v>
      </c>
      <c r="P94" s="41">
        <v>16.808506666666666</v>
      </c>
      <c r="Q94" s="42">
        <v>23.845553333333331</v>
      </c>
      <c r="R94" s="43">
        <v>27.631883333333334</v>
      </c>
      <c r="S94" s="40">
        <v>19.933333333333334</v>
      </c>
      <c r="T94" s="44">
        <f t="shared" si="4"/>
        <v>498.83166666666671</v>
      </c>
      <c r="U94" s="10">
        <f t="shared" si="5"/>
        <v>3.5491706249999879</v>
      </c>
    </row>
    <row r="95" spans="1:22" x14ac:dyDescent="0.2">
      <c r="A95" s="8"/>
      <c r="B95" s="33"/>
      <c r="C95" s="8" t="s">
        <v>204</v>
      </c>
      <c r="D95" s="8" t="s">
        <v>11</v>
      </c>
      <c r="E95" s="45" t="s">
        <v>283</v>
      </c>
      <c r="F95" s="39">
        <v>99.737579999999994</v>
      </c>
      <c r="G95" s="39">
        <v>99.93526</v>
      </c>
      <c r="H95" s="39">
        <v>100</v>
      </c>
      <c r="I95" s="40">
        <v>99.890946666666665</v>
      </c>
      <c r="J95" s="39">
        <v>99.237977499999985</v>
      </c>
      <c r="K95" s="39">
        <v>0.41666666666666669</v>
      </c>
      <c r="L95" s="39">
        <v>100</v>
      </c>
      <c r="M95" s="39">
        <v>231.39666666666668</v>
      </c>
      <c r="N95" s="39">
        <v>18.149999999999999</v>
      </c>
      <c r="O95" s="40">
        <v>13.423333333333332</v>
      </c>
      <c r="P95" s="41">
        <v>12.071476666666667</v>
      </c>
      <c r="Q95" s="42">
        <v>14.121743333333333</v>
      </c>
      <c r="R95" s="43">
        <v>15.509056666666666</v>
      </c>
      <c r="S95" s="40">
        <v>11.496666666666668</v>
      </c>
      <c r="T95" s="44">
        <f t="shared" si="4"/>
        <v>287.70408333333341</v>
      </c>
      <c r="U95" s="9">
        <f t="shared" si="5"/>
        <v>-207.5784127083333</v>
      </c>
    </row>
    <row r="96" spans="1:22" x14ac:dyDescent="0.2">
      <c r="A96" s="8"/>
      <c r="B96" s="33"/>
      <c r="C96" s="8" t="s">
        <v>205</v>
      </c>
      <c r="D96" s="8" t="s">
        <v>23</v>
      </c>
      <c r="E96" s="45" t="s">
        <v>433</v>
      </c>
      <c r="F96" s="39">
        <v>99.337220000000002</v>
      </c>
      <c r="G96" s="39">
        <v>99.817890000000006</v>
      </c>
      <c r="H96" s="39">
        <v>99.471689999999995</v>
      </c>
      <c r="I96" s="40">
        <v>99.542266666666663</v>
      </c>
      <c r="J96" s="39">
        <v>97.005922499999997</v>
      </c>
      <c r="K96" s="39">
        <v>0.95000000000000007</v>
      </c>
      <c r="L96" s="39">
        <v>100</v>
      </c>
      <c r="M96" s="39">
        <v>932.67333333333329</v>
      </c>
      <c r="N96" s="39">
        <v>20.563333333333333</v>
      </c>
      <c r="O96" s="40">
        <v>13.526666666666666</v>
      </c>
      <c r="P96" s="41">
        <v>11.962266666666668</v>
      </c>
      <c r="Q96" s="42">
        <v>14.365253333333333</v>
      </c>
      <c r="R96" s="43">
        <v>12.894550000000001</v>
      </c>
      <c r="S96" s="40">
        <v>11.786666666666667</v>
      </c>
      <c r="T96" s="44">
        <f t="shared" si="4"/>
        <v>294.96133333333336</v>
      </c>
      <c r="U96" s="9">
        <f t="shared" si="5"/>
        <v>-200.32116270833336</v>
      </c>
    </row>
    <row r="97" spans="1:22" x14ac:dyDescent="0.2">
      <c r="A97" s="8"/>
      <c r="B97" s="33"/>
      <c r="C97" s="8" t="s">
        <v>206</v>
      </c>
      <c r="D97" s="8" t="s">
        <v>43</v>
      </c>
      <c r="E97" s="45" t="s">
        <v>433</v>
      </c>
      <c r="F97" s="39">
        <v>99.301349999999999</v>
      </c>
      <c r="G97" s="39">
        <v>99.342960000000005</v>
      </c>
      <c r="H97" s="39">
        <v>99.881190000000004</v>
      </c>
      <c r="I97" s="40">
        <v>99.508500000000012</v>
      </c>
      <c r="J97" s="39">
        <v>99.316643333333332</v>
      </c>
      <c r="K97" s="39">
        <v>0.52</v>
      </c>
      <c r="L97" s="39">
        <v>100</v>
      </c>
      <c r="M97" s="39">
        <v>581.95666666666659</v>
      </c>
      <c r="N97" s="39">
        <v>14.826666666666668</v>
      </c>
      <c r="O97" s="40">
        <v>14.153333333333331</v>
      </c>
      <c r="P97" s="41">
        <v>11.891583333333333</v>
      </c>
      <c r="Q97" s="42">
        <v>18.13945</v>
      </c>
      <c r="R97" s="43">
        <v>21.417503333333332</v>
      </c>
      <c r="S97" s="40">
        <v>14.183333333333335</v>
      </c>
      <c r="T97" s="44">
        <f t="shared" si="4"/>
        <v>354.93791666666675</v>
      </c>
      <c r="U97" s="9">
        <f t="shared" si="5"/>
        <v>-140.34457937499997</v>
      </c>
    </row>
    <row r="98" spans="1:22" x14ac:dyDescent="0.2">
      <c r="A98" s="8"/>
      <c r="B98" s="33"/>
      <c r="C98" s="8" t="s">
        <v>255</v>
      </c>
      <c r="D98" s="8" t="s">
        <v>248</v>
      </c>
      <c r="E98" s="45" t="s">
        <v>286</v>
      </c>
      <c r="F98" s="39">
        <v>99.584029999999998</v>
      </c>
      <c r="G98" s="39">
        <v>99.50909</v>
      </c>
      <c r="H98" s="39">
        <v>99.759379999999993</v>
      </c>
      <c r="I98" s="40">
        <v>99.617499999999993</v>
      </c>
      <c r="J98" s="39">
        <v>99.324800833333327</v>
      </c>
      <c r="K98" s="39">
        <v>0.49</v>
      </c>
      <c r="L98" s="39">
        <v>100</v>
      </c>
      <c r="M98" s="39">
        <v>716.73666666666668</v>
      </c>
      <c r="N98" s="39">
        <v>21.156666666666666</v>
      </c>
      <c r="O98" s="40">
        <v>8.8699999999999992</v>
      </c>
      <c r="P98" s="41">
        <v>8.1248233333333335</v>
      </c>
      <c r="Q98" s="42">
        <v>10.058966666666667</v>
      </c>
      <c r="R98" s="43">
        <v>14.076206666666666</v>
      </c>
      <c r="S98" s="40">
        <v>9.3066666666666666</v>
      </c>
      <c r="T98" s="44">
        <f t="shared" si="4"/>
        <v>232.89933333333335</v>
      </c>
      <c r="U98" s="9">
        <f t="shared" si="5"/>
        <v>-262.38316270833337</v>
      </c>
    </row>
    <row r="99" spans="1:22" x14ac:dyDescent="0.2">
      <c r="A99" s="8"/>
      <c r="B99" s="33"/>
      <c r="C99" s="8" t="s">
        <v>207</v>
      </c>
      <c r="D99" s="8" t="s">
        <v>19</v>
      </c>
      <c r="E99" s="45" t="s">
        <v>281</v>
      </c>
      <c r="F99" s="39">
        <v>96.337990000000005</v>
      </c>
      <c r="G99" s="39">
        <v>97.311899999999994</v>
      </c>
      <c r="H99" s="39">
        <v>97.604060000000004</v>
      </c>
      <c r="I99" s="40">
        <v>97.084650000000011</v>
      </c>
      <c r="J99" s="39">
        <v>98.044280833333303</v>
      </c>
      <c r="K99" s="39">
        <v>-1.2233333333333334</v>
      </c>
      <c r="L99" s="39">
        <v>99.883333333333326</v>
      </c>
      <c r="M99" s="39">
        <v>428.09666666666664</v>
      </c>
      <c r="N99" s="39">
        <v>21.946666666666669</v>
      </c>
      <c r="O99" s="40">
        <v>16.653333333333332</v>
      </c>
      <c r="P99" s="41">
        <v>14.267213333333332</v>
      </c>
      <c r="Q99" s="42">
        <v>16.300706666666667</v>
      </c>
      <c r="R99" s="43">
        <v>18.627813333333332</v>
      </c>
      <c r="S99" s="40">
        <v>16.27</v>
      </c>
      <c r="T99" s="44">
        <f t="shared" si="4"/>
        <v>407.15675000000005</v>
      </c>
      <c r="U99" s="9">
        <f t="shared" si="5"/>
        <v>-88.125746041666673</v>
      </c>
      <c r="V99" t="s">
        <v>626</v>
      </c>
    </row>
    <row r="100" spans="1:22" x14ac:dyDescent="0.2">
      <c r="A100" s="8"/>
      <c r="B100" s="33"/>
      <c r="C100" s="8" t="s">
        <v>208</v>
      </c>
      <c r="D100" s="8" t="s">
        <v>11</v>
      </c>
      <c r="E100" s="45" t="s">
        <v>283</v>
      </c>
      <c r="F100" s="39">
        <v>99.914919999999995</v>
      </c>
      <c r="G100" s="39">
        <v>99.567310000000006</v>
      </c>
      <c r="H100" s="39">
        <v>99.791640000000001</v>
      </c>
      <c r="I100" s="40">
        <v>99.757956666666658</v>
      </c>
      <c r="J100" s="39">
        <v>99.70191833333331</v>
      </c>
      <c r="K100" s="39">
        <v>-1.01</v>
      </c>
      <c r="L100" s="39">
        <v>100</v>
      </c>
      <c r="M100" s="39">
        <v>710.12</v>
      </c>
      <c r="N100" s="39">
        <v>21.02</v>
      </c>
      <c r="O100" s="40">
        <v>12.75</v>
      </c>
      <c r="P100" s="41">
        <v>10.46589</v>
      </c>
      <c r="Q100" s="42">
        <v>10.03759</v>
      </c>
      <c r="R100" s="43">
        <v>11.461959999999999</v>
      </c>
      <c r="S100" s="40">
        <v>9.7799999999999994</v>
      </c>
      <c r="T100" s="44">
        <f t="shared" si="4"/>
        <v>244.74450000000002</v>
      </c>
      <c r="U100" s="9">
        <f t="shared" si="5"/>
        <v>-250.5379960416667</v>
      </c>
    </row>
    <row r="101" spans="1:22" x14ac:dyDescent="0.2">
      <c r="A101" s="8"/>
      <c r="B101" s="33"/>
      <c r="C101" s="8" t="s">
        <v>209</v>
      </c>
      <c r="D101" s="8" t="s">
        <v>31</v>
      </c>
      <c r="E101" s="45" t="s">
        <v>286</v>
      </c>
      <c r="F101" s="39">
        <v>99.456460000000007</v>
      </c>
      <c r="G101" s="39">
        <v>99.659229999999994</v>
      </c>
      <c r="H101" s="39">
        <v>99.711650000000006</v>
      </c>
      <c r="I101" s="40">
        <v>99.609113333333326</v>
      </c>
      <c r="J101" s="39">
        <v>99.520301666666668</v>
      </c>
      <c r="K101" s="39">
        <v>0.57999999999999996</v>
      </c>
      <c r="L101" s="39">
        <v>100</v>
      </c>
      <c r="M101" s="39">
        <v>438.36999999999995</v>
      </c>
      <c r="N101" s="39">
        <v>19.453333333333333</v>
      </c>
      <c r="O101" s="40">
        <v>16.653333333333332</v>
      </c>
      <c r="P101" s="41">
        <v>13.67643</v>
      </c>
      <c r="Q101" s="42">
        <v>17.794726666666666</v>
      </c>
      <c r="R101" s="43">
        <v>21.984249999999999</v>
      </c>
      <c r="S101" s="40">
        <v>16.113333333333333</v>
      </c>
      <c r="T101" s="44">
        <f t="shared" si="4"/>
        <v>403.23616666666669</v>
      </c>
      <c r="U101" s="9">
        <f t="shared" si="5"/>
        <v>-92.046329375000028</v>
      </c>
      <c r="V101" t="s">
        <v>380</v>
      </c>
    </row>
    <row r="102" spans="1:22" x14ac:dyDescent="0.2">
      <c r="A102" s="8"/>
      <c r="B102" s="33"/>
      <c r="C102" s="8" t="s">
        <v>379</v>
      </c>
      <c r="D102" s="8" t="s">
        <v>391</v>
      </c>
      <c r="E102" s="45" t="s">
        <v>283</v>
      </c>
      <c r="F102" s="39">
        <v>29.066739999999999</v>
      </c>
      <c r="G102" s="39">
        <v>29.07752</v>
      </c>
      <c r="H102" s="39">
        <v>29.801110000000001</v>
      </c>
      <c r="I102" s="37">
        <v>29.315123333333332</v>
      </c>
      <c r="J102" s="36">
        <v>29.108900833333333</v>
      </c>
      <c r="K102" s="39">
        <v>-1.5966666666666667</v>
      </c>
      <c r="L102" s="39">
        <v>100</v>
      </c>
      <c r="M102" s="39">
        <v>875.96</v>
      </c>
      <c r="N102" s="39">
        <v>21.983333333333331</v>
      </c>
      <c r="O102" s="40">
        <v>32.416666666666664</v>
      </c>
      <c r="P102" s="41">
        <v>27.471746666666661</v>
      </c>
      <c r="Q102" s="42">
        <v>32.474573333333332</v>
      </c>
      <c r="R102" s="43">
        <v>37.370356666666673</v>
      </c>
      <c r="S102" s="40">
        <v>32.979999999999997</v>
      </c>
      <c r="T102" s="44">
        <f t="shared" si="4"/>
        <v>825.32449999999994</v>
      </c>
      <c r="U102" s="10">
        <f t="shared" si="5"/>
        <v>330.04200395833323</v>
      </c>
      <c r="V102" t="s">
        <v>506</v>
      </c>
    </row>
    <row r="103" spans="1:22" x14ac:dyDescent="0.2">
      <c r="A103" s="8"/>
      <c r="B103" s="33"/>
      <c r="C103" s="8" t="s">
        <v>210</v>
      </c>
      <c r="D103" s="8" t="s">
        <v>21</v>
      </c>
      <c r="E103" s="45" t="s">
        <v>288</v>
      </c>
      <c r="F103" s="39">
        <v>99.485860000000002</v>
      </c>
      <c r="G103" s="39">
        <v>99.763270000000006</v>
      </c>
      <c r="H103" s="39">
        <v>99.877840000000006</v>
      </c>
      <c r="I103" s="40">
        <v>99.708990000000014</v>
      </c>
      <c r="J103" s="39">
        <v>99.573153333333337</v>
      </c>
      <c r="K103" s="39">
        <v>0.08</v>
      </c>
      <c r="L103" s="39">
        <v>100</v>
      </c>
      <c r="M103" s="39">
        <v>474.11666666666662</v>
      </c>
      <c r="N103" s="39">
        <v>16.22</v>
      </c>
      <c r="O103" s="40">
        <v>12.273333333333333</v>
      </c>
      <c r="P103" s="41">
        <v>11.178769999999998</v>
      </c>
      <c r="Q103" s="42">
        <v>14.665520000000001</v>
      </c>
      <c r="R103" s="43">
        <v>15.605063333333334</v>
      </c>
      <c r="S103" s="40">
        <v>11.266666666666666</v>
      </c>
      <c r="T103" s="44">
        <f t="shared" si="4"/>
        <v>281.94833333333332</v>
      </c>
      <c r="U103" s="9">
        <f t="shared" si="5"/>
        <v>-213.33416270833339</v>
      </c>
    </row>
    <row r="104" spans="1:22" x14ac:dyDescent="0.2">
      <c r="A104" s="8"/>
      <c r="B104" s="33"/>
      <c r="C104" s="8" t="s">
        <v>211</v>
      </c>
      <c r="D104" s="8" t="s">
        <v>18</v>
      </c>
      <c r="E104" s="45" t="s">
        <v>286</v>
      </c>
      <c r="F104" s="39">
        <v>99.974029999999999</v>
      </c>
      <c r="G104" s="39">
        <v>100</v>
      </c>
      <c r="H104" s="39">
        <v>100</v>
      </c>
      <c r="I104" s="40">
        <v>99.991343333333319</v>
      </c>
      <c r="J104" s="39">
        <v>99.216352500000013</v>
      </c>
      <c r="K104" s="39">
        <v>1.1500000000000001</v>
      </c>
      <c r="L104" s="39">
        <v>100</v>
      </c>
      <c r="M104" s="39">
        <v>569.98333333333323</v>
      </c>
      <c r="N104" s="39">
        <v>17.110000000000003</v>
      </c>
      <c r="O104" s="11">
        <v>39.46</v>
      </c>
      <c r="P104" s="41">
        <v>25.501893333333332</v>
      </c>
      <c r="Q104" s="42" t="s">
        <v>57</v>
      </c>
      <c r="R104" s="43" t="s">
        <v>57</v>
      </c>
      <c r="S104" s="40" t="s">
        <v>57</v>
      </c>
      <c r="T104" s="44">
        <v>0</v>
      </c>
      <c r="U104" s="9">
        <v>0</v>
      </c>
      <c r="V104" t="s">
        <v>513</v>
      </c>
    </row>
    <row r="105" spans="1:22" x14ac:dyDescent="0.2">
      <c r="A105" s="8"/>
      <c r="B105" s="33"/>
      <c r="C105" s="8" t="s">
        <v>7</v>
      </c>
      <c r="D105" s="8" t="s">
        <v>20</v>
      </c>
      <c r="E105" s="45" t="s">
        <v>432</v>
      </c>
      <c r="F105" s="39">
        <v>99.993690000000001</v>
      </c>
      <c r="G105" s="39">
        <v>99.995189999999994</v>
      </c>
      <c r="H105" s="39">
        <v>100</v>
      </c>
      <c r="I105" s="40">
        <v>99.996293333333327</v>
      </c>
      <c r="J105" s="39">
        <v>99.947559166666665</v>
      </c>
      <c r="K105" s="39">
        <v>-1.95</v>
      </c>
      <c r="L105" s="39">
        <v>100</v>
      </c>
      <c r="M105" s="39">
        <v>272.90666666666669</v>
      </c>
      <c r="N105" s="39">
        <v>20.596666666666664</v>
      </c>
      <c r="O105" s="40">
        <v>16.816666666666666</v>
      </c>
      <c r="P105" s="41">
        <v>13.505356666666666</v>
      </c>
      <c r="Q105" s="42">
        <v>17.329586666666668</v>
      </c>
      <c r="R105" s="43">
        <v>20.444579999999998</v>
      </c>
      <c r="S105" s="40">
        <v>15.790000000000001</v>
      </c>
      <c r="T105" s="44">
        <f t="shared" ref="T105:T140" si="6">SUM(S105*0.275)*91</f>
        <v>395.1447500000001</v>
      </c>
      <c r="U105" s="9">
        <f t="shared" ref="U105:U140" si="7">T105-T$212</f>
        <v>-100.13774604166662</v>
      </c>
    </row>
    <row r="106" spans="1:22" x14ac:dyDescent="0.2">
      <c r="A106" s="8"/>
      <c r="B106" s="33"/>
      <c r="C106" s="8" t="s">
        <v>212</v>
      </c>
      <c r="D106" s="8" t="s">
        <v>24</v>
      </c>
      <c r="E106" s="45" t="s">
        <v>286</v>
      </c>
      <c r="F106" s="39">
        <v>100</v>
      </c>
      <c r="G106" s="39">
        <v>99.984970000000004</v>
      </c>
      <c r="H106" s="39">
        <v>100</v>
      </c>
      <c r="I106" s="40">
        <v>99.994989999999987</v>
      </c>
      <c r="J106" s="39">
        <v>99.998168333333339</v>
      </c>
      <c r="K106" s="39">
        <v>1.3</v>
      </c>
      <c r="L106" s="39">
        <v>100</v>
      </c>
      <c r="M106" s="39">
        <v>837.68</v>
      </c>
      <c r="N106" s="39">
        <v>15.290000000000001</v>
      </c>
      <c r="O106" s="40">
        <v>19.833333333333332</v>
      </c>
      <c r="P106" s="41">
        <v>14.688673333333332</v>
      </c>
      <c r="Q106" s="42">
        <v>22.836503333333336</v>
      </c>
      <c r="R106" s="43">
        <v>27.091273333333334</v>
      </c>
      <c r="S106" s="40">
        <v>20.54</v>
      </c>
      <c r="T106" s="44">
        <f t="shared" si="6"/>
        <v>514.01350000000002</v>
      </c>
      <c r="U106" s="10">
        <f t="shared" si="7"/>
        <v>18.731003958333304</v>
      </c>
    </row>
    <row r="107" spans="1:22" x14ac:dyDescent="0.2">
      <c r="A107" s="8"/>
      <c r="B107" s="33"/>
      <c r="C107" s="8" t="s">
        <v>213</v>
      </c>
      <c r="D107" s="8" t="s">
        <v>29</v>
      </c>
      <c r="E107" s="45" t="s">
        <v>286</v>
      </c>
      <c r="F107" s="39">
        <v>98.373570000000001</v>
      </c>
      <c r="G107" s="39">
        <v>98.921760000000006</v>
      </c>
      <c r="H107" s="39">
        <v>98.627650000000003</v>
      </c>
      <c r="I107" s="40">
        <v>98.640993333333327</v>
      </c>
      <c r="J107" s="39">
        <v>98.574889999999982</v>
      </c>
      <c r="K107" s="39">
        <v>0.70666666666666667</v>
      </c>
      <c r="L107" s="39">
        <v>100</v>
      </c>
      <c r="M107" s="39">
        <v>479.92333333333335</v>
      </c>
      <c r="N107" s="39">
        <v>23.03</v>
      </c>
      <c r="O107" s="40">
        <v>14.956666666666665</v>
      </c>
      <c r="P107" s="41">
        <v>13.482223333333334</v>
      </c>
      <c r="Q107" s="42">
        <v>17.468616666666666</v>
      </c>
      <c r="R107" s="43">
        <v>21.058743333333336</v>
      </c>
      <c r="S107" s="40">
        <v>16.52</v>
      </c>
      <c r="T107" s="44">
        <f t="shared" si="6"/>
        <v>413.41300000000001</v>
      </c>
      <c r="U107" s="9">
        <f t="shared" si="7"/>
        <v>-81.869496041666707</v>
      </c>
    </row>
    <row r="108" spans="1:22" x14ac:dyDescent="0.2">
      <c r="A108" s="8"/>
      <c r="B108" s="33"/>
      <c r="C108" s="8" t="s">
        <v>214</v>
      </c>
      <c r="D108" s="8" t="s">
        <v>272</v>
      </c>
      <c r="E108" s="45" t="s">
        <v>589</v>
      </c>
      <c r="F108" s="39">
        <v>100</v>
      </c>
      <c r="G108" s="39">
        <v>100</v>
      </c>
      <c r="H108" s="39">
        <v>100</v>
      </c>
      <c r="I108" s="40">
        <v>100</v>
      </c>
      <c r="J108" s="39">
        <v>100</v>
      </c>
      <c r="K108" s="39">
        <v>-0.92333333333333323</v>
      </c>
      <c r="L108" s="39">
        <v>100</v>
      </c>
      <c r="M108" s="39">
        <v>225.52333333333334</v>
      </c>
      <c r="N108" s="39">
        <v>21.959999999999997</v>
      </c>
      <c r="O108" s="40">
        <v>12.876666666666667</v>
      </c>
      <c r="P108" s="41">
        <v>11.625546666666667</v>
      </c>
      <c r="Q108" s="42">
        <v>11.488763333333333</v>
      </c>
      <c r="R108" s="43">
        <v>12.254613333333333</v>
      </c>
      <c r="S108" s="40">
        <v>13.656666666666666</v>
      </c>
      <c r="T108" s="44">
        <f t="shared" si="6"/>
        <v>341.75808333333333</v>
      </c>
      <c r="U108" s="9">
        <f t="shared" si="7"/>
        <v>-153.52441270833339</v>
      </c>
    </row>
    <row r="109" spans="1:22" x14ac:dyDescent="0.2">
      <c r="A109" s="8"/>
      <c r="B109" s="33"/>
      <c r="C109" s="8" t="s">
        <v>215</v>
      </c>
      <c r="D109" s="8" t="s">
        <v>27</v>
      </c>
      <c r="E109" s="45" t="s">
        <v>351</v>
      </c>
      <c r="F109" s="39">
        <v>97.131820000000005</v>
      </c>
      <c r="G109" s="39">
        <v>96.603290000000001</v>
      </c>
      <c r="H109" s="39">
        <v>95.305000000000007</v>
      </c>
      <c r="I109" s="40">
        <v>96.346703333333338</v>
      </c>
      <c r="J109" s="39">
        <v>92.57116666666667</v>
      </c>
      <c r="K109" s="39">
        <v>-0.53666666666666663</v>
      </c>
      <c r="L109" s="39">
        <v>100</v>
      </c>
      <c r="M109" s="39">
        <v>206.78666666666666</v>
      </c>
      <c r="N109" s="39">
        <v>24.423333333333336</v>
      </c>
      <c r="O109" s="40">
        <v>12.943333333333333</v>
      </c>
      <c r="P109" s="41">
        <v>12.388946666666666</v>
      </c>
      <c r="Q109" s="42">
        <v>13.359933333333336</v>
      </c>
      <c r="R109" s="43">
        <v>16.347556666666666</v>
      </c>
      <c r="S109" s="40">
        <v>15.546666666666667</v>
      </c>
      <c r="T109" s="44">
        <f t="shared" si="6"/>
        <v>389.05533333333341</v>
      </c>
      <c r="U109" s="9">
        <f t="shared" si="7"/>
        <v>-106.22716270833331</v>
      </c>
    </row>
    <row r="110" spans="1:22" x14ac:dyDescent="0.2">
      <c r="A110" s="8"/>
      <c r="B110" s="33"/>
      <c r="C110" s="8" t="s">
        <v>37</v>
      </c>
      <c r="D110" s="8" t="s">
        <v>277</v>
      </c>
      <c r="E110" s="45" t="s">
        <v>283</v>
      </c>
      <c r="F110" s="39">
        <v>100</v>
      </c>
      <c r="G110" s="39">
        <v>99.956220000000002</v>
      </c>
      <c r="H110" s="39">
        <v>100</v>
      </c>
      <c r="I110" s="40">
        <v>99.985406666666677</v>
      </c>
      <c r="J110" s="39">
        <v>99.80971333333332</v>
      </c>
      <c r="K110" s="39">
        <v>-0.67333333333333334</v>
      </c>
      <c r="L110" s="39">
        <v>100</v>
      </c>
      <c r="M110" s="39">
        <v>634.47</v>
      </c>
      <c r="N110" s="39">
        <v>15.296666666666667</v>
      </c>
      <c r="O110" s="40">
        <v>6.6099999999999994</v>
      </c>
      <c r="P110" s="41">
        <v>5.5031866666666671</v>
      </c>
      <c r="Q110" s="42">
        <v>7.1591500000000003</v>
      </c>
      <c r="R110" s="43">
        <v>7.9897199999999993</v>
      </c>
      <c r="S110" s="40">
        <v>6.3266666666666671</v>
      </c>
      <c r="T110" s="44">
        <f t="shared" si="6"/>
        <v>158.32483333333334</v>
      </c>
      <c r="U110" s="9">
        <f t="shared" si="7"/>
        <v>-336.95766270833337</v>
      </c>
    </row>
    <row r="111" spans="1:22" x14ac:dyDescent="0.2">
      <c r="A111" s="8"/>
      <c r="B111" s="33"/>
      <c r="C111" s="8" t="s">
        <v>8</v>
      </c>
      <c r="D111" s="8" t="s">
        <v>22</v>
      </c>
      <c r="E111" s="45"/>
      <c r="F111" s="39">
        <v>98.136189999999999</v>
      </c>
      <c r="G111" s="39">
        <v>98.717439999999996</v>
      </c>
      <c r="H111" s="39">
        <v>98.829800000000006</v>
      </c>
      <c r="I111" s="40">
        <v>98.561143333333348</v>
      </c>
      <c r="J111" s="39">
        <v>98.211303333333333</v>
      </c>
      <c r="K111" s="39">
        <v>0.26</v>
      </c>
      <c r="L111" s="39">
        <v>100</v>
      </c>
      <c r="M111" s="39">
        <v>338.35666666666663</v>
      </c>
      <c r="N111" s="39">
        <v>18.099999999999998</v>
      </c>
      <c r="O111" s="40">
        <v>12.263333333333335</v>
      </c>
      <c r="P111" s="41">
        <v>10.522713333333334</v>
      </c>
      <c r="Q111" s="42">
        <v>13.154453333333331</v>
      </c>
      <c r="R111" s="43">
        <v>15.327340000000001</v>
      </c>
      <c r="S111" s="40">
        <v>12.586666666666666</v>
      </c>
      <c r="T111" s="44">
        <f t="shared" si="6"/>
        <v>314.98133333333334</v>
      </c>
      <c r="U111" s="9">
        <f t="shared" si="7"/>
        <v>-180.30116270833338</v>
      </c>
    </row>
    <row r="112" spans="1:22" x14ac:dyDescent="0.2">
      <c r="A112" s="8"/>
      <c r="B112" s="33"/>
      <c r="C112" s="8" t="s">
        <v>216</v>
      </c>
      <c r="D112" s="8" t="s">
        <v>273</v>
      </c>
      <c r="E112" s="45" t="s">
        <v>434</v>
      </c>
      <c r="F112" s="39">
        <v>84.4358</v>
      </c>
      <c r="G112" s="39">
        <v>29.930409999999998</v>
      </c>
      <c r="H112" s="39">
        <v>29.798819999999999</v>
      </c>
      <c r="I112" s="37">
        <v>48.055010000000003</v>
      </c>
      <c r="J112" s="39">
        <v>86.733395833333347</v>
      </c>
      <c r="K112" s="39">
        <v>0.57333333333333336</v>
      </c>
      <c r="L112" s="39">
        <v>100</v>
      </c>
      <c r="M112" s="39">
        <v>519.41</v>
      </c>
      <c r="N112" s="39">
        <v>16.08666666666667</v>
      </c>
      <c r="O112" s="40">
        <v>26.439999999999998</v>
      </c>
      <c r="P112" s="41">
        <v>22.101513333333333</v>
      </c>
      <c r="Q112" s="42">
        <v>26.517410000000002</v>
      </c>
      <c r="R112" s="43">
        <v>33.717963333333337</v>
      </c>
      <c r="S112" s="40">
        <v>21.956666666666667</v>
      </c>
      <c r="T112" s="44">
        <f t="shared" si="6"/>
        <v>549.46558333333337</v>
      </c>
      <c r="U112" s="10">
        <f t="shared" si="7"/>
        <v>54.183087291666652</v>
      </c>
      <c r="V112" t="s">
        <v>631</v>
      </c>
    </row>
    <row r="113" spans="1:22" x14ac:dyDescent="0.2">
      <c r="A113" s="8"/>
      <c r="B113" s="33"/>
      <c r="C113" s="8" t="s">
        <v>217</v>
      </c>
      <c r="D113" s="8" t="s">
        <v>383</v>
      </c>
      <c r="E113" s="45"/>
      <c r="F113" s="39">
        <v>99.299580000000006</v>
      </c>
      <c r="G113" s="39">
        <v>99.993459999999999</v>
      </c>
      <c r="H113" s="39">
        <v>99.971620000000001</v>
      </c>
      <c r="I113" s="40">
        <v>99.754886666666678</v>
      </c>
      <c r="J113" s="39">
        <v>99.921355833333337</v>
      </c>
      <c r="K113" s="39">
        <v>1.1399999999999999</v>
      </c>
      <c r="L113" s="39">
        <v>99.756666666666661</v>
      </c>
      <c r="M113" s="39">
        <v>635.61333333333323</v>
      </c>
      <c r="N113" s="39">
        <v>19.68</v>
      </c>
      <c r="O113" s="40">
        <v>25.196666666666669</v>
      </c>
      <c r="P113" s="41">
        <v>22.24295</v>
      </c>
      <c r="Q113" s="42">
        <v>27.941073333333332</v>
      </c>
      <c r="R113" s="43">
        <v>31.187110000000001</v>
      </c>
      <c r="S113" s="40">
        <v>27.343333333333334</v>
      </c>
      <c r="T113" s="44">
        <f t="shared" si="6"/>
        <v>684.2669166666667</v>
      </c>
      <c r="U113" s="10">
        <f t="shared" si="7"/>
        <v>188.98442062499998</v>
      </c>
    </row>
    <row r="114" spans="1:22" x14ac:dyDescent="0.2">
      <c r="C114" s="8" t="s">
        <v>218</v>
      </c>
      <c r="D114" s="8" t="s">
        <v>28</v>
      </c>
      <c r="E114" s="45" t="s">
        <v>285</v>
      </c>
      <c r="F114" s="39">
        <v>96.978089999999995</v>
      </c>
      <c r="G114" s="39">
        <v>99.715050000000005</v>
      </c>
      <c r="H114" s="39">
        <v>97.556319999999999</v>
      </c>
      <c r="I114" s="40">
        <v>98.083153333333328</v>
      </c>
      <c r="J114" s="39">
        <v>96.305671666666669</v>
      </c>
      <c r="K114" s="39">
        <v>0.40333333333333327</v>
      </c>
      <c r="L114" s="39">
        <v>99.243333333333339</v>
      </c>
      <c r="M114" s="39">
        <v>847.31333333333339</v>
      </c>
      <c r="N114" s="39">
        <v>15.99</v>
      </c>
      <c r="O114" s="40">
        <v>23.16</v>
      </c>
      <c r="P114" s="41">
        <v>18.125229999999998</v>
      </c>
      <c r="Q114" s="42">
        <v>25.72272666666667</v>
      </c>
      <c r="R114" s="43">
        <v>30.638236666666668</v>
      </c>
      <c r="S114" s="40">
        <v>21.473333333333333</v>
      </c>
      <c r="T114" s="44">
        <f t="shared" si="6"/>
        <v>537.37016666666671</v>
      </c>
      <c r="U114" s="10">
        <f t="shared" si="7"/>
        <v>42.087670624999987</v>
      </c>
      <c r="V114" t="s">
        <v>514</v>
      </c>
    </row>
    <row r="115" spans="1:22" x14ac:dyDescent="0.2">
      <c r="A115" s="8"/>
      <c r="B115" s="33"/>
      <c r="C115" s="8" t="s">
        <v>219</v>
      </c>
      <c r="D115" s="8" t="s">
        <v>274</v>
      </c>
      <c r="E115" s="45" t="s">
        <v>434</v>
      </c>
      <c r="F115" s="39">
        <v>99.997010000000003</v>
      </c>
      <c r="G115" s="39">
        <v>99.978089999999995</v>
      </c>
      <c r="H115" s="39">
        <v>100</v>
      </c>
      <c r="I115" s="40">
        <v>99.991699999999994</v>
      </c>
      <c r="J115" s="39">
        <v>99.91877083333334</v>
      </c>
      <c r="K115" s="39">
        <v>0.83333333333333337</v>
      </c>
      <c r="L115" s="39">
        <v>100</v>
      </c>
      <c r="M115" s="39">
        <v>774.79666666666662</v>
      </c>
      <c r="N115" s="39">
        <v>15.656666666666666</v>
      </c>
      <c r="O115" s="40">
        <v>17.666666666666668</v>
      </c>
      <c r="P115" s="41">
        <v>13.636236666666665</v>
      </c>
      <c r="Q115" s="42">
        <v>24.396343333333334</v>
      </c>
      <c r="R115" s="43">
        <v>27.932346666666664</v>
      </c>
      <c r="S115" s="40">
        <v>18.53</v>
      </c>
      <c r="T115" s="44">
        <f t="shared" si="6"/>
        <v>463.71325000000007</v>
      </c>
      <c r="U115" s="9">
        <f t="shared" si="7"/>
        <v>-31.569246041666645</v>
      </c>
    </row>
    <row r="116" spans="1:22" s="1" customFormat="1" x14ac:dyDescent="0.2">
      <c r="A116" s="8"/>
      <c r="B116" s="33"/>
      <c r="C116" s="8" t="s">
        <v>220</v>
      </c>
      <c r="D116" s="8" t="s">
        <v>30</v>
      </c>
      <c r="E116" s="45" t="s">
        <v>284</v>
      </c>
      <c r="F116" s="39">
        <v>100</v>
      </c>
      <c r="G116" s="39">
        <v>96.417500000000004</v>
      </c>
      <c r="H116" s="39">
        <v>100</v>
      </c>
      <c r="I116" s="40">
        <v>98.805833333333339</v>
      </c>
      <c r="J116" s="39">
        <v>98.813357499999995</v>
      </c>
      <c r="K116" s="39">
        <v>0.80333333333333334</v>
      </c>
      <c r="L116" s="39">
        <v>98.83</v>
      </c>
      <c r="M116" s="39">
        <v>831.08333333333337</v>
      </c>
      <c r="N116" s="39">
        <v>0</v>
      </c>
      <c r="O116" s="40">
        <v>10.563333333333333</v>
      </c>
      <c r="P116" s="41">
        <v>8.7041200000000014</v>
      </c>
      <c r="Q116" s="42">
        <v>13.290026666666668</v>
      </c>
      <c r="R116" s="43">
        <v>14.594243333333333</v>
      </c>
      <c r="S116" s="40">
        <v>11</v>
      </c>
      <c r="T116" s="44">
        <f t="shared" si="6"/>
        <v>275.27500000000003</v>
      </c>
      <c r="U116" s="9">
        <f t="shared" si="7"/>
        <v>-220.00749604166668</v>
      </c>
      <c r="V116"/>
    </row>
    <row r="117" spans="1:22" s="1" customFormat="1" x14ac:dyDescent="0.2">
      <c r="A117"/>
      <c r="B117"/>
      <c r="C117" s="8" t="s">
        <v>221</v>
      </c>
      <c r="D117" s="8" t="s">
        <v>32</v>
      </c>
      <c r="E117" s="45" t="s">
        <v>432</v>
      </c>
      <c r="F117" s="39">
        <v>100</v>
      </c>
      <c r="G117" s="39">
        <v>100</v>
      </c>
      <c r="H117" s="39">
        <v>100</v>
      </c>
      <c r="I117" s="40">
        <v>100</v>
      </c>
      <c r="J117" s="39">
        <v>96.888095000000007</v>
      </c>
      <c r="K117" s="39">
        <v>3.7666666666666671</v>
      </c>
      <c r="L117" s="39">
        <v>100</v>
      </c>
      <c r="M117" s="39">
        <v>544.59333333333336</v>
      </c>
      <c r="N117" s="39">
        <v>14.85</v>
      </c>
      <c r="O117" s="40">
        <v>20.493333333333336</v>
      </c>
      <c r="P117" s="41">
        <v>17.428976666666667</v>
      </c>
      <c r="Q117" s="42">
        <v>27.346860000000003</v>
      </c>
      <c r="R117" s="43">
        <v>25.444346666666664</v>
      </c>
      <c r="S117" s="40">
        <v>16.850000000000001</v>
      </c>
      <c r="T117" s="44">
        <f t="shared" si="6"/>
        <v>421.6712500000001</v>
      </c>
      <c r="U117" s="9">
        <f t="shared" si="7"/>
        <v>-73.611246041666618</v>
      </c>
      <c r="V117" t="s">
        <v>515</v>
      </c>
    </row>
    <row r="118" spans="1:22" x14ac:dyDescent="0.2">
      <c r="A118" s="8"/>
      <c r="B118" s="33"/>
      <c r="C118" s="8" t="s">
        <v>222</v>
      </c>
      <c r="D118" s="8" t="s">
        <v>34</v>
      </c>
      <c r="E118" s="45" t="s">
        <v>284</v>
      </c>
      <c r="F118" s="39">
        <v>100</v>
      </c>
      <c r="G118" s="39">
        <v>99.943209999999993</v>
      </c>
      <c r="H118" s="39">
        <v>100</v>
      </c>
      <c r="I118" s="40">
        <v>99.981070000000003</v>
      </c>
      <c r="J118" s="39">
        <v>99.983546666666655</v>
      </c>
      <c r="K118" s="39">
        <v>0.23333333333333331</v>
      </c>
      <c r="L118" s="39">
        <v>100</v>
      </c>
      <c r="M118" s="39">
        <v>649.2600000000001</v>
      </c>
      <c r="N118" s="39">
        <v>12.96</v>
      </c>
      <c r="O118" s="40">
        <v>9.9500000000000011</v>
      </c>
      <c r="P118" s="41">
        <v>8.4763300000000008</v>
      </c>
      <c r="Q118" s="42">
        <v>10.122973333333334</v>
      </c>
      <c r="R118" s="43">
        <v>10.172803333333333</v>
      </c>
      <c r="S118" s="40">
        <v>8.7533333333333321</v>
      </c>
      <c r="T118" s="44">
        <f t="shared" si="6"/>
        <v>219.05216666666664</v>
      </c>
      <c r="U118" s="9">
        <f t="shared" si="7"/>
        <v>-276.23032937500011</v>
      </c>
    </row>
    <row r="119" spans="1:22" x14ac:dyDescent="0.2">
      <c r="A119" s="8"/>
      <c r="B119" s="33"/>
      <c r="C119" s="8" t="s">
        <v>224</v>
      </c>
      <c r="D119" s="8" t="s">
        <v>10</v>
      </c>
      <c r="E119" s="45" t="s">
        <v>287</v>
      </c>
      <c r="F119" s="39">
        <v>99.854749999999996</v>
      </c>
      <c r="G119" s="39">
        <v>99.426469999999995</v>
      </c>
      <c r="H119" s="39">
        <v>94.903009999999995</v>
      </c>
      <c r="I119" s="40">
        <v>98.061409999999981</v>
      </c>
      <c r="J119" s="39">
        <v>99.415032499999995</v>
      </c>
      <c r="K119" s="39">
        <v>1.0933333333333335</v>
      </c>
      <c r="L119" s="39">
        <v>98.616666666666674</v>
      </c>
      <c r="M119" s="39">
        <v>889.69</v>
      </c>
      <c r="N119" s="39">
        <v>17.97</v>
      </c>
      <c r="O119" s="40">
        <v>22.283333333333335</v>
      </c>
      <c r="P119" s="41">
        <v>18.321413333333332</v>
      </c>
      <c r="Q119" s="42">
        <v>26.778633333333335</v>
      </c>
      <c r="R119" s="43">
        <v>31.223066666666664</v>
      </c>
      <c r="S119" s="40">
        <v>20.963333333333335</v>
      </c>
      <c r="T119" s="44">
        <f t="shared" si="6"/>
        <v>524.60741666666672</v>
      </c>
      <c r="U119" s="10">
        <f t="shared" si="7"/>
        <v>29.324920625000004</v>
      </c>
    </row>
    <row r="120" spans="1:22" x14ac:dyDescent="0.2">
      <c r="A120" s="8"/>
      <c r="B120" s="33"/>
      <c r="C120" s="8" t="s">
        <v>256</v>
      </c>
      <c r="D120" s="8" t="s">
        <v>244</v>
      </c>
      <c r="E120" s="45" t="s">
        <v>432</v>
      </c>
      <c r="F120" s="39">
        <v>98.784009999999995</v>
      </c>
      <c r="G120" s="39">
        <v>95.935389999999998</v>
      </c>
      <c r="H120" s="39">
        <v>100</v>
      </c>
      <c r="I120" s="40">
        <v>98.239800000000002</v>
      </c>
      <c r="J120" s="39">
        <v>99.34857749999999</v>
      </c>
      <c r="K120" s="39">
        <v>0.56666666666666654</v>
      </c>
      <c r="L120" s="39">
        <v>100</v>
      </c>
      <c r="M120" s="39">
        <v>541.9466666666666</v>
      </c>
      <c r="N120" s="39">
        <v>22.196666666666669</v>
      </c>
      <c r="O120" s="40">
        <v>17.376666666666665</v>
      </c>
      <c r="P120" s="41">
        <v>15.660723333333333</v>
      </c>
      <c r="Q120" s="42">
        <v>17.71809</v>
      </c>
      <c r="R120" s="43">
        <v>22.444900000000001</v>
      </c>
      <c r="S120" s="40">
        <v>17.669999999999998</v>
      </c>
      <c r="T120" s="44">
        <f t="shared" si="6"/>
        <v>442.19175000000001</v>
      </c>
      <c r="U120" s="9">
        <f t="shared" si="7"/>
        <v>-53.090746041666705</v>
      </c>
    </row>
    <row r="121" spans="1:22" x14ac:dyDescent="0.2">
      <c r="A121" s="8"/>
      <c r="B121" s="33"/>
      <c r="C121" s="8" t="s">
        <v>225</v>
      </c>
      <c r="D121" s="8" t="s">
        <v>47</v>
      </c>
      <c r="E121" s="45" t="s">
        <v>431</v>
      </c>
      <c r="F121" s="39">
        <v>100</v>
      </c>
      <c r="G121" s="39">
        <v>99.251279999999994</v>
      </c>
      <c r="H121" s="39">
        <v>99.903869999999998</v>
      </c>
      <c r="I121" s="40">
        <v>99.718383333333335</v>
      </c>
      <c r="J121" s="39">
        <v>99.869691666666668</v>
      </c>
      <c r="K121" s="39">
        <v>0.65666666666666673</v>
      </c>
      <c r="L121" s="39">
        <v>99.783333333333346</v>
      </c>
      <c r="M121" s="39">
        <v>800.15</v>
      </c>
      <c r="N121" s="39">
        <v>21.72</v>
      </c>
      <c r="O121" s="40">
        <v>33.133333333333333</v>
      </c>
      <c r="P121" s="41">
        <v>31.363046666666666</v>
      </c>
      <c r="Q121" s="11">
        <v>39.015286666666668</v>
      </c>
      <c r="R121" s="11">
        <v>42.00304666666667</v>
      </c>
      <c r="S121" s="40">
        <v>34.22</v>
      </c>
      <c r="T121" s="44">
        <f t="shared" si="6"/>
        <v>856.35550000000012</v>
      </c>
      <c r="U121" s="10">
        <f t="shared" si="7"/>
        <v>361.0730039583334</v>
      </c>
    </row>
    <row r="122" spans="1:22" x14ac:dyDescent="0.2">
      <c r="A122" s="8"/>
      <c r="B122" s="33"/>
      <c r="C122" s="8" t="s">
        <v>226</v>
      </c>
      <c r="D122" s="8" t="s">
        <v>26</v>
      </c>
      <c r="E122" s="45" t="s">
        <v>283</v>
      </c>
      <c r="F122" s="39">
        <v>29.171859999999999</v>
      </c>
      <c r="G122" s="39">
        <v>48.900530000000003</v>
      </c>
      <c r="H122" s="39">
        <v>91.64958</v>
      </c>
      <c r="I122" s="37">
        <v>56.573990000000002</v>
      </c>
      <c r="J122" s="36">
        <v>83.341620000000006</v>
      </c>
      <c r="K122" s="39">
        <v>0.93666666666666665</v>
      </c>
      <c r="L122" s="39">
        <v>100</v>
      </c>
      <c r="M122" s="39">
        <v>624.17333333333329</v>
      </c>
      <c r="N122" s="39">
        <v>16.716666666666665</v>
      </c>
      <c r="O122" s="40">
        <v>18.006666666666668</v>
      </c>
      <c r="P122" s="41">
        <v>14.509066666666666</v>
      </c>
      <c r="Q122" s="42">
        <v>19.531256666666664</v>
      </c>
      <c r="R122" s="43">
        <v>9.3526333333333334</v>
      </c>
      <c r="S122" s="40">
        <v>18.16</v>
      </c>
      <c r="T122" s="44">
        <f t="shared" si="6"/>
        <v>454.45400000000006</v>
      </c>
      <c r="U122" s="9">
        <f t="shared" si="7"/>
        <v>-40.828496041666654</v>
      </c>
      <c r="V122" t="s">
        <v>627</v>
      </c>
    </row>
    <row r="123" spans="1:22" x14ac:dyDescent="0.2">
      <c r="A123" s="8"/>
      <c r="B123" s="33"/>
      <c r="C123" s="8" t="s">
        <v>227</v>
      </c>
      <c r="D123" s="8" t="s">
        <v>40</v>
      </c>
      <c r="E123" s="45" t="s">
        <v>284</v>
      </c>
      <c r="F123" s="39">
        <v>100</v>
      </c>
      <c r="G123" s="39">
        <v>100</v>
      </c>
      <c r="H123" s="39">
        <v>100</v>
      </c>
      <c r="I123" s="40">
        <v>100</v>
      </c>
      <c r="J123" s="39">
        <v>99.912044166666689</v>
      </c>
      <c r="K123" s="39">
        <v>0.58666666666666667</v>
      </c>
      <c r="L123" s="39">
        <v>100</v>
      </c>
      <c r="M123" s="39">
        <v>529.11</v>
      </c>
      <c r="N123" s="39">
        <v>13.469999999999999</v>
      </c>
      <c r="O123" s="40">
        <v>9.5199999999999978</v>
      </c>
      <c r="P123" s="41">
        <v>8.8443700000000014</v>
      </c>
      <c r="Q123" s="42">
        <v>12.948853333333334</v>
      </c>
      <c r="R123" s="43">
        <v>14.933020000000001</v>
      </c>
      <c r="S123" s="40">
        <v>9.2633333333333336</v>
      </c>
      <c r="T123" s="44">
        <f t="shared" si="6"/>
        <v>231.81491666666668</v>
      </c>
      <c r="U123" s="9">
        <f t="shared" si="7"/>
        <v>-263.46757937500001</v>
      </c>
    </row>
    <row r="124" spans="1:22" x14ac:dyDescent="0.2">
      <c r="A124" s="8"/>
      <c r="B124" s="33"/>
      <c r="C124" s="8" t="s">
        <v>307</v>
      </c>
      <c r="D124" s="8" t="s">
        <v>41</v>
      </c>
      <c r="E124" s="45" t="s">
        <v>432</v>
      </c>
      <c r="F124" s="39">
        <v>99.500470000000007</v>
      </c>
      <c r="G124" s="39">
        <v>99.789389999999997</v>
      </c>
      <c r="H124" s="39">
        <v>80.225819999999999</v>
      </c>
      <c r="I124" s="40">
        <v>93.17189333333333</v>
      </c>
      <c r="J124" s="39">
        <v>95.794703333333317</v>
      </c>
      <c r="K124" s="39">
        <v>0.71333333333333337</v>
      </c>
      <c r="L124" s="39">
        <v>100</v>
      </c>
      <c r="M124" s="39">
        <v>584.99333333333334</v>
      </c>
      <c r="N124" s="39">
        <v>15.910000000000002</v>
      </c>
      <c r="O124" s="40">
        <v>18.330000000000002</v>
      </c>
      <c r="P124" s="41">
        <v>12.704636666666667</v>
      </c>
      <c r="Q124" s="42">
        <v>18.608506666666667</v>
      </c>
      <c r="R124" s="43">
        <v>21.673390000000001</v>
      </c>
      <c r="S124" s="40">
        <v>14.94</v>
      </c>
      <c r="T124" s="44">
        <f t="shared" si="6"/>
        <v>373.87350000000004</v>
      </c>
      <c r="U124" s="9">
        <f t="shared" si="7"/>
        <v>-121.40899604166668</v>
      </c>
    </row>
    <row r="125" spans="1:22" x14ac:dyDescent="0.2">
      <c r="A125" s="8"/>
      <c r="B125" s="33"/>
      <c r="C125" s="8" t="s">
        <v>315</v>
      </c>
      <c r="D125" s="8" t="s">
        <v>245</v>
      </c>
      <c r="E125" s="45" t="s">
        <v>431</v>
      </c>
      <c r="F125" s="39">
        <v>88.636949999999999</v>
      </c>
      <c r="G125" s="39">
        <v>97.966549999999998</v>
      </c>
      <c r="H125" s="39">
        <v>98.917509999999993</v>
      </c>
      <c r="I125" s="40">
        <v>95.173670000000001</v>
      </c>
      <c r="J125" s="36">
        <v>84.461796666666672</v>
      </c>
      <c r="K125" s="39">
        <v>0.19000000000000003</v>
      </c>
      <c r="L125" s="39">
        <v>99.463333333333324</v>
      </c>
      <c r="M125" s="39">
        <v>515.06333333333339</v>
      </c>
      <c r="N125" s="39">
        <v>19.076666666666668</v>
      </c>
      <c r="O125" s="40">
        <v>12.833333333333334</v>
      </c>
      <c r="P125" s="41">
        <v>11.910393333333333</v>
      </c>
      <c r="Q125" s="42">
        <v>10.831526666666667</v>
      </c>
      <c r="R125" s="43">
        <v>14.142153333333335</v>
      </c>
      <c r="S125" s="40">
        <v>12.719999999999999</v>
      </c>
      <c r="T125" s="44">
        <f t="shared" si="6"/>
        <v>318.31799999999998</v>
      </c>
      <c r="U125" s="9">
        <f t="shared" si="7"/>
        <v>-176.96449604166673</v>
      </c>
      <c r="V125" t="s">
        <v>628</v>
      </c>
    </row>
    <row r="126" spans="1:22" x14ac:dyDescent="0.2">
      <c r="A126" s="8"/>
      <c r="B126" s="33"/>
      <c r="C126" s="8" t="s">
        <v>228</v>
      </c>
      <c r="D126" s="8" t="s">
        <v>45</v>
      </c>
      <c r="E126" s="45" t="s">
        <v>285</v>
      </c>
      <c r="F126" s="39">
        <v>100</v>
      </c>
      <c r="G126" s="39">
        <v>98.537719999999993</v>
      </c>
      <c r="H126" s="39">
        <v>100</v>
      </c>
      <c r="I126" s="40">
        <v>99.512573333333322</v>
      </c>
      <c r="J126" s="39">
        <v>98.154444999999996</v>
      </c>
      <c r="K126" s="39">
        <v>0.19000000000000003</v>
      </c>
      <c r="L126" s="39">
        <v>99.77</v>
      </c>
      <c r="M126" s="39">
        <v>326.32333333333332</v>
      </c>
      <c r="N126" s="39">
        <v>21.3</v>
      </c>
      <c r="O126" s="40">
        <v>12.243333333333332</v>
      </c>
      <c r="P126" s="41">
        <v>11.076000000000001</v>
      </c>
      <c r="Q126" s="42">
        <v>16.399666666666665</v>
      </c>
      <c r="R126" s="43">
        <v>18.4557</v>
      </c>
      <c r="S126" s="40">
        <v>16.28</v>
      </c>
      <c r="T126" s="44">
        <f t="shared" si="6"/>
        <v>407.40700000000004</v>
      </c>
      <c r="U126" s="9">
        <f t="shared" si="7"/>
        <v>-87.875496041666679</v>
      </c>
    </row>
    <row r="127" spans="1:22" x14ac:dyDescent="0.2">
      <c r="A127" s="8"/>
      <c r="B127" s="33"/>
      <c r="C127" s="8" t="s">
        <v>465</v>
      </c>
      <c r="D127" s="8" t="s">
        <v>360</v>
      </c>
      <c r="E127" s="45" t="s">
        <v>432</v>
      </c>
      <c r="F127" s="39">
        <v>100</v>
      </c>
      <c r="G127" s="39">
        <v>99.904910000000001</v>
      </c>
      <c r="H127" s="39">
        <v>99.938159999999996</v>
      </c>
      <c r="I127" s="40">
        <v>99.947690000000009</v>
      </c>
      <c r="J127" s="39">
        <v>99.666552499999995</v>
      </c>
      <c r="K127" s="39">
        <v>0.61</v>
      </c>
      <c r="L127" s="39">
        <v>100</v>
      </c>
      <c r="M127" s="39">
        <v>526.18999999999994</v>
      </c>
      <c r="N127" s="39">
        <v>15.106666666666667</v>
      </c>
      <c r="O127" s="40" t="s">
        <v>57</v>
      </c>
      <c r="P127" s="41" t="s">
        <v>57</v>
      </c>
      <c r="Q127" s="42" t="s">
        <v>57</v>
      </c>
      <c r="R127" s="43">
        <v>20.170919999999999</v>
      </c>
      <c r="S127" s="40">
        <v>13.783333333333331</v>
      </c>
      <c r="T127" s="44">
        <f t="shared" si="6"/>
        <v>344.92791666666665</v>
      </c>
      <c r="U127" s="9">
        <f t="shared" si="7"/>
        <v>-150.35457937500007</v>
      </c>
    </row>
    <row r="128" spans="1:22" x14ac:dyDescent="0.2">
      <c r="A128" s="8"/>
      <c r="B128" s="33"/>
      <c r="C128" s="8" t="s">
        <v>302</v>
      </c>
      <c r="D128" s="8" t="s">
        <v>54</v>
      </c>
      <c r="E128" s="45" t="s">
        <v>283</v>
      </c>
      <c r="F128" s="39">
        <v>97.534149999999997</v>
      </c>
      <c r="G128" s="39">
        <v>97.755359999999996</v>
      </c>
      <c r="H128" s="39">
        <v>98.505120000000005</v>
      </c>
      <c r="I128" s="40">
        <v>97.931543333333323</v>
      </c>
      <c r="J128" s="39">
        <v>97.516874166666653</v>
      </c>
      <c r="K128" s="39">
        <v>0.89</v>
      </c>
      <c r="L128" s="39">
        <v>99.7</v>
      </c>
      <c r="M128" s="39">
        <v>447.84666666666664</v>
      </c>
      <c r="N128" s="39">
        <v>19.543333333333333</v>
      </c>
      <c r="O128" s="40">
        <v>15.466666666666669</v>
      </c>
      <c r="P128" s="41">
        <v>12.853193333333335</v>
      </c>
      <c r="Q128" s="42">
        <v>16.91084</v>
      </c>
      <c r="R128" s="43">
        <v>20.074183333333334</v>
      </c>
      <c r="S128" s="40">
        <v>14.14</v>
      </c>
      <c r="T128" s="44">
        <f t="shared" si="6"/>
        <v>353.85350000000005</v>
      </c>
      <c r="U128" s="9">
        <f t="shared" si="7"/>
        <v>-141.42899604166666</v>
      </c>
      <c r="V128" t="s">
        <v>461</v>
      </c>
    </row>
    <row r="129" spans="1:22" s="4" customFormat="1" x14ac:dyDescent="0.2">
      <c r="A129"/>
      <c r="B129"/>
      <c r="C129" s="8" t="s">
        <v>229</v>
      </c>
      <c r="D129" s="8" t="s">
        <v>46</v>
      </c>
      <c r="E129" s="45" t="s">
        <v>413</v>
      </c>
      <c r="F129" s="39">
        <v>98.220179999999999</v>
      </c>
      <c r="G129" s="39">
        <v>99.551289999999995</v>
      </c>
      <c r="H129" s="39">
        <v>96.731110000000001</v>
      </c>
      <c r="I129" s="40">
        <v>98.16752666666666</v>
      </c>
      <c r="J129" s="39">
        <v>92.998422500000004</v>
      </c>
      <c r="K129" s="39">
        <v>1.0933333333333333</v>
      </c>
      <c r="L129" s="39">
        <v>99.62</v>
      </c>
      <c r="M129" s="39">
        <v>594.20666666666659</v>
      </c>
      <c r="N129" s="34">
        <v>15.103333333333333</v>
      </c>
      <c r="O129" s="40">
        <v>14.123333333333333</v>
      </c>
      <c r="P129" s="41">
        <v>12.763019999999999</v>
      </c>
      <c r="Q129" s="42">
        <v>33.262336666666663</v>
      </c>
      <c r="R129" s="43">
        <v>24.465146666666666</v>
      </c>
      <c r="S129" s="40">
        <v>15.54</v>
      </c>
      <c r="T129" s="44">
        <f t="shared" si="6"/>
        <v>388.88850000000002</v>
      </c>
      <c r="U129" s="9">
        <f t="shared" si="7"/>
        <v>-106.3939960416667</v>
      </c>
      <c r="V129" t="s">
        <v>516</v>
      </c>
    </row>
    <row r="130" spans="1:22" s="4" customFormat="1" x14ac:dyDescent="0.2">
      <c r="A130"/>
      <c r="B130"/>
      <c r="C130" s="8" t="s">
        <v>466</v>
      </c>
      <c r="D130" s="8" t="s">
        <v>467</v>
      </c>
      <c r="E130" s="8" t="s">
        <v>483</v>
      </c>
      <c r="F130" s="39">
        <v>99.330190000000002</v>
      </c>
      <c r="G130" s="39">
        <v>99.314999999999998</v>
      </c>
      <c r="H130" s="39">
        <v>99.605580000000003</v>
      </c>
      <c r="I130" s="40">
        <v>99.41692333333333</v>
      </c>
      <c r="J130" s="39">
        <v>95.22115500000001</v>
      </c>
      <c r="K130" s="34">
        <v>0</v>
      </c>
      <c r="L130" s="39">
        <v>100</v>
      </c>
      <c r="M130" s="39">
        <v>593.54333333333341</v>
      </c>
      <c r="N130" s="39">
        <v>18.676666666666666</v>
      </c>
      <c r="O130" s="40" t="s">
        <v>57</v>
      </c>
      <c r="P130" s="41" t="s">
        <v>57</v>
      </c>
      <c r="Q130" s="42" t="s">
        <v>57</v>
      </c>
      <c r="R130" s="43">
        <v>23.37077</v>
      </c>
      <c r="S130" s="40">
        <v>23.08666666666667</v>
      </c>
      <c r="T130" s="44">
        <f t="shared" si="6"/>
        <v>577.74383333333344</v>
      </c>
      <c r="U130" s="10">
        <f t="shared" si="7"/>
        <v>82.461337291666723</v>
      </c>
      <c r="V130"/>
    </row>
    <row r="131" spans="1:22" x14ac:dyDescent="0.2">
      <c r="A131" s="8"/>
      <c r="B131" s="33"/>
      <c r="C131" s="8" t="s">
        <v>230</v>
      </c>
      <c r="D131" s="8" t="s">
        <v>275</v>
      </c>
      <c r="E131" s="45" t="s">
        <v>284</v>
      </c>
      <c r="F131" s="39">
        <v>100</v>
      </c>
      <c r="G131" s="39">
        <v>99.928330000000003</v>
      </c>
      <c r="H131" s="39">
        <v>100</v>
      </c>
      <c r="I131" s="40">
        <v>99.976110000000006</v>
      </c>
      <c r="J131" s="39">
        <v>91.24144166666666</v>
      </c>
      <c r="K131" s="39">
        <v>-0.66333333333333333</v>
      </c>
      <c r="L131" s="39">
        <v>100</v>
      </c>
      <c r="M131" s="39">
        <v>737.00333333333344</v>
      </c>
      <c r="N131" s="39">
        <v>20.47666666666667</v>
      </c>
      <c r="O131" s="40">
        <v>22.193333333333332</v>
      </c>
      <c r="P131" s="41">
        <v>16.94145</v>
      </c>
      <c r="Q131" s="42">
        <v>20.630016666666666</v>
      </c>
      <c r="R131" s="43">
        <v>24.068996666666663</v>
      </c>
      <c r="S131" s="40">
        <v>20.883333333333336</v>
      </c>
      <c r="T131" s="44">
        <f t="shared" si="6"/>
        <v>522.60541666666677</v>
      </c>
      <c r="U131" s="10">
        <f t="shared" si="7"/>
        <v>27.322920625000052</v>
      </c>
      <c r="V131" t="s">
        <v>450</v>
      </c>
    </row>
    <row r="132" spans="1:22" x14ac:dyDescent="0.2">
      <c r="A132" s="8"/>
      <c r="B132" s="33"/>
      <c r="C132" s="8" t="s">
        <v>337</v>
      </c>
      <c r="D132" s="8" t="s">
        <v>244</v>
      </c>
      <c r="E132" s="45" t="s">
        <v>432</v>
      </c>
      <c r="F132" s="39">
        <v>99.844040000000007</v>
      </c>
      <c r="G132" s="39">
        <v>99.951669999999993</v>
      </c>
      <c r="H132" s="39">
        <v>99.950209999999998</v>
      </c>
      <c r="I132" s="40">
        <v>99.915306666666652</v>
      </c>
      <c r="J132" s="39">
        <v>99.840876666666659</v>
      </c>
      <c r="K132" s="39">
        <v>-0.56000000000000005</v>
      </c>
      <c r="L132" s="39">
        <v>100</v>
      </c>
      <c r="M132" s="39">
        <v>741.61</v>
      </c>
      <c r="N132" s="39">
        <v>18.77</v>
      </c>
      <c r="O132" s="40">
        <v>6.1966666666666681</v>
      </c>
      <c r="P132" s="41">
        <v>5.113083333333333</v>
      </c>
      <c r="Q132" s="42">
        <v>7.6880766666666673</v>
      </c>
      <c r="R132" s="43">
        <v>9.5027633333333323</v>
      </c>
      <c r="S132" s="40">
        <v>6.9799999999999995</v>
      </c>
      <c r="T132" s="44">
        <f t="shared" si="6"/>
        <v>174.67449999999999</v>
      </c>
      <c r="U132" s="9">
        <f t="shared" si="7"/>
        <v>-320.60799604166675</v>
      </c>
    </row>
    <row r="133" spans="1:22" x14ac:dyDescent="0.2">
      <c r="C133" s="8" t="s">
        <v>338</v>
      </c>
      <c r="D133" s="8" t="s">
        <v>352</v>
      </c>
      <c r="E133" s="45" t="s">
        <v>283</v>
      </c>
      <c r="F133" s="39">
        <v>99.994389999999996</v>
      </c>
      <c r="G133" s="39">
        <v>100</v>
      </c>
      <c r="H133" s="39">
        <v>100</v>
      </c>
      <c r="I133" s="40">
        <v>99.998130000000003</v>
      </c>
      <c r="J133" s="39">
        <v>99.953695833333327</v>
      </c>
      <c r="K133" s="39">
        <v>0.6333333333333333</v>
      </c>
      <c r="L133" s="39">
        <v>100</v>
      </c>
      <c r="M133" s="39">
        <v>755.95666666666659</v>
      </c>
      <c r="N133" s="39">
        <v>16.75</v>
      </c>
      <c r="O133" s="40">
        <v>15.13</v>
      </c>
      <c r="P133" s="41">
        <v>14.265303333333335</v>
      </c>
      <c r="Q133" s="42">
        <v>21.991806666666665</v>
      </c>
      <c r="R133" s="43">
        <v>29.221423333333334</v>
      </c>
      <c r="S133" s="40">
        <v>22.22</v>
      </c>
      <c r="T133" s="44">
        <f t="shared" si="6"/>
        <v>556.05550000000005</v>
      </c>
      <c r="U133" s="10">
        <f t="shared" si="7"/>
        <v>60.773003958333334</v>
      </c>
    </row>
    <row r="134" spans="1:22" x14ac:dyDescent="0.2">
      <c r="C134" s="8" t="s">
        <v>398</v>
      </c>
      <c r="D134" s="8" t="s">
        <v>354</v>
      </c>
      <c r="E134" s="45" t="s">
        <v>288</v>
      </c>
      <c r="F134" s="39">
        <v>99.645030000000006</v>
      </c>
      <c r="G134" s="39">
        <v>99.849130000000002</v>
      </c>
      <c r="H134" s="39">
        <v>99.980090000000004</v>
      </c>
      <c r="I134" s="40">
        <v>99.824750000000009</v>
      </c>
      <c r="J134" s="39">
        <v>97.705491666666674</v>
      </c>
      <c r="K134" s="39">
        <v>0.25</v>
      </c>
      <c r="L134" s="39">
        <v>100</v>
      </c>
      <c r="M134" s="54">
        <v>867.9</v>
      </c>
      <c r="N134" s="39">
        <v>16.079999999999998</v>
      </c>
      <c r="O134" s="40">
        <v>12.265000000000001</v>
      </c>
      <c r="P134" s="41">
        <v>15.509163333333335</v>
      </c>
      <c r="Q134" s="42">
        <v>30.680589999999999</v>
      </c>
      <c r="R134" s="43">
        <v>33.811389999999996</v>
      </c>
      <c r="S134" s="40">
        <v>22.13</v>
      </c>
      <c r="T134" s="44">
        <f t="shared" si="6"/>
        <v>553.80325000000005</v>
      </c>
      <c r="U134" s="10">
        <f t="shared" si="7"/>
        <v>58.52075395833333</v>
      </c>
      <c r="V134" t="s">
        <v>633</v>
      </c>
    </row>
    <row r="135" spans="1:22" x14ac:dyDescent="0.2">
      <c r="A135" s="8"/>
      <c r="B135" s="33"/>
      <c r="C135" s="8" t="s">
        <v>231</v>
      </c>
      <c r="D135" s="8" t="s">
        <v>42</v>
      </c>
      <c r="E135" s="45" t="s">
        <v>431</v>
      </c>
      <c r="F135" s="39">
        <v>98.642669999999995</v>
      </c>
      <c r="G135" s="39">
        <v>91.882859999999994</v>
      </c>
      <c r="H135" s="39">
        <v>98.236900000000006</v>
      </c>
      <c r="I135" s="40">
        <v>96.254143333333332</v>
      </c>
      <c r="J135" s="39">
        <v>96.940321666666662</v>
      </c>
      <c r="K135" s="39">
        <v>0.48333333333333334</v>
      </c>
      <c r="L135" s="39">
        <v>98.923333333333332</v>
      </c>
      <c r="M135" s="39">
        <v>459.8633333333334</v>
      </c>
      <c r="N135" s="39">
        <v>13.656666666666666</v>
      </c>
      <c r="O135" s="40">
        <v>11.103333333333333</v>
      </c>
      <c r="P135" s="41">
        <v>9.5265933333333326</v>
      </c>
      <c r="Q135" s="42">
        <v>12.992873333333335</v>
      </c>
      <c r="R135" s="43">
        <v>14.582769999999998</v>
      </c>
      <c r="S135" s="40">
        <v>10.626666666666667</v>
      </c>
      <c r="T135" s="44">
        <f t="shared" si="6"/>
        <v>265.93233333333336</v>
      </c>
      <c r="U135" s="9">
        <f t="shared" si="7"/>
        <v>-229.35016270833336</v>
      </c>
    </row>
    <row r="136" spans="1:22" x14ac:dyDescent="0.2">
      <c r="C136" s="8" t="s">
        <v>306</v>
      </c>
      <c r="D136" s="8" t="s">
        <v>16</v>
      </c>
      <c r="E136" s="45" t="s">
        <v>381</v>
      </c>
      <c r="F136" s="39">
        <v>99.370890000000003</v>
      </c>
      <c r="G136" s="39">
        <v>97.546379999999999</v>
      </c>
      <c r="H136" s="39">
        <v>98.557519999999997</v>
      </c>
      <c r="I136" s="40">
        <v>98.491596666666666</v>
      </c>
      <c r="J136" s="39">
        <v>97.990802500000015</v>
      </c>
      <c r="K136" s="39">
        <v>0.60333333333333339</v>
      </c>
      <c r="L136" s="39">
        <v>98.44</v>
      </c>
      <c r="M136" s="39">
        <v>678.54333333333329</v>
      </c>
      <c r="N136" s="39">
        <v>16.196666666666669</v>
      </c>
      <c r="O136" s="40">
        <v>14.74</v>
      </c>
      <c r="P136" s="41">
        <v>12.271966666666668</v>
      </c>
      <c r="Q136" s="42">
        <v>16.778866666666669</v>
      </c>
      <c r="R136" s="43">
        <v>19.395795</v>
      </c>
      <c r="S136" s="40">
        <v>15.530000000000001</v>
      </c>
      <c r="T136" s="44">
        <f t="shared" si="6"/>
        <v>388.63825000000003</v>
      </c>
      <c r="U136" s="9">
        <f t="shared" si="7"/>
        <v>-106.64424604166669</v>
      </c>
    </row>
    <row r="137" spans="1:22" x14ac:dyDescent="0.2">
      <c r="A137" s="8"/>
      <c r="B137" s="33"/>
      <c r="C137" s="8" t="s">
        <v>297</v>
      </c>
      <c r="D137" s="8" t="s">
        <v>23</v>
      </c>
      <c r="E137" s="45" t="s">
        <v>433</v>
      </c>
      <c r="F137" s="39">
        <v>97.162530000000004</v>
      </c>
      <c r="G137" s="39">
        <v>96.64425</v>
      </c>
      <c r="H137" s="39">
        <v>93.212940000000003</v>
      </c>
      <c r="I137" s="40">
        <v>95.673240000000007</v>
      </c>
      <c r="J137" s="39">
        <v>96.206673333333313</v>
      </c>
      <c r="K137" s="39">
        <v>0.44333333333333336</v>
      </c>
      <c r="L137" s="39">
        <v>100</v>
      </c>
      <c r="M137" s="39">
        <v>442.04999999999995</v>
      </c>
      <c r="N137" s="39">
        <v>20.33666666666667</v>
      </c>
      <c r="O137" s="40">
        <v>11.839999999999998</v>
      </c>
      <c r="P137" s="41">
        <v>11.110413333333335</v>
      </c>
      <c r="Q137" s="42">
        <v>13.444706666666667</v>
      </c>
      <c r="R137" s="43">
        <v>22.948160000000001</v>
      </c>
      <c r="S137" s="40">
        <v>13.979999999999999</v>
      </c>
      <c r="T137" s="44">
        <f t="shared" si="6"/>
        <v>349.84949999999998</v>
      </c>
      <c r="U137" s="9">
        <f t="shared" si="7"/>
        <v>-145.43299604166674</v>
      </c>
    </row>
    <row r="138" spans="1:22" x14ac:dyDescent="0.2">
      <c r="A138" s="8"/>
      <c r="B138" s="33"/>
      <c r="C138" s="8" t="s">
        <v>232</v>
      </c>
      <c r="D138" s="8" t="s">
        <v>50</v>
      </c>
      <c r="E138" s="45" t="s">
        <v>431</v>
      </c>
      <c r="F138" s="39">
        <v>99.827449999999999</v>
      </c>
      <c r="G138" s="39">
        <v>99.878469999999993</v>
      </c>
      <c r="H138" s="39">
        <v>85.371539999999996</v>
      </c>
      <c r="I138" s="40">
        <v>95.025819999999996</v>
      </c>
      <c r="J138" s="39">
        <v>98.30534333333334</v>
      </c>
      <c r="K138" s="39">
        <v>0.11666666666666665</v>
      </c>
      <c r="L138" s="39">
        <v>100</v>
      </c>
      <c r="M138" s="39">
        <v>537.19666666666672</v>
      </c>
      <c r="N138" s="39">
        <v>16.693333333333332</v>
      </c>
      <c r="O138" s="40">
        <v>17.193333333333332</v>
      </c>
      <c r="P138" s="41">
        <v>14.310120000000001</v>
      </c>
      <c r="Q138" s="42">
        <v>18.254263333333331</v>
      </c>
      <c r="R138" s="43">
        <v>22.057033333333337</v>
      </c>
      <c r="S138" s="40">
        <v>15.343333333333334</v>
      </c>
      <c r="T138" s="44">
        <f t="shared" si="6"/>
        <v>383.96691666666675</v>
      </c>
      <c r="U138" s="9">
        <f t="shared" si="7"/>
        <v>-111.31557937499997</v>
      </c>
    </row>
    <row r="139" spans="1:22" x14ac:dyDescent="0.2">
      <c r="C139" s="8" t="s">
        <v>310</v>
      </c>
      <c r="D139" s="8" t="s">
        <v>331</v>
      </c>
      <c r="E139" s="45" t="s">
        <v>286</v>
      </c>
      <c r="F139" s="39">
        <v>99.221819999999994</v>
      </c>
      <c r="G139" s="39">
        <v>99.681139999999999</v>
      </c>
      <c r="H139" s="39">
        <v>99.361009999999993</v>
      </c>
      <c r="I139" s="40">
        <v>99.421323333333319</v>
      </c>
      <c r="J139" s="39">
        <v>98.809225000000012</v>
      </c>
      <c r="K139" s="39">
        <v>-0.36333333333333334</v>
      </c>
      <c r="L139" s="39">
        <v>100</v>
      </c>
      <c r="M139" s="39">
        <v>592.49666666666678</v>
      </c>
      <c r="N139" s="39">
        <v>20.16</v>
      </c>
      <c r="O139" s="40">
        <v>14.299999999999999</v>
      </c>
      <c r="P139" s="41">
        <v>15.050030000000001</v>
      </c>
      <c r="Q139" s="42">
        <v>21.71951</v>
      </c>
      <c r="R139" s="43">
        <v>21.970843333333335</v>
      </c>
      <c r="S139" s="40">
        <v>15.353333333333333</v>
      </c>
      <c r="T139" s="44">
        <f t="shared" si="6"/>
        <v>384.21716666666674</v>
      </c>
      <c r="U139" s="9">
        <f t="shared" si="7"/>
        <v>-111.06532937499998</v>
      </c>
    </row>
    <row r="140" spans="1:22" x14ac:dyDescent="0.2">
      <c r="C140" s="8" t="s">
        <v>535</v>
      </c>
      <c r="D140" s="8" t="s">
        <v>12</v>
      </c>
      <c r="E140" s="8" t="s">
        <v>284</v>
      </c>
      <c r="F140" s="39"/>
      <c r="G140" s="39"/>
      <c r="H140" s="39">
        <v>99.664869999999993</v>
      </c>
      <c r="I140" s="40">
        <v>99.664869999999993</v>
      </c>
      <c r="J140" s="39">
        <v>99.664869999999993</v>
      </c>
      <c r="K140" s="39"/>
      <c r="L140" s="39">
        <v>100</v>
      </c>
      <c r="M140" s="39">
        <v>414.24</v>
      </c>
      <c r="N140" s="39">
        <v>11.81</v>
      </c>
      <c r="O140" s="40" t="s">
        <v>57</v>
      </c>
      <c r="P140" s="41" t="s">
        <v>57</v>
      </c>
      <c r="Q140" s="42" t="s">
        <v>57</v>
      </c>
      <c r="R140" s="43" t="s">
        <v>57</v>
      </c>
      <c r="S140" s="40">
        <v>14</v>
      </c>
      <c r="T140" s="44">
        <f t="shared" si="6"/>
        <v>350.35</v>
      </c>
      <c r="U140" s="9">
        <f t="shared" si="7"/>
        <v>-144.9324960416667</v>
      </c>
    </row>
    <row r="141" spans="1:22" x14ac:dyDescent="0.2">
      <c r="A141" s="8"/>
      <c r="B141" s="33"/>
      <c r="C141" s="8" t="s">
        <v>309</v>
      </c>
      <c r="D141" s="8" t="s">
        <v>276</v>
      </c>
      <c r="E141" s="45" t="s">
        <v>283</v>
      </c>
      <c r="F141" s="39">
        <v>99.672979999999995</v>
      </c>
      <c r="G141" s="39">
        <v>99.822019999999995</v>
      </c>
      <c r="H141" s="39">
        <v>99.697239999999994</v>
      </c>
      <c r="I141" s="40">
        <v>99.730746666666661</v>
      </c>
      <c r="J141" s="39">
        <v>98.327015000000003</v>
      </c>
      <c r="K141" s="39">
        <v>0.85</v>
      </c>
      <c r="L141" s="39">
        <v>99.873333333333335</v>
      </c>
      <c r="M141" s="39">
        <v>719.12333333333333</v>
      </c>
      <c r="N141" s="39">
        <v>17.58666666666667</v>
      </c>
      <c r="O141" s="40">
        <v>8.6433333333333326</v>
      </c>
      <c r="P141" s="41">
        <v>6.4454900000000004</v>
      </c>
      <c r="Q141" s="42">
        <v>9.5138066666666674</v>
      </c>
      <c r="R141" s="43">
        <v>21.487389999999998</v>
      </c>
      <c r="S141" s="40" t="s">
        <v>57</v>
      </c>
      <c r="T141" s="44">
        <v>0</v>
      </c>
      <c r="U141" s="9">
        <v>0</v>
      </c>
    </row>
    <row r="142" spans="1:22" x14ac:dyDescent="0.2">
      <c r="C142" s="8" t="s">
        <v>536</v>
      </c>
      <c r="D142" s="8" t="s">
        <v>554</v>
      </c>
      <c r="E142" s="45" t="s">
        <v>283</v>
      </c>
      <c r="F142" s="39"/>
      <c r="G142" s="39">
        <v>99.364040000000003</v>
      </c>
      <c r="H142" s="39">
        <v>99.956010000000006</v>
      </c>
      <c r="I142" s="40">
        <v>99.660025000000005</v>
      </c>
      <c r="J142" s="39">
        <v>99.660025000000005</v>
      </c>
      <c r="K142" s="39"/>
      <c r="L142" s="39">
        <v>99.905000000000001</v>
      </c>
      <c r="M142" s="39">
        <v>773.745</v>
      </c>
      <c r="N142" s="39">
        <v>19.96</v>
      </c>
      <c r="O142" s="40" t="s">
        <v>57</v>
      </c>
      <c r="P142" s="41" t="s">
        <v>57</v>
      </c>
      <c r="Q142" s="42" t="s">
        <v>57</v>
      </c>
      <c r="R142" s="43" t="s">
        <v>57</v>
      </c>
      <c r="S142" s="40">
        <v>22.79</v>
      </c>
      <c r="T142" s="44">
        <f t="shared" ref="T142:T150" si="8">SUM(S142*0.275)*91</f>
        <v>570.31975000000011</v>
      </c>
      <c r="U142" s="10">
        <f t="shared" ref="U142:U150" si="9">T142-T$212</f>
        <v>75.037253958333395</v>
      </c>
    </row>
    <row r="143" spans="1:22" x14ac:dyDescent="0.2">
      <c r="A143" s="8"/>
      <c r="B143" s="33"/>
      <c r="C143" s="8" t="s">
        <v>290</v>
      </c>
      <c r="D143" s="8" t="s">
        <v>289</v>
      </c>
      <c r="E143" s="45" t="s">
        <v>286</v>
      </c>
      <c r="F143" s="39">
        <v>97.265699999999995</v>
      </c>
      <c r="G143" s="39">
        <v>98.199179999999998</v>
      </c>
      <c r="H143" s="39">
        <v>98.392830000000004</v>
      </c>
      <c r="I143" s="40">
        <v>97.952569999999994</v>
      </c>
      <c r="J143" s="39">
        <v>87.57839083333333</v>
      </c>
      <c r="K143" s="39">
        <v>1.18</v>
      </c>
      <c r="L143" s="39">
        <v>99.463333333333324</v>
      </c>
      <c r="M143" s="39">
        <v>693.4666666666667</v>
      </c>
      <c r="N143" s="39">
        <v>19.973333333333333</v>
      </c>
      <c r="O143" s="40">
        <v>26.17</v>
      </c>
      <c r="P143" s="41">
        <v>19.672946666666668</v>
      </c>
      <c r="Q143" s="42">
        <v>26.354710000000001</v>
      </c>
      <c r="R143" s="43">
        <v>23.634800000000002</v>
      </c>
      <c r="S143" s="40">
        <v>20.693333333333335</v>
      </c>
      <c r="T143" s="44">
        <f t="shared" si="8"/>
        <v>517.85066666666683</v>
      </c>
      <c r="U143" s="10">
        <f t="shared" si="9"/>
        <v>22.568170625000107</v>
      </c>
      <c r="V143" t="s">
        <v>507</v>
      </c>
    </row>
    <row r="144" spans="1:22" x14ac:dyDescent="0.2">
      <c r="A144" s="8"/>
      <c r="B144" s="33"/>
      <c r="C144" s="8" t="s">
        <v>420</v>
      </c>
      <c r="D144" s="8" t="s">
        <v>428</v>
      </c>
      <c r="E144" s="45" t="s">
        <v>288</v>
      </c>
      <c r="F144" s="39">
        <v>99.397260000000003</v>
      </c>
      <c r="G144" s="39">
        <v>99.670609999999996</v>
      </c>
      <c r="H144" s="39">
        <v>99.88503</v>
      </c>
      <c r="I144" s="40">
        <v>99.650966666666662</v>
      </c>
      <c r="J144" s="39">
        <v>96.911050000000003</v>
      </c>
      <c r="K144" s="39">
        <v>8.3333333333333329E-2</v>
      </c>
      <c r="L144" s="39">
        <v>100</v>
      </c>
      <c r="M144" s="54">
        <v>697.9</v>
      </c>
      <c r="N144" s="39">
        <v>16.790000000000003</v>
      </c>
      <c r="O144" s="40" t="s">
        <v>57</v>
      </c>
      <c r="P144" s="41" t="s">
        <v>57</v>
      </c>
      <c r="Q144" s="42">
        <v>22.948160000000001</v>
      </c>
      <c r="R144" s="43">
        <v>22.31617</v>
      </c>
      <c r="S144" s="40">
        <v>14.986666666666666</v>
      </c>
      <c r="T144" s="44">
        <f t="shared" si="8"/>
        <v>375.04133333333334</v>
      </c>
      <c r="U144" s="9">
        <f t="shared" si="9"/>
        <v>-120.24116270833338</v>
      </c>
      <c r="V144" t="s">
        <v>632</v>
      </c>
    </row>
    <row r="145" spans="1:22" x14ac:dyDescent="0.2">
      <c r="C145" s="8" t="s">
        <v>537</v>
      </c>
      <c r="D145" s="8" t="s">
        <v>555</v>
      </c>
      <c r="E145" s="8" t="s">
        <v>431</v>
      </c>
      <c r="F145" s="39">
        <v>90.034890000000004</v>
      </c>
      <c r="G145" s="39">
        <v>82.668459999999996</v>
      </c>
      <c r="H145" s="39">
        <v>99.957819999999998</v>
      </c>
      <c r="I145" s="40">
        <v>90.887056666666652</v>
      </c>
      <c r="J145" s="39">
        <v>90.887056666666652</v>
      </c>
      <c r="K145" s="39"/>
      <c r="L145" s="39">
        <v>100</v>
      </c>
      <c r="M145" s="39">
        <v>620.09333333333336</v>
      </c>
      <c r="N145" s="39">
        <v>15.839999999999998</v>
      </c>
      <c r="O145" s="40" t="s">
        <v>57</v>
      </c>
      <c r="P145" s="41" t="s">
        <v>57</v>
      </c>
      <c r="Q145" s="42" t="s">
        <v>57</v>
      </c>
      <c r="R145" s="43" t="s">
        <v>57</v>
      </c>
      <c r="S145" s="40">
        <v>15.813333333333334</v>
      </c>
      <c r="T145" s="44">
        <f t="shared" si="8"/>
        <v>395.72866666666675</v>
      </c>
      <c r="U145" s="9">
        <f t="shared" si="9"/>
        <v>-99.553829374999964</v>
      </c>
    </row>
    <row r="146" spans="1:22" x14ac:dyDescent="0.2">
      <c r="A146" s="8"/>
      <c r="B146" s="33"/>
      <c r="C146" s="8" t="s">
        <v>482</v>
      </c>
      <c r="D146" s="8" t="s">
        <v>395</v>
      </c>
      <c r="E146" s="8" t="s">
        <v>286</v>
      </c>
      <c r="F146" s="39">
        <v>99.966669999999993</v>
      </c>
      <c r="G146" s="39">
        <v>99.959270000000004</v>
      </c>
      <c r="H146" s="39">
        <v>99.995080000000002</v>
      </c>
      <c r="I146" s="40">
        <v>99.973673333333338</v>
      </c>
      <c r="J146" s="39">
        <v>99.951203333333339</v>
      </c>
      <c r="K146" s="39">
        <v>0.75666666666666671</v>
      </c>
      <c r="L146" s="39">
        <v>100</v>
      </c>
      <c r="M146" s="39">
        <v>575.82333333333338</v>
      </c>
      <c r="N146" s="39">
        <v>17.656666666666666</v>
      </c>
      <c r="O146" s="40" t="s">
        <v>57</v>
      </c>
      <c r="P146" s="41" t="s">
        <v>57</v>
      </c>
      <c r="Q146" s="42" t="s">
        <v>57</v>
      </c>
      <c r="R146" s="43">
        <v>23.720826666666667</v>
      </c>
      <c r="S146" s="40">
        <v>15.196666666666665</v>
      </c>
      <c r="T146" s="44">
        <f t="shared" si="8"/>
        <v>380.29658333333339</v>
      </c>
      <c r="U146" s="9">
        <f t="shared" si="9"/>
        <v>-114.98591270833333</v>
      </c>
      <c r="V146" s="4"/>
    </row>
    <row r="147" spans="1:22" x14ac:dyDescent="0.2">
      <c r="A147" s="8"/>
      <c r="B147" s="33"/>
      <c r="C147" s="8" t="s">
        <v>399</v>
      </c>
      <c r="D147" s="8" t="s">
        <v>355</v>
      </c>
      <c r="E147" s="45" t="s">
        <v>288</v>
      </c>
      <c r="F147" s="39">
        <v>98.515780000000007</v>
      </c>
      <c r="G147" s="39">
        <v>99.384469999999993</v>
      </c>
      <c r="H147" s="39">
        <v>99.746089999999995</v>
      </c>
      <c r="I147" s="40">
        <v>99.215446666666665</v>
      </c>
      <c r="J147" s="39">
        <v>98.594624166666677</v>
      </c>
      <c r="K147" s="39"/>
      <c r="L147" s="39">
        <v>100</v>
      </c>
      <c r="M147" s="54">
        <v>648.29999999999995</v>
      </c>
      <c r="N147" s="39">
        <v>19.096666666666664</v>
      </c>
      <c r="O147" s="40" t="s">
        <v>57</v>
      </c>
      <c r="P147" s="41" t="s">
        <v>57</v>
      </c>
      <c r="Q147" s="42" t="s">
        <v>57</v>
      </c>
      <c r="R147" s="43" t="s">
        <v>57</v>
      </c>
      <c r="S147" s="40">
        <v>19.196666666666669</v>
      </c>
      <c r="T147" s="44">
        <f t="shared" si="8"/>
        <v>480.39658333333341</v>
      </c>
      <c r="U147" s="9">
        <f t="shared" si="9"/>
        <v>-14.885912708333308</v>
      </c>
      <c r="V147" t="s">
        <v>632</v>
      </c>
    </row>
    <row r="148" spans="1:22" x14ac:dyDescent="0.2">
      <c r="C148" s="8" t="s">
        <v>538</v>
      </c>
      <c r="D148" s="8" t="s">
        <v>244</v>
      </c>
      <c r="E148" s="8" t="s">
        <v>432</v>
      </c>
      <c r="F148" s="39">
        <v>96.820120000000003</v>
      </c>
      <c r="G148" s="39">
        <v>99.949820000000003</v>
      </c>
      <c r="H148" s="39">
        <v>99.987110000000001</v>
      </c>
      <c r="I148" s="40">
        <v>98.919016666666678</v>
      </c>
      <c r="J148" s="39">
        <v>98.919016666666678</v>
      </c>
      <c r="K148" s="39"/>
      <c r="L148" s="39">
        <v>100</v>
      </c>
      <c r="M148" s="39">
        <v>553.32000000000005</v>
      </c>
      <c r="N148" s="39">
        <v>15.439999999999998</v>
      </c>
      <c r="O148" s="40" t="s">
        <v>57</v>
      </c>
      <c r="P148" s="41" t="s">
        <v>57</v>
      </c>
      <c r="Q148" s="42" t="s">
        <v>57</v>
      </c>
      <c r="R148" s="43" t="s">
        <v>57</v>
      </c>
      <c r="S148" s="40">
        <v>18.96</v>
      </c>
      <c r="T148" s="44">
        <f t="shared" si="8"/>
        <v>474.47400000000005</v>
      </c>
      <c r="U148" s="9">
        <f t="shared" si="9"/>
        <v>-20.808496041666672</v>
      </c>
    </row>
    <row r="149" spans="1:22" x14ac:dyDescent="0.2">
      <c r="A149" s="8"/>
      <c r="B149" s="33"/>
      <c r="C149" s="8" t="s">
        <v>339</v>
      </c>
      <c r="D149" s="8" t="s">
        <v>18</v>
      </c>
      <c r="E149" s="45" t="s">
        <v>286</v>
      </c>
      <c r="F149" s="39">
        <v>99.895709999999994</v>
      </c>
      <c r="G149" s="39">
        <v>99.809039999999996</v>
      </c>
      <c r="H149" s="39">
        <v>99.864620000000002</v>
      </c>
      <c r="I149" s="40">
        <v>99.856456666666659</v>
      </c>
      <c r="J149" s="39">
        <v>92.334138181818176</v>
      </c>
      <c r="K149" s="39">
        <v>0.06</v>
      </c>
      <c r="L149" s="39">
        <v>100</v>
      </c>
      <c r="M149" s="39">
        <v>453.45333333333338</v>
      </c>
      <c r="N149" s="39">
        <v>17.66</v>
      </c>
      <c r="O149" s="40">
        <v>12.783333333333333</v>
      </c>
      <c r="P149" s="41">
        <v>11.067489999999999</v>
      </c>
      <c r="Q149" s="42">
        <v>17.536013333333333</v>
      </c>
      <c r="R149" s="43">
        <v>17.881746666666668</v>
      </c>
      <c r="S149" s="40">
        <v>13.659999999999998</v>
      </c>
      <c r="T149" s="44">
        <f t="shared" si="8"/>
        <v>341.8415</v>
      </c>
      <c r="U149" s="9">
        <f t="shared" si="9"/>
        <v>-153.44099604166672</v>
      </c>
      <c r="V149" t="s">
        <v>449</v>
      </c>
    </row>
    <row r="150" spans="1:22" x14ac:dyDescent="0.2">
      <c r="C150" s="8" t="s">
        <v>421</v>
      </c>
      <c r="D150" s="8" t="s">
        <v>429</v>
      </c>
      <c r="E150" s="45" t="s">
        <v>432</v>
      </c>
      <c r="F150" s="39">
        <v>99.247450000000001</v>
      </c>
      <c r="G150" s="39">
        <v>99.965100000000007</v>
      </c>
      <c r="H150" s="39">
        <v>99.907309999999995</v>
      </c>
      <c r="I150" s="40">
        <v>99.706620000000001</v>
      </c>
      <c r="J150" s="39">
        <v>99.434724285714282</v>
      </c>
      <c r="K150" s="39">
        <v>0.42333333333333334</v>
      </c>
      <c r="L150" s="39">
        <v>100</v>
      </c>
      <c r="M150" s="39">
        <v>401.77</v>
      </c>
      <c r="N150" s="39">
        <v>17.723333333333333</v>
      </c>
      <c r="O150" s="40" t="s">
        <v>57</v>
      </c>
      <c r="P150" s="41" t="s">
        <v>57</v>
      </c>
      <c r="Q150" s="42">
        <v>21.49</v>
      </c>
      <c r="R150" s="43">
        <v>21.515249999999998</v>
      </c>
      <c r="S150" s="40">
        <v>15.18</v>
      </c>
      <c r="T150" s="44">
        <f t="shared" si="8"/>
        <v>379.87950000000001</v>
      </c>
      <c r="U150" s="9">
        <f t="shared" si="9"/>
        <v>-115.40299604166671</v>
      </c>
    </row>
    <row r="151" spans="1:22" x14ac:dyDescent="0.2">
      <c r="C151" s="8" t="s">
        <v>539</v>
      </c>
      <c r="D151" s="8" t="s">
        <v>24</v>
      </c>
      <c r="E151" s="8" t="s">
        <v>286</v>
      </c>
      <c r="F151" s="39"/>
      <c r="G151" s="39">
        <v>94.169390000000007</v>
      </c>
      <c r="H151" s="39">
        <v>99.872339999999994</v>
      </c>
      <c r="I151" s="40">
        <v>97.020865000000001</v>
      </c>
      <c r="J151" s="39">
        <v>97.020865000000001</v>
      </c>
      <c r="K151" s="39"/>
      <c r="L151" s="39">
        <v>99.344999999999999</v>
      </c>
      <c r="M151" s="39">
        <v>330.125</v>
      </c>
      <c r="N151" s="39">
        <v>10.89</v>
      </c>
      <c r="O151" s="40" t="s">
        <v>57</v>
      </c>
      <c r="P151" s="41" t="s">
        <v>57</v>
      </c>
      <c r="Q151" s="42" t="s">
        <v>57</v>
      </c>
      <c r="R151" s="43" t="s">
        <v>57</v>
      </c>
      <c r="S151" s="40" t="s">
        <v>57</v>
      </c>
      <c r="T151" s="44">
        <v>0</v>
      </c>
      <c r="U151" s="9">
        <v>0</v>
      </c>
    </row>
    <row r="152" spans="1:22" x14ac:dyDescent="0.2">
      <c r="A152" s="8"/>
      <c r="B152" s="33"/>
      <c r="C152" s="8" t="s">
        <v>468</v>
      </c>
      <c r="D152" s="8" t="s">
        <v>469</v>
      </c>
      <c r="E152" s="45" t="s">
        <v>481</v>
      </c>
      <c r="F152" s="39">
        <v>99.689310000000006</v>
      </c>
      <c r="G152" s="39">
        <v>99.991309999999999</v>
      </c>
      <c r="H152" s="39">
        <v>100</v>
      </c>
      <c r="I152" s="40">
        <v>99.893539999999987</v>
      </c>
      <c r="J152" s="39">
        <v>97.146475000000009</v>
      </c>
      <c r="K152" s="39">
        <v>0</v>
      </c>
      <c r="L152" s="39">
        <v>99.903333333333322</v>
      </c>
      <c r="M152" s="39">
        <v>659.42</v>
      </c>
      <c r="N152" s="39">
        <v>14.573333333333332</v>
      </c>
      <c r="O152" s="40" t="s">
        <v>57</v>
      </c>
      <c r="P152" s="41" t="s">
        <v>57</v>
      </c>
      <c r="Q152" s="42" t="s">
        <v>57</v>
      </c>
      <c r="R152" s="43">
        <v>10.257616666666665</v>
      </c>
      <c r="S152" s="40">
        <v>18.173333333333332</v>
      </c>
      <c r="T152" s="44">
        <f t="shared" ref="T152:T186" si="10">SUM(S152*0.275)*91</f>
        <v>454.78766666666667</v>
      </c>
      <c r="U152" s="9">
        <f t="shared" ref="U152:U186" si="11">T152-T$212</f>
        <v>-40.494829375000052</v>
      </c>
    </row>
    <row r="153" spans="1:22" x14ac:dyDescent="0.2">
      <c r="C153" s="8" t="s">
        <v>384</v>
      </c>
      <c r="D153" s="8" t="s">
        <v>248</v>
      </c>
      <c r="E153" s="45" t="s">
        <v>286</v>
      </c>
      <c r="F153" s="39">
        <v>98.807029999999997</v>
      </c>
      <c r="G153" s="39">
        <v>99.176240000000007</v>
      </c>
      <c r="H153" s="39">
        <v>98.691980000000001</v>
      </c>
      <c r="I153" s="40">
        <v>98.891750000000002</v>
      </c>
      <c r="J153" s="39">
        <v>96.036891818181815</v>
      </c>
      <c r="K153" s="39">
        <v>4.6666666666666669E-2</v>
      </c>
      <c r="L153" s="39">
        <v>100</v>
      </c>
      <c r="M153" s="39">
        <v>373.13333333333338</v>
      </c>
      <c r="N153" s="39">
        <v>20.713333333333335</v>
      </c>
      <c r="O153" s="40" t="s">
        <v>57</v>
      </c>
      <c r="P153" s="41">
        <v>16.934184999999999</v>
      </c>
      <c r="Q153" s="42">
        <v>16.296326666666669</v>
      </c>
      <c r="R153" s="43">
        <v>17.640280000000001</v>
      </c>
      <c r="S153" s="40">
        <v>14.113333333333335</v>
      </c>
      <c r="T153" s="44">
        <f t="shared" si="10"/>
        <v>353.18616666666674</v>
      </c>
      <c r="U153" s="9">
        <f t="shared" si="11"/>
        <v>-142.09632937499998</v>
      </c>
    </row>
    <row r="154" spans="1:22" x14ac:dyDescent="0.2">
      <c r="A154" s="8"/>
      <c r="B154" s="33"/>
      <c r="C154" s="8" t="s">
        <v>470</v>
      </c>
      <c r="D154" s="8" t="s">
        <v>471</v>
      </c>
      <c r="E154" s="45" t="s">
        <v>284</v>
      </c>
      <c r="F154" s="39">
        <v>86.858710000000002</v>
      </c>
      <c r="G154" s="39">
        <v>100</v>
      </c>
      <c r="H154" s="39">
        <v>100</v>
      </c>
      <c r="I154" s="40">
        <v>95.619569999999996</v>
      </c>
      <c r="J154" s="39">
        <v>95.619569999999996</v>
      </c>
      <c r="K154" s="39">
        <v>0</v>
      </c>
      <c r="L154" s="39">
        <v>95.983333333333334</v>
      </c>
      <c r="M154" s="39">
        <v>738.55333333333328</v>
      </c>
      <c r="N154" s="39">
        <v>15.183333333333335</v>
      </c>
      <c r="O154" s="40" t="s">
        <v>57</v>
      </c>
      <c r="P154" s="41" t="s">
        <v>57</v>
      </c>
      <c r="Q154" s="42" t="s">
        <v>57</v>
      </c>
      <c r="R154" s="43">
        <v>0</v>
      </c>
      <c r="S154" s="40">
        <v>21.006666666666664</v>
      </c>
      <c r="T154" s="44">
        <f t="shared" si="10"/>
        <v>525.69183333333331</v>
      </c>
      <c r="U154" s="10">
        <f t="shared" si="11"/>
        <v>30.409337291666588</v>
      </c>
      <c r="V154" t="s">
        <v>510</v>
      </c>
    </row>
    <row r="155" spans="1:22" x14ac:dyDescent="0.2">
      <c r="A155" s="8"/>
      <c r="B155" s="33"/>
      <c r="C155" s="8" t="s">
        <v>340</v>
      </c>
      <c r="D155" s="8" t="s">
        <v>24</v>
      </c>
      <c r="E155" s="45" t="s">
        <v>286</v>
      </c>
      <c r="F155" s="39">
        <v>97.314570000000003</v>
      </c>
      <c r="G155" s="39">
        <v>97.85566</v>
      </c>
      <c r="H155" s="39">
        <v>98.176180000000002</v>
      </c>
      <c r="I155" s="40">
        <v>97.782136666666659</v>
      </c>
      <c r="J155" s="39">
        <v>97.430752499999997</v>
      </c>
      <c r="K155" s="39">
        <v>-0.47666666666666663</v>
      </c>
      <c r="L155" s="39">
        <v>100</v>
      </c>
      <c r="M155" s="39">
        <v>381.94</v>
      </c>
      <c r="N155" s="39">
        <v>17.653333333333332</v>
      </c>
      <c r="O155" s="40">
        <v>11.31</v>
      </c>
      <c r="P155" s="41">
        <v>9.5661733333333316</v>
      </c>
      <c r="Q155" s="42">
        <v>12.168476666666669</v>
      </c>
      <c r="R155" s="43">
        <v>13.790043333333335</v>
      </c>
      <c r="S155" s="40">
        <v>11.776666666666666</v>
      </c>
      <c r="T155" s="44">
        <f t="shared" si="10"/>
        <v>294.71108333333331</v>
      </c>
      <c r="U155" s="9">
        <f t="shared" si="11"/>
        <v>-200.57141270833341</v>
      </c>
      <c r="V155" s="1"/>
    </row>
    <row r="156" spans="1:22" x14ac:dyDescent="0.2">
      <c r="A156" s="8"/>
      <c r="B156" s="33"/>
      <c r="C156" s="8" t="s">
        <v>386</v>
      </c>
      <c r="D156" s="8" t="s">
        <v>295</v>
      </c>
      <c r="E156" s="45" t="s">
        <v>287</v>
      </c>
      <c r="F156" s="39">
        <v>99.693690000000004</v>
      </c>
      <c r="G156" s="39">
        <v>99.918899999999994</v>
      </c>
      <c r="H156" s="39">
        <v>99.609049999999996</v>
      </c>
      <c r="I156" s="40">
        <v>99.74054666666666</v>
      </c>
      <c r="J156" s="39">
        <v>87.282194999999987</v>
      </c>
      <c r="K156" s="39">
        <v>0.62666666666666659</v>
      </c>
      <c r="L156" s="39">
        <v>99.969999999999985</v>
      </c>
      <c r="M156" s="39">
        <v>608.63</v>
      </c>
      <c r="N156" s="39">
        <v>16.263333333333335</v>
      </c>
      <c r="O156" s="40" t="s">
        <v>57</v>
      </c>
      <c r="P156" s="41">
        <v>13.429600000000001</v>
      </c>
      <c r="Q156" s="42">
        <v>11.926293333333334</v>
      </c>
      <c r="R156" s="43">
        <v>18.09308</v>
      </c>
      <c r="S156" s="40">
        <v>13.926666666666668</v>
      </c>
      <c r="T156" s="44">
        <f t="shared" si="10"/>
        <v>348.5148333333334</v>
      </c>
      <c r="U156" s="9">
        <f t="shared" si="11"/>
        <v>-146.76766270833332</v>
      </c>
    </row>
    <row r="157" spans="1:22" x14ac:dyDescent="0.2">
      <c r="C157" s="8" t="s">
        <v>540</v>
      </c>
      <c r="D157" s="8" t="s">
        <v>32</v>
      </c>
      <c r="E157" s="8" t="s">
        <v>432</v>
      </c>
      <c r="F157" s="39">
        <v>30.414719999999999</v>
      </c>
      <c r="G157" s="39">
        <v>98.412019999999998</v>
      </c>
      <c r="H157" s="39">
        <v>99.916989999999998</v>
      </c>
      <c r="I157" s="37">
        <v>76.247910000000005</v>
      </c>
      <c r="J157" s="39">
        <v>99.164504999999991</v>
      </c>
      <c r="K157" s="39"/>
      <c r="L157" s="39">
        <v>100</v>
      </c>
      <c r="M157" s="39">
        <v>429.74666666666667</v>
      </c>
      <c r="N157" s="39">
        <v>14.676666666666668</v>
      </c>
      <c r="O157" s="40" t="s">
        <v>57</v>
      </c>
      <c r="P157" s="41" t="s">
        <v>57</v>
      </c>
      <c r="Q157" s="42" t="s">
        <v>57</v>
      </c>
      <c r="R157" s="43" t="s">
        <v>57</v>
      </c>
      <c r="S157" s="40">
        <v>14.675000000000001</v>
      </c>
      <c r="T157" s="44">
        <f t="shared" si="10"/>
        <v>367.24187500000005</v>
      </c>
      <c r="U157" s="9">
        <f t="shared" si="11"/>
        <v>-128.04062104166667</v>
      </c>
      <c r="V157" t="s">
        <v>661</v>
      </c>
    </row>
    <row r="158" spans="1:22" x14ac:dyDescent="0.2">
      <c r="A158" s="8"/>
      <c r="B158" s="33"/>
      <c r="C158" s="8" t="s">
        <v>472</v>
      </c>
      <c r="D158" s="8" t="s">
        <v>244</v>
      </c>
      <c r="E158" s="45" t="s">
        <v>432</v>
      </c>
      <c r="F158" s="39">
        <v>99.701179999999994</v>
      </c>
      <c r="G158" s="39">
        <v>98.895319999999998</v>
      </c>
      <c r="H158" s="39">
        <v>98.102090000000004</v>
      </c>
      <c r="I158" s="40">
        <v>98.899529999999984</v>
      </c>
      <c r="J158" s="39">
        <v>98.955685000000003</v>
      </c>
      <c r="K158" s="39">
        <v>0.52333333333333332</v>
      </c>
      <c r="L158" s="39">
        <v>100</v>
      </c>
      <c r="M158" s="39">
        <v>425.75</v>
      </c>
      <c r="N158" s="39">
        <v>21.72</v>
      </c>
      <c r="O158" s="40" t="s">
        <v>57</v>
      </c>
      <c r="P158" s="41" t="s">
        <v>57</v>
      </c>
      <c r="Q158" s="42" t="s">
        <v>57</v>
      </c>
      <c r="R158" s="43">
        <v>20.316136666666665</v>
      </c>
      <c r="S158" s="40">
        <v>13.089999999999998</v>
      </c>
      <c r="T158" s="44">
        <f t="shared" si="10"/>
        <v>327.57724999999999</v>
      </c>
      <c r="U158" s="9">
        <f t="shared" si="11"/>
        <v>-167.70524604166673</v>
      </c>
    </row>
    <row r="159" spans="1:22" x14ac:dyDescent="0.2">
      <c r="A159" s="8"/>
      <c r="B159" s="33"/>
      <c r="C159" s="8" t="s">
        <v>316</v>
      </c>
      <c r="D159" s="8" t="s">
        <v>31</v>
      </c>
      <c r="E159" s="45" t="s">
        <v>286</v>
      </c>
      <c r="F159" s="39">
        <v>98.863069999999993</v>
      </c>
      <c r="G159" s="39">
        <v>98.374790000000004</v>
      </c>
      <c r="H159" s="39">
        <v>99.351550000000003</v>
      </c>
      <c r="I159" s="40">
        <v>98.863136666666676</v>
      </c>
      <c r="J159" s="39">
        <v>98.409619166666687</v>
      </c>
      <c r="K159" s="39">
        <v>0.39333333333333337</v>
      </c>
      <c r="L159" s="39">
        <v>100</v>
      </c>
      <c r="M159" s="39">
        <v>323.90666666666669</v>
      </c>
      <c r="N159" s="39">
        <v>16.920000000000002</v>
      </c>
      <c r="O159" s="40">
        <v>5.9333333333333336</v>
      </c>
      <c r="P159" s="41">
        <v>5.7624533333333341</v>
      </c>
      <c r="Q159" s="42">
        <v>6.5631500000000003</v>
      </c>
      <c r="R159" s="43">
        <v>7.0868133333333345</v>
      </c>
      <c r="S159" s="40">
        <v>5.8999999999999995</v>
      </c>
      <c r="T159" s="44">
        <f t="shared" si="10"/>
        <v>147.64750000000001</v>
      </c>
      <c r="U159" s="9">
        <f t="shared" si="11"/>
        <v>-347.63499604166668</v>
      </c>
      <c r="V159" t="s">
        <v>58</v>
      </c>
    </row>
    <row r="160" spans="1:22" x14ac:dyDescent="0.2">
      <c r="A160" s="8"/>
      <c r="B160" s="33"/>
      <c r="C160" s="8" t="s">
        <v>233</v>
      </c>
      <c r="D160" s="8" t="s">
        <v>51</v>
      </c>
      <c r="E160" s="45" t="s">
        <v>287</v>
      </c>
      <c r="F160" s="39">
        <v>99.828940000000003</v>
      </c>
      <c r="G160" s="39">
        <v>99.633840000000006</v>
      </c>
      <c r="H160" s="39">
        <v>99.977440000000001</v>
      </c>
      <c r="I160" s="40">
        <v>99.813406666666666</v>
      </c>
      <c r="J160" s="39">
        <v>99.847587499999989</v>
      </c>
      <c r="K160" s="39">
        <v>-2.7133333333333334</v>
      </c>
      <c r="L160" s="39">
        <v>100</v>
      </c>
      <c r="M160" s="39">
        <v>529.68666666666661</v>
      </c>
      <c r="N160" s="39">
        <v>21.55</v>
      </c>
      <c r="O160" s="40">
        <v>17.696666666666669</v>
      </c>
      <c r="P160" s="41">
        <v>15.183769999999999</v>
      </c>
      <c r="Q160" s="42">
        <v>19.982883333333334</v>
      </c>
      <c r="R160" s="43">
        <v>27.993269999999999</v>
      </c>
      <c r="S160" s="40">
        <v>19.190000000000001</v>
      </c>
      <c r="T160" s="44">
        <f t="shared" si="10"/>
        <v>480.22975000000002</v>
      </c>
      <c r="U160" s="9">
        <f t="shared" si="11"/>
        <v>-15.052746041666694</v>
      </c>
    </row>
    <row r="161" spans="1:22" x14ac:dyDescent="0.2">
      <c r="A161" s="8"/>
      <c r="B161" s="33"/>
      <c r="C161" s="8" t="s">
        <v>318</v>
      </c>
      <c r="D161" s="8" t="s">
        <v>60</v>
      </c>
      <c r="E161" s="45" t="s">
        <v>287</v>
      </c>
      <c r="F161" s="39">
        <v>98.598979999999997</v>
      </c>
      <c r="G161" s="39">
        <v>98.893690000000007</v>
      </c>
      <c r="H161" s="39">
        <v>98.57741</v>
      </c>
      <c r="I161" s="40">
        <v>98.690026666666668</v>
      </c>
      <c r="J161" s="39">
        <v>96.425570833333339</v>
      </c>
      <c r="K161" s="39">
        <v>0.13999999999999999</v>
      </c>
      <c r="L161" s="39">
        <v>99.90333333333335</v>
      </c>
      <c r="M161" s="39">
        <v>443.26666666666665</v>
      </c>
      <c r="N161" s="39">
        <v>19.343333333333334</v>
      </c>
      <c r="O161" s="40">
        <v>14.813333333333333</v>
      </c>
      <c r="P161" s="41">
        <v>11.206336666666669</v>
      </c>
      <c r="Q161" s="42">
        <v>15.9382</v>
      </c>
      <c r="R161" s="43">
        <v>16.728326666666668</v>
      </c>
      <c r="S161" s="40">
        <v>14.956666666666665</v>
      </c>
      <c r="T161" s="44">
        <f t="shared" si="10"/>
        <v>374.2905833333333</v>
      </c>
      <c r="U161" s="9">
        <f t="shared" si="11"/>
        <v>-120.99191270833342</v>
      </c>
    </row>
    <row r="162" spans="1:22" x14ac:dyDescent="0.2">
      <c r="A162" s="8"/>
      <c r="B162" s="33"/>
      <c r="C162" s="8" t="s">
        <v>257</v>
      </c>
      <c r="D162" s="8" t="s">
        <v>18</v>
      </c>
      <c r="E162" s="45" t="s">
        <v>286</v>
      </c>
      <c r="F162" s="39">
        <v>42.060760000000002</v>
      </c>
      <c r="G162" s="39">
        <v>72.701980000000006</v>
      </c>
      <c r="H162" s="39">
        <v>100</v>
      </c>
      <c r="I162" s="37">
        <v>71.587580000000003</v>
      </c>
      <c r="J162" s="39">
        <v>86.120851666666681</v>
      </c>
      <c r="K162" s="39">
        <v>1.3733333333333333</v>
      </c>
      <c r="L162" s="39">
        <v>100</v>
      </c>
      <c r="M162" s="39">
        <v>504.91333333333336</v>
      </c>
      <c r="N162" s="39">
        <v>15.873333333333333</v>
      </c>
      <c r="O162" s="40">
        <v>13.246666666666668</v>
      </c>
      <c r="P162" s="41">
        <v>10.141773333333333</v>
      </c>
      <c r="Q162" s="42">
        <v>17.782186666666664</v>
      </c>
      <c r="R162" s="43">
        <v>18.807886666666665</v>
      </c>
      <c r="S162" s="40">
        <v>9.4733333333333345</v>
      </c>
      <c r="T162" s="44">
        <f t="shared" si="10"/>
        <v>237.07016666666672</v>
      </c>
      <c r="U162" s="9">
        <f t="shared" si="11"/>
        <v>-258.21232937499997</v>
      </c>
      <c r="V162" t="s">
        <v>629</v>
      </c>
    </row>
    <row r="163" spans="1:22" x14ac:dyDescent="0.2">
      <c r="A163" s="8"/>
      <c r="B163" s="33"/>
      <c r="C163" s="8" t="s">
        <v>314</v>
      </c>
      <c r="D163" s="8" t="s">
        <v>244</v>
      </c>
      <c r="E163" s="45" t="s">
        <v>432</v>
      </c>
      <c r="F163" s="39">
        <v>99.513850000000005</v>
      </c>
      <c r="G163" s="39">
        <v>99.625489999999999</v>
      </c>
      <c r="H163" s="39">
        <v>99.897580000000005</v>
      </c>
      <c r="I163" s="40">
        <v>99.678973333333332</v>
      </c>
      <c r="J163" s="39">
        <v>99.448383333333325</v>
      </c>
      <c r="K163" s="39">
        <v>7.6666666666666675E-2</v>
      </c>
      <c r="L163" s="39">
        <v>100</v>
      </c>
      <c r="M163" s="39">
        <v>556.71333333333337</v>
      </c>
      <c r="N163" s="39">
        <v>18.84333333333333</v>
      </c>
      <c r="O163" s="40">
        <v>15.453333333333333</v>
      </c>
      <c r="P163" s="41">
        <v>12.367273333333333</v>
      </c>
      <c r="Q163" s="42">
        <v>16.089236666666665</v>
      </c>
      <c r="R163" s="43">
        <v>20.615440000000003</v>
      </c>
      <c r="S163" s="40">
        <v>15.856666666666667</v>
      </c>
      <c r="T163" s="44">
        <f t="shared" si="10"/>
        <v>396.81308333333334</v>
      </c>
      <c r="U163" s="9">
        <f t="shared" si="11"/>
        <v>-98.46941270833338</v>
      </c>
    </row>
    <row r="164" spans="1:22" x14ac:dyDescent="0.2">
      <c r="A164" s="8"/>
      <c r="B164" s="33"/>
      <c r="C164" s="8" t="s">
        <v>341</v>
      </c>
      <c r="D164" s="8" t="s">
        <v>295</v>
      </c>
      <c r="E164" s="45" t="s">
        <v>287</v>
      </c>
      <c r="F164" s="39">
        <v>98.094239999999999</v>
      </c>
      <c r="G164" s="39">
        <v>98.332949999999997</v>
      </c>
      <c r="H164" s="39">
        <v>98.788020000000003</v>
      </c>
      <c r="I164" s="40">
        <v>98.405070000000009</v>
      </c>
      <c r="J164" s="39">
        <v>98.611029999999985</v>
      </c>
      <c r="K164" s="39">
        <v>2.9999999999999995E-2</v>
      </c>
      <c r="L164" s="39">
        <v>99.84666666666665</v>
      </c>
      <c r="M164" s="39">
        <v>454.70666666666665</v>
      </c>
      <c r="N164" s="39">
        <v>21.61</v>
      </c>
      <c r="O164" s="40">
        <v>15.88</v>
      </c>
      <c r="P164" s="41">
        <v>13.856353333333335</v>
      </c>
      <c r="Q164" s="42">
        <v>18.21378</v>
      </c>
      <c r="R164" s="43">
        <v>20.683813333333333</v>
      </c>
      <c r="S164" s="40">
        <v>16.989999999999998</v>
      </c>
      <c r="T164" s="44">
        <f t="shared" si="10"/>
        <v>425.17475000000002</v>
      </c>
      <c r="U164" s="9">
        <f t="shared" si="11"/>
        <v>-70.107746041666701</v>
      </c>
      <c r="V164" t="s">
        <v>403</v>
      </c>
    </row>
    <row r="165" spans="1:22" x14ac:dyDescent="0.2">
      <c r="A165" s="8"/>
      <c r="B165" s="33"/>
      <c r="C165" s="8" t="s">
        <v>258</v>
      </c>
      <c r="D165" s="8" t="s">
        <v>60</v>
      </c>
      <c r="E165" s="45" t="s">
        <v>287</v>
      </c>
      <c r="F165" s="39">
        <v>96.667619999999999</v>
      </c>
      <c r="G165" s="39">
        <v>98.420079999999999</v>
      </c>
      <c r="H165" s="39">
        <v>99.616739999999993</v>
      </c>
      <c r="I165" s="40">
        <v>98.234813333333321</v>
      </c>
      <c r="J165" s="39">
        <v>97.208720833333317</v>
      </c>
      <c r="K165" s="39">
        <v>0.79333333333333333</v>
      </c>
      <c r="L165" s="39">
        <v>98.436666666666667</v>
      </c>
      <c r="M165" s="39">
        <v>702.45666666666659</v>
      </c>
      <c r="N165" s="39">
        <v>19.576666666666668</v>
      </c>
      <c r="O165" s="40">
        <v>17.73</v>
      </c>
      <c r="P165" s="41">
        <v>15.702336666666664</v>
      </c>
      <c r="Q165" s="42">
        <v>22.053356666666669</v>
      </c>
      <c r="R165" s="43">
        <v>26.167869999999997</v>
      </c>
      <c r="S165" s="40">
        <v>19.103333333333332</v>
      </c>
      <c r="T165" s="44">
        <f t="shared" si="10"/>
        <v>478.06091666666663</v>
      </c>
      <c r="U165" s="9">
        <f t="shared" si="11"/>
        <v>-17.22157937500009</v>
      </c>
    </row>
    <row r="166" spans="1:22" x14ac:dyDescent="0.2">
      <c r="C166" s="8" t="s">
        <v>296</v>
      </c>
      <c r="D166" s="8" t="s">
        <v>277</v>
      </c>
      <c r="E166" s="45" t="s">
        <v>286</v>
      </c>
      <c r="F166" s="39">
        <v>98.589960000000005</v>
      </c>
      <c r="G166" s="39">
        <v>99.176140000000004</v>
      </c>
      <c r="H166" s="39">
        <v>98.54</v>
      </c>
      <c r="I166" s="40">
        <v>98.76870000000001</v>
      </c>
      <c r="J166" s="39">
        <v>98.812979166666665</v>
      </c>
      <c r="K166" s="39">
        <v>-0.41666666666666669</v>
      </c>
      <c r="L166" s="39">
        <v>100</v>
      </c>
      <c r="M166" s="39">
        <v>593.07666666666671</v>
      </c>
      <c r="N166" s="39">
        <v>23.796666666666667</v>
      </c>
      <c r="O166" s="40">
        <v>17.169999999999998</v>
      </c>
      <c r="P166" s="41">
        <v>15.055996666666667</v>
      </c>
      <c r="Q166" s="42">
        <v>18.404683333333335</v>
      </c>
      <c r="R166" s="43">
        <v>22.503826666666669</v>
      </c>
      <c r="S166" s="40">
        <v>18.863333333333333</v>
      </c>
      <c r="T166" s="44">
        <f t="shared" si="10"/>
        <v>472.05491666666671</v>
      </c>
      <c r="U166" s="9">
        <f t="shared" si="11"/>
        <v>-23.227579375000005</v>
      </c>
    </row>
    <row r="167" spans="1:22" x14ac:dyDescent="0.2">
      <c r="C167" s="8" t="s">
        <v>303</v>
      </c>
      <c r="D167" s="8" t="s">
        <v>46</v>
      </c>
      <c r="E167" s="45" t="s">
        <v>413</v>
      </c>
      <c r="F167" s="39">
        <v>95.932069999999996</v>
      </c>
      <c r="G167" s="39">
        <v>95.787779999999998</v>
      </c>
      <c r="H167" s="39">
        <v>92.842240000000004</v>
      </c>
      <c r="I167" s="40">
        <v>94.854030000000009</v>
      </c>
      <c r="J167" s="39">
        <v>93.093941666666652</v>
      </c>
      <c r="K167" s="39">
        <v>0.53333333333333333</v>
      </c>
      <c r="L167" s="39">
        <v>100</v>
      </c>
      <c r="M167" s="39">
        <v>406.11333333333329</v>
      </c>
      <c r="N167" s="39">
        <v>22.27333333333333</v>
      </c>
      <c r="O167" s="40">
        <v>12.913333333333334</v>
      </c>
      <c r="P167" s="41">
        <v>10.376023333333332</v>
      </c>
      <c r="Q167" s="42">
        <v>13.442070000000001</v>
      </c>
      <c r="R167" s="43">
        <v>15.931989999999999</v>
      </c>
      <c r="S167" s="40">
        <v>13.65</v>
      </c>
      <c r="T167" s="44">
        <f t="shared" si="10"/>
        <v>341.59125000000006</v>
      </c>
      <c r="U167" s="9">
        <f t="shared" si="11"/>
        <v>-153.69124604166666</v>
      </c>
      <c r="V167" t="s">
        <v>517</v>
      </c>
    </row>
    <row r="168" spans="1:22" x14ac:dyDescent="0.2">
      <c r="A168" s="8"/>
      <c r="B168" s="33"/>
      <c r="C168" s="8" t="s">
        <v>234</v>
      </c>
      <c r="D168" s="8" t="s">
        <v>385</v>
      </c>
      <c r="E168" s="45" t="s">
        <v>283</v>
      </c>
      <c r="F168" s="39">
        <v>100</v>
      </c>
      <c r="G168" s="39">
        <v>100</v>
      </c>
      <c r="H168" s="39">
        <v>100</v>
      </c>
      <c r="I168" s="40">
        <v>100</v>
      </c>
      <c r="J168" s="39">
        <v>99.037102500000003</v>
      </c>
      <c r="K168" s="39">
        <v>0.41</v>
      </c>
      <c r="L168" s="39">
        <v>100</v>
      </c>
      <c r="M168" s="39">
        <v>495.56</v>
      </c>
      <c r="N168" s="39">
        <v>22.656666666666666</v>
      </c>
      <c r="O168" s="40">
        <v>19.209999999999997</v>
      </c>
      <c r="P168" s="41">
        <v>20.815726666666666</v>
      </c>
      <c r="Q168" s="42">
        <v>19.887519999999999</v>
      </c>
      <c r="R168" s="43">
        <v>22.631339999999998</v>
      </c>
      <c r="S168" s="40">
        <v>19.463333333333335</v>
      </c>
      <c r="T168" s="44">
        <f t="shared" si="10"/>
        <v>487.06991666666676</v>
      </c>
      <c r="U168" s="9">
        <f t="shared" si="11"/>
        <v>-8.2125793749999616</v>
      </c>
    </row>
    <row r="169" spans="1:22" x14ac:dyDescent="0.2">
      <c r="A169" s="8"/>
      <c r="B169" s="33"/>
      <c r="C169" s="8" t="s">
        <v>422</v>
      </c>
      <c r="D169" s="8" t="s">
        <v>248</v>
      </c>
      <c r="E169" s="45" t="s">
        <v>286</v>
      </c>
      <c r="F169" s="39">
        <v>98.550330000000002</v>
      </c>
      <c r="G169" s="39">
        <v>99.273629999999997</v>
      </c>
      <c r="H169" s="39">
        <v>99.960440000000006</v>
      </c>
      <c r="I169" s="40">
        <v>99.261466666666664</v>
      </c>
      <c r="J169" s="39">
        <v>98.579531428571428</v>
      </c>
      <c r="K169" s="39">
        <v>0.44333333333333336</v>
      </c>
      <c r="L169" s="39">
        <v>100</v>
      </c>
      <c r="M169" s="39">
        <v>854.99333333333334</v>
      </c>
      <c r="N169" s="39">
        <v>17.310000000000002</v>
      </c>
      <c r="O169" s="40" t="s">
        <v>57</v>
      </c>
      <c r="P169" s="41" t="s">
        <v>57</v>
      </c>
      <c r="Q169" s="42">
        <v>27.993269999999999</v>
      </c>
      <c r="R169" s="43">
        <v>27.074655</v>
      </c>
      <c r="S169" s="40">
        <v>22.986666666666665</v>
      </c>
      <c r="T169" s="44">
        <f t="shared" si="10"/>
        <v>575.24133333333339</v>
      </c>
      <c r="U169" s="10">
        <f t="shared" si="11"/>
        <v>79.958837291666669</v>
      </c>
      <c r="V169" t="s">
        <v>446</v>
      </c>
    </row>
    <row r="170" spans="1:22" x14ac:dyDescent="0.2">
      <c r="C170" s="8" t="s">
        <v>241</v>
      </c>
      <c r="D170" s="8" t="s">
        <v>246</v>
      </c>
      <c r="E170" s="45" t="s">
        <v>413</v>
      </c>
      <c r="F170" s="39">
        <v>100</v>
      </c>
      <c r="G170" s="39">
        <v>100</v>
      </c>
      <c r="H170" s="39">
        <v>100</v>
      </c>
      <c r="I170" s="40">
        <v>100</v>
      </c>
      <c r="J170" s="39">
        <v>97.108285833333341</v>
      </c>
      <c r="K170" s="39">
        <v>0.40000000000000008</v>
      </c>
      <c r="L170" s="39">
        <v>100</v>
      </c>
      <c r="M170" s="39">
        <v>407.96333333333337</v>
      </c>
      <c r="N170" s="39">
        <v>19.716666666666665</v>
      </c>
      <c r="O170" s="40">
        <v>15.823333333333332</v>
      </c>
      <c r="P170" s="41">
        <v>14.270406666666668</v>
      </c>
      <c r="Q170" s="42">
        <v>15.689766666666666</v>
      </c>
      <c r="R170" s="43">
        <v>15.633173333333332</v>
      </c>
      <c r="S170" s="40">
        <v>14.406666666666666</v>
      </c>
      <c r="T170" s="44">
        <f t="shared" si="10"/>
        <v>360.5268333333334</v>
      </c>
      <c r="U170" s="9">
        <f t="shared" si="11"/>
        <v>-134.75566270833332</v>
      </c>
    </row>
    <row r="171" spans="1:22" x14ac:dyDescent="0.2">
      <c r="A171" s="8"/>
      <c r="B171" s="33"/>
      <c r="C171" s="8" t="s">
        <v>235</v>
      </c>
      <c r="D171" s="8" t="s">
        <v>60</v>
      </c>
      <c r="E171" s="45" t="s">
        <v>287</v>
      </c>
      <c r="F171" s="39">
        <v>98.524829999999994</v>
      </c>
      <c r="G171" s="39">
        <v>98.58811</v>
      </c>
      <c r="H171" s="39">
        <v>99.095110000000005</v>
      </c>
      <c r="I171" s="40">
        <v>98.736016666666657</v>
      </c>
      <c r="J171" s="39">
        <v>98.207196666666661</v>
      </c>
      <c r="K171" s="39">
        <v>1.2766666666666666</v>
      </c>
      <c r="L171" s="39">
        <v>99.046666666666667</v>
      </c>
      <c r="M171" s="39">
        <v>733.91666666666663</v>
      </c>
      <c r="N171" s="39">
        <v>18.653333333333332</v>
      </c>
      <c r="O171" s="40">
        <v>12.826666666666668</v>
      </c>
      <c r="P171" s="41">
        <v>11.659409999999998</v>
      </c>
      <c r="Q171" s="42">
        <v>18.952736666666667</v>
      </c>
      <c r="R171" s="43">
        <v>22.146426666666667</v>
      </c>
      <c r="S171" s="40">
        <v>16.346666666666668</v>
      </c>
      <c r="T171" s="44">
        <f t="shared" si="10"/>
        <v>409.07533333333339</v>
      </c>
      <c r="U171" s="9">
        <f t="shared" si="11"/>
        <v>-86.207162708333328</v>
      </c>
      <c r="V171" t="s">
        <v>448</v>
      </c>
    </row>
    <row r="172" spans="1:22" x14ac:dyDescent="0.2">
      <c r="C172" s="8" t="s">
        <v>473</v>
      </c>
      <c r="D172" s="8" t="s">
        <v>474</v>
      </c>
      <c r="E172" s="8"/>
      <c r="F172" s="39">
        <v>99.82199</v>
      </c>
      <c r="G172" s="39">
        <v>99.841629999999995</v>
      </c>
      <c r="H172" s="39">
        <v>99.945869999999999</v>
      </c>
      <c r="I172" s="40">
        <v>99.869829999999993</v>
      </c>
      <c r="J172" s="39">
        <v>99.531008</v>
      </c>
      <c r="K172" s="39">
        <v>2.66</v>
      </c>
      <c r="L172" s="39">
        <v>100</v>
      </c>
      <c r="M172" s="39">
        <v>490.68666666666667</v>
      </c>
      <c r="N172" s="39">
        <v>17.463333333333335</v>
      </c>
      <c r="O172" s="40" t="s">
        <v>57</v>
      </c>
      <c r="P172" s="41" t="s">
        <v>57</v>
      </c>
      <c r="Q172" s="42" t="s">
        <v>57</v>
      </c>
      <c r="R172" s="43">
        <v>11.853489999999999</v>
      </c>
      <c r="S172" s="40">
        <v>8.7166666666666668</v>
      </c>
      <c r="T172" s="44">
        <f t="shared" si="10"/>
        <v>218.13458333333335</v>
      </c>
      <c r="U172" s="9">
        <f t="shared" si="11"/>
        <v>-277.14791270833337</v>
      </c>
    </row>
    <row r="173" spans="1:22" x14ac:dyDescent="0.2">
      <c r="C173" s="8" t="s">
        <v>259</v>
      </c>
      <c r="D173" s="8" t="s">
        <v>11</v>
      </c>
      <c r="E173" s="45" t="s">
        <v>283</v>
      </c>
      <c r="F173" s="39">
        <v>99.040030000000002</v>
      </c>
      <c r="G173" s="39">
        <v>99.222669999999994</v>
      </c>
      <c r="H173" s="39">
        <v>97.063990000000004</v>
      </c>
      <c r="I173" s="40">
        <v>98.442229999999995</v>
      </c>
      <c r="J173" s="39">
        <v>98.866103333333342</v>
      </c>
      <c r="K173" s="39">
        <v>0.28999999999999998</v>
      </c>
      <c r="L173" s="39">
        <v>99.910000000000011</v>
      </c>
      <c r="M173" s="39">
        <v>428.44000000000005</v>
      </c>
      <c r="N173" s="39">
        <v>19.846666666666668</v>
      </c>
      <c r="O173" s="40">
        <v>14.356666666666667</v>
      </c>
      <c r="P173" s="41">
        <v>12.98901</v>
      </c>
      <c r="Q173" s="42">
        <v>14.885616666666669</v>
      </c>
      <c r="R173" s="43">
        <v>16.966176666666666</v>
      </c>
      <c r="S173" s="40">
        <v>14.793333333333331</v>
      </c>
      <c r="T173" s="44">
        <f t="shared" si="10"/>
        <v>370.20316666666668</v>
      </c>
      <c r="U173" s="9">
        <f t="shared" si="11"/>
        <v>-125.07932937500004</v>
      </c>
    </row>
    <row r="174" spans="1:22" x14ac:dyDescent="0.2">
      <c r="A174" s="8"/>
      <c r="B174" s="33"/>
      <c r="C174" s="8" t="s">
        <v>311</v>
      </c>
      <c r="D174" s="8" t="s">
        <v>332</v>
      </c>
      <c r="E174" s="45" t="s">
        <v>356</v>
      </c>
      <c r="F174" s="39">
        <v>97.445359999999994</v>
      </c>
      <c r="G174" s="39">
        <v>98.038139999999999</v>
      </c>
      <c r="H174" s="39">
        <v>99.165620000000004</v>
      </c>
      <c r="I174" s="40">
        <v>98.216373333333323</v>
      </c>
      <c r="J174" s="39">
        <v>96.63518583333331</v>
      </c>
      <c r="K174" s="39">
        <v>0.18666666666666668</v>
      </c>
      <c r="L174" s="39">
        <v>99.666666666666671</v>
      </c>
      <c r="M174" s="39">
        <v>250.94333333333336</v>
      </c>
      <c r="N174" s="39">
        <v>20.923333333333336</v>
      </c>
      <c r="O174" s="40">
        <v>10.236666666666666</v>
      </c>
      <c r="P174" s="41">
        <v>8.7495833333333337</v>
      </c>
      <c r="Q174" s="42">
        <v>10.4298</v>
      </c>
      <c r="R174" s="43">
        <v>11.74794</v>
      </c>
      <c r="S174" s="40">
        <v>9.24</v>
      </c>
      <c r="T174" s="44">
        <f t="shared" si="10"/>
        <v>231.23100000000002</v>
      </c>
      <c r="U174" s="9">
        <f t="shared" si="11"/>
        <v>-264.05149604166672</v>
      </c>
    </row>
    <row r="175" spans="1:22" x14ac:dyDescent="0.2">
      <c r="A175" s="8"/>
      <c r="B175" s="33"/>
      <c r="C175" s="8" t="s">
        <v>320</v>
      </c>
      <c r="D175" s="8" t="s">
        <v>24</v>
      </c>
      <c r="E175" s="45" t="s">
        <v>286</v>
      </c>
      <c r="F175" s="39">
        <v>98.820160000000001</v>
      </c>
      <c r="G175" s="39">
        <v>98.461560000000006</v>
      </c>
      <c r="H175" s="39">
        <v>97.967010000000002</v>
      </c>
      <c r="I175" s="40">
        <v>98.416243333333341</v>
      </c>
      <c r="J175" s="39">
        <v>97.221245833333327</v>
      </c>
      <c r="K175" s="39">
        <v>0.25</v>
      </c>
      <c r="L175" s="39">
        <v>100</v>
      </c>
      <c r="M175" s="39">
        <v>435.21666666666664</v>
      </c>
      <c r="N175" s="39">
        <v>23.086666666666662</v>
      </c>
      <c r="O175" s="40">
        <v>12.829999999999998</v>
      </c>
      <c r="P175" s="41">
        <v>11.815473333333333</v>
      </c>
      <c r="Q175" s="42">
        <v>13.718863333333333</v>
      </c>
      <c r="R175" s="43">
        <v>15.289296666666667</v>
      </c>
      <c r="S175" s="40">
        <v>13.326666666666668</v>
      </c>
      <c r="T175" s="44">
        <f t="shared" si="10"/>
        <v>333.49983333333341</v>
      </c>
      <c r="U175" s="9">
        <f t="shared" si="11"/>
        <v>-161.78266270833331</v>
      </c>
      <c r="V175" t="s">
        <v>518</v>
      </c>
    </row>
    <row r="176" spans="1:22" x14ac:dyDescent="0.2">
      <c r="A176" s="8"/>
      <c r="B176" s="33"/>
      <c r="C176" s="8" t="s">
        <v>260</v>
      </c>
      <c r="D176" s="8" t="s">
        <v>41</v>
      </c>
      <c r="E176" s="45" t="s">
        <v>432</v>
      </c>
      <c r="F176" s="39">
        <v>94.672359999999998</v>
      </c>
      <c r="G176" s="39">
        <v>95.555949999999996</v>
      </c>
      <c r="H176" s="39">
        <v>97.109859999999998</v>
      </c>
      <c r="I176" s="40">
        <v>95.779389999999992</v>
      </c>
      <c r="J176" s="39">
        <v>95.462966666666659</v>
      </c>
      <c r="K176" s="39">
        <v>0.68666666666666665</v>
      </c>
      <c r="L176" s="39">
        <v>97.783333333333346</v>
      </c>
      <c r="M176" s="39">
        <v>262.70666666666665</v>
      </c>
      <c r="N176" s="39">
        <v>18.24666666666667</v>
      </c>
      <c r="O176" s="40">
        <v>10.876666666666665</v>
      </c>
      <c r="P176" s="41">
        <v>8.9918233333333326</v>
      </c>
      <c r="Q176" s="42">
        <v>11.694736666666666</v>
      </c>
      <c r="R176" s="43">
        <v>13.859114999999999</v>
      </c>
      <c r="S176" s="40">
        <v>10.936666666666667</v>
      </c>
      <c r="T176" s="44">
        <f t="shared" si="10"/>
        <v>273.69008333333335</v>
      </c>
      <c r="U176" s="9">
        <f t="shared" si="11"/>
        <v>-221.59241270833337</v>
      </c>
    </row>
    <row r="177" spans="1:22" x14ac:dyDescent="0.2">
      <c r="C177" s="8" t="s">
        <v>301</v>
      </c>
      <c r="D177" s="8" t="s">
        <v>41</v>
      </c>
      <c r="E177" s="45" t="s">
        <v>432</v>
      </c>
      <c r="F177" s="39">
        <v>99.991810000000001</v>
      </c>
      <c r="G177" s="39">
        <v>100</v>
      </c>
      <c r="H177" s="39">
        <v>100</v>
      </c>
      <c r="I177" s="40">
        <v>99.99727</v>
      </c>
      <c r="J177" s="39">
        <v>98.549054166666679</v>
      </c>
      <c r="K177" s="39">
        <v>4.3333333333333335E-2</v>
      </c>
      <c r="L177" s="39">
        <v>100</v>
      </c>
      <c r="M177" s="39">
        <v>372.67666666666668</v>
      </c>
      <c r="N177" s="39">
        <v>16.876666666666665</v>
      </c>
      <c r="O177" s="40">
        <v>15.063333333333333</v>
      </c>
      <c r="P177" s="41">
        <v>10.25365</v>
      </c>
      <c r="Q177" s="42">
        <v>13.469833333333334</v>
      </c>
      <c r="R177" s="43">
        <v>15.797576666666666</v>
      </c>
      <c r="S177" s="40">
        <v>11.816666666666665</v>
      </c>
      <c r="T177" s="44">
        <f t="shared" si="10"/>
        <v>295.71208333333328</v>
      </c>
      <c r="U177" s="9">
        <f t="shared" si="11"/>
        <v>-199.57041270833344</v>
      </c>
    </row>
    <row r="178" spans="1:22" x14ac:dyDescent="0.2">
      <c r="B178" s="33"/>
      <c r="C178" s="8" t="s">
        <v>308</v>
      </c>
      <c r="D178" s="8" t="s">
        <v>15</v>
      </c>
      <c r="E178" s="45" t="s">
        <v>283</v>
      </c>
      <c r="F178" s="39">
        <v>98.615539999999996</v>
      </c>
      <c r="G178" s="39">
        <v>98.79468</v>
      </c>
      <c r="H178" s="39">
        <v>95.855459999999994</v>
      </c>
      <c r="I178" s="40">
        <v>97.755226666666658</v>
      </c>
      <c r="J178" s="39">
        <v>89.697416666666683</v>
      </c>
      <c r="K178" s="39">
        <v>0.39999999999999997</v>
      </c>
      <c r="L178" s="39">
        <v>99.026666666666685</v>
      </c>
      <c r="M178" s="39">
        <v>379.25</v>
      </c>
      <c r="N178" s="39">
        <v>19.22</v>
      </c>
      <c r="O178" s="40">
        <v>13.393333333333333</v>
      </c>
      <c r="P178" s="41">
        <v>7.2958733333333337</v>
      </c>
      <c r="Q178" s="42">
        <v>12.829173333333335</v>
      </c>
      <c r="R178" s="43">
        <v>13.983333333333334</v>
      </c>
      <c r="S178" s="40">
        <v>12.423333333333332</v>
      </c>
      <c r="T178" s="44">
        <f t="shared" si="10"/>
        <v>310.89391666666666</v>
      </c>
      <c r="U178" s="9">
        <f t="shared" si="11"/>
        <v>-184.38857937500006</v>
      </c>
      <c r="V178" t="s">
        <v>447</v>
      </c>
    </row>
    <row r="179" spans="1:22" x14ac:dyDescent="0.2">
      <c r="C179" s="8" t="s">
        <v>325</v>
      </c>
      <c r="D179" s="8" t="s">
        <v>278</v>
      </c>
      <c r="E179" s="45" t="s">
        <v>357</v>
      </c>
      <c r="F179" s="39">
        <v>97.710589999999996</v>
      </c>
      <c r="G179" s="39">
        <v>97.992379999999997</v>
      </c>
      <c r="H179" s="39">
        <v>97.92353</v>
      </c>
      <c r="I179" s="40">
        <v>97.875499999999988</v>
      </c>
      <c r="J179" s="39">
        <v>98.072182499999997</v>
      </c>
      <c r="K179" s="39">
        <v>-0.47333333333333333</v>
      </c>
      <c r="L179" s="39">
        <v>100</v>
      </c>
      <c r="M179" s="39">
        <v>431.00666666666666</v>
      </c>
      <c r="N179" s="39">
        <v>0</v>
      </c>
      <c r="O179" s="40">
        <v>15.463333333333333</v>
      </c>
      <c r="P179" s="41">
        <v>13.393610000000001</v>
      </c>
      <c r="Q179" s="42">
        <v>21.049410000000002</v>
      </c>
      <c r="R179" s="43">
        <v>22.893876666666667</v>
      </c>
      <c r="S179" s="40">
        <v>17.290000000000003</v>
      </c>
      <c r="T179" s="44">
        <f t="shared" si="10"/>
        <v>432.68225000000012</v>
      </c>
      <c r="U179" s="9">
        <f t="shared" si="11"/>
        <v>-62.600246041666594</v>
      </c>
    </row>
    <row r="180" spans="1:22" x14ac:dyDescent="0.2">
      <c r="A180" s="8"/>
      <c r="B180" s="33"/>
      <c r="C180" s="8" t="s">
        <v>261</v>
      </c>
      <c r="D180" s="8" t="s">
        <v>27</v>
      </c>
      <c r="E180" s="45" t="s">
        <v>351</v>
      </c>
      <c r="F180" s="39">
        <v>96.107730000000004</v>
      </c>
      <c r="G180" s="39">
        <v>97.53116</v>
      </c>
      <c r="H180" s="39">
        <v>99.052099999999996</v>
      </c>
      <c r="I180" s="40">
        <v>97.563663333333338</v>
      </c>
      <c r="J180" s="39">
        <v>85.820326666666645</v>
      </c>
      <c r="K180" s="39">
        <v>2.0766666666666667</v>
      </c>
      <c r="L180" s="39">
        <v>100</v>
      </c>
      <c r="M180" s="39">
        <v>278.27</v>
      </c>
      <c r="N180" s="39">
        <v>16.683333333333334</v>
      </c>
      <c r="O180" s="40">
        <v>17.873333333333335</v>
      </c>
      <c r="P180" s="41">
        <v>15.141133333333332</v>
      </c>
      <c r="Q180" s="42">
        <v>21.003196666666668</v>
      </c>
      <c r="R180" s="43">
        <v>18.986226666666667</v>
      </c>
      <c r="S180" s="40">
        <v>11.013333333333334</v>
      </c>
      <c r="T180" s="44">
        <f t="shared" si="10"/>
        <v>275.60866666666669</v>
      </c>
      <c r="U180" s="9">
        <f t="shared" si="11"/>
        <v>-219.67382937500003</v>
      </c>
      <c r="V180" t="s">
        <v>508</v>
      </c>
    </row>
    <row r="181" spans="1:22" x14ac:dyDescent="0.2">
      <c r="C181" s="8" t="s">
        <v>342</v>
      </c>
      <c r="D181" s="8" t="s">
        <v>358</v>
      </c>
      <c r="E181" s="45" t="s">
        <v>283</v>
      </c>
      <c r="F181" s="39"/>
      <c r="G181" s="39">
        <v>99.940340000000006</v>
      </c>
      <c r="H181" s="39">
        <v>100</v>
      </c>
      <c r="I181" s="40">
        <v>99.970169999999996</v>
      </c>
      <c r="J181" s="39">
        <v>91.442113333333339</v>
      </c>
      <c r="K181" s="39">
        <v>8.3333333333333329E-2</v>
      </c>
      <c r="L181" s="39">
        <v>99.99666666666667</v>
      </c>
      <c r="M181" s="39">
        <v>419.26</v>
      </c>
      <c r="N181" s="39">
        <v>20.306666666666665</v>
      </c>
      <c r="O181" s="40">
        <v>16.239999999999998</v>
      </c>
      <c r="P181" s="41">
        <v>12.494453333333333</v>
      </c>
      <c r="Q181" s="42">
        <v>17.230800000000002</v>
      </c>
      <c r="R181" s="43">
        <v>20.578379999999999</v>
      </c>
      <c r="S181" s="40">
        <v>16.52</v>
      </c>
      <c r="T181" s="44">
        <f t="shared" si="10"/>
        <v>413.41300000000001</v>
      </c>
      <c r="U181" s="9">
        <f t="shared" si="11"/>
        <v>-81.869496041666707</v>
      </c>
    </row>
    <row r="182" spans="1:22" x14ac:dyDescent="0.2">
      <c r="C182" s="8" t="s">
        <v>541</v>
      </c>
      <c r="D182" s="8" t="s">
        <v>556</v>
      </c>
      <c r="E182" s="8"/>
      <c r="F182" s="39"/>
      <c r="G182" s="39"/>
      <c r="H182" s="39">
        <v>99.985479999999995</v>
      </c>
      <c r="I182" s="40">
        <v>99.985479999999995</v>
      </c>
      <c r="J182" s="39">
        <v>99.985479999999995</v>
      </c>
      <c r="K182" s="39"/>
      <c r="L182" s="39">
        <v>100</v>
      </c>
      <c r="M182" s="39">
        <v>639.05999999999995</v>
      </c>
      <c r="N182" s="39">
        <v>4.1633333333333331</v>
      </c>
      <c r="O182" s="40" t="s">
        <v>57</v>
      </c>
      <c r="P182" s="41" t="s">
        <v>57</v>
      </c>
      <c r="Q182" s="42" t="s">
        <v>57</v>
      </c>
      <c r="R182" s="43" t="s">
        <v>57</v>
      </c>
      <c r="S182" s="40">
        <v>6.46</v>
      </c>
      <c r="T182" s="44">
        <f t="shared" si="10"/>
        <v>161.66150000000002</v>
      </c>
      <c r="U182" s="9">
        <f t="shared" si="11"/>
        <v>-333.62099604166667</v>
      </c>
    </row>
    <row r="183" spans="1:22" x14ac:dyDescent="0.2">
      <c r="A183" s="8"/>
      <c r="B183" s="33"/>
      <c r="C183" s="8" t="s">
        <v>262</v>
      </c>
      <c r="D183" s="8" t="s">
        <v>51</v>
      </c>
      <c r="E183" s="45" t="s">
        <v>287</v>
      </c>
      <c r="F183" s="39">
        <v>98.280619999999999</v>
      </c>
      <c r="G183" s="39">
        <v>99.28886</v>
      </c>
      <c r="H183" s="39">
        <v>99.995819999999995</v>
      </c>
      <c r="I183" s="40">
        <v>99.188433333333322</v>
      </c>
      <c r="J183" s="39">
        <v>97.446113333333344</v>
      </c>
      <c r="K183" s="39">
        <v>0.32</v>
      </c>
      <c r="L183" s="39">
        <v>100</v>
      </c>
      <c r="M183" s="39">
        <v>287.08666666666664</v>
      </c>
      <c r="N183" s="39">
        <v>16.113333333333333</v>
      </c>
      <c r="O183" s="40">
        <v>14.479999999999999</v>
      </c>
      <c r="P183" s="41">
        <v>11.495629999999998</v>
      </c>
      <c r="Q183" s="42">
        <v>14.680146666666667</v>
      </c>
      <c r="R183" s="43">
        <v>16.002643333333335</v>
      </c>
      <c r="S183" s="40">
        <v>11.573333333333332</v>
      </c>
      <c r="T183" s="44">
        <f t="shared" si="10"/>
        <v>289.62266666666665</v>
      </c>
      <c r="U183" s="9">
        <f t="shared" si="11"/>
        <v>-205.65982937500007</v>
      </c>
    </row>
    <row r="184" spans="1:22" x14ac:dyDescent="0.2">
      <c r="C184" s="8" t="s">
        <v>317</v>
      </c>
      <c r="D184" s="8" t="s">
        <v>52</v>
      </c>
      <c r="E184" s="45" t="s">
        <v>287</v>
      </c>
      <c r="F184" s="39">
        <v>93.535929999999993</v>
      </c>
      <c r="G184" s="39">
        <v>94.680490000000006</v>
      </c>
      <c r="H184" s="39">
        <v>96.277169999999998</v>
      </c>
      <c r="I184" s="40">
        <v>94.831196666666656</v>
      </c>
      <c r="J184" s="39">
        <v>93.162215000000003</v>
      </c>
      <c r="K184" s="39">
        <v>0.71333333333333337</v>
      </c>
      <c r="L184" s="39">
        <v>97.016666666666652</v>
      </c>
      <c r="M184" s="39">
        <v>265.08666666666664</v>
      </c>
      <c r="N184" s="39">
        <v>21.893333333333331</v>
      </c>
      <c r="O184" s="40">
        <v>11.253333333333336</v>
      </c>
      <c r="P184" s="41">
        <v>10.039680000000001</v>
      </c>
      <c r="Q184" s="42">
        <v>11.887116666666666</v>
      </c>
      <c r="R184" s="43">
        <v>12.488626666666667</v>
      </c>
      <c r="S184" s="40">
        <v>9.8533333333333335</v>
      </c>
      <c r="T184" s="44">
        <f t="shared" si="10"/>
        <v>246.5796666666667</v>
      </c>
      <c r="U184" s="9">
        <f t="shared" si="11"/>
        <v>-248.70282937500002</v>
      </c>
      <c r="V184" t="s">
        <v>437</v>
      </c>
    </row>
    <row r="185" spans="1:22" x14ac:dyDescent="0.2">
      <c r="C185" s="8" t="s">
        <v>343</v>
      </c>
      <c r="D185" s="8" t="s">
        <v>359</v>
      </c>
      <c r="E185" s="45" t="s">
        <v>413</v>
      </c>
      <c r="F185" s="39">
        <v>99.841989999999996</v>
      </c>
      <c r="G185" s="39">
        <v>99.865399999999994</v>
      </c>
      <c r="H185" s="39">
        <v>92.687269999999998</v>
      </c>
      <c r="I185" s="40">
        <v>97.464886666666658</v>
      </c>
      <c r="J185" s="39">
        <v>98.996355833333325</v>
      </c>
      <c r="K185" s="39">
        <v>0.02</v>
      </c>
      <c r="L185" s="39">
        <v>98.67</v>
      </c>
      <c r="M185" s="39">
        <v>338.79999999999995</v>
      </c>
      <c r="N185" s="39">
        <v>18.673333333333332</v>
      </c>
      <c r="O185" s="40">
        <v>10.63</v>
      </c>
      <c r="P185" s="41">
        <v>9.663546666666667</v>
      </c>
      <c r="Q185" s="42">
        <v>12.580486666666665</v>
      </c>
      <c r="R185" s="43">
        <v>14.814853333333334</v>
      </c>
      <c r="S185" s="40">
        <v>10.963333333333333</v>
      </c>
      <c r="T185" s="44">
        <f t="shared" si="10"/>
        <v>274.35741666666667</v>
      </c>
      <c r="U185" s="9">
        <f t="shared" si="11"/>
        <v>-220.92507937500005</v>
      </c>
    </row>
    <row r="186" spans="1:22" x14ac:dyDescent="0.2">
      <c r="C186" s="8" t="s">
        <v>542</v>
      </c>
      <c r="D186" s="8" t="s">
        <v>27</v>
      </c>
      <c r="E186" s="8" t="s">
        <v>351</v>
      </c>
      <c r="F186" s="39"/>
      <c r="G186" s="39">
        <v>99.927340000000001</v>
      </c>
      <c r="H186" s="39">
        <v>99.987530000000007</v>
      </c>
      <c r="I186" s="40">
        <v>99.9</v>
      </c>
      <c r="J186" s="39">
        <v>99.957435000000004</v>
      </c>
      <c r="K186" s="39"/>
      <c r="L186" s="39">
        <v>99.984999999999999</v>
      </c>
      <c r="M186" s="39">
        <v>0</v>
      </c>
      <c r="N186" s="39">
        <v>14.033333333333331</v>
      </c>
      <c r="O186" s="40" t="s">
        <v>57</v>
      </c>
      <c r="P186" s="41" t="s">
        <v>57</v>
      </c>
      <c r="Q186" s="42" t="s">
        <v>57</v>
      </c>
      <c r="R186" s="43" t="s">
        <v>57</v>
      </c>
      <c r="S186" s="40">
        <v>17.545000000000002</v>
      </c>
      <c r="T186" s="44">
        <f t="shared" si="10"/>
        <v>439.06362500000006</v>
      </c>
      <c r="U186" s="9">
        <f t="shared" si="11"/>
        <v>-56.218871041666659</v>
      </c>
    </row>
    <row r="187" spans="1:22" x14ac:dyDescent="0.2">
      <c r="C187" s="8" t="s">
        <v>543</v>
      </c>
      <c r="D187" s="8" t="s">
        <v>330</v>
      </c>
      <c r="E187" s="8" t="s">
        <v>286</v>
      </c>
      <c r="F187" s="39"/>
      <c r="G187" s="39">
        <v>95.394580000000005</v>
      </c>
      <c r="H187" s="39">
        <v>99.498320000000007</v>
      </c>
      <c r="I187" s="40">
        <v>99.9</v>
      </c>
      <c r="J187" s="39">
        <v>97.446449999999999</v>
      </c>
      <c r="K187" s="39"/>
      <c r="L187" s="39">
        <v>99.86</v>
      </c>
      <c r="M187" s="39">
        <v>587.00500000000011</v>
      </c>
      <c r="N187" s="39">
        <v>14.176666666666668</v>
      </c>
      <c r="O187" s="40" t="s">
        <v>57</v>
      </c>
      <c r="P187" s="41" t="s">
        <v>57</v>
      </c>
      <c r="Q187" s="42" t="s">
        <v>57</v>
      </c>
      <c r="R187" s="43" t="s">
        <v>57</v>
      </c>
      <c r="S187" s="40" t="s">
        <v>57</v>
      </c>
      <c r="T187" s="44">
        <v>0</v>
      </c>
      <c r="U187" s="9">
        <v>0</v>
      </c>
    </row>
    <row r="188" spans="1:22" x14ac:dyDescent="0.2">
      <c r="C188" s="8" t="s">
        <v>544</v>
      </c>
      <c r="D188" s="8" t="s">
        <v>13</v>
      </c>
      <c r="E188" s="8" t="s">
        <v>431</v>
      </c>
      <c r="F188" s="39"/>
      <c r="G188" s="39"/>
      <c r="H188" s="39">
        <v>100</v>
      </c>
      <c r="I188" s="40">
        <v>100</v>
      </c>
      <c r="J188" s="39">
        <v>100</v>
      </c>
      <c r="K188" s="39"/>
      <c r="L188" s="39">
        <v>100</v>
      </c>
      <c r="M188" s="39">
        <v>204.67</v>
      </c>
      <c r="N188" s="39">
        <v>19.57</v>
      </c>
      <c r="O188" s="40" t="s">
        <v>57</v>
      </c>
      <c r="P188" s="41" t="s">
        <v>57</v>
      </c>
      <c r="Q188" s="42" t="s">
        <v>57</v>
      </c>
      <c r="R188" s="43" t="s">
        <v>57</v>
      </c>
      <c r="S188" s="40" t="s">
        <v>57</v>
      </c>
      <c r="T188" s="44">
        <v>0</v>
      </c>
      <c r="U188" s="9">
        <v>0</v>
      </c>
    </row>
    <row r="189" spans="1:22" x14ac:dyDescent="0.2">
      <c r="C189" s="8" t="s">
        <v>475</v>
      </c>
      <c r="D189" s="8" t="s">
        <v>246</v>
      </c>
      <c r="E189" s="45" t="s">
        <v>413</v>
      </c>
      <c r="F189" s="39">
        <v>98.896299999999997</v>
      </c>
      <c r="G189" s="39">
        <v>98.960610000000003</v>
      </c>
      <c r="H189" s="39">
        <v>99.56044</v>
      </c>
      <c r="I189" s="40">
        <v>99.139116666666666</v>
      </c>
      <c r="J189" s="39">
        <v>96.994789999999995</v>
      </c>
      <c r="K189" s="39">
        <v>0.10333333333333333</v>
      </c>
      <c r="L189" s="39">
        <v>100</v>
      </c>
      <c r="M189" s="39">
        <v>521.71</v>
      </c>
      <c r="N189" s="39">
        <v>16.523333333333337</v>
      </c>
      <c r="O189" s="40" t="s">
        <v>57</v>
      </c>
      <c r="P189" s="41" t="s">
        <v>57</v>
      </c>
      <c r="Q189" s="42" t="s">
        <v>57</v>
      </c>
      <c r="R189" s="43">
        <v>17.39254</v>
      </c>
      <c r="S189" s="40">
        <v>15.956666666666665</v>
      </c>
      <c r="T189" s="44">
        <f t="shared" ref="T189:T211" si="12">SUM(S189*0.275)*91</f>
        <v>399.31558333333334</v>
      </c>
      <c r="U189" s="9">
        <f t="shared" ref="U189:U211" si="13">T189-T$212</f>
        <v>-95.966912708333382</v>
      </c>
    </row>
    <row r="190" spans="1:22" x14ac:dyDescent="0.2">
      <c r="C190" s="8" t="s">
        <v>423</v>
      </c>
      <c r="D190" s="8" t="s">
        <v>52</v>
      </c>
      <c r="E190" s="45" t="s">
        <v>287</v>
      </c>
      <c r="F190" s="39">
        <v>100</v>
      </c>
      <c r="G190" s="39">
        <v>99.935980000000001</v>
      </c>
      <c r="H190" s="39">
        <v>100</v>
      </c>
      <c r="I190" s="40">
        <v>99.978659999999991</v>
      </c>
      <c r="J190" s="39">
        <v>99.145731666666663</v>
      </c>
      <c r="K190" s="39">
        <v>0.13333333333333333</v>
      </c>
      <c r="L190" s="39">
        <v>100</v>
      </c>
      <c r="M190" s="39">
        <v>460.66</v>
      </c>
      <c r="N190" s="39">
        <v>17.883333333333333</v>
      </c>
      <c r="O190" s="40" t="s">
        <v>57</v>
      </c>
      <c r="P190" s="41" t="s">
        <v>57</v>
      </c>
      <c r="Q190" s="42" t="s">
        <v>57</v>
      </c>
      <c r="R190" s="43">
        <v>19.87012</v>
      </c>
      <c r="S190" s="40">
        <v>14.96</v>
      </c>
      <c r="T190" s="44">
        <f t="shared" si="12"/>
        <v>374.37400000000008</v>
      </c>
      <c r="U190" s="9">
        <f t="shared" si="13"/>
        <v>-120.90849604166664</v>
      </c>
      <c r="V190" s="13"/>
    </row>
    <row r="191" spans="1:22" x14ac:dyDescent="0.2">
      <c r="C191" s="8" t="s">
        <v>545</v>
      </c>
      <c r="D191" s="8" t="s">
        <v>358</v>
      </c>
      <c r="E191" s="45" t="s">
        <v>283</v>
      </c>
      <c r="F191" s="39"/>
      <c r="G191" s="39"/>
      <c r="H191" s="39">
        <v>100</v>
      </c>
      <c r="I191" s="40">
        <v>100</v>
      </c>
      <c r="J191" s="39">
        <v>100</v>
      </c>
      <c r="K191" s="39"/>
      <c r="L191" s="39">
        <v>100</v>
      </c>
      <c r="M191" s="39">
        <v>344.84</v>
      </c>
      <c r="N191" s="39">
        <v>17.53</v>
      </c>
      <c r="O191" s="40" t="s">
        <v>57</v>
      </c>
      <c r="P191" s="41" t="s">
        <v>57</v>
      </c>
      <c r="Q191" s="42" t="s">
        <v>57</v>
      </c>
      <c r="R191" s="43" t="s">
        <v>57</v>
      </c>
      <c r="S191" s="40">
        <v>17.02</v>
      </c>
      <c r="T191" s="44">
        <f t="shared" si="12"/>
        <v>425.92550000000006</v>
      </c>
      <c r="U191" s="9">
        <f t="shared" si="13"/>
        <v>-69.356996041666662</v>
      </c>
    </row>
    <row r="192" spans="1:22" x14ac:dyDescent="0.2">
      <c r="C192" s="8" t="s">
        <v>392</v>
      </c>
      <c r="D192" s="8" t="s">
        <v>276</v>
      </c>
      <c r="E192" s="45" t="s">
        <v>283</v>
      </c>
      <c r="F192" s="39">
        <v>84.899109999999993</v>
      </c>
      <c r="G192" s="39">
        <v>88.304289999999995</v>
      </c>
      <c r="H192" s="39">
        <v>90.438339999999997</v>
      </c>
      <c r="I192" s="40">
        <v>87.880579999999995</v>
      </c>
      <c r="J192" s="39">
        <v>95.398296363636348</v>
      </c>
      <c r="K192" s="39">
        <v>0.31333333333333335</v>
      </c>
      <c r="L192" s="36">
        <v>83.226666666666674</v>
      </c>
      <c r="M192" s="39">
        <v>430.23333333333329</v>
      </c>
      <c r="N192" s="39">
        <v>16.373333333333335</v>
      </c>
      <c r="O192" s="40" t="s">
        <v>57</v>
      </c>
      <c r="P192" s="41">
        <v>11.67736</v>
      </c>
      <c r="Q192" s="42">
        <v>17.911650000000002</v>
      </c>
      <c r="R192" s="43">
        <v>19.702280000000002</v>
      </c>
      <c r="S192" s="40">
        <v>14.75</v>
      </c>
      <c r="T192" s="44">
        <f t="shared" si="12"/>
        <v>369.11875000000003</v>
      </c>
      <c r="U192" s="9">
        <f t="shared" si="13"/>
        <v>-126.16374604166668</v>
      </c>
    </row>
    <row r="193" spans="3:22" x14ac:dyDescent="0.2">
      <c r="C193" s="8" t="s">
        <v>546</v>
      </c>
      <c r="D193" s="8" t="s">
        <v>394</v>
      </c>
      <c r="E193" s="45" t="s">
        <v>283</v>
      </c>
      <c r="F193" s="39"/>
      <c r="G193" s="39"/>
      <c r="H193" s="39">
        <v>100</v>
      </c>
      <c r="I193" s="40">
        <v>100</v>
      </c>
      <c r="J193" s="39">
        <v>88.70626</v>
      </c>
      <c r="K193" s="39"/>
      <c r="L193" s="39">
        <v>100</v>
      </c>
      <c r="M193" s="39">
        <v>360.06</v>
      </c>
      <c r="N193" s="39">
        <v>13.024999999999999</v>
      </c>
      <c r="O193" s="40" t="s">
        <v>57</v>
      </c>
      <c r="P193" s="41" t="s">
        <v>57</v>
      </c>
      <c r="Q193" s="42" t="s">
        <v>57</v>
      </c>
      <c r="R193" s="43" t="s">
        <v>57</v>
      </c>
      <c r="S193" s="40">
        <v>15.68</v>
      </c>
      <c r="T193" s="44">
        <f t="shared" si="12"/>
        <v>392.39200000000005</v>
      </c>
      <c r="U193" s="9">
        <f t="shared" si="13"/>
        <v>-102.89049604166667</v>
      </c>
    </row>
    <row r="194" spans="3:22" x14ac:dyDescent="0.2">
      <c r="C194" s="8" t="s">
        <v>547</v>
      </c>
      <c r="D194" s="8" t="s">
        <v>557</v>
      </c>
      <c r="E194" s="8" t="s">
        <v>413</v>
      </c>
      <c r="F194" s="39"/>
      <c r="G194" s="39">
        <v>95.318879999999993</v>
      </c>
      <c r="H194" s="39">
        <v>95.065060000000003</v>
      </c>
      <c r="I194" s="40">
        <v>95.191969999999998</v>
      </c>
      <c r="J194" s="39">
        <v>95.191969999999998</v>
      </c>
      <c r="K194" s="39"/>
      <c r="L194" s="39">
        <v>97.84</v>
      </c>
      <c r="M194" s="39">
        <v>909.10500000000002</v>
      </c>
      <c r="N194" s="39">
        <v>18.355</v>
      </c>
      <c r="O194" s="40" t="s">
        <v>57</v>
      </c>
      <c r="P194" s="41" t="s">
        <v>57</v>
      </c>
      <c r="Q194" s="42" t="s">
        <v>57</v>
      </c>
      <c r="R194" s="43" t="s">
        <v>57</v>
      </c>
      <c r="S194" s="40">
        <v>19.395000000000003</v>
      </c>
      <c r="T194" s="44">
        <f t="shared" si="12"/>
        <v>485.3598750000001</v>
      </c>
      <c r="U194" s="9">
        <f t="shared" si="13"/>
        <v>-9.9226210416666163</v>
      </c>
    </row>
    <row r="195" spans="3:22" x14ac:dyDescent="0.2">
      <c r="C195" s="8" t="s">
        <v>344</v>
      </c>
      <c r="D195" s="8" t="s">
        <v>360</v>
      </c>
      <c r="E195" s="45" t="s">
        <v>431</v>
      </c>
      <c r="F195" s="39">
        <v>97.440600000000003</v>
      </c>
      <c r="G195" s="39">
        <v>97.68141</v>
      </c>
      <c r="H195" s="39">
        <v>95.266180000000006</v>
      </c>
      <c r="I195" s="40">
        <v>96.796063333333336</v>
      </c>
      <c r="J195" s="39">
        <v>96.660858333333337</v>
      </c>
      <c r="K195" s="39">
        <v>0.21</v>
      </c>
      <c r="L195" s="39">
        <v>99.536666666666676</v>
      </c>
      <c r="M195" s="39">
        <v>361.12333333333339</v>
      </c>
      <c r="N195" s="39">
        <v>22.733333333333334</v>
      </c>
      <c r="O195" s="40">
        <v>14.600000000000001</v>
      </c>
      <c r="P195" s="41">
        <v>15.520569999999999</v>
      </c>
      <c r="Q195" s="42">
        <v>17.291843333333333</v>
      </c>
      <c r="R195" s="43">
        <v>18.850813333333335</v>
      </c>
      <c r="S195" s="40">
        <v>16.796666666666667</v>
      </c>
      <c r="T195" s="44">
        <f t="shared" si="12"/>
        <v>420.33658333333341</v>
      </c>
      <c r="U195" s="9">
        <f t="shared" si="13"/>
        <v>-74.94591270833331</v>
      </c>
      <c r="V195" t="s">
        <v>519</v>
      </c>
    </row>
    <row r="196" spans="3:22" x14ac:dyDescent="0.2">
      <c r="C196" s="8" t="s">
        <v>476</v>
      </c>
      <c r="D196" s="8" t="s">
        <v>15</v>
      </c>
      <c r="E196" s="45" t="s">
        <v>281</v>
      </c>
      <c r="F196" s="39">
        <v>98.564710000000005</v>
      </c>
      <c r="G196" s="39">
        <v>99.786550000000005</v>
      </c>
      <c r="H196" s="39">
        <v>99.782769999999999</v>
      </c>
      <c r="I196" s="40">
        <v>99.378010000000017</v>
      </c>
      <c r="J196" s="39">
        <v>95.05619333333334</v>
      </c>
      <c r="K196" s="39">
        <v>1.3266666666666664</v>
      </c>
      <c r="L196" s="39">
        <v>99.56</v>
      </c>
      <c r="M196" s="39">
        <v>287.06333333333333</v>
      </c>
      <c r="N196" s="39">
        <v>16.670000000000002</v>
      </c>
      <c r="O196" s="40" t="s">
        <v>57</v>
      </c>
      <c r="P196" s="41" t="s">
        <v>57</v>
      </c>
      <c r="Q196" s="42" t="s">
        <v>57</v>
      </c>
      <c r="R196" s="43">
        <v>21.182633333333332</v>
      </c>
      <c r="S196" s="40">
        <v>11.423333333333334</v>
      </c>
      <c r="T196" s="44">
        <f t="shared" si="12"/>
        <v>285.86891666666673</v>
      </c>
      <c r="U196" s="9">
        <f t="shared" si="13"/>
        <v>-209.41357937499998</v>
      </c>
    </row>
    <row r="197" spans="3:22" x14ac:dyDescent="0.2">
      <c r="C197" s="8" t="s">
        <v>345</v>
      </c>
      <c r="D197" s="8" t="s">
        <v>274</v>
      </c>
      <c r="E197" s="45" t="s">
        <v>434</v>
      </c>
      <c r="F197" s="39">
        <v>99.541740000000004</v>
      </c>
      <c r="G197" s="39">
        <v>99.535510000000002</v>
      </c>
      <c r="H197" s="39">
        <v>99.76979</v>
      </c>
      <c r="I197" s="40">
        <v>99.615679999999998</v>
      </c>
      <c r="J197" s="39">
        <v>96.223095000000001</v>
      </c>
      <c r="K197" s="39">
        <v>0.52666666666666673</v>
      </c>
      <c r="L197" s="39">
        <v>100</v>
      </c>
      <c r="M197" s="39">
        <v>377.86666666666662</v>
      </c>
      <c r="N197" s="39">
        <v>20.666666666666668</v>
      </c>
      <c r="O197" s="40">
        <v>10.676666666666668</v>
      </c>
      <c r="P197" s="41">
        <v>9.2657300000000014</v>
      </c>
      <c r="Q197" s="42">
        <v>12.367606666666667</v>
      </c>
      <c r="R197" s="43">
        <v>13.804616666666666</v>
      </c>
      <c r="S197" s="40">
        <v>10.886666666666668</v>
      </c>
      <c r="T197" s="44">
        <f t="shared" si="12"/>
        <v>272.43883333333343</v>
      </c>
      <c r="U197" s="9">
        <f t="shared" si="13"/>
        <v>-222.84366270833328</v>
      </c>
    </row>
    <row r="198" spans="3:22" x14ac:dyDescent="0.2">
      <c r="C198" s="8" t="s">
        <v>477</v>
      </c>
      <c r="D198" s="8" t="s">
        <v>414</v>
      </c>
      <c r="E198" s="45" t="s">
        <v>431</v>
      </c>
      <c r="F198" s="39">
        <v>99.487549999999999</v>
      </c>
      <c r="G198" s="39">
        <v>99.740539999999996</v>
      </c>
      <c r="H198" s="39">
        <v>100</v>
      </c>
      <c r="I198" s="40">
        <v>99.742696666666674</v>
      </c>
      <c r="J198" s="39">
        <v>96.74890400000001</v>
      </c>
      <c r="K198" s="39">
        <v>0.35666666666666669</v>
      </c>
      <c r="L198" s="39">
        <v>100</v>
      </c>
      <c r="M198" s="39">
        <v>413.71333333333331</v>
      </c>
      <c r="N198" s="39">
        <v>16.223333333333333</v>
      </c>
      <c r="O198" s="40" t="s">
        <v>57</v>
      </c>
      <c r="P198" s="41" t="s">
        <v>57</v>
      </c>
      <c r="Q198" s="42" t="s">
        <v>57</v>
      </c>
      <c r="R198" s="43">
        <v>17.618210000000001</v>
      </c>
      <c r="S198" s="40">
        <v>14.520000000000001</v>
      </c>
      <c r="T198" s="44">
        <f t="shared" si="12"/>
        <v>363.36300000000006</v>
      </c>
      <c r="U198" s="9">
        <f t="shared" si="13"/>
        <v>-131.91949604166666</v>
      </c>
    </row>
    <row r="199" spans="3:22" x14ac:dyDescent="0.2">
      <c r="C199" s="8" t="s">
        <v>424</v>
      </c>
      <c r="D199" s="8" t="s">
        <v>277</v>
      </c>
      <c r="E199" s="45" t="s">
        <v>286</v>
      </c>
      <c r="F199" s="39">
        <v>99.942899999999995</v>
      </c>
      <c r="G199" s="39">
        <v>99.911869999999993</v>
      </c>
      <c r="H199" s="39">
        <v>99.889579999999995</v>
      </c>
      <c r="I199" s="40">
        <v>99.914783333333318</v>
      </c>
      <c r="J199" s="39">
        <v>99.474289999999996</v>
      </c>
      <c r="K199" s="39">
        <v>0.37333333333333335</v>
      </c>
      <c r="L199" s="39">
        <v>100</v>
      </c>
      <c r="M199" s="39">
        <v>338.58333333333331</v>
      </c>
      <c r="N199" s="39">
        <v>20.996666666666666</v>
      </c>
      <c r="O199" s="40" t="s">
        <v>57</v>
      </c>
      <c r="P199" s="41" t="s">
        <v>57</v>
      </c>
      <c r="Q199" s="42" t="s">
        <v>57</v>
      </c>
      <c r="R199" s="43">
        <v>18.750993333333334</v>
      </c>
      <c r="S199" s="40">
        <v>15.61</v>
      </c>
      <c r="T199" s="44">
        <f t="shared" si="12"/>
        <v>390.64024999999998</v>
      </c>
      <c r="U199" s="9">
        <f t="shared" si="13"/>
        <v>-104.64224604166674</v>
      </c>
      <c r="V199" s="13"/>
    </row>
    <row r="200" spans="3:22" x14ac:dyDescent="0.2">
      <c r="C200" s="8" t="s">
        <v>346</v>
      </c>
      <c r="D200" s="8" t="s">
        <v>274</v>
      </c>
      <c r="E200" s="45" t="s">
        <v>434</v>
      </c>
      <c r="F200" s="39">
        <v>99.281170000000003</v>
      </c>
      <c r="G200" s="39">
        <v>99.732759999999999</v>
      </c>
      <c r="H200" s="39">
        <v>93.437510000000003</v>
      </c>
      <c r="I200" s="40">
        <v>97.483813333333345</v>
      </c>
      <c r="J200" s="39">
        <v>98.405355</v>
      </c>
      <c r="K200" s="39">
        <v>-0.26666666666666666</v>
      </c>
      <c r="L200" s="39">
        <v>98.62</v>
      </c>
      <c r="M200" s="39">
        <v>417.61666666666662</v>
      </c>
      <c r="N200" s="39">
        <v>15.036666666666667</v>
      </c>
      <c r="O200" s="40">
        <v>21.026666666666667</v>
      </c>
      <c r="P200" s="41">
        <v>15.209563333333334</v>
      </c>
      <c r="Q200" s="42">
        <v>28.918446666666664</v>
      </c>
      <c r="R200" s="43">
        <v>35.62444</v>
      </c>
      <c r="S200" s="40">
        <v>23.183333333333334</v>
      </c>
      <c r="T200" s="44">
        <f t="shared" si="12"/>
        <v>580.16291666666666</v>
      </c>
      <c r="U200" s="10">
        <f t="shared" si="13"/>
        <v>84.880420624999942</v>
      </c>
      <c r="V200" t="s">
        <v>630</v>
      </c>
    </row>
    <row r="201" spans="3:22" x14ac:dyDescent="0.2">
      <c r="C201" s="8" t="s">
        <v>382</v>
      </c>
      <c r="D201" s="8" t="s">
        <v>35</v>
      </c>
      <c r="E201" s="45" t="s">
        <v>286</v>
      </c>
      <c r="F201" s="39">
        <v>99.997309999999999</v>
      </c>
      <c r="G201" s="39">
        <v>100</v>
      </c>
      <c r="H201" s="39">
        <v>100</v>
      </c>
      <c r="I201" s="40">
        <v>99.999103333333323</v>
      </c>
      <c r="J201" s="39">
        <v>98.238441666666674</v>
      </c>
      <c r="K201" s="39">
        <v>0.35333333333333333</v>
      </c>
      <c r="L201" s="39">
        <v>100</v>
      </c>
      <c r="M201" s="39">
        <v>494.78666666666669</v>
      </c>
      <c r="N201" s="39">
        <v>18.583333333333332</v>
      </c>
      <c r="O201" s="40" t="s">
        <v>57</v>
      </c>
      <c r="P201" s="41" t="s">
        <v>57</v>
      </c>
      <c r="Q201" s="42" t="s">
        <v>57</v>
      </c>
      <c r="R201" s="43">
        <v>16.75</v>
      </c>
      <c r="S201" s="40">
        <v>15.036666666666667</v>
      </c>
      <c r="T201" s="44">
        <f t="shared" si="12"/>
        <v>376.29258333333343</v>
      </c>
      <c r="U201" s="9">
        <f t="shared" si="13"/>
        <v>-118.98991270833329</v>
      </c>
    </row>
    <row r="202" spans="3:22" x14ac:dyDescent="0.2">
      <c r="C202" s="8" t="s">
        <v>347</v>
      </c>
      <c r="D202" s="8" t="s">
        <v>361</v>
      </c>
      <c r="E202" s="45" t="s">
        <v>432</v>
      </c>
      <c r="F202" s="39">
        <v>99.20326</v>
      </c>
      <c r="G202" s="39">
        <v>99.342950000000002</v>
      </c>
      <c r="H202" s="39">
        <v>99.691059999999993</v>
      </c>
      <c r="I202" s="40">
        <v>99.412423333333322</v>
      </c>
      <c r="J202" s="39">
        <v>99.152592500000011</v>
      </c>
      <c r="K202" s="39">
        <v>-3.6666666666666674E-2</v>
      </c>
      <c r="L202" s="39">
        <v>100</v>
      </c>
      <c r="M202" s="39">
        <v>427.3866666666666</v>
      </c>
      <c r="N202" s="39">
        <v>21.8</v>
      </c>
      <c r="O202" s="40">
        <v>12.52</v>
      </c>
      <c r="P202" s="41">
        <v>13.096909999999998</v>
      </c>
      <c r="Q202" s="42">
        <v>17.517009999999999</v>
      </c>
      <c r="R202" s="43">
        <v>19.468676666666667</v>
      </c>
      <c r="S202" s="40">
        <v>15.056666666666667</v>
      </c>
      <c r="T202" s="44">
        <f t="shared" si="12"/>
        <v>376.79308333333336</v>
      </c>
      <c r="U202" s="9">
        <f t="shared" si="13"/>
        <v>-118.48941270833336</v>
      </c>
    </row>
    <row r="203" spans="3:22" x14ac:dyDescent="0.2">
      <c r="C203" s="8" t="s">
        <v>393</v>
      </c>
      <c r="D203" s="8" t="s">
        <v>414</v>
      </c>
      <c r="E203" s="45" t="s">
        <v>431</v>
      </c>
      <c r="F203" s="39">
        <v>99.02355</v>
      </c>
      <c r="G203" s="39">
        <v>98.56711</v>
      </c>
      <c r="H203" s="39">
        <v>96.672619999999995</v>
      </c>
      <c r="I203" s="40">
        <v>98.087760000000003</v>
      </c>
      <c r="J203" s="39">
        <v>95.761409999999998</v>
      </c>
      <c r="K203" s="39">
        <v>0.73999999999999988</v>
      </c>
      <c r="L203" s="39">
        <v>100</v>
      </c>
      <c r="M203" s="39">
        <v>669.02666666666676</v>
      </c>
      <c r="N203" s="39">
        <v>24.353333333333335</v>
      </c>
      <c r="O203" s="40" t="s">
        <v>57</v>
      </c>
      <c r="P203" s="41" t="s">
        <v>57</v>
      </c>
      <c r="Q203" s="42">
        <v>22.355520000000002</v>
      </c>
      <c r="R203" s="43">
        <v>23.42197333333333</v>
      </c>
      <c r="S203" s="40">
        <v>18.510000000000002</v>
      </c>
      <c r="T203" s="44">
        <f t="shared" si="12"/>
        <v>463.21275000000009</v>
      </c>
      <c r="U203" s="9">
        <f t="shared" si="13"/>
        <v>-32.069746041666633</v>
      </c>
    </row>
    <row r="204" spans="3:22" x14ac:dyDescent="0.2">
      <c r="C204" s="8" t="s">
        <v>425</v>
      </c>
      <c r="D204" s="8" t="s">
        <v>360</v>
      </c>
      <c r="E204" s="45" t="s">
        <v>431</v>
      </c>
      <c r="F204" s="39">
        <v>99.856080000000006</v>
      </c>
      <c r="G204" s="39">
        <v>99.959419999999994</v>
      </c>
      <c r="H204" s="39">
        <v>99.992369999999994</v>
      </c>
      <c r="I204" s="40">
        <v>99.935956666666655</v>
      </c>
      <c r="J204" s="39">
        <v>99.106345714285709</v>
      </c>
      <c r="K204" s="39">
        <v>0.15666666666666668</v>
      </c>
      <c r="L204" s="39">
        <v>100</v>
      </c>
      <c r="M204" s="39">
        <v>330.92</v>
      </c>
      <c r="N204" s="39">
        <v>15.69</v>
      </c>
      <c r="O204" s="40" t="s">
        <v>57</v>
      </c>
      <c r="P204" s="41">
        <v>18.78</v>
      </c>
      <c r="Q204" s="42">
        <v>14</v>
      </c>
      <c r="R204" s="43">
        <v>13.939310000000001</v>
      </c>
      <c r="S204" s="40">
        <v>10.39</v>
      </c>
      <c r="T204" s="44">
        <f t="shared" si="12"/>
        <v>260.00975000000005</v>
      </c>
      <c r="U204" s="9">
        <f t="shared" si="13"/>
        <v>-235.27274604166666</v>
      </c>
    </row>
    <row r="205" spans="3:22" x14ac:dyDescent="0.2">
      <c r="C205" s="8" t="s">
        <v>478</v>
      </c>
      <c r="D205" s="8" t="s">
        <v>15</v>
      </c>
      <c r="E205" s="45" t="s">
        <v>283</v>
      </c>
      <c r="F205" s="39">
        <v>98.15361</v>
      </c>
      <c r="G205" s="39">
        <v>99.184160000000006</v>
      </c>
      <c r="H205" s="39">
        <v>99.013210000000001</v>
      </c>
      <c r="I205" s="40">
        <v>98.783659999999998</v>
      </c>
      <c r="J205" s="39">
        <v>96.743228000000016</v>
      </c>
      <c r="K205" s="39">
        <v>-0.14000000000000001</v>
      </c>
      <c r="L205" s="39">
        <v>99.856666666666669</v>
      </c>
      <c r="M205" s="39">
        <v>457.93666666666667</v>
      </c>
      <c r="N205" s="39">
        <v>24.766666666666666</v>
      </c>
      <c r="O205" s="40" t="s">
        <v>57</v>
      </c>
      <c r="P205" s="41" t="s">
        <v>57</v>
      </c>
      <c r="Q205" s="42" t="s">
        <v>57</v>
      </c>
      <c r="R205" s="43">
        <v>14.626129999999998</v>
      </c>
      <c r="S205" s="40">
        <v>15.786666666666667</v>
      </c>
      <c r="T205" s="44">
        <f t="shared" si="12"/>
        <v>395.06133333333338</v>
      </c>
      <c r="U205" s="9">
        <f t="shared" si="13"/>
        <v>-100.22116270833334</v>
      </c>
    </row>
    <row r="206" spans="3:22" x14ac:dyDescent="0.2">
      <c r="C206" s="8" t="s">
        <v>388</v>
      </c>
      <c r="D206" s="8" t="s">
        <v>389</v>
      </c>
      <c r="E206" s="45" t="s">
        <v>283</v>
      </c>
      <c r="F206" s="39">
        <v>98.954059999999998</v>
      </c>
      <c r="G206" s="39">
        <v>98.648009999999999</v>
      </c>
      <c r="H206" s="39">
        <v>76.434899999999999</v>
      </c>
      <c r="I206" s="40">
        <v>91.34565666666667</v>
      </c>
      <c r="J206" s="39">
        <v>96.155198333333317</v>
      </c>
      <c r="K206" s="39">
        <v>-0.11333333333333333</v>
      </c>
      <c r="L206" s="39">
        <v>95.373333333333335</v>
      </c>
      <c r="M206" s="39">
        <v>307.56333333333333</v>
      </c>
      <c r="N206" s="39">
        <v>22.986666666666665</v>
      </c>
      <c r="O206" s="40" t="s">
        <v>57</v>
      </c>
      <c r="P206" s="41">
        <v>16.453849999999999</v>
      </c>
      <c r="Q206" s="42">
        <v>24.034323333333333</v>
      </c>
      <c r="R206" s="43">
        <v>26.979453333333336</v>
      </c>
      <c r="S206" s="40">
        <v>19.790000000000003</v>
      </c>
      <c r="T206" s="44">
        <f t="shared" si="12"/>
        <v>495.24475000000012</v>
      </c>
      <c r="U206" s="10">
        <f t="shared" si="13"/>
        <v>-3.774604166659401E-2</v>
      </c>
    </row>
    <row r="207" spans="3:22" x14ac:dyDescent="0.2">
      <c r="C207" s="8" t="s">
        <v>548</v>
      </c>
      <c r="D207" s="8" t="s">
        <v>558</v>
      </c>
      <c r="E207" s="8"/>
      <c r="F207" s="39">
        <v>75.687430000000006</v>
      </c>
      <c r="G207" s="39">
        <v>98.992919999999998</v>
      </c>
      <c r="H207" s="39">
        <v>97.616510000000005</v>
      </c>
      <c r="I207" s="40">
        <v>90.765620000000013</v>
      </c>
      <c r="J207" s="39">
        <v>90.765620000000013</v>
      </c>
      <c r="K207" s="39"/>
      <c r="L207" s="39">
        <v>100</v>
      </c>
      <c r="M207" s="39">
        <v>392.19333333333333</v>
      </c>
      <c r="N207" s="39">
        <v>18.086666666666662</v>
      </c>
      <c r="O207" s="40" t="s">
        <v>57</v>
      </c>
      <c r="P207" s="41" t="s">
        <v>57</v>
      </c>
      <c r="Q207" s="42" t="s">
        <v>57</v>
      </c>
      <c r="R207" s="43" t="s">
        <v>57</v>
      </c>
      <c r="S207" s="40">
        <v>17.883333333333333</v>
      </c>
      <c r="T207" s="44">
        <f t="shared" si="12"/>
        <v>447.53041666666667</v>
      </c>
      <c r="U207" s="9">
        <f t="shared" si="13"/>
        <v>-47.752079375000051</v>
      </c>
    </row>
    <row r="208" spans="3:22" x14ac:dyDescent="0.2">
      <c r="C208" s="8" t="s">
        <v>426</v>
      </c>
      <c r="D208" s="8" t="s">
        <v>9</v>
      </c>
      <c r="E208" s="45" t="s">
        <v>433</v>
      </c>
      <c r="F208" s="39">
        <v>97.825540000000004</v>
      </c>
      <c r="G208" s="39">
        <v>98.248059999999995</v>
      </c>
      <c r="H208" s="39">
        <v>98.411289999999994</v>
      </c>
      <c r="I208" s="40">
        <v>98.161630000000002</v>
      </c>
      <c r="J208" s="39">
        <v>96.425291111111108</v>
      </c>
      <c r="K208" s="39">
        <v>0.52666666666666673</v>
      </c>
      <c r="L208" s="39">
        <v>100</v>
      </c>
      <c r="M208" s="39">
        <v>558.12666666666667</v>
      </c>
      <c r="N208" s="39">
        <v>23.083333333333332</v>
      </c>
      <c r="O208" s="40" t="s">
        <v>57</v>
      </c>
      <c r="P208" s="41" t="s">
        <v>57</v>
      </c>
      <c r="Q208" s="42" t="s">
        <v>57</v>
      </c>
      <c r="R208" s="43">
        <v>15.3</v>
      </c>
      <c r="S208" s="40">
        <v>15.886666666666665</v>
      </c>
      <c r="T208" s="44">
        <f t="shared" si="12"/>
        <v>397.56383333333332</v>
      </c>
      <c r="U208" s="9">
        <f t="shared" si="13"/>
        <v>-97.718662708333397</v>
      </c>
    </row>
    <row r="209" spans="3:22" x14ac:dyDescent="0.2">
      <c r="C209" s="8" t="s">
        <v>549</v>
      </c>
      <c r="D209" s="8" t="s">
        <v>350</v>
      </c>
      <c r="E209" s="8" t="s">
        <v>431</v>
      </c>
      <c r="F209" s="39"/>
      <c r="G209" s="39"/>
      <c r="H209" s="39">
        <v>98.447609999999997</v>
      </c>
      <c r="I209" s="40">
        <v>98.447609999999997</v>
      </c>
      <c r="J209" s="39">
        <v>98.447609999999997</v>
      </c>
      <c r="K209" s="39"/>
      <c r="L209" s="39">
        <v>100</v>
      </c>
      <c r="M209" s="39">
        <v>258.41000000000003</v>
      </c>
      <c r="N209" s="39">
        <v>16.09</v>
      </c>
      <c r="O209" s="40" t="s">
        <v>57</v>
      </c>
      <c r="P209" s="41" t="s">
        <v>57</v>
      </c>
      <c r="Q209" s="42" t="s">
        <v>57</v>
      </c>
      <c r="R209" s="43" t="s">
        <v>57</v>
      </c>
      <c r="S209" s="40">
        <v>12.54</v>
      </c>
      <c r="T209" s="44">
        <f t="shared" si="12"/>
        <v>313.81350000000003</v>
      </c>
      <c r="U209" s="9">
        <f t="shared" si="13"/>
        <v>-181.46899604166668</v>
      </c>
    </row>
    <row r="210" spans="3:22" x14ac:dyDescent="0.2">
      <c r="C210" s="8" t="s">
        <v>327</v>
      </c>
      <c r="D210" s="8" t="s">
        <v>48</v>
      </c>
      <c r="E210" s="45" t="s">
        <v>288</v>
      </c>
      <c r="F210" s="39">
        <v>98.675780000000003</v>
      </c>
      <c r="G210" s="39">
        <v>99.268029999999996</v>
      </c>
      <c r="H210" s="39">
        <v>99.734809999999996</v>
      </c>
      <c r="I210" s="40">
        <v>99.226206666666656</v>
      </c>
      <c r="J210" s="39">
        <v>97.926562500000003</v>
      </c>
      <c r="K210" s="39">
        <v>0.14666666666666667</v>
      </c>
      <c r="L210" s="39">
        <v>100</v>
      </c>
      <c r="M210" s="55">
        <v>494.5</v>
      </c>
      <c r="N210" s="39">
        <v>20.623333333333331</v>
      </c>
      <c r="O210" s="40">
        <v>18.343333333333334</v>
      </c>
      <c r="P210" s="41">
        <v>15.783886666666668</v>
      </c>
      <c r="Q210" s="42">
        <v>18.13128</v>
      </c>
      <c r="R210" s="43">
        <v>22.190770000000001</v>
      </c>
      <c r="S210" s="40">
        <v>17.183333333333334</v>
      </c>
      <c r="T210" s="44">
        <f t="shared" si="12"/>
        <v>430.01291666666668</v>
      </c>
      <c r="U210" s="9">
        <f t="shared" si="13"/>
        <v>-65.269579375000035</v>
      </c>
      <c r="V210" t="s">
        <v>632</v>
      </c>
    </row>
    <row r="211" spans="3:22" x14ac:dyDescent="0.2">
      <c r="C211" s="8" t="s">
        <v>328</v>
      </c>
      <c r="D211" s="8" t="s">
        <v>44</v>
      </c>
      <c r="E211" s="45" t="s">
        <v>288</v>
      </c>
      <c r="F211" s="39">
        <v>99.923810000000003</v>
      </c>
      <c r="G211" s="39">
        <v>99.912660000000002</v>
      </c>
      <c r="H211" s="39">
        <v>99.941990000000004</v>
      </c>
      <c r="I211" s="40">
        <v>99.926153333333332</v>
      </c>
      <c r="J211" s="39">
        <v>99.812378333333342</v>
      </c>
      <c r="K211" s="39">
        <v>0.32</v>
      </c>
      <c r="L211" s="39">
        <v>100</v>
      </c>
      <c r="M211" s="55">
        <v>389.4</v>
      </c>
      <c r="N211" s="39">
        <v>16.976666666666667</v>
      </c>
      <c r="O211" s="40">
        <v>14.020000000000001</v>
      </c>
      <c r="P211" s="41">
        <v>14.088186666666667</v>
      </c>
      <c r="Q211" s="42">
        <v>16.845370000000003</v>
      </c>
      <c r="R211" s="43">
        <v>18.465306666666667</v>
      </c>
      <c r="S211" s="40">
        <v>14.356666666666667</v>
      </c>
      <c r="T211" s="44">
        <f t="shared" si="12"/>
        <v>359.27558333333337</v>
      </c>
      <c r="U211" s="9">
        <f t="shared" si="13"/>
        <v>-136.00691270833335</v>
      </c>
      <c r="V211" t="s">
        <v>632</v>
      </c>
    </row>
    <row r="212" spans="3:22" x14ac:dyDescent="0.2">
      <c r="C212" s="8"/>
      <c r="D212" s="8"/>
      <c r="E212" s="35"/>
      <c r="F212" s="16">
        <f>SUM(F3:F211)/191</f>
        <v>92.962960628272299</v>
      </c>
      <c r="G212" s="16">
        <f>SUM(G3:G211)/197</f>
        <v>94.846832182741096</v>
      </c>
      <c r="H212" s="16">
        <f>SUM(H3:H211)/206</f>
        <v>95.740741699029115</v>
      </c>
      <c r="I212" s="16">
        <f>SUM(I3:I211)/206</f>
        <v>94.423231472491949</v>
      </c>
      <c r="J212" s="16">
        <f t="shared" ref="J212" si="14">SUM(J3:J211)/209</f>
        <v>92.417086398333979</v>
      </c>
      <c r="K212" s="16">
        <f>SUM(K3:K211)/190</f>
        <v>0.51564035087719284</v>
      </c>
      <c r="L212" s="16">
        <f>SUM(L3:L211)/207</f>
        <v>98.650152979066036</v>
      </c>
      <c r="M212" s="16">
        <f>SUM(M3:M211)/204</f>
        <v>580.29956699346394</v>
      </c>
      <c r="N212" s="16">
        <f>SUM(N3:N211)/208</f>
        <v>19.134567307692315</v>
      </c>
      <c r="O212" s="5">
        <v>23.937876712328766</v>
      </c>
      <c r="P212" s="5">
        <v>21.277591446078429</v>
      </c>
      <c r="Q212" s="5">
        <v>25.344460382716061</v>
      </c>
      <c r="R212" s="5">
        <v>28.214885707070703</v>
      </c>
      <c r="S212" s="16">
        <f>SUM(S3:S211)/200</f>
        <v>19.791508333333333</v>
      </c>
      <c r="T212" s="25">
        <f>SUM(T3:T211)/200</f>
        <v>495.28249604166672</v>
      </c>
      <c r="U212" s="16"/>
    </row>
    <row r="213" spans="3:22" x14ac:dyDescent="0.2">
      <c r="F213"/>
    </row>
    <row r="214" spans="3:22" x14ac:dyDescent="0.2">
      <c r="F214"/>
    </row>
    <row r="215" spans="3:22" x14ac:dyDescent="0.2">
      <c r="F215"/>
    </row>
    <row r="216" spans="3:22" x14ac:dyDescent="0.2">
      <c r="F216"/>
    </row>
    <row r="217" spans="3:22" x14ac:dyDescent="0.2">
      <c r="F217"/>
    </row>
    <row r="218" spans="3:22" x14ac:dyDescent="0.2">
      <c r="F218"/>
    </row>
    <row r="219" spans="3:22" x14ac:dyDescent="0.2">
      <c r="F219"/>
    </row>
    <row r="220" spans="3:22" x14ac:dyDescent="0.2">
      <c r="F220"/>
    </row>
    <row r="221" spans="3:22" x14ac:dyDescent="0.2">
      <c r="F221"/>
    </row>
    <row r="222" spans="3:22" x14ac:dyDescent="0.2">
      <c r="F222"/>
    </row>
    <row r="223" spans="3:22" x14ac:dyDescent="0.2">
      <c r="F223"/>
    </row>
    <row r="224" spans="3:22" x14ac:dyDescent="0.2">
      <c r="F224"/>
    </row>
    <row r="225" spans="6:6" x14ac:dyDescent="0.2">
      <c r="F225"/>
    </row>
    <row r="226" spans="6:6" x14ac:dyDescent="0.2">
      <c r="F226"/>
    </row>
    <row r="227" spans="6:6" x14ac:dyDescent="0.2">
      <c r="F227"/>
    </row>
    <row r="228" spans="6:6" x14ac:dyDescent="0.2">
      <c r="F228"/>
    </row>
    <row r="229" spans="6:6" x14ac:dyDescent="0.2">
      <c r="F229"/>
    </row>
    <row r="230" spans="6:6" x14ac:dyDescent="0.2">
      <c r="F230"/>
    </row>
    <row r="231" spans="6:6" x14ac:dyDescent="0.2">
      <c r="F231"/>
    </row>
    <row r="232" spans="6:6" x14ac:dyDescent="0.2">
      <c r="F232"/>
    </row>
    <row r="233" spans="6:6" x14ac:dyDescent="0.2">
      <c r="F233"/>
    </row>
    <row r="234" spans="6:6" x14ac:dyDescent="0.2">
      <c r="F234"/>
    </row>
    <row r="235" spans="6:6" x14ac:dyDescent="0.2">
      <c r="F235"/>
    </row>
    <row r="236" spans="6:6" x14ac:dyDescent="0.2">
      <c r="F236"/>
    </row>
    <row r="237" spans="6:6" x14ac:dyDescent="0.2">
      <c r="F237"/>
    </row>
    <row r="238" spans="6:6" x14ac:dyDescent="0.2">
      <c r="F238"/>
    </row>
    <row r="239" spans="6:6" x14ac:dyDescent="0.2">
      <c r="F239"/>
    </row>
    <row r="240" spans="6:6" x14ac:dyDescent="0.2">
      <c r="F240"/>
    </row>
    <row r="241" spans="6:6" x14ac:dyDescent="0.2">
      <c r="F241"/>
    </row>
    <row r="242" spans="6:6" x14ac:dyDescent="0.2">
      <c r="F242"/>
    </row>
    <row r="243" spans="6:6" x14ac:dyDescent="0.2">
      <c r="F243"/>
    </row>
    <row r="244" spans="6:6" x14ac:dyDescent="0.2">
      <c r="F244"/>
    </row>
    <row r="245" spans="6:6" x14ac:dyDescent="0.2">
      <c r="F245"/>
    </row>
    <row r="246" spans="6:6" x14ac:dyDescent="0.2">
      <c r="F246"/>
    </row>
    <row r="247" spans="6:6" x14ac:dyDescent="0.2">
      <c r="F247"/>
    </row>
    <row r="248" spans="6:6" x14ac:dyDescent="0.2">
      <c r="F248"/>
    </row>
    <row r="249" spans="6:6" x14ac:dyDescent="0.2">
      <c r="F249"/>
    </row>
    <row r="250" spans="6:6" x14ac:dyDescent="0.2">
      <c r="F250"/>
    </row>
    <row r="251" spans="6:6" x14ac:dyDescent="0.2">
      <c r="F251"/>
    </row>
    <row r="252" spans="6:6" x14ac:dyDescent="0.2">
      <c r="F252"/>
    </row>
    <row r="253" spans="6:6" x14ac:dyDescent="0.2">
      <c r="F253"/>
    </row>
    <row r="254" spans="6:6" x14ac:dyDescent="0.2">
      <c r="F254"/>
    </row>
    <row r="255" spans="6:6" x14ac:dyDescent="0.2">
      <c r="F255"/>
    </row>
    <row r="256" spans="6:6" x14ac:dyDescent="0.2">
      <c r="F256"/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  <row r="279" spans="6:6" x14ac:dyDescent="0.2">
      <c r="F279"/>
    </row>
    <row r="280" spans="6:6" x14ac:dyDescent="0.2">
      <c r="F280"/>
    </row>
    <row r="281" spans="6:6" x14ac:dyDescent="0.2">
      <c r="F281"/>
    </row>
    <row r="282" spans="6:6" x14ac:dyDescent="0.2">
      <c r="F282"/>
    </row>
    <row r="283" spans="6:6" x14ac:dyDescent="0.2">
      <c r="F283"/>
    </row>
    <row r="284" spans="6:6" x14ac:dyDescent="0.2">
      <c r="F284"/>
    </row>
    <row r="285" spans="6:6" x14ac:dyDescent="0.2">
      <c r="F285"/>
    </row>
    <row r="286" spans="6:6" x14ac:dyDescent="0.2">
      <c r="F286"/>
    </row>
    <row r="287" spans="6:6" x14ac:dyDescent="0.2">
      <c r="F287"/>
    </row>
    <row r="288" spans="6:6" x14ac:dyDescent="0.2">
      <c r="F288"/>
    </row>
    <row r="289" spans="6:6" x14ac:dyDescent="0.2">
      <c r="F289"/>
    </row>
    <row r="290" spans="6:6" x14ac:dyDescent="0.2">
      <c r="F290"/>
    </row>
    <row r="291" spans="6:6" x14ac:dyDescent="0.2">
      <c r="F291"/>
    </row>
    <row r="292" spans="6:6" x14ac:dyDescent="0.2">
      <c r="F292"/>
    </row>
    <row r="293" spans="6:6" x14ac:dyDescent="0.2">
      <c r="F293"/>
    </row>
    <row r="294" spans="6:6" x14ac:dyDescent="0.2">
      <c r="F294"/>
    </row>
    <row r="295" spans="6:6" x14ac:dyDescent="0.2">
      <c r="F295"/>
    </row>
    <row r="296" spans="6:6" x14ac:dyDescent="0.2">
      <c r="F296"/>
    </row>
    <row r="297" spans="6:6" x14ac:dyDescent="0.2">
      <c r="F297"/>
    </row>
    <row r="298" spans="6:6" x14ac:dyDescent="0.2">
      <c r="F298"/>
    </row>
    <row r="299" spans="6:6" x14ac:dyDescent="0.2">
      <c r="F299"/>
    </row>
    <row r="300" spans="6:6" x14ac:dyDescent="0.2">
      <c r="F300"/>
    </row>
    <row r="301" spans="6:6" x14ac:dyDescent="0.2">
      <c r="F301"/>
    </row>
    <row r="302" spans="6:6" x14ac:dyDescent="0.2">
      <c r="F302"/>
    </row>
    <row r="303" spans="6:6" x14ac:dyDescent="0.2">
      <c r="F303"/>
    </row>
    <row r="304" spans="6:6" x14ac:dyDescent="0.2">
      <c r="F304"/>
    </row>
    <row r="305" spans="6:6" x14ac:dyDescent="0.2">
      <c r="F305"/>
    </row>
    <row r="306" spans="6:6" x14ac:dyDescent="0.2">
      <c r="F306"/>
    </row>
    <row r="307" spans="6:6" x14ac:dyDescent="0.2">
      <c r="F307"/>
    </row>
    <row r="308" spans="6:6" x14ac:dyDescent="0.2">
      <c r="F308"/>
    </row>
    <row r="309" spans="6:6" x14ac:dyDescent="0.2">
      <c r="F309"/>
    </row>
    <row r="310" spans="6:6" x14ac:dyDescent="0.2">
      <c r="F310"/>
    </row>
    <row r="311" spans="6:6" x14ac:dyDescent="0.2">
      <c r="F311"/>
    </row>
    <row r="312" spans="6:6" x14ac:dyDescent="0.2">
      <c r="F312"/>
    </row>
    <row r="313" spans="6:6" x14ac:dyDescent="0.2">
      <c r="F313"/>
    </row>
    <row r="314" spans="6:6" x14ac:dyDescent="0.2">
      <c r="F314"/>
    </row>
    <row r="315" spans="6:6" x14ac:dyDescent="0.2">
      <c r="F315"/>
    </row>
    <row r="316" spans="6:6" x14ac:dyDescent="0.2">
      <c r="F316"/>
    </row>
    <row r="317" spans="6:6" x14ac:dyDescent="0.2">
      <c r="F317"/>
    </row>
    <row r="318" spans="6:6" x14ac:dyDescent="0.2">
      <c r="F318"/>
    </row>
    <row r="319" spans="6:6" x14ac:dyDescent="0.2">
      <c r="F319"/>
    </row>
    <row r="320" spans="6:6" x14ac:dyDescent="0.2">
      <c r="F320"/>
    </row>
    <row r="321" spans="6:6" x14ac:dyDescent="0.2">
      <c r="F321"/>
    </row>
    <row r="322" spans="6:6" x14ac:dyDescent="0.2">
      <c r="F322"/>
    </row>
    <row r="323" spans="6:6" x14ac:dyDescent="0.2">
      <c r="F323"/>
    </row>
    <row r="324" spans="6:6" x14ac:dyDescent="0.2">
      <c r="F324"/>
    </row>
    <row r="325" spans="6:6" x14ac:dyDescent="0.2">
      <c r="F325"/>
    </row>
    <row r="326" spans="6:6" x14ac:dyDescent="0.2">
      <c r="F326"/>
    </row>
    <row r="327" spans="6:6" x14ac:dyDescent="0.2">
      <c r="F327"/>
    </row>
    <row r="328" spans="6:6" x14ac:dyDescent="0.2">
      <c r="F328"/>
    </row>
    <row r="329" spans="6:6" x14ac:dyDescent="0.2">
      <c r="F329"/>
    </row>
    <row r="330" spans="6:6" x14ac:dyDescent="0.2">
      <c r="F330"/>
    </row>
    <row r="331" spans="6:6" x14ac:dyDescent="0.2">
      <c r="F331"/>
    </row>
    <row r="332" spans="6:6" x14ac:dyDescent="0.2">
      <c r="F332"/>
    </row>
    <row r="333" spans="6:6" x14ac:dyDescent="0.2">
      <c r="F333"/>
    </row>
    <row r="334" spans="6:6" x14ac:dyDescent="0.2">
      <c r="F334"/>
    </row>
    <row r="335" spans="6:6" x14ac:dyDescent="0.2">
      <c r="F335"/>
    </row>
    <row r="336" spans="6:6" x14ac:dyDescent="0.2">
      <c r="F336"/>
    </row>
    <row r="337" spans="6:6" x14ac:dyDescent="0.2">
      <c r="F337"/>
    </row>
    <row r="338" spans="6:6" x14ac:dyDescent="0.2">
      <c r="F338"/>
    </row>
  </sheetData>
  <autoFilter ref="C2:V212" xr:uid="{ECD96C3E-E451-A84C-A9B3-422BB2837935}"/>
  <mergeCells count="4">
    <mergeCell ref="F1:J1"/>
    <mergeCell ref="K1:L1"/>
    <mergeCell ref="O1:S1"/>
    <mergeCell ref="T1:U1"/>
  </mergeCells>
  <phoneticPr fontId="4" type="noConversion"/>
  <pageMargins left="0.75" right="0.75" top="1" bottom="1" header="0.5" footer="0.5"/>
  <pageSetup paperSize="9" scale="38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4E7D-244B-A445-8F43-054BFE68413D}">
  <sheetPr>
    <pageSetUpPr fitToPage="1"/>
  </sheetPr>
  <dimension ref="A1:AC231"/>
  <sheetViews>
    <sheetView zoomScale="86" zoomScaleNormal="86" workbookViewId="0">
      <pane xSplit="1" topLeftCell="B1" activePane="topRight" state="frozen"/>
      <selection pane="topRight" sqref="A1:B1048576"/>
    </sheetView>
  </sheetViews>
  <sheetFormatPr baseColWidth="10" defaultRowHeight="16" x14ac:dyDescent="0.2"/>
  <cols>
    <col min="1" max="1" width="90.83203125" bestFit="1" customWidth="1"/>
    <col min="2" max="2" width="16.83203125" customWidth="1"/>
    <col min="3" max="3" width="20.6640625" customWidth="1"/>
    <col min="4" max="9" width="13.5" customWidth="1"/>
    <col min="10" max="10" width="22.1640625" style="2" customWidth="1"/>
    <col min="11" max="11" width="13.5" customWidth="1"/>
    <col min="12" max="19" width="13.5" style="2" customWidth="1"/>
    <col min="20" max="20" width="8.1640625" customWidth="1"/>
    <col min="21" max="21" width="98.6640625" bestFit="1" customWidth="1"/>
  </cols>
  <sheetData>
    <row r="1" spans="1:21" ht="21" x14ac:dyDescent="0.25">
      <c r="D1" s="114" t="s">
        <v>578</v>
      </c>
      <c r="E1" s="114"/>
      <c r="F1" s="114"/>
      <c r="G1" s="114"/>
      <c r="H1" s="114"/>
      <c r="I1" s="115" t="s">
        <v>38</v>
      </c>
      <c r="J1" s="115"/>
      <c r="K1" s="17"/>
      <c r="L1" s="17"/>
      <c r="M1" s="114" t="s">
        <v>579</v>
      </c>
      <c r="N1" s="114"/>
      <c r="O1" s="114"/>
      <c r="P1" s="114"/>
      <c r="Q1" s="114"/>
      <c r="R1" s="116" t="s">
        <v>61</v>
      </c>
      <c r="S1" s="116"/>
      <c r="T1" s="17"/>
    </row>
    <row r="2" spans="1:21" x14ac:dyDescent="0.2">
      <c r="A2" s="3" t="s">
        <v>39</v>
      </c>
      <c r="B2" s="3" t="s">
        <v>411</v>
      </c>
      <c r="D2" s="26" t="s">
        <v>573</v>
      </c>
      <c r="E2" s="26" t="s">
        <v>574</v>
      </c>
      <c r="F2" s="27" t="s">
        <v>575</v>
      </c>
      <c r="G2" s="27" t="s">
        <v>576</v>
      </c>
      <c r="H2" s="26" t="s">
        <v>577</v>
      </c>
      <c r="I2" s="28" t="s">
        <v>38</v>
      </c>
      <c r="J2" s="28" t="s">
        <v>580</v>
      </c>
      <c r="K2" s="28" t="s">
        <v>55</v>
      </c>
      <c r="L2" s="28" t="s">
        <v>56</v>
      </c>
      <c r="M2" s="29" t="s">
        <v>457</v>
      </c>
      <c r="N2" s="30" t="s">
        <v>586</v>
      </c>
      <c r="O2" s="31" t="s">
        <v>587</v>
      </c>
      <c r="P2" s="32" t="s">
        <v>635</v>
      </c>
      <c r="Q2" s="29" t="s">
        <v>588</v>
      </c>
      <c r="R2" s="28" t="s">
        <v>61</v>
      </c>
      <c r="S2" s="28" t="s">
        <v>282</v>
      </c>
      <c r="T2" s="28" t="s">
        <v>64</v>
      </c>
    </row>
    <row r="3" spans="1:21" ht="18" customHeight="1" x14ac:dyDescent="0.2">
      <c r="A3" s="56" t="s">
        <v>263</v>
      </c>
      <c r="B3" s="57"/>
      <c r="C3" t="s">
        <v>281</v>
      </c>
      <c r="D3" s="58">
        <v>29.168610000000001</v>
      </c>
      <c r="E3" s="58">
        <v>36.27205</v>
      </c>
      <c r="F3" s="59">
        <v>98.466260000000005</v>
      </c>
      <c r="G3" s="110">
        <v>54.635640000000002</v>
      </c>
      <c r="H3" s="60">
        <v>68.802544999999995</v>
      </c>
      <c r="I3" s="20">
        <v>0.20333333333333337</v>
      </c>
      <c r="J3" s="18">
        <v>99.988733333333343</v>
      </c>
      <c r="K3" s="61"/>
      <c r="L3" s="20">
        <v>19.196666666666669</v>
      </c>
      <c r="M3" s="79">
        <v>27.85</v>
      </c>
      <c r="N3" s="62">
        <v>26.57</v>
      </c>
      <c r="O3" s="63">
        <v>28.96</v>
      </c>
      <c r="P3" s="64">
        <v>23.86</v>
      </c>
      <c r="Q3" s="98">
        <v>21.256666666666664</v>
      </c>
      <c r="R3" s="65">
        <f t="shared" ref="R3:R9" si="0">SUM(Q3*0.275)*91</f>
        <v>531.94808333333333</v>
      </c>
      <c r="S3" s="66">
        <f t="shared" ref="S3:S9" si="1">R3-R$142</f>
        <v>-27.990553832116689</v>
      </c>
      <c r="T3" s="67">
        <f t="shared" ref="T3:T66" si="2">SUM((Q3*0.21233)*91)/1000</f>
        <v>0.41072195103333325</v>
      </c>
      <c r="U3" t="s">
        <v>590</v>
      </c>
    </row>
    <row r="4" spans="1:21" x14ac:dyDescent="0.2">
      <c r="A4" s="56" t="s">
        <v>377</v>
      </c>
      <c r="B4" s="57">
        <v>45444</v>
      </c>
      <c r="C4" t="s">
        <v>286</v>
      </c>
      <c r="D4" s="58">
        <v>99.361429999999999</v>
      </c>
      <c r="E4" s="58">
        <v>98.026480000000006</v>
      </c>
      <c r="F4" s="59">
        <v>99.969250000000002</v>
      </c>
      <c r="G4" s="98">
        <v>99.119053333333341</v>
      </c>
      <c r="H4" s="58">
        <v>99.240952500000006</v>
      </c>
      <c r="I4" s="20">
        <v>-0.26666666666666666</v>
      </c>
      <c r="J4" s="18">
        <v>99.735929999999996</v>
      </c>
      <c r="K4" s="61">
        <v>332.34666666666664</v>
      </c>
      <c r="L4" s="68">
        <v>0</v>
      </c>
      <c r="M4" s="104">
        <v>13.41</v>
      </c>
      <c r="N4" s="69">
        <v>12.04</v>
      </c>
      <c r="O4" s="70">
        <v>14.05</v>
      </c>
      <c r="P4" s="64">
        <v>16.34</v>
      </c>
      <c r="Q4" s="98">
        <v>13.36</v>
      </c>
      <c r="R4" s="65">
        <f t="shared" si="0"/>
        <v>334.334</v>
      </c>
      <c r="S4" s="66">
        <f t="shared" si="1"/>
        <v>-225.60463716545001</v>
      </c>
      <c r="T4" s="67">
        <f t="shared" si="2"/>
        <v>0.25814232079999999</v>
      </c>
    </row>
    <row r="5" spans="1:21" x14ac:dyDescent="0.2">
      <c r="A5" s="56" t="s">
        <v>69</v>
      </c>
      <c r="B5" s="57">
        <v>45638</v>
      </c>
      <c r="C5" t="s">
        <v>283</v>
      </c>
      <c r="D5" s="58">
        <v>99.439260000000004</v>
      </c>
      <c r="E5" s="58">
        <v>99.583939999999998</v>
      </c>
      <c r="F5" s="59">
        <v>99.974630000000005</v>
      </c>
      <c r="G5" s="98">
        <v>99.665943333333345</v>
      </c>
      <c r="H5" s="58">
        <v>99.157299999999992</v>
      </c>
      <c r="I5" s="20">
        <v>0.42666666666666669</v>
      </c>
      <c r="J5" s="18">
        <v>100</v>
      </c>
      <c r="K5" s="61">
        <v>401.88666666666671</v>
      </c>
      <c r="L5" s="20">
        <v>14.709999999999999</v>
      </c>
      <c r="M5" s="79">
        <v>14.4</v>
      </c>
      <c r="N5" s="62">
        <v>12.85</v>
      </c>
      <c r="O5" s="63">
        <v>16.59</v>
      </c>
      <c r="P5" s="64">
        <v>19.13</v>
      </c>
      <c r="Q5" s="98">
        <v>14.046666666666667</v>
      </c>
      <c r="R5" s="65">
        <f t="shared" si="0"/>
        <v>351.51783333333333</v>
      </c>
      <c r="S5" s="66">
        <f t="shared" si="1"/>
        <v>-208.42080383211669</v>
      </c>
      <c r="T5" s="67">
        <f t="shared" si="2"/>
        <v>0.27141011473333332</v>
      </c>
    </row>
    <row r="6" spans="1:21" x14ac:dyDescent="0.2">
      <c r="A6" s="56" t="s">
        <v>415</v>
      </c>
      <c r="B6" s="56"/>
      <c r="C6" t="s">
        <v>286</v>
      </c>
      <c r="D6" s="58">
        <v>93.636430000000004</v>
      </c>
      <c r="E6" s="58">
        <v>97.037850000000006</v>
      </c>
      <c r="F6" s="59">
        <v>96.081860000000006</v>
      </c>
      <c r="G6" s="98">
        <v>95.585380000000001</v>
      </c>
      <c r="H6" s="60">
        <v>65.194692857142869</v>
      </c>
      <c r="I6" s="20">
        <v>0.13999999999999999</v>
      </c>
      <c r="J6" s="18">
        <v>100</v>
      </c>
      <c r="K6" s="61">
        <v>511.99333333333328</v>
      </c>
      <c r="L6" s="20">
        <v>20.986666666666665</v>
      </c>
      <c r="M6" s="71"/>
      <c r="N6" s="72"/>
      <c r="O6" s="107">
        <v>40.68</v>
      </c>
      <c r="P6" s="73">
        <v>40.74</v>
      </c>
      <c r="Q6" s="98">
        <v>27.733333333333334</v>
      </c>
      <c r="R6" s="65">
        <f t="shared" si="0"/>
        <v>694.02666666666676</v>
      </c>
      <c r="S6" s="74">
        <f t="shared" si="1"/>
        <v>134.08802950121674</v>
      </c>
      <c r="T6" s="67">
        <f t="shared" si="2"/>
        <v>0.53586429866666674</v>
      </c>
      <c r="U6" t="s">
        <v>591</v>
      </c>
    </row>
    <row r="7" spans="1:21" x14ac:dyDescent="0.2">
      <c r="A7" s="56" t="s">
        <v>371</v>
      </c>
      <c r="B7" s="57">
        <v>45434</v>
      </c>
      <c r="C7" t="s">
        <v>286</v>
      </c>
      <c r="D7" s="58">
        <v>99.574560000000005</v>
      </c>
      <c r="E7" s="58">
        <v>99.696770000000001</v>
      </c>
      <c r="F7" s="59">
        <v>99.872079999999997</v>
      </c>
      <c r="G7" s="98">
        <v>99.714470000000006</v>
      </c>
      <c r="H7" s="58">
        <v>99.233852499999998</v>
      </c>
      <c r="I7" s="20">
        <v>-4.6666666666666669E-2</v>
      </c>
      <c r="J7" s="18">
        <v>100</v>
      </c>
      <c r="K7" s="61">
        <v>662.17333333333329</v>
      </c>
      <c r="L7" s="20">
        <v>20.716666666666665</v>
      </c>
      <c r="M7" s="71">
        <v>14.01</v>
      </c>
      <c r="N7" s="69">
        <v>12.88</v>
      </c>
      <c r="O7" s="70">
        <v>0</v>
      </c>
      <c r="P7" s="64">
        <v>19.96</v>
      </c>
      <c r="Q7" s="98">
        <v>16.943333333333335</v>
      </c>
      <c r="R7" s="65">
        <f t="shared" si="0"/>
        <v>424.00691666666677</v>
      </c>
      <c r="S7" s="66">
        <f t="shared" si="1"/>
        <v>-135.93172049878325</v>
      </c>
      <c r="T7" s="67">
        <f t="shared" si="2"/>
        <v>0.32737959496666669</v>
      </c>
    </row>
    <row r="8" spans="1:21" x14ac:dyDescent="0.2">
      <c r="A8" s="56" t="s">
        <v>71</v>
      </c>
      <c r="B8" s="57">
        <v>44743</v>
      </c>
      <c r="C8" t="s">
        <v>281</v>
      </c>
      <c r="D8" s="58">
        <v>100</v>
      </c>
      <c r="E8" s="58">
        <v>100</v>
      </c>
      <c r="F8" s="59">
        <v>99.992149999999995</v>
      </c>
      <c r="G8" s="98">
        <v>99.997383333333332</v>
      </c>
      <c r="H8" s="58">
        <v>97.916169166666677</v>
      </c>
      <c r="I8" s="20">
        <v>0.51666666666666672</v>
      </c>
      <c r="J8" s="18">
        <v>100</v>
      </c>
      <c r="K8" s="61">
        <v>444.73666666666668</v>
      </c>
      <c r="L8" s="20">
        <v>22.293333333333337</v>
      </c>
      <c r="M8" s="79">
        <v>34.380000000000003</v>
      </c>
      <c r="N8" s="62">
        <v>27.14</v>
      </c>
      <c r="O8" s="63">
        <v>30.92</v>
      </c>
      <c r="P8" s="64">
        <v>29.43</v>
      </c>
      <c r="Q8" s="98">
        <v>26.826666666666664</v>
      </c>
      <c r="R8" s="65">
        <f t="shared" si="0"/>
        <v>671.33733333333339</v>
      </c>
      <c r="S8" s="74">
        <f t="shared" si="1"/>
        <v>111.39869616788337</v>
      </c>
      <c r="T8" s="67">
        <f t="shared" si="2"/>
        <v>0.51834565813333322</v>
      </c>
    </row>
    <row r="9" spans="1:21" x14ac:dyDescent="0.2">
      <c r="A9" s="56" t="s">
        <v>559</v>
      </c>
      <c r="B9" s="57"/>
      <c r="C9" t="s">
        <v>286</v>
      </c>
      <c r="D9" s="58"/>
      <c r="E9" s="58">
        <v>85.420559999999995</v>
      </c>
      <c r="F9" s="59">
        <v>100</v>
      </c>
      <c r="G9" s="98">
        <v>92.710279999999997</v>
      </c>
      <c r="H9" s="58">
        <v>92.710279999999997</v>
      </c>
      <c r="I9" s="20">
        <v>0.32</v>
      </c>
      <c r="J9" s="18">
        <v>99.857685000000004</v>
      </c>
      <c r="K9" s="61">
        <v>608.22</v>
      </c>
      <c r="L9" s="20">
        <v>22.414999999999999</v>
      </c>
      <c r="M9" s="79"/>
      <c r="N9" s="62"/>
      <c r="O9" s="63"/>
      <c r="P9" s="64"/>
      <c r="Q9" s="98">
        <v>13.25</v>
      </c>
      <c r="R9" s="65">
        <f t="shared" si="0"/>
        <v>331.58125000000001</v>
      </c>
      <c r="S9" s="66">
        <f t="shared" si="1"/>
        <v>-228.35738716545001</v>
      </c>
      <c r="T9" s="67">
        <f t="shared" si="2"/>
        <v>0.25601689749999995</v>
      </c>
    </row>
    <row r="10" spans="1:21" x14ac:dyDescent="0.2">
      <c r="A10" s="56" t="s">
        <v>560</v>
      </c>
      <c r="B10" s="57">
        <v>44823</v>
      </c>
      <c r="C10" t="s">
        <v>286</v>
      </c>
      <c r="D10" s="58"/>
      <c r="E10" s="58"/>
      <c r="F10" s="59"/>
      <c r="G10" s="98">
        <v>0</v>
      </c>
      <c r="H10" s="58">
        <v>0</v>
      </c>
      <c r="I10" s="20">
        <v>0</v>
      </c>
      <c r="J10" s="18">
        <v>100</v>
      </c>
      <c r="K10" s="61">
        <v>146.76</v>
      </c>
      <c r="L10" s="20">
        <v>15.244999999999999</v>
      </c>
      <c r="M10" s="79"/>
      <c r="N10" s="62"/>
      <c r="O10" s="63"/>
      <c r="P10" s="64"/>
      <c r="Q10" s="98">
        <v>22.14</v>
      </c>
      <c r="R10" s="65">
        <f t="shared" ref="R10:R28" si="3">SUM(Q10*0.275)*91</f>
        <v>554.0535000000001</v>
      </c>
      <c r="S10" s="66">
        <f t="shared" ref="S10:S28" si="4">R10-R$142</f>
        <v>-5.8851371654499189</v>
      </c>
      <c r="T10" s="67">
        <f t="shared" si="2"/>
        <v>0.42778974419999999</v>
      </c>
    </row>
    <row r="11" spans="1:21" x14ac:dyDescent="0.2">
      <c r="A11" s="56" t="s">
        <v>74</v>
      </c>
      <c r="B11" s="57">
        <v>44281</v>
      </c>
      <c r="C11" t="s">
        <v>283</v>
      </c>
      <c r="D11" s="58">
        <v>99.98845</v>
      </c>
      <c r="E11" s="58">
        <v>99.426450000000003</v>
      </c>
      <c r="F11" s="59">
        <v>99.996799999999993</v>
      </c>
      <c r="G11" s="98">
        <v>99.803899999999999</v>
      </c>
      <c r="H11" s="58">
        <v>98.505004999999983</v>
      </c>
      <c r="I11" s="20">
        <v>1.05</v>
      </c>
      <c r="J11" s="18">
        <v>100</v>
      </c>
      <c r="K11" s="61">
        <v>890.53000000000009</v>
      </c>
      <c r="L11" s="20">
        <v>16.939999999999998</v>
      </c>
      <c r="M11" s="79">
        <v>5.24</v>
      </c>
      <c r="N11" s="62">
        <v>5.32</v>
      </c>
      <c r="O11" s="63">
        <v>4.93</v>
      </c>
      <c r="P11" s="64">
        <v>4.8899999999999997</v>
      </c>
      <c r="Q11" s="98">
        <v>4.8166666666666664</v>
      </c>
      <c r="R11" s="65">
        <f t="shared" si="3"/>
        <v>120.53708333333334</v>
      </c>
      <c r="S11" s="66">
        <f t="shared" si="4"/>
        <v>-439.40155383211669</v>
      </c>
      <c r="T11" s="67">
        <f t="shared" si="2"/>
        <v>9.3067777833333309E-2</v>
      </c>
      <c r="U11" t="s">
        <v>636</v>
      </c>
    </row>
    <row r="12" spans="1:21" x14ac:dyDescent="0.2">
      <c r="A12" s="56" t="s">
        <v>75</v>
      </c>
      <c r="B12" s="57">
        <v>41954</v>
      </c>
      <c r="C12" t="s">
        <v>286</v>
      </c>
      <c r="D12" s="58">
        <v>99.991969999999995</v>
      </c>
      <c r="E12" s="58">
        <v>100</v>
      </c>
      <c r="F12" s="59">
        <v>100</v>
      </c>
      <c r="G12" s="98">
        <v>99.997323333333327</v>
      </c>
      <c r="H12" s="58">
        <v>98.311482500000011</v>
      </c>
      <c r="I12" s="20">
        <v>-6.0266666666666664</v>
      </c>
      <c r="J12" s="18">
        <v>100</v>
      </c>
      <c r="K12" s="61">
        <v>811.89333333333343</v>
      </c>
      <c r="L12" s="20">
        <v>15.229999999999999</v>
      </c>
      <c r="M12" s="79">
        <v>21.67</v>
      </c>
      <c r="N12" s="62">
        <v>23.83</v>
      </c>
      <c r="O12" s="63">
        <v>24.24</v>
      </c>
      <c r="P12" s="64">
        <v>30.45</v>
      </c>
      <c r="Q12" s="98">
        <v>19.260000000000002</v>
      </c>
      <c r="R12" s="65">
        <f t="shared" si="3"/>
        <v>481.9815000000001</v>
      </c>
      <c r="S12" s="66">
        <f t="shared" si="4"/>
        <v>-77.957137165449922</v>
      </c>
      <c r="T12" s="67">
        <f t="shared" si="2"/>
        <v>0.37214229780000002</v>
      </c>
    </row>
    <row r="13" spans="1:21" x14ac:dyDescent="0.2">
      <c r="A13" s="56" t="s">
        <v>77</v>
      </c>
      <c r="B13" s="57">
        <v>44831</v>
      </c>
      <c r="C13" t="s">
        <v>431</v>
      </c>
      <c r="D13" s="58">
        <v>99.68365</v>
      </c>
      <c r="E13" s="58">
        <v>99.876919999999998</v>
      </c>
      <c r="F13" s="59">
        <v>97.811369999999997</v>
      </c>
      <c r="G13" s="98">
        <v>99.123980000000003</v>
      </c>
      <c r="H13" s="58">
        <v>98.08302900000001</v>
      </c>
      <c r="I13" s="20">
        <v>1.3866666666666667</v>
      </c>
      <c r="J13" s="18">
        <v>99.176856666666666</v>
      </c>
      <c r="K13" s="61">
        <v>993.2833333333333</v>
      </c>
      <c r="L13" s="20">
        <v>22.733333333333331</v>
      </c>
      <c r="M13" s="75">
        <v>43.38</v>
      </c>
      <c r="N13" s="75">
        <v>38.409999999999997</v>
      </c>
      <c r="O13" s="76">
        <v>39.380000000000003</v>
      </c>
      <c r="P13" s="77">
        <v>38.43</v>
      </c>
      <c r="Q13" s="98">
        <v>30.686666666666667</v>
      </c>
      <c r="R13" s="65">
        <f t="shared" si="3"/>
        <v>767.9338333333335</v>
      </c>
      <c r="S13" s="74">
        <f t="shared" si="4"/>
        <v>207.99519616788348</v>
      </c>
      <c r="T13" s="67">
        <f t="shared" si="2"/>
        <v>0.59292869393333336</v>
      </c>
    </row>
    <row r="14" spans="1:21" x14ac:dyDescent="0.2">
      <c r="A14" s="56" t="s">
        <v>268</v>
      </c>
      <c r="B14" s="57">
        <v>44826</v>
      </c>
      <c r="C14" t="s">
        <v>432</v>
      </c>
      <c r="D14" s="58">
        <v>96.908159999999995</v>
      </c>
      <c r="E14" s="58">
        <v>99.764250000000004</v>
      </c>
      <c r="F14" s="59">
        <v>99.847139999999996</v>
      </c>
      <c r="G14" s="98">
        <v>98.839849999999998</v>
      </c>
      <c r="H14" s="58">
        <v>90.585305000000005</v>
      </c>
      <c r="I14" s="20">
        <v>-0.58666666666666667</v>
      </c>
      <c r="J14" s="18">
        <v>98.419373333333326</v>
      </c>
      <c r="K14" s="61">
        <v>1048.6499999999999</v>
      </c>
      <c r="L14" s="20">
        <v>17.513333333333332</v>
      </c>
      <c r="M14" s="79">
        <v>16.899999999999999</v>
      </c>
      <c r="N14" s="62">
        <v>15.12</v>
      </c>
      <c r="O14" s="63">
        <v>17.739999999999998</v>
      </c>
      <c r="P14" s="64">
        <v>19.670000000000002</v>
      </c>
      <c r="Q14" s="98">
        <v>17.616666666666664</v>
      </c>
      <c r="R14" s="65">
        <f t="shared" si="3"/>
        <v>440.85708333333326</v>
      </c>
      <c r="S14" s="66">
        <f t="shared" si="4"/>
        <v>-119.08155383211675</v>
      </c>
      <c r="T14" s="67">
        <f t="shared" si="2"/>
        <v>0.3403897618333333</v>
      </c>
      <c r="U14" t="s">
        <v>592</v>
      </c>
    </row>
    <row r="15" spans="1:21" x14ac:dyDescent="0.2">
      <c r="A15" s="56" t="s">
        <v>78</v>
      </c>
      <c r="B15" s="57">
        <v>44813</v>
      </c>
      <c r="C15" t="s">
        <v>433</v>
      </c>
      <c r="D15" s="58">
        <v>98.498429999999999</v>
      </c>
      <c r="E15" s="58">
        <v>99.832120000000003</v>
      </c>
      <c r="F15" s="59">
        <v>99.456429999999997</v>
      </c>
      <c r="G15" s="98">
        <v>99.262326666666681</v>
      </c>
      <c r="H15" s="58">
        <v>97.891757499999997</v>
      </c>
      <c r="I15" s="20">
        <v>0.26</v>
      </c>
      <c r="J15" s="18">
        <v>99.869286666666667</v>
      </c>
      <c r="K15" s="61">
        <v>968.69999999999993</v>
      </c>
      <c r="L15" s="20">
        <v>19.8</v>
      </c>
      <c r="M15" s="79">
        <v>26.22</v>
      </c>
      <c r="N15" s="62">
        <v>22.49</v>
      </c>
      <c r="O15" s="63">
        <v>28.68</v>
      </c>
      <c r="P15" s="64">
        <v>29.77</v>
      </c>
      <c r="Q15" s="98">
        <v>24.696666666666669</v>
      </c>
      <c r="R15" s="65">
        <f t="shared" si="3"/>
        <v>618.03408333333346</v>
      </c>
      <c r="S15" s="74">
        <f t="shared" si="4"/>
        <v>58.095446167883438</v>
      </c>
      <c r="T15" s="67">
        <f t="shared" si="2"/>
        <v>0.47718973423333338</v>
      </c>
    </row>
    <row r="16" spans="1:21" x14ac:dyDescent="0.2">
      <c r="A16" s="56" t="s">
        <v>79</v>
      </c>
      <c r="B16" s="57">
        <v>44812</v>
      </c>
      <c r="C16" t="s">
        <v>433</v>
      </c>
      <c r="D16" s="58">
        <v>34.784570000000002</v>
      </c>
      <c r="E16" s="58">
        <v>41.517620000000001</v>
      </c>
      <c r="F16" s="59">
        <v>42.897100000000002</v>
      </c>
      <c r="G16" s="98">
        <v>39.733096666666661</v>
      </c>
      <c r="H16" s="60">
        <v>41.632566666666676</v>
      </c>
      <c r="I16" s="20">
        <v>4.246666666666667</v>
      </c>
      <c r="J16" s="78">
        <v>25.147563333333334</v>
      </c>
      <c r="K16" s="61">
        <v>1252.3366666666668</v>
      </c>
      <c r="L16" s="20">
        <v>23.149999999999995</v>
      </c>
      <c r="M16" s="79">
        <v>32.159999999999997</v>
      </c>
      <c r="N16" s="62">
        <v>26.57</v>
      </c>
      <c r="O16" s="63">
        <v>31.78</v>
      </c>
      <c r="P16" s="77">
        <v>36.9</v>
      </c>
      <c r="Q16" s="98">
        <v>31.846666666666664</v>
      </c>
      <c r="R16" s="65">
        <f t="shared" si="3"/>
        <v>796.96283333333338</v>
      </c>
      <c r="S16" s="74">
        <f t="shared" si="4"/>
        <v>237.02419616788336</v>
      </c>
      <c r="T16" s="67">
        <f t="shared" si="2"/>
        <v>0.61534224873333321</v>
      </c>
      <c r="U16" t="s">
        <v>404</v>
      </c>
    </row>
    <row r="17" spans="1:21" x14ac:dyDescent="0.2">
      <c r="A17" s="56" t="s">
        <v>80</v>
      </c>
      <c r="B17" s="57">
        <v>44369</v>
      </c>
      <c r="C17" t="s">
        <v>283</v>
      </c>
      <c r="D17" s="58">
        <v>99.617859999999993</v>
      </c>
      <c r="E17" s="58">
        <v>99.979370000000003</v>
      </c>
      <c r="F17" s="59">
        <v>99.996949999999998</v>
      </c>
      <c r="G17" s="98">
        <v>99.86472666666667</v>
      </c>
      <c r="H17" s="58">
        <v>99.635340833333331</v>
      </c>
      <c r="I17" s="20">
        <v>0.5033333333333333</v>
      </c>
      <c r="J17" s="18">
        <v>100</v>
      </c>
      <c r="K17" s="61">
        <v>719.92666666666662</v>
      </c>
      <c r="L17" s="20">
        <v>21.06</v>
      </c>
      <c r="M17" s="79">
        <v>21.17</v>
      </c>
      <c r="N17" s="62">
        <v>18.32</v>
      </c>
      <c r="O17" s="63">
        <v>21.41</v>
      </c>
      <c r="P17" s="64">
        <v>24.45</v>
      </c>
      <c r="Q17" s="98">
        <v>20.896666666666665</v>
      </c>
      <c r="R17" s="65">
        <f t="shared" si="3"/>
        <v>522.93908333333331</v>
      </c>
      <c r="S17" s="66">
        <f t="shared" si="4"/>
        <v>-36.999553832116703</v>
      </c>
      <c r="T17" s="67">
        <f t="shared" si="2"/>
        <v>0.4037660202333333</v>
      </c>
      <c r="U17" t="s">
        <v>593</v>
      </c>
    </row>
    <row r="18" spans="1:21" x14ac:dyDescent="0.2">
      <c r="A18" s="56" t="s">
        <v>81</v>
      </c>
      <c r="B18" s="57">
        <v>43647</v>
      </c>
      <c r="C18" t="s">
        <v>431</v>
      </c>
      <c r="D18" s="58">
        <v>98.993309999999994</v>
      </c>
      <c r="E18" s="58">
        <v>91.522739999999999</v>
      </c>
      <c r="F18" s="59">
        <v>97.245760000000004</v>
      </c>
      <c r="G18" s="98">
        <v>95.920603333333347</v>
      </c>
      <c r="H18" s="58">
        <v>88.041174999999996</v>
      </c>
      <c r="I18" s="20">
        <v>-0.73666666666666669</v>
      </c>
      <c r="J18" s="18">
        <v>99.900579999999991</v>
      </c>
      <c r="K18" s="61">
        <v>808.1633333333333</v>
      </c>
      <c r="L18" s="20">
        <v>23.459999999999997</v>
      </c>
      <c r="M18" s="71">
        <v>25.44</v>
      </c>
      <c r="N18" s="69">
        <v>18.13</v>
      </c>
      <c r="O18" s="70">
        <v>20.3</v>
      </c>
      <c r="P18" s="64">
        <v>25.84</v>
      </c>
      <c r="Q18" s="98">
        <v>21.8</v>
      </c>
      <c r="R18" s="65">
        <f t="shared" si="3"/>
        <v>545.54500000000007</v>
      </c>
      <c r="S18" s="66">
        <f t="shared" si="4"/>
        <v>-14.393637165449945</v>
      </c>
      <c r="T18" s="67">
        <f t="shared" si="2"/>
        <v>0.42122025400000002</v>
      </c>
      <c r="U18" t="s">
        <v>440</v>
      </c>
    </row>
    <row r="19" spans="1:21" x14ac:dyDescent="0.2">
      <c r="A19" s="56" t="s">
        <v>83</v>
      </c>
      <c r="B19" s="57">
        <v>44821</v>
      </c>
      <c r="C19" t="s">
        <v>431</v>
      </c>
      <c r="D19" s="58">
        <v>81.474000000000004</v>
      </c>
      <c r="E19" s="58">
        <v>26.20054</v>
      </c>
      <c r="F19" s="59">
        <v>100</v>
      </c>
      <c r="G19" s="110">
        <v>69.224846666666664</v>
      </c>
      <c r="H19" s="60">
        <v>80.393941666666663</v>
      </c>
      <c r="I19" s="20">
        <v>4.5266666666666664</v>
      </c>
      <c r="J19" s="78">
        <v>69.218853333333342</v>
      </c>
      <c r="K19" s="61">
        <v>529.49333333333334</v>
      </c>
      <c r="L19" s="20">
        <v>21.203333333333333</v>
      </c>
      <c r="M19" s="75">
        <v>44.61</v>
      </c>
      <c r="N19" s="75">
        <v>45.55</v>
      </c>
      <c r="O19" s="76">
        <v>45.14</v>
      </c>
      <c r="P19" s="77">
        <v>46.74</v>
      </c>
      <c r="Q19" s="77">
        <v>35.410000000000004</v>
      </c>
      <c r="R19" s="65">
        <f t="shared" si="3"/>
        <v>886.13525000000016</v>
      </c>
      <c r="S19" s="74">
        <f t="shared" si="4"/>
        <v>326.19661283455014</v>
      </c>
      <c r="T19" s="67">
        <f t="shared" si="2"/>
        <v>0.68419308230000009</v>
      </c>
      <c r="U19" t="s">
        <v>638</v>
      </c>
    </row>
    <row r="20" spans="1:21" x14ac:dyDescent="0.2">
      <c r="A20" s="56" t="s">
        <v>374</v>
      </c>
      <c r="B20" s="57">
        <v>44264</v>
      </c>
      <c r="C20" t="s">
        <v>433</v>
      </c>
      <c r="D20" s="58">
        <v>99.995329999999996</v>
      </c>
      <c r="E20" s="58">
        <v>99.985069999999993</v>
      </c>
      <c r="F20" s="59">
        <v>99.997559999999993</v>
      </c>
      <c r="G20" s="98">
        <v>99.992653333333308</v>
      </c>
      <c r="H20" s="58">
        <v>99.935136666666665</v>
      </c>
      <c r="I20" s="20">
        <v>-0.34999999999999992</v>
      </c>
      <c r="J20" s="18">
        <v>100</v>
      </c>
      <c r="K20" s="61">
        <v>1047.0633333333335</v>
      </c>
      <c r="L20" s="20">
        <v>20.003333333333334</v>
      </c>
      <c r="M20" s="79">
        <v>19.63</v>
      </c>
      <c r="N20" s="62">
        <v>18.510000000000002</v>
      </c>
      <c r="O20" s="63">
        <v>17.98</v>
      </c>
      <c r="P20" s="64">
        <v>18.57</v>
      </c>
      <c r="Q20" s="98">
        <v>18.526666666666667</v>
      </c>
      <c r="R20" s="65">
        <f t="shared" si="3"/>
        <v>463.62983333333335</v>
      </c>
      <c r="S20" s="66">
        <f t="shared" si="4"/>
        <v>-96.308803832116666</v>
      </c>
      <c r="T20" s="67">
        <f t="shared" si="2"/>
        <v>0.35797280913333335</v>
      </c>
      <c r="U20" t="s">
        <v>523</v>
      </c>
    </row>
    <row r="21" spans="1:21" x14ac:dyDescent="0.2">
      <c r="A21" s="56" t="s">
        <v>85</v>
      </c>
      <c r="B21" s="57">
        <v>43867</v>
      </c>
      <c r="C21" t="s">
        <v>433</v>
      </c>
      <c r="D21" s="58">
        <v>99.803740000000005</v>
      </c>
      <c r="E21" s="58">
        <v>90.280289999999994</v>
      </c>
      <c r="F21" s="59">
        <v>90.279179999999997</v>
      </c>
      <c r="G21" s="98">
        <v>93.454403333333332</v>
      </c>
      <c r="H21" s="58">
        <v>98.287784999999985</v>
      </c>
      <c r="I21" s="20">
        <v>-2.8200000000000003</v>
      </c>
      <c r="J21" s="18">
        <v>99.686980000000005</v>
      </c>
      <c r="K21" s="61">
        <v>976.77333333333343</v>
      </c>
      <c r="L21" s="20">
        <v>20.976666666666667</v>
      </c>
      <c r="M21" s="79">
        <v>35.200000000000003</v>
      </c>
      <c r="N21" s="62">
        <v>26.87</v>
      </c>
      <c r="O21" s="63">
        <v>33.71</v>
      </c>
      <c r="P21" s="77">
        <v>37.07</v>
      </c>
      <c r="Q21" s="98">
        <v>33.016666666666666</v>
      </c>
      <c r="R21" s="65">
        <f t="shared" si="3"/>
        <v>826.24208333333343</v>
      </c>
      <c r="S21" s="74">
        <f t="shared" si="4"/>
        <v>266.30344616788341</v>
      </c>
      <c r="T21" s="67">
        <f t="shared" si="2"/>
        <v>0.6379490238333333</v>
      </c>
      <c r="U21" t="s">
        <v>527</v>
      </c>
    </row>
    <row r="22" spans="1:21" x14ac:dyDescent="0.2">
      <c r="A22" s="56" t="s">
        <v>86</v>
      </c>
      <c r="B22" s="57">
        <v>44593</v>
      </c>
      <c r="C22" t="s">
        <v>286</v>
      </c>
      <c r="D22" s="58">
        <v>64.012209999999996</v>
      </c>
      <c r="E22" s="58">
        <v>70.094269999999995</v>
      </c>
      <c r="F22" s="59">
        <v>69.589839999999995</v>
      </c>
      <c r="G22" s="110">
        <v>67.898773333333324</v>
      </c>
      <c r="H22" s="60">
        <v>82.664952499999998</v>
      </c>
      <c r="I22" s="20">
        <v>3.0133333333333336</v>
      </c>
      <c r="J22" s="78">
        <v>67.118983333333333</v>
      </c>
      <c r="K22" s="61">
        <v>1254.4799999999998</v>
      </c>
      <c r="L22" s="20">
        <v>23.243333333333336</v>
      </c>
      <c r="M22" s="79">
        <v>31.16</v>
      </c>
      <c r="N22" s="62">
        <v>30.43</v>
      </c>
      <c r="O22" s="76">
        <v>38.51</v>
      </c>
      <c r="P22" s="77">
        <v>41.64</v>
      </c>
      <c r="Q22" s="77">
        <v>42.446666666666665</v>
      </c>
      <c r="R22" s="65">
        <f t="shared" si="3"/>
        <v>1062.2278333333334</v>
      </c>
      <c r="S22" s="74">
        <f t="shared" si="4"/>
        <v>502.28919616788335</v>
      </c>
      <c r="T22" s="67">
        <f t="shared" si="2"/>
        <v>0.82015576673333324</v>
      </c>
      <c r="U22" t="s">
        <v>637</v>
      </c>
    </row>
    <row r="23" spans="1:21" x14ac:dyDescent="0.2">
      <c r="A23" s="56" t="s">
        <v>269</v>
      </c>
      <c r="B23" s="57">
        <v>42562</v>
      </c>
      <c r="C23" t="s">
        <v>432</v>
      </c>
      <c r="D23" s="58">
        <v>99.955539999999999</v>
      </c>
      <c r="E23" s="58">
        <v>99.873670000000004</v>
      </c>
      <c r="F23" s="59">
        <v>99.214190000000002</v>
      </c>
      <c r="G23" s="98">
        <v>99.681133333333335</v>
      </c>
      <c r="H23" s="58">
        <v>93.04683</v>
      </c>
      <c r="I23" s="20">
        <v>0.54333333333333333</v>
      </c>
      <c r="J23" s="18">
        <v>100</v>
      </c>
      <c r="K23" s="61">
        <v>871.32999999999993</v>
      </c>
      <c r="L23" s="20">
        <v>18.72666666666667</v>
      </c>
      <c r="M23" s="79">
        <v>26.25</v>
      </c>
      <c r="N23" s="62">
        <v>22.23</v>
      </c>
      <c r="O23" s="63">
        <v>29.17</v>
      </c>
      <c r="P23" s="64">
        <v>33.619999999999997</v>
      </c>
      <c r="Q23" s="98">
        <v>25.416666666666668</v>
      </c>
      <c r="R23" s="65">
        <f t="shared" si="3"/>
        <v>636.05208333333337</v>
      </c>
      <c r="S23" s="74">
        <f t="shared" si="4"/>
        <v>76.113446167883353</v>
      </c>
      <c r="T23" s="67">
        <f t="shared" si="2"/>
        <v>0.49110159583333329</v>
      </c>
      <c r="U23" t="s">
        <v>520</v>
      </c>
    </row>
    <row r="24" spans="1:21" x14ac:dyDescent="0.2">
      <c r="A24" s="56" t="s">
        <v>88</v>
      </c>
      <c r="B24" s="57">
        <v>43648</v>
      </c>
      <c r="C24" t="s">
        <v>431</v>
      </c>
      <c r="D24" s="58">
        <v>97.164749999999998</v>
      </c>
      <c r="E24" s="58">
        <v>99.704269999999994</v>
      </c>
      <c r="F24" s="59">
        <v>98.693460000000002</v>
      </c>
      <c r="G24" s="98">
        <v>98.520826666666665</v>
      </c>
      <c r="H24" s="58">
        <v>98.622391666666672</v>
      </c>
      <c r="I24" s="20">
        <v>0.15333333333333332</v>
      </c>
      <c r="J24" s="18">
        <v>100</v>
      </c>
      <c r="K24" s="61">
        <v>874.81333333333339</v>
      </c>
      <c r="L24" s="20">
        <v>20.326666666666664</v>
      </c>
      <c r="M24" s="79">
        <v>22.92</v>
      </c>
      <c r="N24" s="62">
        <v>18.73</v>
      </c>
      <c r="O24" s="63">
        <v>24.01</v>
      </c>
      <c r="P24" s="64">
        <v>26.03</v>
      </c>
      <c r="Q24" s="98">
        <v>21.973333333333333</v>
      </c>
      <c r="R24" s="65">
        <f t="shared" si="3"/>
        <v>549.88266666666675</v>
      </c>
      <c r="S24" s="66">
        <f t="shared" si="4"/>
        <v>-10.055970498783267</v>
      </c>
      <c r="T24" s="67">
        <f t="shared" si="2"/>
        <v>0.42456940586666669</v>
      </c>
      <c r="U24" t="s">
        <v>459</v>
      </c>
    </row>
    <row r="25" spans="1:21" x14ac:dyDescent="0.2">
      <c r="A25" s="56" t="s">
        <v>264</v>
      </c>
      <c r="B25" s="57">
        <v>44791</v>
      </c>
      <c r="C25" t="s">
        <v>284</v>
      </c>
      <c r="D25" s="58">
        <v>96.539670000000001</v>
      </c>
      <c r="E25" s="58">
        <v>96.029560000000004</v>
      </c>
      <c r="F25" s="59">
        <v>99.986270000000005</v>
      </c>
      <c r="G25" s="98">
        <v>97.518500000000003</v>
      </c>
      <c r="H25" s="60">
        <v>77.106680833333328</v>
      </c>
      <c r="I25" s="20">
        <v>1.0766666666666667</v>
      </c>
      <c r="J25" s="18">
        <v>97.698643333333337</v>
      </c>
      <c r="K25" s="61">
        <v>1458.9433333333334</v>
      </c>
      <c r="L25" s="20">
        <v>23.200000000000003</v>
      </c>
      <c r="M25" s="79">
        <v>2.63</v>
      </c>
      <c r="N25" s="62">
        <v>4.33</v>
      </c>
      <c r="O25" s="63">
        <v>10.27</v>
      </c>
      <c r="P25" s="64">
        <v>9.24</v>
      </c>
      <c r="Q25" s="98">
        <v>7.5966666666666667</v>
      </c>
      <c r="R25" s="65">
        <f t="shared" si="3"/>
        <v>190.10658333333333</v>
      </c>
      <c r="S25" s="66">
        <f t="shared" si="4"/>
        <v>-369.83205383211669</v>
      </c>
      <c r="T25" s="67">
        <f t="shared" si="2"/>
        <v>0.14678302123333334</v>
      </c>
      <c r="U25" t="s">
        <v>594</v>
      </c>
    </row>
    <row r="26" spans="1:21" x14ac:dyDescent="0.2">
      <c r="A26" s="56" t="s">
        <v>2</v>
      </c>
      <c r="B26" s="57">
        <v>43587</v>
      </c>
      <c r="C26" t="s">
        <v>286</v>
      </c>
      <c r="D26" s="58">
        <v>86.225759999999994</v>
      </c>
      <c r="E26" s="58">
        <v>85.298730000000006</v>
      </c>
      <c r="F26" s="59">
        <v>85.836579999999998</v>
      </c>
      <c r="G26" s="98">
        <v>85.787023333333352</v>
      </c>
      <c r="H26" s="60">
        <v>84.984751666666668</v>
      </c>
      <c r="I26" s="20">
        <v>-0.47666666666666674</v>
      </c>
      <c r="J26" s="18">
        <v>98.994539999999986</v>
      </c>
      <c r="K26" s="61">
        <v>911.66666666666663</v>
      </c>
      <c r="L26" s="20">
        <v>21.47</v>
      </c>
      <c r="M26" s="79">
        <v>31.43</v>
      </c>
      <c r="N26" s="62">
        <v>27.96</v>
      </c>
      <c r="O26" s="63">
        <v>39.159999999999997</v>
      </c>
      <c r="P26" s="64">
        <v>42.96</v>
      </c>
      <c r="Q26" s="98">
        <v>30.930000000000003</v>
      </c>
      <c r="R26" s="65">
        <f t="shared" si="3"/>
        <v>774.02325000000008</v>
      </c>
      <c r="S26" s="74">
        <f t="shared" si="4"/>
        <v>214.08461283455006</v>
      </c>
      <c r="T26" s="67">
        <f t="shared" si="2"/>
        <v>0.59763038790000012</v>
      </c>
      <c r="U26" t="s">
        <v>595</v>
      </c>
    </row>
    <row r="27" spans="1:21" x14ac:dyDescent="0.2">
      <c r="A27" s="56" t="s">
        <v>90</v>
      </c>
      <c r="B27" s="57"/>
      <c r="C27" t="s">
        <v>286</v>
      </c>
      <c r="D27" s="58">
        <v>100</v>
      </c>
      <c r="E27" s="58">
        <v>60.767780000000002</v>
      </c>
      <c r="F27" s="59">
        <v>76.771910000000005</v>
      </c>
      <c r="G27" s="110">
        <v>79.179896666666664</v>
      </c>
      <c r="H27" s="58">
        <v>91.400896666666654</v>
      </c>
      <c r="I27" s="20">
        <v>-2.5366666666666666</v>
      </c>
      <c r="J27" s="18">
        <v>99.994006666666678</v>
      </c>
      <c r="K27" s="61">
        <v>953.35</v>
      </c>
      <c r="L27" s="20">
        <v>28.063333333333333</v>
      </c>
      <c r="M27" s="79">
        <v>30.59</v>
      </c>
      <c r="N27" s="62">
        <v>25.41</v>
      </c>
      <c r="O27" s="63">
        <v>28.73</v>
      </c>
      <c r="P27" s="77">
        <v>38.99</v>
      </c>
      <c r="Q27" s="98">
        <v>33.263333333333335</v>
      </c>
      <c r="R27" s="65">
        <f t="shared" si="3"/>
        <v>832.41491666666684</v>
      </c>
      <c r="S27" s="74">
        <f t="shared" si="4"/>
        <v>272.47627950121682</v>
      </c>
      <c r="T27" s="67">
        <f t="shared" si="2"/>
        <v>0.6427151245666668</v>
      </c>
      <c r="U27" t="s">
        <v>641</v>
      </c>
    </row>
    <row r="28" spans="1:21" x14ac:dyDescent="0.2">
      <c r="A28" s="56" t="s">
        <v>91</v>
      </c>
      <c r="B28" s="57"/>
      <c r="C28" t="s">
        <v>431</v>
      </c>
      <c r="D28" s="58">
        <v>99.933769999999996</v>
      </c>
      <c r="E28" s="58">
        <v>100</v>
      </c>
      <c r="F28" s="59">
        <v>100</v>
      </c>
      <c r="G28" s="98">
        <v>99.977923333333322</v>
      </c>
      <c r="H28" s="58">
        <v>95.274232499999997</v>
      </c>
      <c r="I28" s="20">
        <v>2.3333333333333334E-2</v>
      </c>
      <c r="J28" s="18">
        <v>100</v>
      </c>
      <c r="K28" s="61">
        <v>742.81</v>
      </c>
      <c r="L28" s="20">
        <v>23.673333333333332</v>
      </c>
      <c r="M28" s="75">
        <v>42.23</v>
      </c>
      <c r="N28" s="75">
        <v>42.23</v>
      </c>
      <c r="O28" s="76">
        <v>41.3</v>
      </c>
      <c r="P28" s="77">
        <v>39</v>
      </c>
      <c r="Q28" s="98">
        <v>34.916666666666664</v>
      </c>
      <c r="R28" s="65">
        <f t="shared" si="3"/>
        <v>873.78958333333333</v>
      </c>
      <c r="S28" s="74">
        <f t="shared" si="4"/>
        <v>313.85094616788331</v>
      </c>
      <c r="T28" s="67">
        <f t="shared" si="2"/>
        <v>0.67466088083333331</v>
      </c>
      <c r="U28" t="s">
        <v>596</v>
      </c>
    </row>
    <row r="29" spans="1:21" x14ac:dyDescent="0.2">
      <c r="A29" s="56" t="s">
        <v>92</v>
      </c>
      <c r="B29" s="57">
        <v>45433</v>
      </c>
      <c r="C29" t="s">
        <v>286</v>
      </c>
      <c r="D29" s="58">
        <v>99.624629999999996</v>
      </c>
      <c r="E29" s="58">
        <v>95.186440000000005</v>
      </c>
      <c r="F29" s="59">
        <v>96.913619999999995</v>
      </c>
      <c r="G29" s="98">
        <v>97.241563333333332</v>
      </c>
      <c r="H29" s="58">
        <v>92.168819999999997</v>
      </c>
      <c r="I29" s="20">
        <v>1.03</v>
      </c>
      <c r="J29" s="18">
        <v>99.413773333333324</v>
      </c>
      <c r="K29" s="61">
        <v>987.31333333333339</v>
      </c>
      <c r="L29" s="20">
        <v>20.583333333333332</v>
      </c>
      <c r="M29" s="79">
        <v>26.49</v>
      </c>
      <c r="N29" s="62">
        <v>21.98</v>
      </c>
      <c r="O29" s="63">
        <v>31.23</v>
      </c>
      <c r="P29" s="64">
        <v>29.39</v>
      </c>
      <c r="Q29" s="98">
        <v>27.45</v>
      </c>
      <c r="R29" s="65">
        <f t="shared" ref="R29:R54" si="5">SUM(Q29*0.275)*91</f>
        <v>686.93624999999997</v>
      </c>
      <c r="S29" s="74">
        <f t="shared" ref="S29:S54" si="6">R29-R$142</f>
        <v>126.99761283454995</v>
      </c>
      <c r="T29" s="67">
        <f t="shared" si="2"/>
        <v>0.53038972349999991</v>
      </c>
    </row>
    <row r="30" spans="1:21" x14ac:dyDescent="0.2">
      <c r="A30" s="56" t="s">
        <v>312</v>
      </c>
      <c r="B30" s="57">
        <v>43315</v>
      </c>
      <c r="C30" t="s">
        <v>284</v>
      </c>
      <c r="D30" s="58">
        <v>29.15898</v>
      </c>
      <c r="E30" s="58">
        <v>29.146940000000001</v>
      </c>
      <c r="F30" s="59">
        <v>29.799510000000001</v>
      </c>
      <c r="G30" s="110">
        <v>29.368476666666666</v>
      </c>
      <c r="H30" s="60">
        <v>67.283876666666671</v>
      </c>
      <c r="I30" s="20">
        <v>17.046666666666667</v>
      </c>
      <c r="J30" s="78">
        <v>29.15297</v>
      </c>
      <c r="K30" s="61">
        <v>337.6033333333333</v>
      </c>
      <c r="L30" s="20">
        <v>22.816666666666666</v>
      </c>
      <c r="M30" s="79">
        <v>24.49</v>
      </c>
      <c r="N30" s="62">
        <v>18.010000000000002</v>
      </c>
      <c r="O30" s="63">
        <v>23.86</v>
      </c>
      <c r="P30" s="64">
        <v>25.07</v>
      </c>
      <c r="Q30" s="98"/>
      <c r="R30" s="65">
        <f t="shared" si="5"/>
        <v>0</v>
      </c>
      <c r="S30" s="66">
        <v>0</v>
      </c>
      <c r="T30" s="67"/>
      <c r="U30" t="s">
        <v>634</v>
      </c>
    </row>
    <row r="31" spans="1:21" x14ac:dyDescent="0.2">
      <c r="A31" s="56" t="s">
        <v>313</v>
      </c>
      <c r="B31" s="57">
        <v>44412</v>
      </c>
      <c r="C31" t="s">
        <v>286</v>
      </c>
      <c r="D31" s="58">
        <v>99.491569999999996</v>
      </c>
      <c r="E31" s="58">
        <v>96.737759999999994</v>
      </c>
      <c r="F31" s="59">
        <v>98.266819999999996</v>
      </c>
      <c r="G31" s="98">
        <v>98.165383333333338</v>
      </c>
      <c r="H31" s="58">
        <v>99.098905000000002</v>
      </c>
      <c r="I31" s="20">
        <v>-1.9066666666666665</v>
      </c>
      <c r="J31" s="18">
        <v>100</v>
      </c>
      <c r="K31" s="61">
        <v>886.11333333333334</v>
      </c>
      <c r="L31" s="20">
        <v>24.885000000000002</v>
      </c>
      <c r="M31" s="79">
        <v>30.22</v>
      </c>
      <c r="N31" s="62">
        <v>25.73</v>
      </c>
      <c r="O31" s="63">
        <v>28.42</v>
      </c>
      <c r="P31" s="64">
        <v>32.15</v>
      </c>
      <c r="Q31" s="98">
        <v>27.14</v>
      </c>
      <c r="R31" s="65">
        <f t="shared" si="5"/>
        <v>679.1785000000001</v>
      </c>
      <c r="S31" s="74">
        <f t="shared" si="6"/>
        <v>119.23986283455008</v>
      </c>
      <c r="T31" s="67">
        <f t="shared" si="2"/>
        <v>0.52439989420000011</v>
      </c>
    </row>
    <row r="32" spans="1:21" x14ac:dyDescent="0.2">
      <c r="A32" s="56" t="s">
        <v>95</v>
      </c>
      <c r="B32" s="57"/>
      <c r="C32" t="s">
        <v>286</v>
      </c>
      <c r="D32" s="58">
        <v>97.45805</v>
      </c>
      <c r="E32" s="58">
        <v>99.695530000000005</v>
      </c>
      <c r="F32" s="59">
        <v>99.429130000000001</v>
      </c>
      <c r="G32" s="98">
        <v>98.86090333333334</v>
      </c>
      <c r="H32" s="58">
        <v>91.30785250000001</v>
      </c>
      <c r="I32" s="20">
        <v>0.36333333333333334</v>
      </c>
      <c r="J32" s="18">
        <v>99.54686333333332</v>
      </c>
      <c r="K32" s="61">
        <v>1220.2633333333333</v>
      </c>
      <c r="L32" s="20">
        <v>22.353333333333335</v>
      </c>
      <c r="M32" s="79">
        <v>33.54</v>
      </c>
      <c r="N32" s="62">
        <v>33.57</v>
      </c>
      <c r="O32" s="63">
        <v>27.02</v>
      </c>
      <c r="P32" s="64">
        <v>29.55</v>
      </c>
      <c r="Q32" s="98">
        <v>26.173333333333332</v>
      </c>
      <c r="R32" s="65">
        <f t="shared" si="5"/>
        <v>654.98766666666666</v>
      </c>
      <c r="S32" s="74">
        <f t="shared" si="6"/>
        <v>95.049029501216637</v>
      </c>
      <c r="T32" s="67">
        <f t="shared" si="2"/>
        <v>0.50572193186666659</v>
      </c>
    </row>
    <row r="33" spans="1:21" x14ac:dyDescent="0.2">
      <c r="A33" s="56" t="s">
        <v>96</v>
      </c>
      <c r="B33" s="57">
        <v>42552</v>
      </c>
      <c r="C33" t="s">
        <v>286</v>
      </c>
      <c r="D33" s="58">
        <v>98.825850000000003</v>
      </c>
      <c r="E33" s="58">
        <v>100</v>
      </c>
      <c r="F33" s="59">
        <v>100</v>
      </c>
      <c r="G33" s="98">
        <v>99.608616666666663</v>
      </c>
      <c r="H33" s="58">
        <v>95.100870833333332</v>
      </c>
      <c r="I33" s="20">
        <v>0.34666666666666668</v>
      </c>
      <c r="J33" s="18">
        <v>99.598896666666676</v>
      </c>
      <c r="K33" s="61">
        <v>1060.8766666666668</v>
      </c>
      <c r="L33" s="20">
        <v>22.709999999999997</v>
      </c>
      <c r="M33" s="79">
        <v>22.44</v>
      </c>
      <c r="N33" s="62">
        <v>19.53</v>
      </c>
      <c r="O33" s="63">
        <v>24.82</v>
      </c>
      <c r="P33" s="64">
        <v>25.22</v>
      </c>
      <c r="Q33" s="98">
        <v>22.233333333333334</v>
      </c>
      <c r="R33" s="65">
        <f t="shared" si="5"/>
        <v>556.38916666666671</v>
      </c>
      <c r="S33" s="66">
        <f t="shared" si="6"/>
        <v>-3.5494704987833074</v>
      </c>
      <c r="T33" s="67">
        <f t="shared" si="2"/>
        <v>0.42959313366666668</v>
      </c>
      <c r="U33" t="s">
        <v>521</v>
      </c>
    </row>
    <row r="34" spans="1:21" x14ac:dyDescent="0.2">
      <c r="A34" s="56" t="s">
        <v>561</v>
      </c>
      <c r="B34" s="57">
        <v>44826</v>
      </c>
      <c r="C34" t="s">
        <v>432</v>
      </c>
      <c r="D34" s="20">
        <v>57.889670000000002</v>
      </c>
      <c r="E34" s="20">
        <v>99.89958</v>
      </c>
      <c r="F34" s="20">
        <v>99.631110000000007</v>
      </c>
      <c r="G34" s="99">
        <v>85.806786666666667</v>
      </c>
      <c r="H34" s="20">
        <v>85.806786666666667</v>
      </c>
      <c r="I34" s="20">
        <v>0.13666666666666666</v>
      </c>
      <c r="J34" s="18">
        <v>99.520596666666663</v>
      </c>
      <c r="K34" s="61">
        <v>719.97333333333336</v>
      </c>
      <c r="L34" s="20">
        <v>18.406666666666666</v>
      </c>
      <c r="M34" s="79"/>
      <c r="N34" s="62"/>
      <c r="O34" s="63"/>
      <c r="P34" s="64"/>
      <c r="Q34" s="99">
        <v>19.283333333333331</v>
      </c>
      <c r="R34" s="65">
        <f t="shared" si="5"/>
        <v>482.56541666666664</v>
      </c>
      <c r="S34" s="66">
        <f t="shared" si="6"/>
        <v>-77.373220498783382</v>
      </c>
      <c r="T34" s="67">
        <f t="shared" si="2"/>
        <v>0.37259314516666658</v>
      </c>
    </row>
    <row r="35" spans="1:21" x14ac:dyDescent="0.2">
      <c r="A35" s="56" t="s">
        <v>236</v>
      </c>
      <c r="B35" s="57"/>
      <c r="C35" t="s">
        <v>283</v>
      </c>
      <c r="D35" s="58">
        <v>85.889949999999999</v>
      </c>
      <c r="E35" s="58">
        <v>97.287949999999995</v>
      </c>
      <c r="F35" s="59">
        <v>99.986270000000005</v>
      </c>
      <c r="G35" s="98">
        <v>94.388056666666671</v>
      </c>
      <c r="H35" s="60">
        <v>76.050825833333334</v>
      </c>
      <c r="I35" s="20">
        <v>1.7233333333333334</v>
      </c>
      <c r="J35" s="18">
        <v>92.188073333333321</v>
      </c>
      <c r="K35" s="61">
        <v>1020.69</v>
      </c>
      <c r="L35" s="20">
        <v>23.916666666666668</v>
      </c>
      <c r="M35" s="71">
        <v>20.98</v>
      </c>
      <c r="N35" s="69">
        <v>17.21</v>
      </c>
      <c r="O35" s="70">
        <v>22.25</v>
      </c>
      <c r="P35" s="64">
        <v>26.49</v>
      </c>
      <c r="Q35" s="98">
        <v>21.826666666666668</v>
      </c>
      <c r="R35" s="65">
        <f t="shared" si="5"/>
        <v>546.21233333333339</v>
      </c>
      <c r="S35" s="66">
        <f t="shared" si="6"/>
        <v>-13.726303832116628</v>
      </c>
      <c r="T35" s="67">
        <f t="shared" si="2"/>
        <v>0.42173550813333338</v>
      </c>
      <c r="U35" t="s">
        <v>485</v>
      </c>
    </row>
    <row r="36" spans="1:21" x14ac:dyDescent="0.2">
      <c r="A36" s="56" t="s">
        <v>98</v>
      </c>
      <c r="B36" s="57">
        <v>44810</v>
      </c>
      <c r="C36" t="s">
        <v>433</v>
      </c>
      <c r="D36" s="58">
        <v>100</v>
      </c>
      <c r="E36" s="58">
        <v>99.909819999999996</v>
      </c>
      <c r="F36" s="59">
        <v>99.957920000000001</v>
      </c>
      <c r="G36" s="98">
        <v>99.955913333333342</v>
      </c>
      <c r="H36" s="58">
        <v>99.712214166666683</v>
      </c>
      <c r="I36" s="20">
        <v>-0.73</v>
      </c>
      <c r="J36" s="18">
        <v>100</v>
      </c>
      <c r="K36" s="61">
        <v>595.34666666666669</v>
      </c>
      <c r="L36" s="20">
        <v>21.266666666666666</v>
      </c>
      <c r="M36" s="79">
        <v>35.79</v>
      </c>
      <c r="N36" s="62">
        <v>30.3</v>
      </c>
      <c r="O36" s="63">
        <v>28.78</v>
      </c>
      <c r="P36" s="64">
        <v>31.21</v>
      </c>
      <c r="Q36" s="98">
        <v>28.173333333333336</v>
      </c>
      <c r="R36" s="65">
        <f t="shared" si="5"/>
        <v>705.03766666666684</v>
      </c>
      <c r="S36" s="74">
        <f t="shared" si="6"/>
        <v>145.09902950121682</v>
      </c>
      <c r="T36" s="67">
        <f t="shared" si="2"/>
        <v>0.54436599186666668</v>
      </c>
    </row>
    <row r="37" spans="1:21" x14ac:dyDescent="0.2">
      <c r="A37" s="56" t="s">
        <v>99</v>
      </c>
      <c r="B37" s="57">
        <v>44602</v>
      </c>
      <c r="C37" t="s">
        <v>286</v>
      </c>
      <c r="D37" s="58">
        <v>97.332170000000005</v>
      </c>
      <c r="E37" s="58">
        <v>99.517539999999997</v>
      </c>
      <c r="F37" s="59">
        <v>96.257940000000005</v>
      </c>
      <c r="G37" s="98">
        <v>97.702550000000016</v>
      </c>
      <c r="H37" s="58">
        <v>99.166730833333318</v>
      </c>
      <c r="I37" s="20">
        <v>0.13333333333333333</v>
      </c>
      <c r="J37" s="18">
        <v>99.927320000000009</v>
      </c>
      <c r="K37" s="61">
        <v>751.90666666666664</v>
      </c>
      <c r="L37" s="20">
        <v>19.47</v>
      </c>
      <c r="M37" s="79">
        <v>23.09</v>
      </c>
      <c r="N37" s="62">
        <v>18.05</v>
      </c>
      <c r="O37" s="63">
        <v>25.95</v>
      </c>
      <c r="P37" s="64">
        <v>29.32</v>
      </c>
      <c r="Q37" s="98">
        <v>22.626666666666665</v>
      </c>
      <c r="R37" s="65">
        <f t="shared" si="5"/>
        <v>566.23233333333337</v>
      </c>
      <c r="S37" s="66">
        <f t="shared" si="6"/>
        <v>6.2936961678833541</v>
      </c>
      <c r="T37" s="67">
        <f t="shared" si="2"/>
        <v>0.43719313213333327</v>
      </c>
    </row>
    <row r="38" spans="1:21" x14ac:dyDescent="0.2">
      <c r="A38" s="56" t="s">
        <v>369</v>
      </c>
      <c r="B38" s="57">
        <v>42524</v>
      </c>
      <c r="C38" t="s">
        <v>284</v>
      </c>
      <c r="D38" s="58">
        <v>100</v>
      </c>
      <c r="E38" s="58">
        <v>98.683480000000003</v>
      </c>
      <c r="F38" s="59">
        <v>94.582279999999997</v>
      </c>
      <c r="G38" s="98">
        <v>97.755253333333329</v>
      </c>
      <c r="H38" s="58">
        <v>98.31598000000001</v>
      </c>
      <c r="I38" s="20">
        <v>0.66</v>
      </c>
      <c r="J38" s="18">
        <v>98.062650000000005</v>
      </c>
      <c r="K38" s="61">
        <v>557.47666666666657</v>
      </c>
      <c r="L38" s="20">
        <v>19.616666666666667</v>
      </c>
      <c r="M38" s="79">
        <v>16.079999999999998</v>
      </c>
      <c r="N38" s="62">
        <v>15.79</v>
      </c>
      <c r="O38" s="63">
        <v>19.940000000000001</v>
      </c>
      <c r="P38" s="64">
        <v>19.52</v>
      </c>
      <c r="Q38" s="98">
        <v>18.213333333333335</v>
      </c>
      <c r="R38" s="65">
        <f t="shared" si="5"/>
        <v>455.78866666666676</v>
      </c>
      <c r="S38" s="66">
        <f t="shared" si="6"/>
        <v>-104.14997049878326</v>
      </c>
      <c r="T38" s="67">
        <f t="shared" si="2"/>
        <v>0.35191857306666668</v>
      </c>
      <c r="U38" t="s">
        <v>523</v>
      </c>
    </row>
    <row r="39" spans="1:21" x14ac:dyDescent="0.2">
      <c r="A39" s="56" t="s">
        <v>293</v>
      </c>
      <c r="B39" s="57"/>
      <c r="C39" t="s">
        <v>431</v>
      </c>
      <c r="D39" s="58">
        <v>99.666399999999996</v>
      </c>
      <c r="E39" s="58">
        <v>99.847309999999993</v>
      </c>
      <c r="F39" s="59">
        <v>99.726640000000003</v>
      </c>
      <c r="G39" s="98">
        <v>99.74678333333334</v>
      </c>
      <c r="H39" s="58">
        <v>98.899148333333343</v>
      </c>
      <c r="I39" s="20">
        <v>0.79</v>
      </c>
      <c r="J39" s="18">
        <v>99.988749999999996</v>
      </c>
      <c r="K39" s="61">
        <v>783.2833333333333</v>
      </c>
      <c r="L39" s="20">
        <v>20.383333333333333</v>
      </c>
      <c r="M39" s="79">
        <v>11.92</v>
      </c>
      <c r="N39" s="62">
        <v>10.06</v>
      </c>
      <c r="O39" s="63">
        <v>13.03</v>
      </c>
      <c r="P39" s="64">
        <v>13.67</v>
      </c>
      <c r="Q39" s="98">
        <v>10.910000000000002</v>
      </c>
      <c r="R39" s="65">
        <f t="shared" si="5"/>
        <v>273.02275000000009</v>
      </c>
      <c r="S39" s="66">
        <f t="shared" si="6"/>
        <v>-286.91588716544993</v>
      </c>
      <c r="T39" s="67">
        <f t="shared" si="2"/>
        <v>0.2108033473</v>
      </c>
    </row>
    <row r="40" spans="1:21" x14ac:dyDescent="0.2">
      <c r="A40" s="56" t="s">
        <v>100</v>
      </c>
      <c r="B40" s="57">
        <v>45139</v>
      </c>
      <c r="C40" t="s">
        <v>283</v>
      </c>
      <c r="D40" s="58">
        <v>97.647890000000004</v>
      </c>
      <c r="E40" s="58">
        <v>94.405169999999998</v>
      </c>
      <c r="F40" s="59">
        <v>95.207719999999995</v>
      </c>
      <c r="G40" s="98">
        <v>95.753593333333342</v>
      </c>
      <c r="H40" s="58">
        <v>93.715078333333324</v>
      </c>
      <c r="I40" s="20">
        <v>0.62666666666666659</v>
      </c>
      <c r="J40" s="18">
        <v>99.35469333333333</v>
      </c>
      <c r="K40" s="61">
        <v>621.71</v>
      </c>
      <c r="L40" s="20">
        <v>22.136666666666667</v>
      </c>
      <c r="M40" s="79">
        <v>20.92</v>
      </c>
      <c r="N40" s="62">
        <v>17.989999999999998</v>
      </c>
      <c r="O40" s="63">
        <v>23.97</v>
      </c>
      <c r="P40" s="64">
        <v>31.43</v>
      </c>
      <c r="Q40" s="98">
        <v>22.310000000000002</v>
      </c>
      <c r="R40" s="65">
        <f t="shared" si="5"/>
        <v>558.30775000000006</v>
      </c>
      <c r="S40" s="66">
        <f t="shared" si="6"/>
        <v>-1.6308871654499626</v>
      </c>
      <c r="T40" s="67">
        <f t="shared" si="2"/>
        <v>0.43107448929999997</v>
      </c>
      <c r="U40" t="s">
        <v>412</v>
      </c>
    </row>
    <row r="41" spans="1:21" x14ac:dyDescent="0.2">
      <c r="A41" s="56" t="s">
        <v>265</v>
      </c>
      <c r="B41" s="57">
        <v>45171</v>
      </c>
      <c r="C41" t="s">
        <v>286</v>
      </c>
      <c r="D41" s="58">
        <v>38.762410000000003</v>
      </c>
      <c r="E41" s="58">
        <v>43.033180000000002</v>
      </c>
      <c r="F41" s="59">
        <v>47.099530000000001</v>
      </c>
      <c r="G41" s="110">
        <v>42.965040000000009</v>
      </c>
      <c r="H41" s="60">
        <v>45.865635000000005</v>
      </c>
      <c r="I41" s="20">
        <v>4.6000000000000005</v>
      </c>
      <c r="J41" s="78">
        <v>35.833206666666662</v>
      </c>
      <c r="K41" s="61">
        <v>740.71333333333325</v>
      </c>
      <c r="L41" s="20">
        <v>22.67</v>
      </c>
      <c r="M41" s="79">
        <v>12.61</v>
      </c>
      <c r="N41" s="62">
        <v>10.83</v>
      </c>
      <c r="O41" s="63">
        <v>13.16</v>
      </c>
      <c r="P41" s="64">
        <v>14.24</v>
      </c>
      <c r="Q41" s="98">
        <v>12.466666666666667</v>
      </c>
      <c r="R41" s="65">
        <f t="shared" si="5"/>
        <v>311.97833333333335</v>
      </c>
      <c r="S41" s="66">
        <f t="shared" si="6"/>
        <v>-247.96030383211667</v>
      </c>
      <c r="T41" s="67">
        <f t="shared" si="2"/>
        <v>0.24088130733333332</v>
      </c>
      <c r="U41" t="s">
        <v>522</v>
      </c>
    </row>
    <row r="42" spans="1:21" x14ac:dyDescent="0.2">
      <c r="A42" s="56" t="s">
        <v>102</v>
      </c>
      <c r="B42" s="57">
        <v>44399</v>
      </c>
      <c r="C42" t="s">
        <v>284</v>
      </c>
      <c r="D42" s="58">
        <v>100</v>
      </c>
      <c r="E42" s="58">
        <v>100</v>
      </c>
      <c r="F42" s="59">
        <v>100</v>
      </c>
      <c r="G42" s="98">
        <v>100</v>
      </c>
      <c r="H42" s="58">
        <v>99.750924999999995</v>
      </c>
      <c r="I42" s="20">
        <v>-0.90666666666666662</v>
      </c>
      <c r="J42" s="18">
        <v>100</v>
      </c>
      <c r="K42" s="61"/>
      <c r="L42" s="20">
        <v>22.396666666666665</v>
      </c>
      <c r="M42" s="79">
        <v>25.03</v>
      </c>
      <c r="N42" s="62">
        <v>22.99</v>
      </c>
      <c r="O42" s="63">
        <v>28.11</v>
      </c>
      <c r="P42" s="64">
        <v>28.88</v>
      </c>
      <c r="Q42" s="98">
        <v>21.23</v>
      </c>
      <c r="R42" s="65">
        <f t="shared" si="5"/>
        <v>531.28075000000001</v>
      </c>
      <c r="S42" s="66">
        <f t="shared" si="6"/>
        <v>-28.657887165450006</v>
      </c>
      <c r="T42" s="67">
        <f t="shared" si="2"/>
        <v>0.4102066969</v>
      </c>
      <c r="U42" t="s">
        <v>410</v>
      </c>
    </row>
    <row r="43" spans="1:21" x14ac:dyDescent="0.2">
      <c r="A43" s="56" t="s">
        <v>562</v>
      </c>
      <c r="B43" s="57"/>
      <c r="C43" t="s">
        <v>433</v>
      </c>
      <c r="D43" s="20">
        <v>47.503950000000003</v>
      </c>
      <c r="E43" s="20">
        <v>80.778720000000007</v>
      </c>
      <c r="F43" s="20">
        <v>98.628190000000004</v>
      </c>
      <c r="G43" s="99">
        <v>75.636953333333338</v>
      </c>
      <c r="H43" s="19">
        <v>75.636953333333338</v>
      </c>
      <c r="I43" s="20">
        <v>2.2533333333333334</v>
      </c>
      <c r="J43" s="78">
        <v>74.866403333333338</v>
      </c>
      <c r="K43" s="61"/>
      <c r="L43" s="20">
        <v>21.723333333333333</v>
      </c>
      <c r="M43" s="71"/>
      <c r="N43" s="69"/>
      <c r="O43" s="70"/>
      <c r="P43" s="64"/>
      <c r="Q43" s="99">
        <v>32.47</v>
      </c>
      <c r="R43" s="65">
        <f t="shared" si="5"/>
        <v>812.56174999999996</v>
      </c>
      <c r="S43" s="74">
        <f t="shared" si="6"/>
        <v>252.62311283454994</v>
      </c>
      <c r="T43" s="67">
        <f t="shared" si="2"/>
        <v>0.6273863140999999</v>
      </c>
    </row>
    <row r="44" spans="1:21" x14ac:dyDescent="0.2">
      <c r="A44" s="56" t="s">
        <v>103</v>
      </c>
      <c r="B44" s="57"/>
      <c r="C44" t="s">
        <v>433</v>
      </c>
      <c r="D44" s="58">
        <v>94.954359999999994</v>
      </c>
      <c r="E44" s="58">
        <v>99.587239999999994</v>
      </c>
      <c r="F44" s="59">
        <v>98.877629999999996</v>
      </c>
      <c r="G44" s="98">
        <v>97.806409999999985</v>
      </c>
      <c r="H44" s="58">
        <v>88.564629166666649</v>
      </c>
      <c r="I44" s="20">
        <v>2.3866666666666667</v>
      </c>
      <c r="J44" s="18">
        <v>97.789879999999997</v>
      </c>
      <c r="K44" s="61">
        <v>935.245</v>
      </c>
      <c r="L44" s="20">
        <v>22.373333333333335</v>
      </c>
      <c r="M44" s="79"/>
      <c r="N44" s="62">
        <v>22.79</v>
      </c>
      <c r="O44" s="63">
        <v>31.88</v>
      </c>
      <c r="P44" s="77">
        <v>35.49</v>
      </c>
      <c r="Q44" s="98">
        <v>29.49</v>
      </c>
      <c r="R44" s="65">
        <f t="shared" si="5"/>
        <v>737.98725000000002</v>
      </c>
      <c r="S44" s="74">
        <f t="shared" si="6"/>
        <v>178.04861283455</v>
      </c>
      <c r="T44" s="67">
        <f t="shared" si="2"/>
        <v>0.56980666469999997</v>
      </c>
      <c r="U44" t="s">
        <v>486</v>
      </c>
    </row>
    <row r="45" spans="1:21" x14ac:dyDescent="0.2">
      <c r="A45" s="56" t="s">
        <v>563</v>
      </c>
      <c r="B45" s="57">
        <v>42619</v>
      </c>
      <c r="C45" t="s">
        <v>286</v>
      </c>
      <c r="D45" s="20"/>
      <c r="E45" s="20">
        <v>61.171639999999996</v>
      </c>
      <c r="F45" s="20">
        <v>76.405140000000003</v>
      </c>
      <c r="G45" s="111">
        <v>68.788389999999993</v>
      </c>
      <c r="H45" s="19">
        <v>68.788389999999993</v>
      </c>
      <c r="I45" s="20">
        <v>0.65999999999999992</v>
      </c>
      <c r="J45" s="18">
        <v>98.445809999999994</v>
      </c>
      <c r="K45" s="61">
        <v>340.40499999999997</v>
      </c>
      <c r="L45" s="20">
        <v>22.475000000000001</v>
      </c>
      <c r="M45" s="79"/>
      <c r="N45" s="62"/>
      <c r="O45" s="63"/>
      <c r="P45" s="64"/>
      <c r="Q45" s="77">
        <v>43.3</v>
      </c>
      <c r="R45" s="65">
        <f t="shared" si="5"/>
        <v>1083.5825</v>
      </c>
      <c r="S45" s="74">
        <f t="shared" si="6"/>
        <v>523.64386283454996</v>
      </c>
      <c r="T45" s="67">
        <f t="shared" si="2"/>
        <v>0.83664389899999991</v>
      </c>
      <c r="U45" t="s">
        <v>642</v>
      </c>
    </row>
    <row r="46" spans="1:21" x14ac:dyDescent="0.2">
      <c r="A46" s="56" t="s">
        <v>564</v>
      </c>
      <c r="B46" s="57">
        <v>43734</v>
      </c>
      <c r="C46" t="s">
        <v>286</v>
      </c>
      <c r="D46" s="20"/>
      <c r="E46" s="20">
        <v>95.081639999999993</v>
      </c>
      <c r="F46" s="20">
        <v>99.061859999999996</v>
      </c>
      <c r="G46" s="99">
        <v>97.071749999999994</v>
      </c>
      <c r="H46" s="20">
        <v>97.071749999999994</v>
      </c>
      <c r="I46" s="20">
        <v>3.9066666666666663</v>
      </c>
      <c r="J46" s="18">
        <v>99.744114999999994</v>
      </c>
      <c r="K46" s="61">
        <v>347.21999999999997</v>
      </c>
      <c r="L46" s="20">
        <v>18.61</v>
      </c>
      <c r="M46" s="79"/>
      <c r="N46" s="62"/>
      <c r="O46" s="63"/>
      <c r="P46" s="64"/>
      <c r="Q46" s="98">
        <v>16.25</v>
      </c>
      <c r="R46" s="65">
        <f t="shared" si="5"/>
        <v>406.65625</v>
      </c>
      <c r="S46" s="66">
        <f t="shared" si="6"/>
        <v>-153.28238716545002</v>
      </c>
      <c r="T46" s="67">
        <f t="shared" si="2"/>
        <v>0.31398298749999998</v>
      </c>
    </row>
    <row r="47" spans="1:21" x14ac:dyDescent="0.2">
      <c r="A47" s="56" t="s">
        <v>326</v>
      </c>
      <c r="B47" s="57">
        <v>41609</v>
      </c>
      <c r="C47" t="s">
        <v>432</v>
      </c>
      <c r="D47" s="58"/>
      <c r="E47" s="58">
        <v>99.037189999999995</v>
      </c>
      <c r="F47" s="59">
        <v>84.468260000000001</v>
      </c>
      <c r="G47" s="98">
        <v>91.752724999999998</v>
      </c>
      <c r="H47" s="60">
        <v>60.01</v>
      </c>
      <c r="I47" s="20">
        <v>-0.19</v>
      </c>
      <c r="J47" s="18">
        <v>100</v>
      </c>
      <c r="K47" s="61">
        <v>693.44</v>
      </c>
      <c r="L47" s="20">
        <v>23.636666666666667</v>
      </c>
      <c r="M47" s="79">
        <v>21.83</v>
      </c>
      <c r="N47" s="62">
        <v>20.73</v>
      </c>
      <c r="O47" s="63">
        <v>20.149999999999999</v>
      </c>
      <c r="P47" s="64">
        <v>25.01</v>
      </c>
      <c r="Q47" s="98">
        <v>24.50333333333333</v>
      </c>
      <c r="R47" s="65">
        <f t="shared" si="5"/>
        <v>613.19591666666668</v>
      </c>
      <c r="S47" s="74">
        <f t="shared" si="6"/>
        <v>53.257279501216658</v>
      </c>
      <c r="T47" s="67">
        <f t="shared" si="2"/>
        <v>0.47345414176666656</v>
      </c>
      <c r="U47" t="s">
        <v>487</v>
      </c>
    </row>
    <row r="48" spans="1:21" x14ac:dyDescent="0.2">
      <c r="A48" s="56" t="s">
        <v>104</v>
      </c>
      <c r="B48" s="57">
        <v>44778</v>
      </c>
      <c r="C48" t="s">
        <v>286</v>
      </c>
      <c r="D48" s="58">
        <v>95.760599999999997</v>
      </c>
      <c r="E48" s="58">
        <v>97.517809999999997</v>
      </c>
      <c r="F48" s="59">
        <v>99.471509999999995</v>
      </c>
      <c r="G48" s="98">
        <v>97.583306666666658</v>
      </c>
      <c r="H48" s="60">
        <v>53.889285000000001</v>
      </c>
      <c r="I48" s="20">
        <v>9.9999999999999992E-2</v>
      </c>
      <c r="J48" s="18">
        <v>99.411626666666663</v>
      </c>
      <c r="K48" s="61">
        <v>217.07000000000002</v>
      </c>
      <c r="L48" s="20">
        <v>17.276666666666667</v>
      </c>
      <c r="M48" s="79">
        <v>15.89</v>
      </c>
      <c r="N48" s="62">
        <v>14.36</v>
      </c>
      <c r="O48" s="63">
        <v>20.11</v>
      </c>
      <c r="P48" s="64">
        <v>23.91</v>
      </c>
      <c r="Q48" s="98">
        <v>21.676666666666666</v>
      </c>
      <c r="R48" s="65">
        <f t="shared" si="5"/>
        <v>542.45858333333342</v>
      </c>
      <c r="S48" s="66">
        <f t="shared" si="6"/>
        <v>-17.480053832116596</v>
      </c>
      <c r="T48" s="67">
        <f t="shared" si="2"/>
        <v>0.41883720363333332</v>
      </c>
      <c r="U48" t="s">
        <v>405</v>
      </c>
    </row>
    <row r="49" spans="1:21" x14ac:dyDescent="0.2">
      <c r="A49" s="56" t="s">
        <v>362</v>
      </c>
      <c r="B49" s="57">
        <v>44870</v>
      </c>
      <c r="C49" t="s">
        <v>284</v>
      </c>
      <c r="D49" s="58">
        <v>82.639989999999997</v>
      </c>
      <c r="E49" s="58">
        <v>99.850489999999994</v>
      </c>
      <c r="F49" s="59">
        <v>100</v>
      </c>
      <c r="G49" s="98">
        <v>94.163493333333335</v>
      </c>
      <c r="H49" s="60">
        <v>82.9426275</v>
      </c>
      <c r="I49" s="20">
        <v>0.90333333333333332</v>
      </c>
      <c r="J49" s="18">
        <v>96.385896666666667</v>
      </c>
      <c r="K49" s="61">
        <v>1040.6499999999999</v>
      </c>
      <c r="L49" s="20">
        <v>15.75</v>
      </c>
      <c r="M49" s="79">
        <v>19.47</v>
      </c>
      <c r="N49" s="62">
        <v>15.67</v>
      </c>
      <c r="O49" s="63">
        <v>18.420000000000002</v>
      </c>
      <c r="P49" s="64">
        <v>23.7</v>
      </c>
      <c r="Q49" s="98">
        <v>19.223333333333333</v>
      </c>
      <c r="R49" s="65">
        <f t="shared" si="5"/>
        <v>481.06391666666667</v>
      </c>
      <c r="S49" s="66">
        <f t="shared" si="6"/>
        <v>-78.874720498783347</v>
      </c>
      <c r="T49" s="67">
        <f t="shared" si="2"/>
        <v>0.37143382336666664</v>
      </c>
      <c r="U49" t="s">
        <v>435</v>
      </c>
    </row>
    <row r="50" spans="1:21" x14ac:dyDescent="0.2">
      <c r="A50" s="56" t="s">
        <v>105</v>
      </c>
      <c r="B50" s="57"/>
      <c r="C50" t="s">
        <v>431</v>
      </c>
      <c r="D50" s="58">
        <v>98.381259999999997</v>
      </c>
      <c r="E50" s="58">
        <v>100</v>
      </c>
      <c r="F50" s="59">
        <v>96.405270000000002</v>
      </c>
      <c r="G50" s="98">
        <v>98.262176666666662</v>
      </c>
      <c r="H50" s="58">
        <v>98.237215833333337</v>
      </c>
      <c r="I50" s="20">
        <v>2.0433333333333334</v>
      </c>
      <c r="J50" s="18">
        <v>98.876826666666659</v>
      </c>
      <c r="K50" s="61">
        <v>766.68666666666661</v>
      </c>
      <c r="L50" s="20">
        <v>22.423333333333332</v>
      </c>
      <c r="M50" s="79">
        <v>27.91</v>
      </c>
      <c r="N50" s="62">
        <v>24.93</v>
      </c>
      <c r="O50" s="63">
        <v>28.82</v>
      </c>
      <c r="P50" s="64">
        <v>33.47</v>
      </c>
      <c r="Q50" s="98">
        <v>28.64</v>
      </c>
      <c r="R50" s="65">
        <f t="shared" si="5"/>
        <v>716.71600000000012</v>
      </c>
      <c r="S50" s="74">
        <f t="shared" si="6"/>
        <v>156.7773628345501</v>
      </c>
      <c r="T50" s="67">
        <f t="shared" si="2"/>
        <v>0.55338293920000003</v>
      </c>
      <c r="U50" t="s">
        <v>597</v>
      </c>
    </row>
    <row r="51" spans="1:21" x14ac:dyDescent="0.2">
      <c r="A51" s="56" t="s">
        <v>106</v>
      </c>
      <c r="B51" s="57"/>
      <c r="C51" t="s">
        <v>431</v>
      </c>
      <c r="D51" s="58">
        <v>99.083629999999999</v>
      </c>
      <c r="E51" s="58">
        <v>95.578460000000007</v>
      </c>
      <c r="F51" s="59">
        <v>96.926079999999999</v>
      </c>
      <c r="G51" s="98">
        <v>97.196056666666664</v>
      </c>
      <c r="H51" s="60">
        <v>72.196889166666665</v>
      </c>
      <c r="I51" s="20">
        <v>-0.29666666666666669</v>
      </c>
      <c r="J51" s="18">
        <v>99.74351999999999</v>
      </c>
      <c r="K51" s="61">
        <v>829.66333333333341</v>
      </c>
      <c r="L51" s="20">
        <v>23.573333333333334</v>
      </c>
      <c r="M51" s="79">
        <v>32.200000000000003</v>
      </c>
      <c r="N51" s="62">
        <v>22.39</v>
      </c>
      <c r="O51" s="63">
        <v>27.98</v>
      </c>
      <c r="P51" s="64">
        <v>30.68</v>
      </c>
      <c r="Q51" s="98">
        <v>24.069999999999997</v>
      </c>
      <c r="R51" s="65">
        <f t="shared" si="5"/>
        <v>602.35175000000004</v>
      </c>
      <c r="S51" s="74">
        <f t="shared" si="6"/>
        <v>42.41311283455002</v>
      </c>
      <c r="T51" s="67">
        <f t="shared" si="2"/>
        <v>0.46508126209999989</v>
      </c>
      <c r="U51" s="15" t="s">
        <v>488</v>
      </c>
    </row>
    <row r="52" spans="1:21" x14ac:dyDescent="0.2">
      <c r="A52" s="56" t="s">
        <v>107</v>
      </c>
      <c r="B52" s="57">
        <v>43241</v>
      </c>
      <c r="C52" t="s">
        <v>431</v>
      </c>
      <c r="D52" s="58">
        <v>92.175460000000001</v>
      </c>
      <c r="E52" s="58">
        <v>97.624300000000005</v>
      </c>
      <c r="F52" s="59">
        <v>71.48715</v>
      </c>
      <c r="G52" s="98">
        <v>87.095636666666664</v>
      </c>
      <c r="H52" s="60">
        <v>50.705848333333336</v>
      </c>
      <c r="I52" s="20">
        <v>-0.21333333333333337</v>
      </c>
      <c r="J52" s="18">
        <v>96.690206666666654</v>
      </c>
      <c r="K52" s="61">
        <v>783</v>
      </c>
      <c r="L52" s="20">
        <v>25.113333333333333</v>
      </c>
      <c r="M52" s="75">
        <v>42.94</v>
      </c>
      <c r="N52" s="75">
        <v>40.700000000000003</v>
      </c>
      <c r="O52" s="76">
        <v>43.55</v>
      </c>
      <c r="P52" s="64">
        <v>32.380000000000003</v>
      </c>
      <c r="Q52" s="98">
        <v>32.883333333333333</v>
      </c>
      <c r="R52" s="65">
        <f t="shared" si="5"/>
        <v>822.90541666666672</v>
      </c>
      <c r="S52" s="74">
        <f t="shared" si="6"/>
        <v>262.96677950121671</v>
      </c>
      <c r="T52" s="67">
        <f t="shared" si="2"/>
        <v>0.63537275316666664</v>
      </c>
      <c r="U52" t="s">
        <v>489</v>
      </c>
    </row>
    <row r="53" spans="1:21" x14ac:dyDescent="0.2">
      <c r="A53" s="56" t="s">
        <v>108</v>
      </c>
      <c r="B53" s="57"/>
      <c r="C53" t="s">
        <v>431</v>
      </c>
      <c r="D53" s="58">
        <v>99.936520000000002</v>
      </c>
      <c r="E53" s="58">
        <v>99.971689999999995</v>
      </c>
      <c r="F53" s="59">
        <v>99.982110000000006</v>
      </c>
      <c r="G53" s="98">
        <v>99.963439999999991</v>
      </c>
      <c r="H53" s="58">
        <v>78.631184166666671</v>
      </c>
      <c r="I53" s="20">
        <v>0.53</v>
      </c>
      <c r="J53" s="18">
        <v>100</v>
      </c>
      <c r="K53" s="61">
        <v>572.95666666666682</v>
      </c>
      <c r="L53" s="20">
        <v>17.716666666666669</v>
      </c>
      <c r="M53" s="75">
        <v>57.4</v>
      </c>
      <c r="N53" s="75">
        <v>55.74</v>
      </c>
      <c r="O53" s="63">
        <v>30.69</v>
      </c>
      <c r="P53" s="64">
        <v>28.86</v>
      </c>
      <c r="Q53" s="98">
        <v>24.963333333333335</v>
      </c>
      <c r="R53" s="65">
        <f t="shared" si="5"/>
        <v>624.70741666666675</v>
      </c>
      <c r="S53" s="74">
        <f t="shared" si="6"/>
        <v>64.768779501216727</v>
      </c>
      <c r="T53" s="67">
        <f t="shared" si="2"/>
        <v>0.48234227556666659</v>
      </c>
      <c r="U53" t="s">
        <v>528</v>
      </c>
    </row>
    <row r="54" spans="1:21" x14ac:dyDescent="0.2">
      <c r="A54" s="56" t="s">
        <v>110</v>
      </c>
      <c r="B54" s="57">
        <v>42706</v>
      </c>
      <c r="C54" t="s">
        <v>283</v>
      </c>
      <c r="D54" s="58">
        <v>98.960049999999995</v>
      </c>
      <c r="E54" s="58">
        <v>98.809610000000006</v>
      </c>
      <c r="F54" s="59">
        <v>98.725440000000006</v>
      </c>
      <c r="G54" s="98">
        <v>98.831699999999998</v>
      </c>
      <c r="H54" s="58">
        <v>99.594131666666655</v>
      </c>
      <c r="I54" s="20">
        <v>-1.4733333333333334</v>
      </c>
      <c r="J54" s="18">
        <v>99.934543333333338</v>
      </c>
      <c r="K54" s="61">
        <v>548.92666666666662</v>
      </c>
      <c r="L54" s="20">
        <v>24.290000000000003</v>
      </c>
      <c r="M54" s="79">
        <v>21.51</v>
      </c>
      <c r="N54" s="62">
        <v>18.04</v>
      </c>
      <c r="O54" s="63">
        <v>24.78</v>
      </c>
      <c r="P54" s="64">
        <v>24.18</v>
      </c>
      <c r="Q54" s="98">
        <v>20.823333333333334</v>
      </c>
      <c r="R54" s="65">
        <f t="shared" si="5"/>
        <v>521.10391666666669</v>
      </c>
      <c r="S54" s="66">
        <f t="shared" si="6"/>
        <v>-38.834720498783327</v>
      </c>
      <c r="T54" s="67">
        <f t="shared" si="2"/>
        <v>0.4023490713666667</v>
      </c>
      <c r="U54" t="s">
        <v>598</v>
      </c>
    </row>
    <row r="55" spans="1:21" x14ac:dyDescent="0.2">
      <c r="A55" s="56" t="s">
        <v>112</v>
      </c>
      <c r="B55" s="57"/>
      <c r="C55" t="s">
        <v>286</v>
      </c>
      <c r="D55" s="58">
        <v>99.222359999999995</v>
      </c>
      <c r="E55" s="58">
        <v>99.55874</v>
      </c>
      <c r="F55" s="59">
        <v>99.328739999999996</v>
      </c>
      <c r="G55" s="98">
        <v>99.36994666666665</v>
      </c>
      <c r="H55" s="58">
        <v>99.109870000000001</v>
      </c>
      <c r="I55" s="20">
        <v>0.52666666666666673</v>
      </c>
      <c r="J55" s="18">
        <v>99.809190000000001</v>
      </c>
      <c r="K55" s="61"/>
      <c r="L55" s="68">
        <v>20.02</v>
      </c>
      <c r="M55" s="79">
        <v>18.100000000000001</v>
      </c>
      <c r="N55" s="62">
        <v>15.03</v>
      </c>
      <c r="O55" s="63">
        <v>22.6</v>
      </c>
      <c r="P55" s="64">
        <v>25.36</v>
      </c>
      <c r="Q55" s="98">
        <v>19.209999999999997</v>
      </c>
      <c r="R55" s="65">
        <f t="shared" ref="R55:R81" si="7">SUM(Q55*0.275)*91</f>
        <v>480.73025000000001</v>
      </c>
      <c r="S55" s="66">
        <f t="shared" ref="S55:S81" si="8">R55-R$142</f>
        <v>-79.208387165450006</v>
      </c>
      <c r="T55" s="67">
        <f t="shared" si="2"/>
        <v>0.37117619629999998</v>
      </c>
      <c r="U55" t="s">
        <v>333</v>
      </c>
    </row>
    <row r="56" spans="1:21" x14ac:dyDescent="0.2">
      <c r="A56" s="56" t="s">
        <v>114</v>
      </c>
      <c r="B56" s="57"/>
      <c r="C56" t="s">
        <v>286</v>
      </c>
      <c r="D56" s="58">
        <v>92.586539999999999</v>
      </c>
      <c r="E56" s="58">
        <v>96.012200000000007</v>
      </c>
      <c r="F56" s="59">
        <v>92.475009999999997</v>
      </c>
      <c r="G56" s="98">
        <v>93.691250000000011</v>
      </c>
      <c r="H56" s="58">
        <v>90.091840000000005</v>
      </c>
      <c r="I56" s="20">
        <v>0.93333333333333324</v>
      </c>
      <c r="J56" s="18">
        <v>94.928010000000015</v>
      </c>
      <c r="K56" s="61">
        <v>787.63666666666666</v>
      </c>
      <c r="L56" s="20">
        <v>26.26</v>
      </c>
      <c r="M56" s="79">
        <v>34.049999999999997</v>
      </c>
      <c r="N56" s="62">
        <v>34.08</v>
      </c>
      <c r="O56" s="76">
        <v>37.85</v>
      </c>
      <c r="P56" s="77">
        <v>38.67</v>
      </c>
      <c r="Q56" s="77">
        <v>39.633333333333333</v>
      </c>
      <c r="R56" s="65">
        <f t="shared" si="7"/>
        <v>991.82416666666677</v>
      </c>
      <c r="S56" s="74">
        <f t="shared" si="8"/>
        <v>431.88552950121675</v>
      </c>
      <c r="T56" s="67">
        <f t="shared" si="2"/>
        <v>0.76579645566666665</v>
      </c>
      <c r="U56" t="s">
        <v>639</v>
      </c>
    </row>
    <row r="57" spans="1:21" x14ac:dyDescent="0.2">
      <c r="A57" s="56" t="s">
        <v>115</v>
      </c>
      <c r="B57" s="57">
        <v>45630</v>
      </c>
      <c r="C57" t="s">
        <v>433</v>
      </c>
      <c r="D57" s="58">
        <v>89.484899999999996</v>
      </c>
      <c r="E57" s="58">
        <v>87.253950000000003</v>
      </c>
      <c r="F57" s="59">
        <v>99.090329999999994</v>
      </c>
      <c r="G57" s="98">
        <v>91.943060000000003</v>
      </c>
      <c r="H57" s="58">
        <v>94.031537499999999</v>
      </c>
      <c r="I57" s="20">
        <v>1.7</v>
      </c>
      <c r="J57" s="18">
        <v>91.05073666666668</v>
      </c>
      <c r="K57" s="61">
        <v>648.91999999999996</v>
      </c>
      <c r="L57" s="20">
        <v>22.703333333333333</v>
      </c>
      <c r="M57" s="79">
        <v>18.72</v>
      </c>
      <c r="N57" s="62">
        <v>18.2</v>
      </c>
      <c r="O57" s="63">
        <v>19.329999999999998</v>
      </c>
      <c r="P57" s="64">
        <v>19.170000000000002</v>
      </c>
      <c r="Q57" s="98">
        <v>16.900000000000002</v>
      </c>
      <c r="R57" s="65">
        <f t="shared" si="7"/>
        <v>422.92250000000007</v>
      </c>
      <c r="S57" s="66">
        <f t="shared" si="8"/>
        <v>-137.01613716544995</v>
      </c>
      <c r="T57" s="67">
        <f t="shared" si="2"/>
        <v>0.32654230700000003</v>
      </c>
      <c r="U57" t="s">
        <v>504</v>
      </c>
    </row>
    <row r="58" spans="1:21" x14ac:dyDescent="0.2">
      <c r="A58" s="56" t="s">
        <v>116</v>
      </c>
      <c r="B58" s="57">
        <v>43788</v>
      </c>
      <c r="C58" t="s">
        <v>431</v>
      </c>
      <c r="D58" s="58">
        <v>99.901769999999999</v>
      </c>
      <c r="E58" s="58">
        <v>99.936139999999995</v>
      </c>
      <c r="F58" s="59">
        <v>99.896569999999997</v>
      </c>
      <c r="G58" s="98">
        <v>99.911493333333325</v>
      </c>
      <c r="H58" s="58">
        <v>84.944853333333327</v>
      </c>
      <c r="I58" s="20">
        <v>-1.36</v>
      </c>
      <c r="J58" s="18">
        <v>100</v>
      </c>
      <c r="K58" s="61">
        <v>691.78000000000009</v>
      </c>
      <c r="L58" s="20">
        <v>20.440000000000001</v>
      </c>
      <c r="M58" s="79">
        <v>17.59</v>
      </c>
      <c r="N58" s="62">
        <v>10.97</v>
      </c>
      <c r="O58" s="63">
        <v>25.58</v>
      </c>
      <c r="P58" s="64">
        <v>32.6</v>
      </c>
      <c r="Q58" s="100">
        <v>25.243333333333336</v>
      </c>
      <c r="R58" s="65">
        <f t="shared" si="7"/>
        <v>631.71441666666681</v>
      </c>
      <c r="S58" s="74">
        <f t="shared" si="8"/>
        <v>71.775779501216789</v>
      </c>
      <c r="T58" s="67">
        <f t="shared" si="2"/>
        <v>0.48775244396666673</v>
      </c>
      <c r="U58" t="s">
        <v>407</v>
      </c>
    </row>
    <row r="59" spans="1:21" x14ac:dyDescent="0.2">
      <c r="A59" s="56" t="s">
        <v>565</v>
      </c>
      <c r="B59" s="57"/>
      <c r="C59" t="s">
        <v>433</v>
      </c>
      <c r="D59" s="20">
        <v>63.405070000000002</v>
      </c>
      <c r="E59" s="20">
        <v>80.906809999999993</v>
      </c>
      <c r="F59" s="20">
        <v>77.899500000000003</v>
      </c>
      <c r="G59" s="111">
        <v>74.070460000000011</v>
      </c>
      <c r="H59" s="19">
        <v>74.070460000000011</v>
      </c>
      <c r="I59" s="20">
        <v>1.3933333333333333</v>
      </c>
      <c r="J59" s="18">
        <v>87.268713333333338</v>
      </c>
      <c r="K59" s="61">
        <v>541.8366666666667</v>
      </c>
      <c r="L59" s="20">
        <v>24.666666666666668</v>
      </c>
      <c r="M59" s="79"/>
      <c r="N59" s="62"/>
      <c r="O59" s="63"/>
      <c r="P59" s="105"/>
      <c r="Q59" s="98">
        <v>16.169999999999998</v>
      </c>
      <c r="R59" s="65">
        <f t="shared" si="7"/>
        <v>404.65424999999999</v>
      </c>
      <c r="S59" s="66">
        <f t="shared" si="8"/>
        <v>-155.28438716545003</v>
      </c>
      <c r="T59" s="67">
        <f t="shared" si="2"/>
        <v>0.31243722509999994</v>
      </c>
      <c r="U59" t="s">
        <v>643</v>
      </c>
    </row>
    <row r="60" spans="1:21" x14ac:dyDescent="0.2">
      <c r="A60" s="56" t="s">
        <v>566</v>
      </c>
      <c r="B60" s="57"/>
      <c r="C60" t="s">
        <v>433</v>
      </c>
      <c r="D60" s="20"/>
      <c r="E60" s="20">
        <v>100</v>
      </c>
      <c r="F60" s="20">
        <v>91.743719999999996</v>
      </c>
      <c r="G60" s="99">
        <v>95.871859999999998</v>
      </c>
      <c r="H60" s="20">
        <v>95.871859999999998</v>
      </c>
      <c r="I60" s="20">
        <v>0.5</v>
      </c>
      <c r="J60" s="18">
        <v>100</v>
      </c>
      <c r="K60" s="61">
        <v>376.09500000000003</v>
      </c>
      <c r="L60" s="20">
        <v>20</v>
      </c>
      <c r="M60" s="79"/>
      <c r="N60" s="62"/>
      <c r="O60" s="63"/>
      <c r="P60" s="105"/>
      <c r="Q60" s="98">
        <v>19.39</v>
      </c>
      <c r="R60" s="65">
        <f t="shared" si="7"/>
        <v>485.23475000000002</v>
      </c>
      <c r="S60" s="66">
        <f t="shared" si="8"/>
        <v>-74.703887165449999</v>
      </c>
      <c r="T60" s="67">
        <f t="shared" si="2"/>
        <v>0.37465416169999999</v>
      </c>
    </row>
    <row r="61" spans="1:21" x14ac:dyDescent="0.2">
      <c r="A61" s="56" t="s">
        <v>118</v>
      </c>
      <c r="B61" s="57">
        <v>43580</v>
      </c>
      <c r="C61" t="s">
        <v>433</v>
      </c>
      <c r="D61" s="58">
        <v>99.907550000000001</v>
      </c>
      <c r="E61" s="58">
        <v>99.997219999999999</v>
      </c>
      <c r="F61" s="59">
        <v>99.952479999999994</v>
      </c>
      <c r="G61" s="98">
        <v>99.95241666666665</v>
      </c>
      <c r="H61" s="58">
        <v>95.315771666666663</v>
      </c>
      <c r="I61" s="20">
        <v>-1.39</v>
      </c>
      <c r="J61" s="18">
        <v>100</v>
      </c>
      <c r="K61" s="61">
        <v>1013.9866666666667</v>
      </c>
      <c r="L61" s="20">
        <v>22.133333333333336</v>
      </c>
      <c r="M61" s="79">
        <v>33.94</v>
      </c>
      <c r="N61" s="75">
        <v>36.01</v>
      </c>
      <c r="O61" s="63">
        <v>31.47</v>
      </c>
      <c r="P61" s="64">
        <v>30.91</v>
      </c>
      <c r="Q61" s="101">
        <v>26.363333333333333</v>
      </c>
      <c r="R61" s="65">
        <f t="shared" si="7"/>
        <v>659.74241666666671</v>
      </c>
      <c r="S61" s="74">
        <f t="shared" si="8"/>
        <v>99.803779501216695</v>
      </c>
      <c r="T61" s="67">
        <f t="shared" si="2"/>
        <v>0.50939311756666661</v>
      </c>
      <c r="U61" t="s">
        <v>454</v>
      </c>
    </row>
    <row r="62" spans="1:21" x14ac:dyDescent="0.2">
      <c r="A62" s="56" t="s">
        <v>119</v>
      </c>
      <c r="B62" s="57"/>
      <c r="C62" t="s">
        <v>286</v>
      </c>
      <c r="D62" s="58">
        <v>37.440919999999998</v>
      </c>
      <c r="E62" s="58">
        <v>92.892470000000003</v>
      </c>
      <c r="F62" s="59">
        <v>96.894450000000006</v>
      </c>
      <c r="G62" s="110">
        <v>75.742613333333338</v>
      </c>
      <c r="H62" s="60">
        <v>76.819967500000004</v>
      </c>
      <c r="I62" s="20">
        <v>4.1399999999999997</v>
      </c>
      <c r="J62" s="78">
        <v>79.146973333333335</v>
      </c>
      <c r="K62" s="61">
        <v>570.65333333333331</v>
      </c>
      <c r="L62" s="20">
        <v>23.733333333333334</v>
      </c>
      <c r="M62" s="75">
        <v>49.79</v>
      </c>
      <c r="N62" s="75">
        <v>47.01</v>
      </c>
      <c r="O62" s="76">
        <v>45.5</v>
      </c>
      <c r="P62" s="77">
        <v>41.83</v>
      </c>
      <c r="Q62" s="98"/>
      <c r="R62" s="65">
        <f t="shared" si="7"/>
        <v>0</v>
      </c>
      <c r="S62" s="66">
        <v>0</v>
      </c>
      <c r="T62" s="67"/>
      <c r="U62" t="s">
        <v>599</v>
      </c>
    </row>
    <row r="63" spans="1:21" x14ac:dyDescent="0.2">
      <c r="A63" s="56" t="s">
        <v>416</v>
      </c>
      <c r="B63" s="57"/>
      <c r="C63" t="s">
        <v>283</v>
      </c>
      <c r="D63" s="58">
        <v>98.953069999999997</v>
      </c>
      <c r="E63" s="58">
        <v>99.209149999999994</v>
      </c>
      <c r="F63" s="59">
        <v>99.312070000000006</v>
      </c>
      <c r="G63" s="98">
        <v>99.158096666666665</v>
      </c>
      <c r="H63" s="60">
        <v>76.195494166666677</v>
      </c>
      <c r="I63" s="20">
        <v>-0.13333333333333333</v>
      </c>
      <c r="J63" s="18">
        <v>100</v>
      </c>
      <c r="K63" s="61">
        <v>1033.6766666666667</v>
      </c>
      <c r="L63" s="20"/>
      <c r="M63" s="108">
        <v>50.98</v>
      </c>
      <c r="N63" s="108">
        <v>50.72</v>
      </c>
      <c r="O63" s="109">
        <v>38.39</v>
      </c>
      <c r="P63" s="77">
        <v>35.619999999999997</v>
      </c>
      <c r="Q63" s="98">
        <v>29.186666666666667</v>
      </c>
      <c r="R63" s="65">
        <f t="shared" si="7"/>
        <v>730.39633333333336</v>
      </c>
      <c r="S63" s="74">
        <f t="shared" si="8"/>
        <v>170.45769616788334</v>
      </c>
      <c r="T63" s="67">
        <f t="shared" si="2"/>
        <v>0.56394564893333332</v>
      </c>
      <c r="U63" t="s">
        <v>490</v>
      </c>
    </row>
    <row r="64" spans="1:21" x14ac:dyDescent="0.2">
      <c r="A64" s="56" t="s">
        <v>266</v>
      </c>
      <c r="B64" s="57">
        <v>44882</v>
      </c>
      <c r="C64" t="s">
        <v>433</v>
      </c>
      <c r="D64" s="58">
        <v>97.391310000000004</v>
      </c>
      <c r="E64" s="58">
        <v>100</v>
      </c>
      <c r="F64" s="59">
        <v>99.716070000000002</v>
      </c>
      <c r="G64" s="98">
        <v>99.035793333333345</v>
      </c>
      <c r="H64" s="58">
        <v>94.419302500000001</v>
      </c>
      <c r="I64" s="20">
        <v>-0.69333333333333336</v>
      </c>
      <c r="J64" s="18">
        <v>98.830406666666661</v>
      </c>
      <c r="K64" s="61">
        <v>889.14666666666665</v>
      </c>
      <c r="L64" s="20">
        <v>20.75</v>
      </c>
      <c r="M64" s="79">
        <v>23.68</v>
      </c>
      <c r="N64" s="62">
        <v>24.09</v>
      </c>
      <c r="O64" s="63">
        <v>28.54</v>
      </c>
      <c r="P64" s="64">
        <v>27.43</v>
      </c>
      <c r="Q64" s="98">
        <v>24.52</v>
      </c>
      <c r="R64" s="65">
        <f t="shared" si="7"/>
        <v>613.61300000000006</v>
      </c>
      <c r="S64" s="74">
        <f t="shared" si="8"/>
        <v>53.674362834550038</v>
      </c>
      <c r="T64" s="67">
        <f t="shared" si="2"/>
        <v>0.4737761755999999</v>
      </c>
      <c r="U64" t="s">
        <v>523</v>
      </c>
    </row>
    <row r="65" spans="1:21" x14ac:dyDescent="0.2">
      <c r="A65" s="56" t="s">
        <v>567</v>
      </c>
      <c r="B65" s="57">
        <v>44833</v>
      </c>
      <c r="C65" t="s">
        <v>286</v>
      </c>
      <c r="D65" s="20"/>
      <c r="E65" s="20">
        <v>42.865850000000002</v>
      </c>
      <c r="F65" s="20">
        <v>96.178179999999998</v>
      </c>
      <c r="G65" s="111">
        <v>69.522014999999996</v>
      </c>
      <c r="H65" s="19">
        <v>69.522014999999996</v>
      </c>
      <c r="I65" s="20">
        <v>4.28</v>
      </c>
      <c r="J65" s="18">
        <v>100</v>
      </c>
      <c r="K65" s="61">
        <v>311.94</v>
      </c>
      <c r="L65" s="20">
        <v>20.09</v>
      </c>
      <c r="M65" s="79"/>
      <c r="N65" s="62"/>
      <c r="O65" s="63"/>
      <c r="P65" s="64"/>
      <c r="Q65" s="99">
        <v>21.706666666666667</v>
      </c>
      <c r="R65" s="65">
        <f t="shared" si="7"/>
        <v>543.20933333333335</v>
      </c>
      <c r="S65" s="66">
        <f t="shared" si="8"/>
        <v>-16.72930383211667</v>
      </c>
      <c r="T65" s="67">
        <f t="shared" si="2"/>
        <v>0.41941686453333332</v>
      </c>
      <c r="U65" t="s">
        <v>644</v>
      </c>
    </row>
    <row r="66" spans="1:21" x14ac:dyDescent="0.2">
      <c r="A66" s="56" t="s">
        <v>324</v>
      </c>
      <c r="B66" s="57">
        <v>44335</v>
      </c>
      <c r="C66" t="s">
        <v>286</v>
      </c>
      <c r="D66" s="97">
        <v>99.831620000000001</v>
      </c>
      <c r="E66" s="97">
        <v>99.083609999999993</v>
      </c>
      <c r="F66" s="97">
        <v>99.136129999999994</v>
      </c>
      <c r="G66" s="112">
        <v>99.350453333333334</v>
      </c>
      <c r="H66" s="58">
        <v>91.390439166666667</v>
      </c>
      <c r="I66" s="18">
        <v>-6.6666666666666666E-2</v>
      </c>
      <c r="J66" s="18">
        <v>100</v>
      </c>
      <c r="K66" s="61">
        <v>1101.6533333333334</v>
      </c>
      <c r="L66" s="20">
        <v>21.633333333333336</v>
      </c>
      <c r="M66" s="79">
        <v>32.76</v>
      </c>
      <c r="N66" s="62">
        <v>16.09</v>
      </c>
      <c r="O66" s="63">
        <v>24.74</v>
      </c>
      <c r="P66" s="64">
        <v>28.16</v>
      </c>
      <c r="Q66" s="98">
        <v>21.643333333333334</v>
      </c>
      <c r="R66" s="65">
        <f t="shared" si="7"/>
        <v>541.62441666666678</v>
      </c>
      <c r="S66" s="66">
        <f t="shared" si="8"/>
        <v>-18.314220498783243</v>
      </c>
      <c r="T66" s="67">
        <f t="shared" si="2"/>
        <v>0.41819313596666668</v>
      </c>
    </row>
    <row r="67" spans="1:21" x14ac:dyDescent="0.2">
      <c r="A67" s="56" t="s">
        <v>120</v>
      </c>
      <c r="B67" s="57">
        <v>45357</v>
      </c>
      <c r="C67" t="s">
        <v>286</v>
      </c>
      <c r="D67" s="58">
        <v>89.480800000000002</v>
      </c>
      <c r="E67" s="58">
        <v>97.836939999999998</v>
      </c>
      <c r="F67" s="59">
        <v>99.965860000000006</v>
      </c>
      <c r="G67" s="98">
        <v>95.761200000000017</v>
      </c>
      <c r="H67" s="58">
        <v>93.591545833333328</v>
      </c>
      <c r="I67" s="20">
        <v>0.62999999999999989</v>
      </c>
      <c r="J67" s="18">
        <v>99.736106666666672</v>
      </c>
      <c r="K67" s="61">
        <v>727.88000000000011</v>
      </c>
      <c r="L67" s="20">
        <v>24.573333333333334</v>
      </c>
      <c r="M67" s="75">
        <v>35.54</v>
      </c>
      <c r="N67" s="62">
        <v>23.97</v>
      </c>
      <c r="O67" s="63">
        <v>30.75</v>
      </c>
      <c r="P67" s="77">
        <v>36.159999999999997</v>
      </c>
      <c r="Q67" s="98">
        <v>32.926666666666669</v>
      </c>
      <c r="R67" s="65">
        <f t="shared" si="7"/>
        <v>823.98983333333342</v>
      </c>
      <c r="S67" s="74">
        <f t="shared" si="8"/>
        <v>264.0511961678834</v>
      </c>
      <c r="T67" s="67">
        <f t="shared" ref="T67:T130" si="9">SUM((Q67*0.21233)*91)/1000</f>
        <v>0.63621004113333335</v>
      </c>
      <c r="U67" t="s">
        <v>524</v>
      </c>
    </row>
    <row r="68" spans="1:21" x14ac:dyDescent="0.2">
      <c r="A68" s="56" t="s">
        <v>121</v>
      </c>
      <c r="B68" s="57">
        <v>42902</v>
      </c>
      <c r="C68" t="s">
        <v>286</v>
      </c>
      <c r="D68" s="58">
        <v>78.878039999999999</v>
      </c>
      <c r="E68" s="58">
        <v>92.652079999999998</v>
      </c>
      <c r="F68" s="59">
        <v>90.138159999999999</v>
      </c>
      <c r="G68" s="98">
        <v>87.222759999999994</v>
      </c>
      <c r="H68" s="60">
        <v>84.629952499999987</v>
      </c>
      <c r="I68" s="20">
        <v>1.9433333333333334</v>
      </c>
      <c r="J68" s="78">
        <v>84.767596666666677</v>
      </c>
      <c r="K68" s="61">
        <v>1037.3699999999999</v>
      </c>
      <c r="L68" s="68">
        <v>29.156666666666666</v>
      </c>
      <c r="M68" s="75">
        <v>103.72</v>
      </c>
      <c r="N68" s="75">
        <v>91.73</v>
      </c>
      <c r="O68" s="76">
        <v>97.5</v>
      </c>
      <c r="P68" s="77">
        <v>105.7</v>
      </c>
      <c r="Q68" s="77">
        <v>110.56666666666666</v>
      </c>
      <c r="R68" s="65">
        <f t="shared" si="7"/>
        <v>2766.9308333333333</v>
      </c>
      <c r="S68" s="74">
        <f t="shared" si="8"/>
        <v>2206.9921961678833</v>
      </c>
      <c r="T68" s="67">
        <f t="shared" si="9"/>
        <v>2.1363724503333335</v>
      </c>
      <c r="U68" t="s">
        <v>600</v>
      </c>
    </row>
    <row r="69" spans="1:21" x14ac:dyDescent="0.2">
      <c r="A69" s="56" t="s">
        <v>123</v>
      </c>
      <c r="B69" s="57">
        <v>44434</v>
      </c>
      <c r="C69" t="s">
        <v>433</v>
      </c>
      <c r="D69" s="58">
        <v>99.963769999999997</v>
      </c>
      <c r="E69" s="58">
        <v>100</v>
      </c>
      <c r="F69" s="59">
        <v>100</v>
      </c>
      <c r="G69" s="98">
        <v>99.987923333333342</v>
      </c>
      <c r="H69" s="60">
        <v>80.07806833333332</v>
      </c>
      <c r="I69" s="20">
        <v>1.1333333333333333</v>
      </c>
      <c r="J69" s="18">
        <v>100</v>
      </c>
      <c r="K69" s="61">
        <v>514.48666666666668</v>
      </c>
      <c r="L69" s="20">
        <v>21.293333333333333</v>
      </c>
      <c r="M69" s="79">
        <v>0.02</v>
      </c>
      <c r="N69" s="62">
        <v>28.58</v>
      </c>
      <c r="O69" s="76">
        <v>41.27</v>
      </c>
      <c r="P69" s="77">
        <v>43.41</v>
      </c>
      <c r="Q69" s="98">
        <v>15.643333333333333</v>
      </c>
      <c r="R69" s="65">
        <f t="shared" si="7"/>
        <v>391.47441666666668</v>
      </c>
      <c r="S69" s="66">
        <f t="shared" si="8"/>
        <v>-168.46422049878333</v>
      </c>
      <c r="T69" s="67">
        <f t="shared" si="9"/>
        <v>0.30226095596666663</v>
      </c>
      <c r="U69" t="s">
        <v>491</v>
      </c>
    </row>
    <row r="70" spans="1:21" x14ac:dyDescent="0.2">
      <c r="A70" s="56" t="s">
        <v>124</v>
      </c>
      <c r="B70" s="57">
        <v>44035</v>
      </c>
      <c r="C70" t="s">
        <v>286</v>
      </c>
      <c r="D70" s="58">
        <v>99.973169999999996</v>
      </c>
      <c r="E70" s="58">
        <v>99.978679999999997</v>
      </c>
      <c r="F70" s="59">
        <v>99.979060000000004</v>
      </c>
      <c r="G70" s="98">
        <v>99.976969999999994</v>
      </c>
      <c r="H70" s="58">
        <v>99.640617500000005</v>
      </c>
      <c r="I70" s="20">
        <v>0.21666666666666667</v>
      </c>
      <c r="J70" s="18">
        <v>100</v>
      </c>
      <c r="K70" s="61">
        <v>751.16666666666663</v>
      </c>
      <c r="L70" s="20">
        <v>21.569999999999997</v>
      </c>
      <c r="M70" s="79">
        <v>24.65</v>
      </c>
      <c r="N70" s="62">
        <v>21.6</v>
      </c>
      <c r="O70" s="63">
        <v>27.21</v>
      </c>
      <c r="P70" s="64">
        <v>29.27</v>
      </c>
      <c r="Q70" s="98">
        <v>22.513333333333332</v>
      </c>
      <c r="R70" s="65">
        <f t="shared" si="7"/>
        <v>563.39616666666666</v>
      </c>
      <c r="S70" s="66">
        <f t="shared" si="8"/>
        <v>3.4575295012166407</v>
      </c>
      <c r="T70" s="67">
        <f t="shared" si="9"/>
        <v>0.43500330206666665</v>
      </c>
    </row>
    <row r="71" spans="1:21" x14ac:dyDescent="0.2">
      <c r="A71" s="56" t="s">
        <v>125</v>
      </c>
      <c r="B71" s="57">
        <v>44092</v>
      </c>
      <c r="C71" t="s">
        <v>286</v>
      </c>
      <c r="D71" s="58">
        <v>43.702919999999999</v>
      </c>
      <c r="E71" s="58">
        <v>65.640410000000003</v>
      </c>
      <c r="F71" s="59">
        <v>88.707279999999997</v>
      </c>
      <c r="G71" s="110">
        <v>66.016869999999997</v>
      </c>
      <c r="H71" s="60">
        <v>79.504009090909079</v>
      </c>
      <c r="I71" s="20">
        <v>5.26</v>
      </c>
      <c r="J71" s="78">
        <v>83.524206666666672</v>
      </c>
      <c r="K71" s="61">
        <v>826.24333333333334</v>
      </c>
      <c r="L71" s="20">
        <v>21.04</v>
      </c>
      <c r="M71" s="79">
        <v>28.53</v>
      </c>
      <c r="N71" s="62">
        <v>22.22</v>
      </c>
      <c r="O71" s="63">
        <v>34.71</v>
      </c>
      <c r="P71" s="64">
        <v>35.799999999999997</v>
      </c>
      <c r="Q71" s="98">
        <v>17.946666666666669</v>
      </c>
      <c r="R71" s="65">
        <f t="shared" si="7"/>
        <v>449.11533333333341</v>
      </c>
      <c r="S71" s="66">
        <f t="shared" si="8"/>
        <v>-110.82330383211661</v>
      </c>
      <c r="T71" s="67">
        <f t="shared" si="9"/>
        <v>0.34676603173333337</v>
      </c>
      <c r="U71" t="s">
        <v>645</v>
      </c>
    </row>
    <row r="72" spans="1:21" x14ac:dyDescent="0.2">
      <c r="A72" s="56" t="s">
        <v>367</v>
      </c>
      <c r="B72" s="57"/>
      <c r="C72" t="s">
        <v>286</v>
      </c>
      <c r="D72" s="58">
        <v>96.708029999999994</v>
      </c>
      <c r="E72" s="58">
        <v>100</v>
      </c>
      <c r="F72" s="59">
        <v>100</v>
      </c>
      <c r="G72" s="98">
        <v>98.902676666666665</v>
      </c>
      <c r="H72" s="58">
        <v>99.241048333333325</v>
      </c>
      <c r="I72" s="20">
        <v>-0.10666666666666667</v>
      </c>
      <c r="J72" s="18">
        <v>100</v>
      </c>
      <c r="K72" s="61">
        <v>904.9766666666668</v>
      </c>
      <c r="L72" s="20">
        <v>25.433333333333334</v>
      </c>
      <c r="M72" s="75">
        <v>36.28</v>
      </c>
      <c r="N72" s="62">
        <v>32.69</v>
      </c>
      <c r="O72" s="76">
        <v>36.54</v>
      </c>
      <c r="P72" s="64">
        <v>29.19</v>
      </c>
      <c r="Q72" s="98">
        <v>27.599999999999998</v>
      </c>
      <c r="R72" s="65">
        <f t="shared" si="7"/>
        <v>690.68999999999994</v>
      </c>
      <c r="S72" s="66">
        <f t="shared" si="8"/>
        <v>130.75136283454992</v>
      </c>
      <c r="T72" s="67">
        <f t="shared" si="9"/>
        <v>0.53328802799999997</v>
      </c>
    </row>
    <row r="73" spans="1:21" x14ac:dyDescent="0.2">
      <c r="A73" s="56" t="s">
        <v>126</v>
      </c>
      <c r="B73" s="57"/>
      <c r="C73" t="s">
        <v>283</v>
      </c>
      <c r="D73" s="58">
        <v>93.928610000000006</v>
      </c>
      <c r="E73" s="58">
        <v>78.308570000000003</v>
      </c>
      <c r="F73" s="59">
        <v>99.849620000000002</v>
      </c>
      <c r="G73" s="98">
        <v>90.695600000000013</v>
      </c>
      <c r="H73" s="58">
        <v>96.930349166666659</v>
      </c>
      <c r="I73" s="20">
        <v>-1.1666666666666667</v>
      </c>
      <c r="J73" s="18">
        <v>99.994209999999995</v>
      </c>
      <c r="K73" s="61">
        <v>158.88500000000002</v>
      </c>
      <c r="L73" s="20">
        <v>21.790000000000003</v>
      </c>
      <c r="M73" s="79">
        <v>21.09</v>
      </c>
      <c r="N73" s="62">
        <v>17.989999999999998</v>
      </c>
      <c r="O73" s="63">
        <v>23.69</v>
      </c>
      <c r="P73" s="64">
        <v>26.62</v>
      </c>
      <c r="Q73" s="98">
        <v>19.97666666666667</v>
      </c>
      <c r="R73" s="65">
        <f t="shared" si="7"/>
        <v>499.9160833333334</v>
      </c>
      <c r="S73" s="66">
        <f t="shared" si="8"/>
        <v>-60.022553832116614</v>
      </c>
      <c r="T73" s="67">
        <f t="shared" si="9"/>
        <v>0.38598975263333341</v>
      </c>
    </row>
    <row r="74" spans="1:21" x14ac:dyDescent="0.2">
      <c r="A74" s="56" t="s">
        <v>417</v>
      </c>
      <c r="B74" s="57">
        <v>44750</v>
      </c>
      <c r="C74" t="s">
        <v>286</v>
      </c>
      <c r="D74" s="58">
        <v>99.717690000000005</v>
      </c>
      <c r="E74" s="58">
        <v>99.609660000000005</v>
      </c>
      <c r="F74" s="59">
        <v>97.963210000000004</v>
      </c>
      <c r="G74" s="98">
        <v>99.096853333333343</v>
      </c>
      <c r="H74" s="58">
        <v>94.993227499999989</v>
      </c>
      <c r="I74" s="20">
        <v>0.28999999999999998</v>
      </c>
      <c r="J74" s="18">
        <v>100</v>
      </c>
      <c r="K74" s="61">
        <v>725.97000000000014</v>
      </c>
      <c r="L74" s="20">
        <v>28.333333333333332</v>
      </c>
      <c r="M74" s="79">
        <v>23.94</v>
      </c>
      <c r="N74" s="62">
        <v>21</v>
      </c>
      <c r="O74" s="63">
        <v>41.28</v>
      </c>
      <c r="P74" s="64">
        <v>29.88</v>
      </c>
      <c r="Q74" s="98">
        <v>31.656666666666666</v>
      </c>
      <c r="R74" s="65">
        <f t="shared" si="7"/>
        <v>792.20808333333332</v>
      </c>
      <c r="S74" s="74">
        <f t="shared" si="8"/>
        <v>232.2694461678833</v>
      </c>
      <c r="T74" s="67">
        <f t="shared" si="9"/>
        <v>0.6116710630333333</v>
      </c>
      <c r="U74" t="s">
        <v>525</v>
      </c>
    </row>
    <row r="75" spans="1:21" x14ac:dyDescent="0.2">
      <c r="A75" s="56" t="s">
        <v>127</v>
      </c>
      <c r="B75" s="57"/>
      <c r="C75" t="s">
        <v>286</v>
      </c>
      <c r="D75" s="58"/>
      <c r="E75" s="58"/>
      <c r="F75" s="59"/>
      <c r="G75" s="98">
        <v>0</v>
      </c>
      <c r="H75" s="58">
        <v>88.732757500000005</v>
      </c>
      <c r="I75" s="20">
        <v>0</v>
      </c>
      <c r="J75" s="18" t="s">
        <v>57</v>
      </c>
      <c r="K75" s="61">
        <v>811.91333333333341</v>
      </c>
      <c r="L75" s="20">
        <v>24.753333333333334</v>
      </c>
      <c r="M75" s="79">
        <v>24.76</v>
      </c>
      <c r="N75" s="62">
        <v>21.6</v>
      </c>
      <c r="O75" s="63">
        <v>33.380000000000003</v>
      </c>
      <c r="P75" s="64">
        <v>34.56</v>
      </c>
      <c r="Q75" s="98">
        <v>30.936666666666667</v>
      </c>
      <c r="R75" s="65">
        <f t="shared" si="7"/>
        <v>774.1900833333334</v>
      </c>
      <c r="S75" s="74">
        <f t="shared" si="8"/>
        <v>214.25144616788339</v>
      </c>
      <c r="T75" s="67">
        <f t="shared" si="9"/>
        <v>0.59775920143333339</v>
      </c>
      <c r="U75" t="s">
        <v>601</v>
      </c>
    </row>
    <row r="76" spans="1:21" x14ac:dyDescent="0.2">
      <c r="A76" s="56" t="s">
        <v>128</v>
      </c>
      <c r="B76" s="57">
        <v>44419</v>
      </c>
      <c r="C76" t="s">
        <v>286</v>
      </c>
      <c r="D76" s="58">
        <v>99.825069999999997</v>
      </c>
      <c r="E76" s="58">
        <v>96.206370000000007</v>
      </c>
      <c r="F76" s="59">
        <v>98.637469999999993</v>
      </c>
      <c r="G76" s="98">
        <v>98.222969999999989</v>
      </c>
      <c r="H76" s="58">
        <v>97.486213333333311</v>
      </c>
      <c r="I76" s="20">
        <v>-0.75666666666666671</v>
      </c>
      <c r="J76" s="18">
        <v>99.745166666666663</v>
      </c>
      <c r="K76" s="61">
        <v>862.37333333333333</v>
      </c>
      <c r="L76" s="20">
        <v>20.650000000000002</v>
      </c>
      <c r="M76" s="79">
        <v>25.89</v>
      </c>
      <c r="N76" s="62">
        <v>20.13</v>
      </c>
      <c r="O76" s="63">
        <v>28.82</v>
      </c>
      <c r="P76" s="64">
        <v>34.5</v>
      </c>
      <c r="Q76" s="98">
        <v>26.903333333333336</v>
      </c>
      <c r="R76" s="65">
        <f t="shared" si="7"/>
        <v>673.25591666666674</v>
      </c>
      <c r="S76" s="74">
        <f t="shared" si="8"/>
        <v>113.31727950121672</v>
      </c>
      <c r="T76" s="67">
        <f t="shared" si="9"/>
        <v>0.51982701376666673</v>
      </c>
    </row>
    <row r="77" spans="1:21" x14ac:dyDescent="0.2">
      <c r="A77" s="56" t="s">
        <v>129</v>
      </c>
      <c r="B77" s="57"/>
      <c r="C77" t="s">
        <v>286</v>
      </c>
      <c r="D77" s="58">
        <v>27.623570000000001</v>
      </c>
      <c r="E77" s="58">
        <v>29.777149999999999</v>
      </c>
      <c r="F77" s="59">
        <v>29.8019</v>
      </c>
      <c r="G77" s="98">
        <v>29.067539999999997</v>
      </c>
      <c r="H77" s="60">
        <v>34.959383333333328</v>
      </c>
      <c r="I77" s="20">
        <v>4.4533333333333331</v>
      </c>
      <c r="J77" s="78">
        <v>30.118336666666664</v>
      </c>
      <c r="K77" s="61">
        <v>1084.54</v>
      </c>
      <c r="L77" s="20">
        <v>24.67</v>
      </c>
      <c r="M77" s="79">
        <v>25.24</v>
      </c>
      <c r="N77" s="62">
        <v>25.03</v>
      </c>
      <c r="O77" s="63">
        <v>23.36</v>
      </c>
      <c r="P77" s="64">
        <v>0</v>
      </c>
      <c r="Q77" s="99">
        <v>15.583333333333334</v>
      </c>
      <c r="R77" s="65">
        <f t="shared" si="7"/>
        <v>389.97291666666672</v>
      </c>
      <c r="S77" s="66">
        <f t="shared" si="8"/>
        <v>-169.9657204987833</v>
      </c>
      <c r="T77" s="67">
        <f t="shared" si="9"/>
        <v>0.30110163416666663</v>
      </c>
      <c r="U77" t="s">
        <v>436</v>
      </c>
    </row>
    <row r="78" spans="1:21" x14ac:dyDescent="0.2">
      <c r="A78" s="56" t="s">
        <v>130</v>
      </c>
      <c r="B78" s="57">
        <v>44418</v>
      </c>
      <c r="C78" t="s">
        <v>431</v>
      </c>
      <c r="D78" s="58">
        <v>85.522450000000006</v>
      </c>
      <c r="E78" s="58">
        <v>82.393789999999996</v>
      </c>
      <c r="F78" s="59">
        <v>89.037430000000001</v>
      </c>
      <c r="G78" s="98">
        <v>85.651223333333334</v>
      </c>
      <c r="H78" s="60">
        <v>81.410439166666677</v>
      </c>
      <c r="I78" s="20">
        <v>1.23</v>
      </c>
      <c r="J78" s="18">
        <v>94.79585999999999</v>
      </c>
      <c r="K78" s="61">
        <v>778.00666666666666</v>
      </c>
      <c r="L78" s="20">
        <v>23.796666666666663</v>
      </c>
      <c r="M78" s="79">
        <v>26.44</v>
      </c>
      <c r="N78" s="62">
        <v>17.559999999999999</v>
      </c>
      <c r="O78" s="63">
        <v>22.26</v>
      </c>
      <c r="P78" s="64">
        <v>23.27</v>
      </c>
      <c r="Q78" s="98">
        <v>21.083333333333336</v>
      </c>
      <c r="R78" s="65">
        <f t="shared" si="7"/>
        <v>527.61041666666677</v>
      </c>
      <c r="S78" s="66">
        <f t="shared" si="8"/>
        <v>-32.328220498783253</v>
      </c>
      <c r="T78" s="67">
        <f t="shared" si="9"/>
        <v>0.40737279916666669</v>
      </c>
      <c r="U78" t="s">
        <v>492</v>
      </c>
    </row>
    <row r="79" spans="1:21" x14ac:dyDescent="0.2">
      <c r="A79" s="56" t="s">
        <v>131</v>
      </c>
      <c r="B79" s="57"/>
      <c r="C79" t="s">
        <v>431</v>
      </c>
      <c r="D79" s="58">
        <v>100</v>
      </c>
      <c r="E79" s="58">
        <v>100</v>
      </c>
      <c r="F79" s="59">
        <v>100</v>
      </c>
      <c r="G79" s="98">
        <v>100</v>
      </c>
      <c r="H79" s="58">
        <v>99.887081666666674</v>
      </c>
      <c r="I79" s="20">
        <v>-0.79999999999999993</v>
      </c>
      <c r="J79" s="18">
        <v>100</v>
      </c>
      <c r="K79" s="61">
        <v>987.85666666666668</v>
      </c>
      <c r="L79" s="20">
        <v>14.13</v>
      </c>
      <c r="M79" s="79">
        <v>21.58</v>
      </c>
      <c r="N79" s="62">
        <v>16.989999999999998</v>
      </c>
      <c r="O79" s="63">
        <v>25.31</v>
      </c>
      <c r="P79" s="64">
        <v>28.75</v>
      </c>
      <c r="Q79" s="98">
        <v>19.670000000000002</v>
      </c>
      <c r="R79" s="65">
        <f t="shared" si="7"/>
        <v>492.24175000000008</v>
      </c>
      <c r="S79" s="66">
        <f t="shared" si="8"/>
        <v>-67.696887165449937</v>
      </c>
      <c r="T79" s="67">
        <f t="shared" si="9"/>
        <v>0.38006433010000001</v>
      </c>
    </row>
    <row r="80" spans="1:21" x14ac:dyDescent="0.2">
      <c r="A80" s="56" t="s">
        <v>132</v>
      </c>
      <c r="B80" s="57">
        <v>43684</v>
      </c>
      <c r="C80" t="s">
        <v>431</v>
      </c>
      <c r="D80" s="58">
        <v>97.333430000000007</v>
      </c>
      <c r="E80" s="58">
        <v>98.120320000000007</v>
      </c>
      <c r="F80" s="59">
        <v>96.959829999999997</v>
      </c>
      <c r="G80" s="98">
        <v>97.471193333333346</v>
      </c>
      <c r="H80" s="58">
        <v>91.676098333333343</v>
      </c>
      <c r="I80" s="20">
        <v>1.7266666666666666</v>
      </c>
      <c r="J80" s="18">
        <v>99.546980000000005</v>
      </c>
      <c r="K80" s="61">
        <v>734.31333333333339</v>
      </c>
      <c r="L80" s="20">
        <v>18.96</v>
      </c>
      <c r="M80" s="79">
        <v>18.170000000000002</v>
      </c>
      <c r="N80" s="62">
        <v>15.03</v>
      </c>
      <c r="O80" s="63">
        <v>25.89</v>
      </c>
      <c r="P80" s="64">
        <v>27.59</v>
      </c>
      <c r="Q80" s="98">
        <v>20.493333333333332</v>
      </c>
      <c r="R80" s="65">
        <f t="shared" si="7"/>
        <v>512.84566666666672</v>
      </c>
      <c r="S80" s="66">
        <f t="shared" si="8"/>
        <v>-47.092970498783302</v>
      </c>
      <c r="T80" s="67">
        <f t="shared" si="9"/>
        <v>0.39597280146666664</v>
      </c>
      <c r="U80" t="s">
        <v>511</v>
      </c>
    </row>
    <row r="81" spans="1:29" x14ac:dyDescent="0.2">
      <c r="A81" s="56" t="s">
        <v>133</v>
      </c>
      <c r="B81" s="57"/>
      <c r="C81" t="s">
        <v>433</v>
      </c>
      <c r="D81" s="58">
        <v>99.522999999999996</v>
      </c>
      <c r="E81" s="58">
        <v>100</v>
      </c>
      <c r="F81" s="59">
        <v>99.994659999999996</v>
      </c>
      <c r="G81" s="98">
        <v>99.839219999999997</v>
      </c>
      <c r="H81" s="58">
        <v>99.221300000000028</v>
      </c>
      <c r="I81" s="20">
        <v>-0.16666666666666666</v>
      </c>
      <c r="J81" s="18">
        <v>99.995429999999999</v>
      </c>
      <c r="K81" s="61">
        <v>1138.27</v>
      </c>
      <c r="L81" s="20">
        <v>20.47</v>
      </c>
      <c r="M81" s="79">
        <v>20.28</v>
      </c>
      <c r="N81" s="62">
        <v>14.87</v>
      </c>
      <c r="O81" s="63">
        <v>24.54</v>
      </c>
      <c r="P81" s="64">
        <v>24.19</v>
      </c>
      <c r="Q81" s="98">
        <v>19.393333333333334</v>
      </c>
      <c r="R81" s="65">
        <f t="shared" si="7"/>
        <v>485.31816666666668</v>
      </c>
      <c r="S81" s="66">
        <f t="shared" si="8"/>
        <v>-74.620470498783334</v>
      </c>
      <c r="T81" s="67">
        <f t="shared" si="9"/>
        <v>0.37471856846666668</v>
      </c>
      <c r="U81" t="s">
        <v>598</v>
      </c>
    </row>
    <row r="82" spans="1:29" x14ac:dyDescent="0.2">
      <c r="A82" s="56" t="s">
        <v>134</v>
      </c>
      <c r="B82" s="57"/>
      <c r="C82" t="s">
        <v>286</v>
      </c>
      <c r="D82" s="58">
        <v>92.637810000000002</v>
      </c>
      <c r="E82" s="58">
        <v>98.783280000000005</v>
      </c>
      <c r="F82" s="59">
        <v>96.528350000000003</v>
      </c>
      <c r="G82" s="98">
        <v>95.983146666666656</v>
      </c>
      <c r="H82" s="58">
        <v>89.764555833333318</v>
      </c>
      <c r="I82" s="20">
        <v>-2.7966666666666669</v>
      </c>
      <c r="J82" s="18">
        <v>99.585519999999988</v>
      </c>
      <c r="K82" s="61">
        <v>1047.1333333333332</v>
      </c>
      <c r="L82" s="20">
        <v>19.709999999999997</v>
      </c>
      <c r="M82" s="75">
        <v>46.25</v>
      </c>
      <c r="N82" s="62">
        <v>33</v>
      </c>
      <c r="O82" s="63">
        <v>31.4</v>
      </c>
      <c r="P82" s="64">
        <v>36.18</v>
      </c>
      <c r="Q82" s="98">
        <v>28.353333333333335</v>
      </c>
      <c r="R82" s="65">
        <f t="shared" ref="R82:R87" si="10">SUM(Q82*0.275)*91</f>
        <v>709.54216666666673</v>
      </c>
      <c r="S82" s="74">
        <f t="shared" ref="S82:S87" si="11">R82-R$142</f>
        <v>149.60352950121671</v>
      </c>
      <c r="T82" s="67">
        <f t="shared" si="9"/>
        <v>0.54784395726666657</v>
      </c>
      <c r="U82" t="s">
        <v>497</v>
      </c>
    </row>
    <row r="83" spans="1:29" x14ac:dyDescent="0.2">
      <c r="A83" s="56" t="s">
        <v>135</v>
      </c>
      <c r="B83" s="57">
        <v>45524</v>
      </c>
      <c r="C83" t="s">
        <v>431</v>
      </c>
      <c r="D83" s="58">
        <v>98.466269999999994</v>
      </c>
      <c r="E83" s="58">
        <v>99.974519999999998</v>
      </c>
      <c r="F83" s="59">
        <v>99.959339999999997</v>
      </c>
      <c r="G83" s="98">
        <v>99.466709999999992</v>
      </c>
      <c r="H83" s="58">
        <v>99.81211083333335</v>
      </c>
      <c r="I83" s="20">
        <v>0.36333333333333334</v>
      </c>
      <c r="J83" s="18">
        <v>100</v>
      </c>
      <c r="K83" s="61">
        <v>799.26666666666677</v>
      </c>
      <c r="L83" s="20">
        <v>18.239999999999998</v>
      </c>
      <c r="M83" s="71">
        <v>31.5</v>
      </c>
      <c r="N83" s="69">
        <v>26.71</v>
      </c>
      <c r="O83" s="70">
        <v>36.64</v>
      </c>
      <c r="P83" s="64">
        <v>39.07</v>
      </c>
      <c r="Q83" s="98">
        <v>32.413333333333334</v>
      </c>
      <c r="R83" s="65">
        <f t="shared" si="10"/>
        <v>811.14366666666672</v>
      </c>
      <c r="S83" s="74">
        <f t="shared" si="11"/>
        <v>251.2050295012167</v>
      </c>
      <c r="T83" s="67">
        <f t="shared" si="9"/>
        <v>0.62629139906666664</v>
      </c>
      <c r="U83" t="s">
        <v>602</v>
      </c>
    </row>
    <row r="84" spans="1:29" x14ac:dyDescent="0.2">
      <c r="A84" s="56" t="s">
        <v>397</v>
      </c>
      <c r="B84" s="57">
        <v>45504</v>
      </c>
      <c r="C84" t="s">
        <v>431</v>
      </c>
      <c r="D84" s="58">
        <v>72.177269999999993</v>
      </c>
      <c r="E84" s="58">
        <v>45.390929999999997</v>
      </c>
      <c r="F84" s="59">
        <v>87.419240000000002</v>
      </c>
      <c r="G84" s="98">
        <v>68.329146666666659</v>
      </c>
      <c r="H84" s="60">
        <v>83.528595833333327</v>
      </c>
      <c r="I84" s="20">
        <v>0.33</v>
      </c>
      <c r="J84" s="18">
        <v>98.922376666666665</v>
      </c>
      <c r="K84" s="61">
        <v>982.53333333333342</v>
      </c>
      <c r="L84" s="20">
        <v>21.23</v>
      </c>
      <c r="M84" s="79">
        <v>17.16</v>
      </c>
      <c r="N84" s="62">
        <v>16.27</v>
      </c>
      <c r="O84" s="63">
        <v>23.72</v>
      </c>
      <c r="P84" s="64">
        <v>30.7</v>
      </c>
      <c r="Q84" s="98">
        <v>21.573333333333334</v>
      </c>
      <c r="R84" s="65">
        <f t="shared" si="10"/>
        <v>539.87266666666665</v>
      </c>
      <c r="S84" s="66">
        <f t="shared" si="11"/>
        <v>-20.065970498783372</v>
      </c>
      <c r="T84" s="67">
        <f t="shared" si="9"/>
        <v>0.41684059386666672</v>
      </c>
      <c r="U84" t="s">
        <v>603</v>
      </c>
    </row>
    <row r="85" spans="1:29" x14ac:dyDescent="0.2">
      <c r="A85" s="56" t="s">
        <v>136</v>
      </c>
      <c r="B85" s="57">
        <v>45442</v>
      </c>
      <c r="C85" t="s">
        <v>286</v>
      </c>
      <c r="D85" s="58">
        <v>99.701409999999996</v>
      </c>
      <c r="E85" s="58">
        <v>100</v>
      </c>
      <c r="F85" s="59">
        <v>100</v>
      </c>
      <c r="G85" s="98">
        <v>99.900469999999999</v>
      </c>
      <c r="H85" s="60">
        <v>81.210895833333339</v>
      </c>
      <c r="I85" s="20">
        <v>-1.1766666666666667</v>
      </c>
      <c r="J85" s="18">
        <v>100</v>
      </c>
      <c r="K85" s="61">
        <v>456.55333333333334</v>
      </c>
      <c r="L85" s="20">
        <v>23.486666666666668</v>
      </c>
      <c r="M85" s="71">
        <v>32.549999999999997</v>
      </c>
      <c r="N85" s="69">
        <v>32.479999999999997</v>
      </c>
      <c r="O85" s="70">
        <v>34.89</v>
      </c>
      <c r="P85" s="64">
        <v>36.090000000000003</v>
      </c>
      <c r="Q85" s="98">
        <v>29.560000000000002</v>
      </c>
      <c r="R85" s="65">
        <f t="shared" si="10"/>
        <v>739.73900000000015</v>
      </c>
      <c r="S85" s="74">
        <f t="shared" si="11"/>
        <v>179.80036283455013</v>
      </c>
      <c r="T85" s="67">
        <f t="shared" si="9"/>
        <v>0.57115920679999999</v>
      </c>
      <c r="U85" t="s">
        <v>439</v>
      </c>
    </row>
    <row r="86" spans="1:29" x14ac:dyDescent="0.2">
      <c r="A86" s="56" t="s">
        <v>568</v>
      </c>
      <c r="B86" s="57"/>
      <c r="C86" t="s">
        <v>286</v>
      </c>
      <c r="D86" s="58"/>
      <c r="E86" s="58">
        <v>95.604050000000001</v>
      </c>
      <c r="F86" s="59">
        <v>100</v>
      </c>
      <c r="G86" s="98">
        <v>97.802025</v>
      </c>
      <c r="H86" s="58">
        <v>97.802025</v>
      </c>
      <c r="I86" s="20">
        <v>0.44</v>
      </c>
      <c r="J86" s="18">
        <v>99.759799999999998</v>
      </c>
      <c r="K86" s="61">
        <v>592.97</v>
      </c>
      <c r="L86" s="20">
        <v>17.45</v>
      </c>
      <c r="M86" s="79"/>
      <c r="N86" s="62"/>
      <c r="O86" s="63"/>
      <c r="P86" s="64"/>
      <c r="Q86" s="98">
        <v>13.523333333333333</v>
      </c>
      <c r="R86" s="65">
        <f t="shared" si="10"/>
        <v>338.42141666666669</v>
      </c>
      <c r="S86" s="66">
        <f t="shared" si="11"/>
        <v>-221.51722049878333</v>
      </c>
      <c r="T86" s="67">
        <f t="shared" si="9"/>
        <v>0.26129825236666665</v>
      </c>
    </row>
    <row r="87" spans="1:29" x14ac:dyDescent="0.2">
      <c r="A87" s="56" t="s">
        <v>139</v>
      </c>
      <c r="B87" s="57">
        <v>44244</v>
      </c>
      <c r="C87" t="s">
        <v>286</v>
      </c>
      <c r="D87" s="58">
        <v>93.65204</v>
      </c>
      <c r="E87" s="58">
        <v>99.165469999999999</v>
      </c>
      <c r="F87" s="59">
        <v>95.343549999999993</v>
      </c>
      <c r="G87" s="98">
        <v>96.053686666666678</v>
      </c>
      <c r="H87" s="58">
        <v>96.862279166666667</v>
      </c>
      <c r="I87" s="20">
        <v>0.83333333333333337</v>
      </c>
      <c r="J87" s="18">
        <v>97.895903333333322</v>
      </c>
      <c r="K87" s="61">
        <v>1137.4766666666667</v>
      </c>
      <c r="L87" s="20">
        <v>25.486666666666668</v>
      </c>
      <c r="M87" s="79">
        <v>30.58</v>
      </c>
      <c r="N87" s="62">
        <v>25.88</v>
      </c>
      <c r="O87" s="63">
        <v>34.96</v>
      </c>
      <c r="P87" s="77">
        <v>40.51</v>
      </c>
      <c r="Q87" s="77">
        <v>41.356666666666662</v>
      </c>
      <c r="R87" s="65">
        <f t="shared" si="10"/>
        <v>1034.9505833333333</v>
      </c>
      <c r="S87" s="74">
        <f t="shared" si="11"/>
        <v>475.01194616788325</v>
      </c>
      <c r="T87" s="67">
        <f t="shared" si="9"/>
        <v>0.79909475403333319</v>
      </c>
      <c r="U87" t="s">
        <v>640</v>
      </c>
    </row>
    <row r="88" spans="1:29" x14ac:dyDescent="0.2">
      <c r="A88" s="56" t="s">
        <v>140</v>
      </c>
      <c r="B88" s="56"/>
      <c r="C88" t="s">
        <v>432</v>
      </c>
      <c r="D88" s="58">
        <v>99.979799999999997</v>
      </c>
      <c r="E88" s="58">
        <v>100</v>
      </c>
      <c r="F88" s="59">
        <v>100</v>
      </c>
      <c r="G88" s="98">
        <v>99.993266666666671</v>
      </c>
      <c r="H88" s="60">
        <v>80.795758333333325</v>
      </c>
      <c r="I88" s="20">
        <v>-0.95666666666666667</v>
      </c>
      <c r="J88" s="18">
        <v>99.993266666666671</v>
      </c>
      <c r="K88" s="61">
        <v>193.79333333333332</v>
      </c>
      <c r="L88" s="20">
        <v>18.466666666666665</v>
      </c>
      <c r="M88" s="79">
        <v>14.02</v>
      </c>
      <c r="N88" s="80">
        <v>8.75</v>
      </c>
      <c r="O88" s="63">
        <v>18.989999999999998</v>
      </c>
      <c r="P88" s="64">
        <v>24.3</v>
      </c>
      <c r="Q88" s="98">
        <v>16.886666666666667</v>
      </c>
      <c r="R88" s="65">
        <f t="shared" ref="R88:R107" si="12">SUM(Q88*0.275)*91</f>
        <v>422.58883333333341</v>
      </c>
      <c r="S88" s="66">
        <f t="shared" ref="S88:S107" si="13">R88-R$142</f>
        <v>-137.34980383211661</v>
      </c>
      <c r="T88" s="67">
        <f t="shared" si="9"/>
        <v>0.32628467993333327</v>
      </c>
      <c r="U88" t="s">
        <v>406</v>
      </c>
    </row>
    <row r="89" spans="1:29" x14ac:dyDescent="0.2">
      <c r="A89" s="56" t="s">
        <v>142</v>
      </c>
      <c r="B89" s="57">
        <v>45295</v>
      </c>
      <c r="C89" t="s">
        <v>286</v>
      </c>
      <c r="D89" s="58">
        <v>99.871089999999995</v>
      </c>
      <c r="E89" s="58">
        <v>99.976110000000006</v>
      </c>
      <c r="F89" s="59">
        <v>99.988560000000007</v>
      </c>
      <c r="G89" s="98">
        <v>99.945253333333326</v>
      </c>
      <c r="H89" s="58">
        <v>94.348103333333327</v>
      </c>
      <c r="I89" s="20">
        <v>0.68666666666666665</v>
      </c>
      <c r="J89" s="18">
        <v>100</v>
      </c>
      <c r="K89" s="61">
        <v>1050.0600000000002</v>
      </c>
      <c r="L89" s="20">
        <v>26.733333333333334</v>
      </c>
      <c r="M89" s="79">
        <v>31.27</v>
      </c>
      <c r="N89" s="62">
        <v>27.25</v>
      </c>
      <c r="O89" s="63">
        <v>34.1</v>
      </c>
      <c r="P89" s="77">
        <v>37.54</v>
      </c>
      <c r="Q89" s="98">
        <v>30.433333333333334</v>
      </c>
      <c r="R89" s="65">
        <f t="shared" si="12"/>
        <v>761.59416666666664</v>
      </c>
      <c r="S89" s="74">
        <f t="shared" si="13"/>
        <v>201.65552950121662</v>
      </c>
      <c r="T89" s="67">
        <f t="shared" si="9"/>
        <v>0.5880337796666667</v>
      </c>
      <c r="U89" t="s">
        <v>526</v>
      </c>
    </row>
    <row r="90" spans="1:29" ht="17" customHeight="1" x14ac:dyDescent="0.2">
      <c r="A90" s="56" t="s">
        <v>143</v>
      </c>
      <c r="B90" s="57">
        <v>44768</v>
      </c>
      <c r="C90" t="s">
        <v>286</v>
      </c>
      <c r="D90" s="58">
        <v>26.358070000000001</v>
      </c>
      <c r="E90" s="58">
        <v>99.71172</v>
      </c>
      <c r="F90" s="59">
        <v>99.101039999999998</v>
      </c>
      <c r="G90" s="110">
        <v>75.056943333333336</v>
      </c>
      <c r="H90" s="60">
        <v>41.71058</v>
      </c>
      <c r="I90" s="20">
        <v>3.1333333333333333</v>
      </c>
      <c r="J90" s="78">
        <v>73.176056666666668</v>
      </c>
      <c r="K90" s="61">
        <v>312.78333333333336</v>
      </c>
      <c r="L90" s="20">
        <v>19.313333333333333</v>
      </c>
      <c r="M90" s="79">
        <v>26.39</v>
      </c>
      <c r="N90" s="62">
        <v>23.63</v>
      </c>
      <c r="O90" s="63">
        <v>21.82</v>
      </c>
      <c r="P90" s="64">
        <v>24.4</v>
      </c>
      <c r="Q90" s="98">
        <v>5.32</v>
      </c>
      <c r="R90" s="65">
        <f t="shared" si="12"/>
        <v>133.13300000000004</v>
      </c>
      <c r="S90" s="66">
        <f t="shared" si="13"/>
        <v>-426.80563716544998</v>
      </c>
      <c r="T90" s="67">
        <f t="shared" si="9"/>
        <v>0.10279319960000001</v>
      </c>
      <c r="U90" t="s">
        <v>646</v>
      </c>
    </row>
    <row r="91" spans="1:29" x14ac:dyDescent="0.2">
      <c r="A91" s="56" t="s">
        <v>144</v>
      </c>
      <c r="B91" s="57">
        <v>45673</v>
      </c>
      <c r="C91" t="s">
        <v>286</v>
      </c>
      <c r="D91" s="58">
        <v>100</v>
      </c>
      <c r="E91" s="58">
        <v>99.885469999999998</v>
      </c>
      <c r="F91" s="59">
        <v>97.133340000000004</v>
      </c>
      <c r="G91" s="98">
        <v>99.006270000000015</v>
      </c>
      <c r="H91" s="60">
        <v>78.897726666666671</v>
      </c>
      <c r="I91" s="20">
        <v>0.57999999999999996</v>
      </c>
      <c r="J91" s="18">
        <v>100</v>
      </c>
      <c r="K91" s="61">
        <v>642.46999999999991</v>
      </c>
      <c r="L91" s="20">
        <v>19.013333333333335</v>
      </c>
      <c r="M91" s="75">
        <v>37.54</v>
      </c>
      <c r="N91" s="75">
        <v>37.369999999999997</v>
      </c>
      <c r="O91" s="76">
        <v>36.4</v>
      </c>
      <c r="P91" s="77">
        <v>35.25</v>
      </c>
      <c r="Q91" s="98">
        <v>27.933333333333334</v>
      </c>
      <c r="R91" s="65">
        <f t="shared" si="12"/>
        <v>699.03166666666675</v>
      </c>
      <c r="S91" s="74">
        <f t="shared" si="13"/>
        <v>139.09302950121673</v>
      </c>
      <c r="T91" s="67">
        <f t="shared" si="9"/>
        <v>0.53972870466666667</v>
      </c>
      <c r="U91" t="s">
        <v>497</v>
      </c>
    </row>
    <row r="92" spans="1:29" x14ac:dyDescent="0.2">
      <c r="A92" s="56" t="s">
        <v>378</v>
      </c>
      <c r="B92" s="57">
        <v>44351</v>
      </c>
      <c r="C92" t="s">
        <v>286</v>
      </c>
      <c r="D92" s="58">
        <v>100</v>
      </c>
      <c r="E92" s="58">
        <v>99.960989999999995</v>
      </c>
      <c r="F92" s="59">
        <v>13.38758</v>
      </c>
      <c r="G92" s="110">
        <v>71.116190000000003</v>
      </c>
      <c r="H92" s="58">
        <v>92.139250833333335</v>
      </c>
      <c r="I92" s="20">
        <v>-0.52</v>
      </c>
      <c r="J92" s="18">
        <v>100</v>
      </c>
      <c r="K92" s="61">
        <v>883.15000000000009</v>
      </c>
      <c r="L92" s="20">
        <v>19.649999999999999</v>
      </c>
      <c r="M92" s="79">
        <v>12.06</v>
      </c>
      <c r="N92" s="62">
        <v>4.5999999999999996</v>
      </c>
      <c r="O92" s="63">
        <v>4.45</v>
      </c>
      <c r="P92" s="64">
        <v>4.1100000000000003</v>
      </c>
      <c r="Q92" s="99">
        <v>4.543333333333333</v>
      </c>
      <c r="R92" s="65">
        <f t="shared" si="12"/>
        <v>113.69691666666667</v>
      </c>
      <c r="S92" s="66">
        <f t="shared" si="13"/>
        <v>-446.24172049878337</v>
      </c>
      <c r="T92" s="67">
        <f t="shared" si="9"/>
        <v>8.7786422966666652E-2</v>
      </c>
      <c r="U92" t="s">
        <v>647</v>
      </c>
      <c r="Z92" s="6"/>
      <c r="AA92" s="6"/>
      <c r="AB92" s="6"/>
      <c r="AC92" s="23"/>
    </row>
    <row r="93" spans="1:29" x14ac:dyDescent="0.2">
      <c r="A93" s="56" t="s">
        <v>145</v>
      </c>
      <c r="B93" s="57">
        <v>44596</v>
      </c>
      <c r="C93" t="s">
        <v>286</v>
      </c>
      <c r="D93" s="58">
        <v>29.166080000000001</v>
      </c>
      <c r="E93" s="58">
        <v>29.17032</v>
      </c>
      <c r="F93" s="59">
        <v>29.799510000000001</v>
      </c>
      <c r="G93" s="110">
        <v>29.378636666666665</v>
      </c>
      <c r="H93" s="60">
        <v>41.620954166666671</v>
      </c>
      <c r="I93" s="20">
        <v>2.3333333333333334E-2</v>
      </c>
      <c r="J93" s="18">
        <v>100</v>
      </c>
      <c r="K93" s="61">
        <v>801.14333333333332</v>
      </c>
      <c r="L93" s="20">
        <v>19.583333333333332</v>
      </c>
      <c r="M93" s="79">
        <v>18.22</v>
      </c>
      <c r="N93" s="62">
        <v>12.98</v>
      </c>
      <c r="O93" s="63">
        <v>18.04</v>
      </c>
      <c r="P93" s="64">
        <v>17.61</v>
      </c>
      <c r="Q93" s="98">
        <v>13.216666666666667</v>
      </c>
      <c r="R93" s="65">
        <f t="shared" si="12"/>
        <v>330.74708333333336</v>
      </c>
      <c r="S93" s="66">
        <f t="shared" si="13"/>
        <v>-229.19155383211665</v>
      </c>
      <c r="T93" s="67">
        <f t="shared" si="9"/>
        <v>0.25537282983333331</v>
      </c>
      <c r="U93" t="s">
        <v>493</v>
      </c>
      <c r="Z93" s="6"/>
      <c r="AA93" s="6"/>
      <c r="AB93" s="6"/>
      <c r="AC93" s="23"/>
    </row>
    <row r="94" spans="1:29" x14ac:dyDescent="0.2">
      <c r="A94" s="56" t="s">
        <v>375</v>
      </c>
      <c r="B94" s="57">
        <v>42571</v>
      </c>
      <c r="C94" t="s">
        <v>286</v>
      </c>
      <c r="D94" s="58">
        <v>100</v>
      </c>
      <c r="E94" s="58">
        <v>100</v>
      </c>
      <c r="F94" s="59">
        <v>99.960830000000001</v>
      </c>
      <c r="G94" s="98">
        <v>99.986943333333329</v>
      </c>
      <c r="H94" s="58">
        <v>99.42335416666667</v>
      </c>
      <c r="I94" s="20">
        <v>-1.25</v>
      </c>
      <c r="J94" s="18">
        <v>100</v>
      </c>
      <c r="K94" s="61"/>
      <c r="L94" s="20">
        <v>25.603333333333335</v>
      </c>
      <c r="M94" s="79">
        <v>13.53</v>
      </c>
      <c r="N94" s="62">
        <v>13.4</v>
      </c>
      <c r="O94" s="63">
        <v>16.399999999999999</v>
      </c>
      <c r="P94" s="64">
        <v>17.850000000000001</v>
      </c>
      <c r="Q94" s="98">
        <v>16.546666666666667</v>
      </c>
      <c r="R94" s="65">
        <f t="shared" si="12"/>
        <v>414.08033333333333</v>
      </c>
      <c r="S94" s="66">
        <f t="shared" si="13"/>
        <v>-145.85830383211669</v>
      </c>
      <c r="T94" s="67">
        <f t="shared" si="9"/>
        <v>0.31971518973333329</v>
      </c>
      <c r="U94" t="s">
        <v>604</v>
      </c>
      <c r="Z94" s="6"/>
      <c r="AA94" s="6"/>
      <c r="AB94" s="6"/>
      <c r="AC94" s="23"/>
    </row>
    <row r="95" spans="1:29" x14ac:dyDescent="0.2">
      <c r="A95" s="56" t="s">
        <v>146</v>
      </c>
      <c r="B95" s="57"/>
      <c r="C95" t="s">
        <v>286</v>
      </c>
      <c r="D95" s="58">
        <v>100</v>
      </c>
      <c r="E95" s="58">
        <v>91.474699999999999</v>
      </c>
      <c r="F95" s="59">
        <v>95.848020000000005</v>
      </c>
      <c r="G95" s="98">
        <v>95.774240000000006</v>
      </c>
      <c r="H95" s="58">
        <v>97.829141666666658</v>
      </c>
      <c r="I95" s="20">
        <v>0.72666666666666668</v>
      </c>
      <c r="J95" s="18">
        <v>96.523809999999983</v>
      </c>
      <c r="K95" s="61">
        <v>849.36333333333334</v>
      </c>
      <c r="L95" s="20">
        <v>21.033333333333335</v>
      </c>
      <c r="M95" s="79">
        <v>27.98</v>
      </c>
      <c r="N95" s="62">
        <v>20.61</v>
      </c>
      <c r="O95" s="63">
        <v>21</v>
      </c>
      <c r="P95" s="64">
        <v>25.67</v>
      </c>
      <c r="Q95" s="98">
        <v>21.983333333333334</v>
      </c>
      <c r="R95" s="65">
        <f t="shared" si="12"/>
        <v>550.13291666666669</v>
      </c>
      <c r="S95" s="66">
        <f t="shared" si="13"/>
        <v>-9.8057204987833302</v>
      </c>
      <c r="T95" s="67">
        <f t="shared" si="9"/>
        <v>0.42476262616666666</v>
      </c>
      <c r="U95" s="7"/>
      <c r="Z95" s="6"/>
      <c r="AA95" s="6"/>
      <c r="AB95" s="6"/>
      <c r="AC95" s="23"/>
    </row>
    <row r="96" spans="1:29" x14ac:dyDescent="0.2">
      <c r="A96" s="56" t="s">
        <v>322</v>
      </c>
      <c r="B96" s="57"/>
      <c r="C96" t="s">
        <v>286</v>
      </c>
      <c r="D96" s="58">
        <v>99.485919999999993</v>
      </c>
      <c r="E96" s="58">
        <v>98.843670000000003</v>
      </c>
      <c r="F96" s="59">
        <v>92.829009999999997</v>
      </c>
      <c r="G96" s="98">
        <v>97.05286666666666</v>
      </c>
      <c r="H96" s="58">
        <v>95.123879166666654</v>
      </c>
      <c r="I96" s="20">
        <v>1.0333333333333332</v>
      </c>
      <c r="J96" s="18">
        <v>96.288449999999997</v>
      </c>
      <c r="K96" s="61">
        <v>790.79666666666662</v>
      </c>
      <c r="L96" s="20">
        <v>20.546666666666667</v>
      </c>
      <c r="M96" s="79">
        <v>27.79</v>
      </c>
      <c r="N96" s="62">
        <v>26.26</v>
      </c>
      <c r="O96" s="63">
        <v>28.54</v>
      </c>
      <c r="P96" s="64">
        <v>0.39</v>
      </c>
      <c r="Q96" s="99">
        <v>0.38666666666666671</v>
      </c>
      <c r="R96" s="65">
        <f t="shared" si="12"/>
        <v>9.6763333333333339</v>
      </c>
      <c r="S96" s="66">
        <f t="shared" si="13"/>
        <v>-550.26230383211669</v>
      </c>
      <c r="T96" s="67">
        <f t="shared" si="9"/>
        <v>7.471184933333333E-3</v>
      </c>
      <c r="U96" t="s">
        <v>605</v>
      </c>
      <c r="Z96" s="6"/>
      <c r="AA96" s="6"/>
      <c r="AB96" s="6"/>
      <c r="AC96" s="23"/>
    </row>
    <row r="97" spans="1:29" x14ac:dyDescent="0.2">
      <c r="A97" s="56" t="s">
        <v>197</v>
      </c>
      <c r="B97" s="81">
        <v>45132</v>
      </c>
      <c r="C97" t="s">
        <v>433</v>
      </c>
      <c r="D97" s="58">
        <v>100</v>
      </c>
      <c r="E97" s="58">
        <v>100</v>
      </c>
      <c r="F97" s="58">
        <v>100</v>
      </c>
      <c r="G97" s="113">
        <v>100</v>
      </c>
      <c r="H97" s="58">
        <v>99.710304166666674</v>
      </c>
      <c r="I97" s="20">
        <v>-0.46333333333333332</v>
      </c>
      <c r="J97" s="18">
        <v>100</v>
      </c>
      <c r="K97" s="61">
        <v>625.01333333333332</v>
      </c>
      <c r="L97" s="20">
        <v>18.22</v>
      </c>
      <c r="M97" s="79">
        <v>15.55</v>
      </c>
      <c r="N97" s="62">
        <v>14.51</v>
      </c>
      <c r="O97" s="82">
        <v>19.37</v>
      </c>
      <c r="P97" s="64">
        <v>20.56</v>
      </c>
      <c r="Q97" s="98">
        <v>15.106666666666667</v>
      </c>
      <c r="R97" s="65">
        <f t="shared" si="12"/>
        <v>378.04433333333338</v>
      </c>
      <c r="S97" s="66">
        <f t="shared" si="13"/>
        <v>-181.89430383211663</v>
      </c>
      <c r="T97" s="67">
        <f t="shared" si="9"/>
        <v>0.29189146653333337</v>
      </c>
      <c r="Z97" s="6"/>
      <c r="AA97" s="6"/>
      <c r="AB97" s="6"/>
      <c r="AC97" s="23"/>
    </row>
    <row r="98" spans="1:29" x14ac:dyDescent="0.2">
      <c r="A98" s="56" t="s">
        <v>319</v>
      </c>
      <c r="B98" s="57"/>
      <c r="C98" t="s">
        <v>433</v>
      </c>
      <c r="D98" s="58">
        <v>99.871020000000001</v>
      </c>
      <c r="E98" s="58">
        <v>99.877480000000006</v>
      </c>
      <c r="F98" s="59">
        <v>99.617270000000005</v>
      </c>
      <c r="G98" s="98">
        <v>99.788589999999999</v>
      </c>
      <c r="H98" s="58">
        <v>99.729238333333356</v>
      </c>
      <c r="I98" s="20">
        <v>-1.4933333333333332</v>
      </c>
      <c r="J98" s="18">
        <v>100</v>
      </c>
      <c r="K98" s="61">
        <v>768.86333333333334</v>
      </c>
      <c r="L98" s="20">
        <v>21.22</v>
      </c>
      <c r="M98" s="79">
        <v>21.82</v>
      </c>
      <c r="N98" s="62">
        <v>16.690000000000001</v>
      </c>
      <c r="O98" s="63">
        <v>22.25</v>
      </c>
      <c r="P98" s="64">
        <v>25.62</v>
      </c>
      <c r="Q98" s="98">
        <v>18.599999999999998</v>
      </c>
      <c r="R98" s="65">
        <f t="shared" si="12"/>
        <v>465.46500000000003</v>
      </c>
      <c r="S98" s="66">
        <f t="shared" si="13"/>
        <v>-94.473637165449986</v>
      </c>
      <c r="T98" s="67">
        <f t="shared" si="9"/>
        <v>0.35938975799999995</v>
      </c>
      <c r="Z98" s="6"/>
      <c r="AA98" s="6"/>
      <c r="AB98" s="6"/>
      <c r="AC98" s="23"/>
    </row>
    <row r="99" spans="1:29" x14ac:dyDescent="0.2">
      <c r="A99" s="56" t="s">
        <v>149</v>
      </c>
      <c r="B99" s="57">
        <v>41836</v>
      </c>
      <c r="C99" t="s">
        <v>283</v>
      </c>
      <c r="D99" s="58">
        <v>99.232069999999993</v>
      </c>
      <c r="E99" s="58">
        <v>98.944379999999995</v>
      </c>
      <c r="F99" s="59">
        <v>96.850459999999998</v>
      </c>
      <c r="G99" s="98">
        <v>98.342303333333334</v>
      </c>
      <c r="H99" s="58">
        <v>98.264332499999981</v>
      </c>
      <c r="I99" s="20">
        <v>-0.73999999999999988</v>
      </c>
      <c r="J99" s="18">
        <v>100</v>
      </c>
      <c r="K99" s="61">
        <v>835.72333333333336</v>
      </c>
      <c r="L99" s="20">
        <v>22.75</v>
      </c>
      <c r="M99" s="79">
        <v>16.399999999999999</v>
      </c>
      <c r="N99" s="62">
        <v>15.8</v>
      </c>
      <c r="O99" s="63">
        <v>18.100000000000001</v>
      </c>
      <c r="P99" s="64">
        <v>17.440000000000001</v>
      </c>
      <c r="Q99" s="98">
        <v>18.373333333333335</v>
      </c>
      <c r="R99" s="65">
        <f t="shared" si="12"/>
        <v>459.79266666666672</v>
      </c>
      <c r="S99" s="66">
        <f t="shared" si="13"/>
        <v>-100.1459704987833</v>
      </c>
      <c r="T99" s="67">
        <f t="shared" si="9"/>
        <v>0.35501009786666671</v>
      </c>
      <c r="Z99" s="6"/>
      <c r="AA99" s="6"/>
      <c r="AB99" s="6"/>
      <c r="AC99" s="23"/>
    </row>
    <row r="100" spans="1:29" x14ac:dyDescent="0.2">
      <c r="A100" s="56" t="s">
        <v>150</v>
      </c>
      <c r="B100" s="57">
        <v>41975</v>
      </c>
      <c r="C100" t="s">
        <v>431</v>
      </c>
      <c r="D100" s="58">
        <v>99.992850000000004</v>
      </c>
      <c r="E100" s="58">
        <v>99.985060000000004</v>
      </c>
      <c r="F100" s="59">
        <v>99.718279999999993</v>
      </c>
      <c r="G100" s="98">
        <v>99.89873</v>
      </c>
      <c r="H100" s="58">
        <v>97.389813333333336</v>
      </c>
      <c r="I100" s="20">
        <v>-0.35666666666666669</v>
      </c>
      <c r="J100" s="18">
        <v>99.997166666666658</v>
      </c>
      <c r="K100" s="61">
        <v>784.03666666666675</v>
      </c>
      <c r="L100" s="20">
        <v>23.286666666666665</v>
      </c>
      <c r="M100" s="79">
        <v>22.97</v>
      </c>
      <c r="N100" s="62">
        <v>10.63</v>
      </c>
      <c r="O100" s="63">
        <v>14.16</v>
      </c>
      <c r="P100" s="64">
        <v>13.91</v>
      </c>
      <c r="Q100" s="98">
        <v>10.526666666666667</v>
      </c>
      <c r="R100" s="65">
        <f t="shared" si="12"/>
        <v>263.42983333333336</v>
      </c>
      <c r="S100" s="66">
        <f t="shared" si="13"/>
        <v>-296.50880383211666</v>
      </c>
      <c r="T100" s="67">
        <f t="shared" si="9"/>
        <v>0.20339656913333334</v>
      </c>
      <c r="U100" t="s">
        <v>444</v>
      </c>
      <c r="Z100" s="6"/>
      <c r="AA100" s="6"/>
      <c r="AB100" s="6"/>
      <c r="AC100" s="23"/>
    </row>
    <row r="101" spans="1:29" x14ac:dyDescent="0.2">
      <c r="A101" s="56" t="s">
        <v>0</v>
      </c>
      <c r="B101" s="57">
        <v>42268</v>
      </c>
      <c r="C101" t="s">
        <v>286</v>
      </c>
      <c r="D101" s="58">
        <v>31.254539999999999</v>
      </c>
      <c r="E101" s="58">
        <v>81.183890000000005</v>
      </c>
      <c r="F101" s="59">
        <v>97.393910000000005</v>
      </c>
      <c r="G101" s="98">
        <v>69.944113333333334</v>
      </c>
      <c r="H101" s="60">
        <v>69.966709999999992</v>
      </c>
      <c r="I101" s="20">
        <v>1.8533333333333335</v>
      </c>
      <c r="J101" s="78">
        <v>68.338953333333336</v>
      </c>
      <c r="K101" s="61">
        <v>545.26</v>
      </c>
      <c r="L101" s="20">
        <v>28.483333333333331</v>
      </c>
      <c r="M101" s="75">
        <v>43.78</v>
      </c>
      <c r="N101" s="75">
        <v>38.67</v>
      </c>
      <c r="O101" s="76">
        <v>40.840000000000003</v>
      </c>
      <c r="P101" s="77">
        <v>42.39</v>
      </c>
      <c r="Q101" s="77">
        <v>38.886666666666663</v>
      </c>
      <c r="R101" s="65">
        <f t="shared" si="12"/>
        <v>973.13883333333342</v>
      </c>
      <c r="S101" s="74">
        <f t="shared" si="13"/>
        <v>413.2001961678834</v>
      </c>
      <c r="T101" s="67">
        <f t="shared" si="9"/>
        <v>0.75136933993333321</v>
      </c>
      <c r="U101" t="s">
        <v>529</v>
      </c>
      <c r="Z101" s="6"/>
      <c r="AA101" s="6"/>
      <c r="AB101" s="6"/>
      <c r="AC101" s="23"/>
    </row>
    <row r="102" spans="1:29" x14ac:dyDescent="0.2">
      <c r="A102" s="56" t="s">
        <v>151</v>
      </c>
      <c r="B102" s="57">
        <v>42355</v>
      </c>
      <c r="C102" t="s">
        <v>432</v>
      </c>
      <c r="D102" s="58">
        <v>99.692210000000003</v>
      </c>
      <c r="E102" s="58">
        <v>97.352540000000005</v>
      </c>
      <c r="F102" s="59">
        <v>98.860740000000007</v>
      </c>
      <c r="G102" s="98">
        <v>98.635163333333352</v>
      </c>
      <c r="H102" s="58">
        <v>94.430729166666666</v>
      </c>
      <c r="I102" s="20">
        <v>0.51666666666666661</v>
      </c>
      <c r="J102" s="18">
        <v>99.998180000000005</v>
      </c>
      <c r="K102" s="61">
        <v>751.65666666666675</v>
      </c>
      <c r="L102" s="20">
        <v>20.419999999999998</v>
      </c>
      <c r="M102" s="79">
        <v>23.96</v>
      </c>
      <c r="N102" s="62">
        <v>17.809999999999999</v>
      </c>
      <c r="O102" s="63">
        <v>22.03</v>
      </c>
      <c r="P102" s="64">
        <v>24.81</v>
      </c>
      <c r="Q102" s="98">
        <v>20.803333333333335</v>
      </c>
      <c r="R102" s="65">
        <f t="shared" si="12"/>
        <v>520.6034166666667</v>
      </c>
      <c r="S102" s="66">
        <f t="shared" si="13"/>
        <v>-39.335220498783315</v>
      </c>
      <c r="T102" s="67">
        <f t="shared" si="9"/>
        <v>0.40196263076666666</v>
      </c>
      <c r="Z102" s="6"/>
      <c r="AA102" s="6"/>
      <c r="AB102" s="6"/>
      <c r="AC102" s="23"/>
    </row>
    <row r="103" spans="1:29" x14ac:dyDescent="0.2">
      <c r="A103" s="56" t="s">
        <v>152</v>
      </c>
      <c r="B103" s="57">
        <v>42548</v>
      </c>
      <c r="C103" t="s">
        <v>433</v>
      </c>
      <c r="D103" s="58">
        <v>61.311610000000002</v>
      </c>
      <c r="E103" s="58">
        <v>72.244150000000005</v>
      </c>
      <c r="F103" s="59">
        <v>99.936419999999998</v>
      </c>
      <c r="G103" s="110">
        <v>77.830726666666678</v>
      </c>
      <c r="H103" s="60">
        <v>81.53742166666666</v>
      </c>
      <c r="I103" s="20">
        <v>-0.46333333333333332</v>
      </c>
      <c r="J103" s="18">
        <v>100</v>
      </c>
      <c r="K103" s="61">
        <v>1163.76</v>
      </c>
      <c r="L103" s="20">
        <v>20.676666666666666</v>
      </c>
      <c r="M103" s="79">
        <v>29.51</v>
      </c>
      <c r="N103" s="62">
        <v>23.27</v>
      </c>
      <c r="O103" s="63">
        <v>30.8</v>
      </c>
      <c r="P103" s="64">
        <v>30.49</v>
      </c>
      <c r="Q103" s="98">
        <v>29.393333333333334</v>
      </c>
      <c r="R103" s="65">
        <f t="shared" si="12"/>
        <v>735.56816666666668</v>
      </c>
      <c r="S103" s="74">
        <f t="shared" si="13"/>
        <v>175.62952950121667</v>
      </c>
      <c r="T103" s="67">
        <f t="shared" si="9"/>
        <v>0.56793886846666664</v>
      </c>
      <c r="U103" t="s">
        <v>648</v>
      </c>
      <c r="Z103" s="6"/>
      <c r="AA103" s="6"/>
      <c r="AB103" s="6"/>
      <c r="AC103" s="23"/>
    </row>
    <row r="104" spans="1:29" x14ac:dyDescent="0.2">
      <c r="A104" s="56" t="s">
        <v>270</v>
      </c>
      <c r="B104" s="57">
        <v>45021</v>
      </c>
      <c r="C104" t="s">
        <v>283</v>
      </c>
      <c r="D104" s="58">
        <v>83.598429999999993</v>
      </c>
      <c r="E104" s="58">
        <v>89.666989999999998</v>
      </c>
      <c r="F104" s="59">
        <v>98.384140000000002</v>
      </c>
      <c r="G104" s="98">
        <v>90.549853333333331</v>
      </c>
      <c r="H104" s="60">
        <v>82.356542500000003</v>
      </c>
      <c r="I104" s="20">
        <v>2.0233333333333334</v>
      </c>
      <c r="J104" s="18">
        <v>89.166806666666673</v>
      </c>
      <c r="K104" s="61">
        <v>846.15666666666664</v>
      </c>
      <c r="L104" s="20">
        <v>23.29666666666667</v>
      </c>
      <c r="M104" s="71">
        <v>21.91</v>
      </c>
      <c r="N104" s="69">
        <v>23.91</v>
      </c>
      <c r="O104" s="70">
        <v>25.43</v>
      </c>
      <c r="P104" s="64">
        <v>25.69</v>
      </c>
      <c r="Q104" s="98">
        <v>23.400000000000002</v>
      </c>
      <c r="R104" s="65">
        <f t="shared" si="12"/>
        <v>585.58500000000015</v>
      </c>
      <c r="S104" s="74">
        <f t="shared" si="13"/>
        <v>25.646362834550132</v>
      </c>
      <c r="T104" s="67">
        <f t="shared" si="9"/>
        <v>0.45213550200000002</v>
      </c>
      <c r="U104" t="s">
        <v>530</v>
      </c>
      <c r="Z104" s="6"/>
      <c r="AA104" s="6"/>
      <c r="AB104" s="6"/>
      <c r="AC104" s="23"/>
    </row>
    <row r="105" spans="1:29" x14ac:dyDescent="0.2">
      <c r="A105" s="56" t="s">
        <v>153</v>
      </c>
      <c r="B105" s="57">
        <v>44299</v>
      </c>
      <c r="C105" t="s">
        <v>432</v>
      </c>
      <c r="D105" s="58">
        <v>78.776600000000002</v>
      </c>
      <c r="E105" s="58">
        <v>57.742519999999999</v>
      </c>
      <c r="F105" s="59">
        <v>89.850539999999995</v>
      </c>
      <c r="G105" s="110">
        <v>75.456553333333332</v>
      </c>
      <c r="H105" s="60">
        <v>31.455244545454548</v>
      </c>
      <c r="I105" s="20">
        <v>-0.10333333333333333</v>
      </c>
      <c r="J105" s="18">
        <v>99.83638333333333</v>
      </c>
      <c r="K105" s="61">
        <v>541.52</v>
      </c>
      <c r="L105" s="20">
        <v>21.746666666666666</v>
      </c>
      <c r="M105" s="79">
        <v>35.22</v>
      </c>
      <c r="N105" s="62">
        <v>23.3</v>
      </c>
      <c r="O105" s="76">
        <v>47.25</v>
      </c>
      <c r="P105" s="77">
        <v>55.08</v>
      </c>
      <c r="Q105" s="77">
        <v>39.986666666666672</v>
      </c>
      <c r="R105" s="65">
        <f t="shared" si="12"/>
        <v>1000.6663333333336</v>
      </c>
      <c r="S105" s="74">
        <f t="shared" si="13"/>
        <v>440.72769616788355</v>
      </c>
      <c r="T105" s="67">
        <f t="shared" si="9"/>
        <v>0.77262357293333339</v>
      </c>
      <c r="U105" t="s">
        <v>606</v>
      </c>
      <c r="Z105" s="6"/>
      <c r="AA105" s="6"/>
      <c r="AB105" s="6"/>
      <c r="AC105" s="23"/>
    </row>
    <row r="106" spans="1:29" x14ac:dyDescent="0.2">
      <c r="A106" s="56" t="s">
        <v>154</v>
      </c>
      <c r="B106" s="57">
        <v>43076</v>
      </c>
      <c r="C106" t="s">
        <v>433</v>
      </c>
      <c r="D106" s="58">
        <v>98.645480000000006</v>
      </c>
      <c r="E106" s="58"/>
      <c r="F106" s="59"/>
      <c r="G106" s="98">
        <v>98.645480000000006</v>
      </c>
      <c r="H106" s="58">
        <v>99.424993999999998</v>
      </c>
      <c r="I106" s="20">
        <v>0.42</v>
      </c>
      <c r="J106" s="18">
        <v>99.65231</v>
      </c>
      <c r="K106" s="61">
        <v>667.23</v>
      </c>
      <c r="L106" s="20">
        <v>25.61</v>
      </c>
      <c r="M106" s="79">
        <v>29.07</v>
      </c>
      <c r="N106" s="62">
        <v>23.59</v>
      </c>
      <c r="O106" s="63">
        <v>31.86</v>
      </c>
      <c r="P106" s="64">
        <v>37.96</v>
      </c>
      <c r="Q106" s="98">
        <v>33.979999999999997</v>
      </c>
      <c r="R106" s="65">
        <f t="shared" si="12"/>
        <v>850.34950000000003</v>
      </c>
      <c r="S106" s="74">
        <f t="shared" si="13"/>
        <v>290.41086283455002</v>
      </c>
      <c r="T106" s="67">
        <f t="shared" si="9"/>
        <v>0.65656257939999985</v>
      </c>
      <c r="Z106" s="6"/>
      <c r="AA106" s="6"/>
      <c r="AB106" s="6"/>
      <c r="AC106" s="23"/>
    </row>
    <row r="107" spans="1:29" x14ac:dyDescent="0.2">
      <c r="A107" s="56" t="s">
        <v>156</v>
      </c>
      <c r="B107" s="56"/>
      <c r="C107" t="s">
        <v>286</v>
      </c>
      <c r="D107" s="58">
        <v>95.752459999999999</v>
      </c>
      <c r="E107" s="58">
        <v>100</v>
      </c>
      <c r="F107" s="59">
        <v>100</v>
      </c>
      <c r="G107" s="98">
        <v>98.584153333333333</v>
      </c>
      <c r="H107" s="58">
        <v>90.522415833333341</v>
      </c>
      <c r="I107" s="20">
        <v>-7.6666666666666661E-2</v>
      </c>
      <c r="J107" s="18">
        <v>98.328500000000005</v>
      </c>
      <c r="K107" s="83">
        <v>1075.32</v>
      </c>
      <c r="L107" s="20">
        <v>22.156666666666666</v>
      </c>
      <c r="M107" s="79">
        <v>27.32</v>
      </c>
      <c r="N107" s="62">
        <v>24.21</v>
      </c>
      <c r="O107" s="63">
        <v>27.6</v>
      </c>
      <c r="P107" s="64">
        <v>29.73</v>
      </c>
      <c r="Q107" s="98">
        <v>23.59</v>
      </c>
      <c r="R107" s="65">
        <f t="shared" si="12"/>
        <v>590.33974999999998</v>
      </c>
      <c r="S107" s="74">
        <f t="shared" si="13"/>
        <v>30.401112834549963</v>
      </c>
      <c r="T107" s="67">
        <f t="shared" si="9"/>
        <v>0.45580668769999999</v>
      </c>
      <c r="U107" t="s">
        <v>495</v>
      </c>
      <c r="Z107" s="6"/>
      <c r="AA107" s="6"/>
      <c r="AB107" s="6"/>
      <c r="AC107" s="23"/>
    </row>
    <row r="108" spans="1:29" x14ac:dyDescent="0.2">
      <c r="A108" s="56" t="s">
        <v>157</v>
      </c>
      <c r="B108" s="57">
        <v>43425</v>
      </c>
      <c r="C108" t="s">
        <v>431</v>
      </c>
      <c r="D108" s="58">
        <v>98.00985</v>
      </c>
      <c r="E108" s="58">
        <v>97.218590000000006</v>
      </c>
      <c r="F108" s="59">
        <v>96.85624</v>
      </c>
      <c r="G108" s="98">
        <v>97.361559999999997</v>
      </c>
      <c r="H108" s="58">
        <v>98.627060000000014</v>
      </c>
      <c r="I108" s="20">
        <v>0.42333333333333334</v>
      </c>
      <c r="J108" s="18">
        <v>98.769613333333325</v>
      </c>
      <c r="K108" s="61">
        <v>672.26333333333332</v>
      </c>
      <c r="L108" s="20">
        <v>23.286666666666665</v>
      </c>
      <c r="M108" s="79">
        <v>20.81</v>
      </c>
      <c r="N108" s="62">
        <v>17.8</v>
      </c>
      <c r="O108" s="63">
        <v>20.09</v>
      </c>
      <c r="P108" s="64">
        <v>21.43</v>
      </c>
      <c r="Q108" s="98">
        <v>19.646666666666665</v>
      </c>
      <c r="R108" s="65">
        <f>SUM(Q108*0.275)*91</f>
        <v>491.65783333333337</v>
      </c>
      <c r="S108" s="66">
        <f>R108-R$142</f>
        <v>-68.280803832116646</v>
      </c>
      <c r="T108" s="67">
        <f t="shared" si="9"/>
        <v>0.37961348273333329</v>
      </c>
      <c r="Z108" s="6"/>
      <c r="AA108" s="6"/>
      <c r="AB108" s="6"/>
      <c r="AC108" s="23"/>
    </row>
    <row r="109" spans="1:29" x14ac:dyDescent="0.2">
      <c r="A109" s="56" t="s">
        <v>158</v>
      </c>
      <c r="B109" s="57">
        <v>43425</v>
      </c>
      <c r="C109" t="s">
        <v>432</v>
      </c>
      <c r="D109" s="58">
        <v>99.91919</v>
      </c>
      <c r="E109" s="58">
        <v>99.104759999999999</v>
      </c>
      <c r="F109" s="59">
        <v>98.940569999999994</v>
      </c>
      <c r="G109" s="98">
        <v>99.321506666666664</v>
      </c>
      <c r="H109" s="58">
        <v>96.893050833333305</v>
      </c>
      <c r="I109" s="20">
        <v>3.3333333333333335E-3</v>
      </c>
      <c r="J109" s="18">
        <v>100</v>
      </c>
      <c r="K109" s="61">
        <v>524.39333333333332</v>
      </c>
      <c r="L109" s="20">
        <v>21.156666666666666</v>
      </c>
      <c r="M109" s="79">
        <v>25.01</v>
      </c>
      <c r="N109" s="62">
        <v>22.19</v>
      </c>
      <c r="O109" s="63">
        <v>26</v>
      </c>
      <c r="P109" s="64">
        <v>26.49</v>
      </c>
      <c r="Q109" s="98">
        <v>21.560000000000002</v>
      </c>
      <c r="R109" s="65">
        <f>SUM(Q109*0.275)*91</f>
        <v>539.5390000000001</v>
      </c>
      <c r="S109" s="66">
        <f>R109-R$142</f>
        <v>-20.399637165449917</v>
      </c>
      <c r="T109" s="67">
        <f t="shared" si="9"/>
        <v>0.41658296680000007</v>
      </c>
      <c r="Z109" s="6"/>
      <c r="AA109" s="6"/>
      <c r="AB109" s="6"/>
      <c r="AC109" s="23"/>
    </row>
    <row r="110" spans="1:29" x14ac:dyDescent="0.2">
      <c r="A110" s="56" t="s">
        <v>159</v>
      </c>
      <c r="B110" s="57">
        <v>44170</v>
      </c>
      <c r="C110" t="s">
        <v>286</v>
      </c>
      <c r="D110" s="58">
        <v>99.539119999999997</v>
      </c>
      <c r="E110" s="58">
        <v>96.883009999999999</v>
      </c>
      <c r="F110" s="59">
        <v>98.243870000000001</v>
      </c>
      <c r="G110" s="98">
        <v>98.221999999999994</v>
      </c>
      <c r="H110" s="58">
        <v>98.186557500000006</v>
      </c>
      <c r="I110" s="20">
        <v>-1.8933333333333333</v>
      </c>
      <c r="J110" s="18">
        <v>99.986613333333324</v>
      </c>
      <c r="K110" s="61">
        <v>457.0333333333333</v>
      </c>
      <c r="L110" s="20">
        <v>19.043333333333333</v>
      </c>
      <c r="M110" s="71">
        <v>19.489999999999998</v>
      </c>
      <c r="N110" s="69">
        <v>18.04</v>
      </c>
      <c r="O110" s="70">
        <v>18.97</v>
      </c>
      <c r="P110" s="64">
        <v>23.86</v>
      </c>
      <c r="Q110" s="98">
        <v>18.849999999999998</v>
      </c>
      <c r="R110" s="65">
        <f>SUM(Q110*0.275)*91</f>
        <v>471.72125</v>
      </c>
      <c r="S110" s="66">
        <f>R110-R$142</f>
        <v>-88.21738716545002</v>
      </c>
      <c r="T110" s="67">
        <f t="shared" si="9"/>
        <v>0.36422026549999997</v>
      </c>
      <c r="Z110" s="6"/>
      <c r="AA110" s="6"/>
      <c r="AB110" s="6"/>
      <c r="AC110" s="23"/>
    </row>
    <row r="111" spans="1:29" x14ac:dyDescent="0.2">
      <c r="A111" s="56" t="s">
        <v>160</v>
      </c>
      <c r="B111" s="56"/>
      <c r="C111" t="s">
        <v>286</v>
      </c>
      <c r="D111" s="58">
        <v>100</v>
      </c>
      <c r="E111" s="58">
        <v>100</v>
      </c>
      <c r="F111" s="59">
        <v>100</v>
      </c>
      <c r="G111" s="98">
        <v>100</v>
      </c>
      <c r="H111" s="58">
        <v>100</v>
      </c>
      <c r="I111" s="20">
        <v>0.48333333333333334</v>
      </c>
      <c r="J111" s="18">
        <v>100</v>
      </c>
      <c r="K111" s="83">
        <v>672.00333333333322</v>
      </c>
      <c r="L111" s="20">
        <v>26.180000000000003</v>
      </c>
      <c r="M111" s="79">
        <v>26.93</v>
      </c>
      <c r="N111" s="62">
        <v>25.06</v>
      </c>
      <c r="O111" s="63">
        <v>29.17</v>
      </c>
      <c r="P111" s="64">
        <v>32.200000000000003</v>
      </c>
      <c r="Q111" s="102">
        <v>32.153333333333329</v>
      </c>
      <c r="R111" s="65">
        <f>SUM(Q111*0.275)*91</f>
        <v>804.63716666666653</v>
      </c>
      <c r="S111" s="74">
        <f>R111-R$142</f>
        <v>244.69852950121651</v>
      </c>
      <c r="T111" s="67">
        <f t="shared" si="9"/>
        <v>0.62126767126666649</v>
      </c>
      <c r="Z111" s="6"/>
      <c r="AA111" s="6"/>
      <c r="AB111" s="6"/>
      <c r="AC111" s="23"/>
    </row>
    <row r="112" spans="1:29" x14ac:dyDescent="0.2">
      <c r="A112" s="56" t="s">
        <v>161</v>
      </c>
      <c r="B112" s="56"/>
      <c r="C112" t="s">
        <v>283</v>
      </c>
      <c r="D112" s="58">
        <v>99.241460000000004</v>
      </c>
      <c r="E112" s="58">
        <v>99.686769999999996</v>
      </c>
      <c r="F112" s="59">
        <v>98.247950000000003</v>
      </c>
      <c r="G112" s="98">
        <v>99.058726666666658</v>
      </c>
      <c r="H112" s="58">
        <v>99.639819999999986</v>
      </c>
      <c r="I112" s="20">
        <v>0.15666666666666665</v>
      </c>
      <c r="J112" s="18">
        <v>100</v>
      </c>
      <c r="K112" s="83">
        <v>740.68999999999994</v>
      </c>
      <c r="L112" s="20">
        <v>16.193333333333332</v>
      </c>
      <c r="M112" s="79">
        <v>14.8</v>
      </c>
      <c r="N112" s="62">
        <v>13.93</v>
      </c>
      <c r="O112" s="63">
        <v>14.1</v>
      </c>
      <c r="P112" s="64">
        <v>14.3</v>
      </c>
      <c r="Q112" s="98">
        <v>12.273333333333333</v>
      </c>
      <c r="R112" s="65">
        <f>SUM(Q112*0.275)*91</f>
        <v>307.14016666666669</v>
      </c>
      <c r="S112" s="66">
        <f>R112-R$142</f>
        <v>-252.79847049878333</v>
      </c>
      <c r="T112" s="67">
        <f t="shared" si="9"/>
        <v>0.23714571486666666</v>
      </c>
      <c r="U112" t="s">
        <v>607</v>
      </c>
      <c r="Z112" s="6"/>
      <c r="AA112" s="6"/>
      <c r="AB112" s="6"/>
      <c r="AC112" s="23"/>
    </row>
    <row r="113" spans="1:29" x14ac:dyDescent="0.2">
      <c r="A113" s="56" t="s">
        <v>372</v>
      </c>
      <c r="B113" s="57">
        <v>44272</v>
      </c>
      <c r="C113" t="s">
        <v>286</v>
      </c>
      <c r="D113" s="58">
        <v>99.982470000000006</v>
      </c>
      <c r="E113" s="58">
        <v>99.231219999999993</v>
      </c>
      <c r="F113" s="59">
        <v>100</v>
      </c>
      <c r="G113" s="98">
        <v>99.737896666666657</v>
      </c>
      <c r="H113" s="58">
        <v>99.890904166666658</v>
      </c>
      <c r="I113" s="20">
        <v>0.15</v>
      </c>
      <c r="J113" s="18">
        <v>100</v>
      </c>
      <c r="K113" s="61">
        <v>912.60666666666668</v>
      </c>
      <c r="L113" s="20">
        <v>25.876666666666665</v>
      </c>
      <c r="M113" s="79">
        <v>15.02</v>
      </c>
      <c r="N113" s="62">
        <v>14.6</v>
      </c>
      <c r="O113" s="63">
        <v>16.13</v>
      </c>
      <c r="P113" s="64">
        <v>17.899999999999999</v>
      </c>
      <c r="Q113" s="98">
        <v>16.833333333333332</v>
      </c>
      <c r="R113" s="65">
        <f t="shared" ref="R113:R141" si="14">SUM(Q113*0.275)*91</f>
        <v>421.25416666666666</v>
      </c>
      <c r="S113" s="66">
        <f t="shared" ref="S113:S141" si="15">R113-R$142</f>
        <v>-138.68447049878336</v>
      </c>
      <c r="T113" s="67">
        <f t="shared" si="9"/>
        <v>0.32525417166666665</v>
      </c>
      <c r="Z113" s="6"/>
      <c r="AA113" s="6"/>
      <c r="AB113" s="6"/>
      <c r="AC113" s="23"/>
    </row>
    <row r="114" spans="1:29" x14ac:dyDescent="0.2">
      <c r="A114" s="56" t="s">
        <v>163</v>
      </c>
      <c r="B114" s="57">
        <v>44474</v>
      </c>
      <c r="C114" t="s">
        <v>283</v>
      </c>
      <c r="D114" s="58">
        <v>60.269889999999997</v>
      </c>
      <c r="E114" s="58">
        <v>35.736409999999999</v>
      </c>
      <c r="F114" s="59">
        <v>29.81701</v>
      </c>
      <c r="G114" s="110">
        <v>41.941103333333331</v>
      </c>
      <c r="H114" s="60">
        <v>79.071834166666676</v>
      </c>
      <c r="I114" s="20">
        <v>2.4166666666666665</v>
      </c>
      <c r="J114" s="78">
        <v>73.561583333333331</v>
      </c>
      <c r="K114" s="61">
        <v>618.53000000000009</v>
      </c>
      <c r="L114" s="20">
        <v>24.856666666666666</v>
      </c>
      <c r="M114" s="79">
        <v>18.82</v>
      </c>
      <c r="N114" s="62">
        <v>20.59</v>
      </c>
      <c r="O114" s="63">
        <v>20.81</v>
      </c>
      <c r="P114" s="64">
        <v>20.38</v>
      </c>
      <c r="Q114" s="98">
        <v>18.13</v>
      </c>
      <c r="R114" s="65">
        <f t="shared" si="14"/>
        <v>453.70325000000003</v>
      </c>
      <c r="S114" s="66">
        <f t="shared" si="15"/>
        <v>-106.23538716544999</v>
      </c>
      <c r="T114" s="67">
        <f t="shared" si="9"/>
        <v>0.35030840389999995</v>
      </c>
      <c r="U114" t="s">
        <v>649</v>
      </c>
      <c r="Z114" s="6"/>
      <c r="AA114" s="6"/>
      <c r="AB114" s="6"/>
      <c r="AC114" s="23"/>
    </row>
    <row r="115" spans="1:29" x14ac:dyDescent="0.2">
      <c r="A115" s="56" t="s">
        <v>304</v>
      </c>
      <c r="B115" s="57">
        <v>44533</v>
      </c>
      <c r="C115" t="s">
        <v>286</v>
      </c>
      <c r="D115" s="58">
        <v>99.812569999999994</v>
      </c>
      <c r="E115" s="58">
        <v>93.548450000000003</v>
      </c>
      <c r="F115" s="59">
        <v>98.652270000000001</v>
      </c>
      <c r="G115" s="98">
        <v>97.337763333333328</v>
      </c>
      <c r="H115" s="58">
        <v>97.113215833333342</v>
      </c>
      <c r="I115" s="20">
        <v>-9.9999999999999725E-3</v>
      </c>
      <c r="J115" s="18">
        <v>98.216580000000008</v>
      </c>
      <c r="K115" s="61">
        <v>940.62333333333333</v>
      </c>
      <c r="L115" s="20">
        <v>20.776666666666667</v>
      </c>
      <c r="M115" s="71">
        <v>19.43</v>
      </c>
      <c r="N115" s="69">
        <v>15.59</v>
      </c>
      <c r="O115" s="70">
        <v>21.69</v>
      </c>
      <c r="P115" s="64">
        <v>24.11</v>
      </c>
      <c r="Q115" s="98">
        <v>20.156666666666666</v>
      </c>
      <c r="R115" s="65">
        <f t="shared" si="14"/>
        <v>504.42058333333335</v>
      </c>
      <c r="S115" s="66">
        <f t="shared" si="15"/>
        <v>-55.518053832116664</v>
      </c>
      <c r="T115" s="67">
        <f t="shared" si="9"/>
        <v>0.38946771803333335</v>
      </c>
      <c r="Z115" s="6"/>
      <c r="AA115" s="6"/>
      <c r="AB115" s="6"/>
      <c r="AC115" s="23"/>
    </row>
    <row r="116" spans="1:29" x14ac:dyDescent="0.2">
      <c r="A116" s="56" t="s">
        <v>569</v>
      </c>
      <c r="B116" s="57">
        <v>45251</v>
      </c>
      <c r="C116" t="s">
        <v>286</v>
      </c>
      <c r="D116" s="20">
        <v>80.417789999999997</v>
      </c>
      <c r="E116" s="20">
        <v>91.348879999999994</v>
      </c>
      <c r="F116" s="20">
        <v>99.667310000000001</v>
      </c>
      <c r="G116" s="99">
        <v>90.477993333333316</v>
      </c>
      <c r="H116" s="20">
        <v>90.477993333333316</v>
      </c>
      <c r="I116" s="20">
        <v>1.7833333333333332</v>
      </c>
      <c r="J116" s="18">
        <v>97.729883333333348</v>
      </c>
      <c r="K116" s="61">
        <v>644.37333333333333</v>
      </c>
      <c r="L116" s="20">
        <v>20.153333333333336</v>
      </c>
      <c r="M116" s="79"/>
      <c r="N116" s="62"/>
      <c r="O116" s="63"/>
      <c r="P116" s="64"/>
      <c r="Q116" s="98">
        <v>6.4466666666666663</v>
      </c>
      <c r="R116" s="65">
        <f t="shared" si="14"/>
        <v>161.32783333333336</v>
      </c>
      <c r="S116" s="66">
        <f t="shared" si="15"/>
        <v>-398.61080383211663</v>
      </c>
      <c r="T116" s="67">
        <f t="shared" si="9"/>
        <v>0.1245626867333333</v>
      </c>
      <c r="Z116" s="6"/>
      <c r="AA116" s="6"/>
      <c r="AB116" s="6"/>
      <c r="AC116" s="23"/>
    </row>
    <row r="117" spans="1:29" x14ac:dyDescent="0.2">
      <c r="A117" s="56" t="s">
        <v>164</v>
      </c>
      <c r="B117" s="57">
        <v>45048</v>
      </c>
      <c r="C117" t="s">
        <v>431</v>
      </c>
      <c r="D117" s="58">
        <v>93.666759999999996</v>
      </c>
      <c r="E117" s="58">
        <v>99.972819999999999</v>
      </c>
      <c r="F117" s="59">
        <v>98.760710000000003</v>
      </c>
      <c r="G117" s="98">
        <v>97.466763333333333</v>
      </c>
      <c r="H117" s="58">
        <v>98.311530833333336</v>
      </c>
      <c r="I117" s="20">
        <v>0.59666666666666668</v>
      </c>
      <c r="J117" s="18">
        <v>99.383480000000006</v>
      </c>
      <c r="K117" s="61">
        <v>672.14</v>
      </c>
      <c r="L117" s="20">
        <v>24.043333333333333</v>
      </c>
      <c r="M117" s="79">
        <v>26.18</v>
      </c>
      <c r="N117" s="62">
        <v>21.15</v>
      </c>
      <c r="O117" s="63">
        <v>23.54</v>
      </c>
      <c r="P117" s="77">
        <v>40.68</v>
      </c>
      <c r="Q117" s="98">
        <v>33.126666666666672</v>
      </c>
      <c r="R117" s="65">
        <f t="shared" si="14"/>
        <v>828.99483333333353</v>
      </c>
      <c r="S117" s="74">
        <f t="shared" si="15"/>
        <v>269.05619616788351</v>
      </c>
      <c r="T117" s="67">
        <f t="shared" si="9"/>
        <v>0.6400744471333335</v>
      </c>
      <c r="U117" t="s">
        <v>650</v>
      </c>
      <c r="Z117" s="6"/>
      <c r="AA117" s="6"/>
      <c r="AB117" s="6"/>
      <c r="AC117" s="23"/>
    </row>
    <row r="118" spans="1:29" x14ac:dyDescent="0.2">
      <c r="A118" s="56" t="s">
        <v>165</v>
      </c>
      <c r="B118" s="57">
        <v>45113</v>
      </c>
      <c r="C118" t="s">
        <v>286</v>
      </c>
      <c r="D118" s="58">
        <v>99.938320000000004</v>
      </c>
      <c r="E118" s="58">
        <v>99.959100000000007</v>
      </c>
      <c r="F118" s="59">
        <v>99.678520000000006</v>
      </c>
      <c r="G118" s="98">
        <v>99.858646666666672</v>
      </c>
      <c r="H118" s="58">
        <v>99.651254999999992</v>
      </c>
      <c r="I118" s="20">
        <v>0.91</v>
      </c>
      <c r="J118" s="18">
        <v>100</v>
      </c>
      <c r="K118" s="61">
        <v>810.70000000000016</v>
      </c>
      <c r="L118" s="20">
        <v>18.173333333333332</v>
      </c>
      <c r="M118" s="79">
        <v>24.09</v>
      </c>
      <c r="N118" s="62">
        <v>22.86</v>
      </c>
      <c r="O118" s="63">
        <v>32.770000000000003</v>
      </c>
      <c r="P118" s="77">
        <v>35.299999999999997</v>
      </c>
      <c r="Q118" s="98">
        <v>27.386666666666667</v>
      </c>
      <c r="R118" s="65">
        <f t="shared" si="14"/>
        <v>685.3513333333334</v>
      </c>
      <c r="S118" s="74">
        <f t="shared" si="15"/>
        <v>125.41269616788338</v>
      </c>
      <c r="T118" s="67">
        <f t="shared" si="9"/>
        <v>0.52916599493333327</v>
      </c>
      <c r="Z118" s="6"/>
      <c r="AA118" s="6"/>
      <c r="AB118" s="6"/>
      <c r="AC118" s="23"/>
    </row>
    <row r="119" spans="1:29" x14ac:dyDescent="0.2">
      <c r="A119" s="56" t="s">
        <v>364</v>
      </c>
      <c r="B119" s="84">
        <v>45081</v>
      </c>
      <c r="C119" t="s">
        <v>283</v>
      </c>
      <c r="D119" s="58">
        <v>93.397769999999994</v>
      </c>
      <c r="E119" s="58">
        <v>93.280060000000006</v>
      </c>
      <c r="F119" s="59">
        <v>97.711569999999995</v>
      </c>
      <c r="G119" s="98">
        <v>94.796466666666674</v>
      </c>
      <c r="H119" s="58">
        <v>86.184510833333334</v>
      </c>
      <c r="I119" s="20">
        <v>0.77999999999999992</v>
      </c>
      <c r="J119" s="18">
        <v>100</v>
      </c>
      <c r="K119" s="61">
        <v>405.27</v>
      </c>
      <c r="L119" s="20">
        <v>22.856666666666666</v>
      </c>
      <c r="M119" s="79">
        <v>31.18</v>
      </c>
      <c r="N119" s="80">
        <v>33.340000000000003</v>
      </c>
      <c r="O119" s="63">
        <v>35.53</v>
      </c>
      <c r="P119" s="64">
        <v>33.92</v>
      </c>
      <c r="Q119" s="98">
        <v>21.97</v>
      </c>
      <c r="R119" s="65">
        <f t="shared" si="14"/>
        <v>549.79925000000003</v>
      </c>
      <c r="S119" s="66">
        <f t="shared" si="15"/>
        <v>-10.139387165449989</v>
      </c>
      <c r="T119" s="67">
        <f t="shared" si="9"/>
        <v>0.42450499909999989</v>
      </c>
      <c r="U119" t="s">
        <v>496</v>
      </c>
      <c r="Z119" s="6"/>
      <c r="AA119" s="6"/>
      <c r="AB119" s="6"/>
      <c r="AC119" s="23"/>
    </row>
    <row r="120" spans="1:29" x14ac:dyDescent="0.2">
      <c r="A120" s="56" t="s">
        <v>570</v>
      </c>
      <c r="B120" s="57">
        <v>45138</v>
      </c>
      <c r="D120" s="20">
        <v>88.437920000000005</v>
      </c>
      <c r="E120" s="20">
        <v>98.519279999999995</v>
      </c>
      <c r="F120" s="20">
        <v>99.677300000000002</v>
      </c>
      <c r="G120" s="99">
        <v>95.54483333333333</v>
      </c>
      <c r="H120" s="20">
        <v>95.54483333333333</v>
      </c>
      <c r="I120" s="20">
        <v>0.34333333333333343</v>
      </c>
      <c r="J120" s="18">
        <v>99.136386666666667</v>
      </c>
      <c r="K120" s="61">
        <v>1255.9833333333333</v>
      </c>
      <c r="L120" s="20">
        <v>21.426666666666666</v>
      </c>
      <c r="M120" s="79"/>
      <c r="N120" s="62"/>
      <c r="O120" s="63"/>
      <c r="P120" s="64"/>
      <c r="Q120" s="99">
        <v>19.849999999999998</v>
      </c>
      <c r="R120" s="65">
        <f t="shared" si="14"/>
        <v>496.74625000000003</v>
      </c>
      <c r="S120" s="66">
        <f t="shared" si="15"/>
        <v>-63.192387165449986</v>
      </c>
      <c r="T120" s="67">
        <f t="shared" si="9"/>
        <v>0.38354229549999991</v>
      </c>
      <c r="Z120" s="6"/>
      <c r="AA120" s="6"/>
      <c r="AB120" s="6"/>
      <c r="AC120" s="23"/>
    </row>
    <row r="121" spans="1:29" x14ac:dyDescent="0.2">
      <c r="A121" s="56" t="s">
        <v>571</v>
      </c>
      <c r="B121" s="56"/>
      <c r="C121" t="s">
        <v>433</v>
      </c>
      <c r="D121" s="20"/>
      <c r="E121" s="20">
        <v>29.1647</v>
      </c>
      <c r="F121" s="20">
        <v>29.8002</v>
      </c>
      <c r="G121" s="111">
        <v>29.48245</v>
      </c>
      <c r="H121" s="19">
        <v>29.48245</v>
      </c>
      <c r="I121" s="20">
        <v>0.26</v>
      </c>
      <c r="J121" s="18">
        <v>99.976886666666658</v>
      </c>
      <c r="K121" s="83">
        <v>84.39</v>
      </c>
      <c r="L121" s="20">
        <v>16.875</v>
      </c>
      <c r="M121" s="79"/>
      <c r="N121" s="62"/>
      <c r="O121" s="106"/>
      <c r="P121" s="64"/>
      <c r="Q121" s="102">
        <v>9.875</v>
      </c>
      <c r="R121" s="65">
        <f t="shared" si="14"/>
        <v>247.12187500000002</v>
      </c>
      <c r="S121" s="66">
        <f t="shared" si="15"/>
        <v>-312.81676216544997</v>
      </c>
      <c r="T121" s="67">
        <f t="shared" si="9"/>
        <v>0.19080504624999997</v>
      </c>
      <c r="U121" t="s">
        <v>651</v>
      </c>
      <c r="Z121" s="6"/>
      <c r="AA121" s="6"/>
      <c r="AB121" s="6"/>
      <c r="AC121" s="23"/>
    </row>
    <row r="122" spans="1:29" x14ac:dyDescent="0.2">
      <c r="A122" s="56" t="s">
        <v>1</v>
      </c>
      <c r="B122" s="56"/>
      <c r="C122" t="s">
        <v>286</v>
      </c>
      <c r="D122" s="58">
        <v>100</v>
      </c>
      <c r="E122" s="58">
        <v>100</v>
      </c>
      <c r="F122" s="59">
        <v>100</v>
      </c>
      <c r="G122" s="98">
        <v>100</v>
      </c>
      <c r="H122" s="58">
        <v>99.20755583333333</v>
      </c>
      <c r="I122" s="20">
        <v>1.4999999999999999E-2</v>
      </c>
      <c r="J122" s="18">
        <v>100</v>
      </c>
      <c r="K122" s="83">
        <v>654.07000000000005</v>
      </c>
      <c r="L122" s="20">
        <v>24.316666666666663</v>
      </c>
      <c r="M122" s="79">
        <v>22.73</v>
      </c>
      <c r="N122" s="62">
        <v>21.68</v>
      </c>
      <c r="O122" s="63">
        <v>20.98</v>
      </c>
      <c r="P122" s="64">
        <v>24.71</v>
      </c>
      <c r="Q122" s="102">
        <v>23.103333333333335</v>
      </c>
      <c r="R122" s="65">
        <f t="shared" si="14"/>
        <v>578.16091666666682</v>
      </c>
      <c r="S122" s="66">
        <f t="shared" si="15"/>
        <v>18.222279501216804</v>
      </c>
      <c r="T122" s="67">
        <f t="shared" si="9"/>
        <v>0.44640329976666671</v>
      </c>
      <c r="Z122" s="6"/>
      <c r="AA122" s="6"/>
      <c r="AB122" s="6"/>
      <c r="AC122" s="23"/>
    </row>
    <row r="123" spans="1:29" x14ac:dyDescent="0.2">
      <c r="A123" s="56" t="s">
        <v>298</v>
      </c>
      <c r="B123" s="84">
        <v>45343</v>
      </c>
      <c r="C123" t="s">
        <v>431</v>
      </c>
      <c r="D123" s="58">
        <v>99.694919999999996</v>
      </c>
      <c r="E123" s="58">
        <v>99.636619999999994</v>
      </c>
      <c r="F123" s="59">
        <v>98.500360000000001</v>
      </c>
      <c r="G123" s="98">
        <v>99.277300000000011</v>
      </c>
      <c r="H123" s="58">
        <v>97.39531749999999</v>
      </c>
      <c r="I123" s="20">
        <v>0.62666666666666659</v>
      </c>
      <c r="J123" s="18">
        <v>100</v>
      </c>
      <c r="K123" s="61">
        <v>500.74666666666667</v>
      </c>
      <c r="L123" s="20">
        <v>22.650000000000002</v>
      </c>
      <c r="M123" s="79">
        <v>19.22</v>
      </c>
      <c r="N123" s="62">
        <v>17.440000000000001</v>
      </c>
      <c r="O123" s="63">
        <v>19.62</v>
      </c>
      <c r="P123" s="64">
        <v>26.32</v>
      </c>
      <c r="Q123" s="98">
        <v>21.66333333333333</v>
      </c>
      <c r="R123" s="65">
        <f t="shared" si="14"/>
        <v>542.12491666666665</v>
      </c>
      <c r="S123" s="66">
        <f t="shared" si="15"/>
        <v>-17.813720498783368</v>
      </c>
      <c r="T123" s="67">
        <f t="shared" si="9"/>
        <v>0.41857957656666656</v>
      </c>
      <c r="Z123" s="6"/>
      <c r="AA123" s="6"/>
      <c r="AB123" s="6"/>
      <c r="AC123" s="23"/>
    </row>
    <row r="124" spans="1:29" x14ac:dyDescent="0.2">
      <c r="A124" s="56" t="s">
        <v>365</v>
      </c>
      <c r="B124" s="84">
        <v>45378</v>
      </c>
      <c r="C124" t="s">
        <v>286</v>
      </c>
      <c r="D124" s="58">
        <v>98.492999999999995</v>
      </c>
      <c r="E124" s="58">
        <v>97.29392</v>
      </c>
      <c r="F124" s="59">
        <v>98.961399999999998</v>
      </c>
      <c r="G124" s="98">
        <v>98.249440000000007</v>
      </c>
      <c r="H124" s="58">
        <v>90.997353333333322</v>
      </c>
      <c r="I124" s="20">
        <v>0.34333333333333332</v>
      </c>
      <c r="J124" s="18">
        <v>100</v>
      </c>
      <c r="K124" s="61">
        <v>436.52</v>
      </c>
      <c r="L124" s="20">
        <v>20.66333333333333</v>
      </c>
      <c r="M124" s="79">
        <v>18.22</v>
      </c>
      <c r="N124" s="62">
        <v>18.010000000000002</v>
      </c>
      <c r="O124" s="63">
        <v>22.68</v>
      </c>
      <c r="P124" s="64">
        <v>16.75</v>
      </c>
      <c r="Q124" s="98">
        <v>34.293333333333329</v>
      </c>
      <c r="R124" s="65">
        <f t="shared" si="14"/>
        <v>858.19066666666674</v>
      </c>
      <c r="S124" s="74">
        <f t="shared" si="15"/>
        <v>298.25202950121673</v>
      </c>
      <c r="T124" s="67">
        <f t="shared" si="9"/>
        <v>0.66261681546666651</v>
      </c>
      <c r="U124" t="s">
        <v>608</v>
      </c>
      <c r="Z124" s="6"/>
      <c r="AA124" s="6"/>
      <c r="AB124" s="6"/>
      <c r="AC124" s="23"/>
    </row>
    <row r="125" spans="1:29" x14ac:dyDescent="0.2">
      <c r="A125" s="56" t="s">
        <v>166</v>
      </c>
      <c r="B125" s="84">
        <v>45496</v>
      </c>
      <c r="C125" t="s">
        <v>286</v>
      </c>
      <c r="D125" s="58">
        <v>99.466440000000006</v>
      </c>
      <c r="E125" s="58">
        <v>98.336920000000006</v>
      </c>
      <c r="F125" s="59">
        <v>99.714820000000003</v>
      </c>
      <c r="G125" s="98">
        <v>99.172726666666676</v>
      </c>
      <c r="H125" s="58">
        <v>97.765924999999996</v>
      </c>
      <c r="I125" s="20">
        <v>0.37000000000000005</v>
      </c>
      <c r="J125" s="18">
        <v>100</v>
      </c>
      <c r="K125" s="61">
        <v>498.96333333333331</v>
      </c>
      <c r="L125" s="20">
        <v>18.516666666666669</v>
      </c>
      <c r="M125" s="79">
        <v>11.91</v>
      </c>
      <c r="N125" s="62">
        <v>10.59</v>
      </c>
      <c r="O125" s="63">
        <v>12.9</v>
      </c>
      <c r="P125" s="64">
        <v>16.93</v>
      </c>
      <c r="Q125" s="98">
        <v>12.616666666666665</v>
      </c>
      <c r="R125" s="65">
        <f t="shared" si="14"/>
        <v>315.73208333333332</v>
      </c>
      <c r="S125" s="66">
        <f t="shared" si="15"/>
        <v>-244.2065538321167</v>
      </c>
      <c r="T125" s="67">
        <f t="shared" si="9"/>
        <v>0.2437796118333333</v>
      </c>
      <c r="U125" t="s">
        <v>458</v>
      </c>
      <c r="Z125" s="6"/>
      <c r="AA125" s="6"/>
      <c r="AB125" s="6"/>
      <c r="AC125" s="23"/>
    </row>
    <row r="126" spans="1:29" x14ac:dyDescent="0.2">
      <c r="A126" s="56" t="s">
        <v>167</v>
      </c>
      <c r="B126" s="84">
        <v>45251</v>
      </c>
      <c r="C126" t="s">
        <v>286</v>
      </c>
      <c r="D126" s="58">
        <v>98.773719999999997</v>
      </c>
      <c r="E126" s="58">
        <v>99.548569999999998</v>
      </c>
      <c r="F126" s="59">
        <v>99.953379999999996</v>
      </c>
      <c r="G126" s="98">
        <v>99.425223333333335</v>
      </c>
      <c r="H126" s="58">
        <v>98.745185833333323</v>
      </c>
      <c r="I126" s="20">
        <v>0.56000000000000005</v>
      </c>
      <c r="J126" s="18">
        <v>100</v>
      </c>
      <c r="K126" s="61">
        <v>388.12999999999994</v>
      </c>
      <c r="L126" s="20">
        <v>15.473333333333334</v>
      </c>
      <c r="M126" s="79">
        <v>10.87</v>
      </c>
      <c r="N126" s="62">
        <v>8.94</v>
      </c>
      <c r="O126" s="63">
        <v>14.57</v>
      </c>
      <c r="P126" s="64">
        <v>16.71</v>
      </c>
      <c r="Q126" s="98">
        <v>11.146666666666667</v>
      </c>
      <c r="R126" s="65">
        <f t="shared" si="14"/>
        <v>278.94533333333334</v>
      </c>
      <c r="S126" s="66">
        <f t="shared" si="15"/>
        <v>-280.99330383211668</v>
      </c>
      <c r="T126" s="67">
        <f t="shared" si="9"/>
        <v>0.21537622773333331</v>
      </c>
      <c r="Z126" s="6"/>
      <c r="AA126" s="6"/>
      <c r="AB126" s="6"/>
      <c r="AC126" s="23"/>
    </row>
    <row r="127" spans="1:29" x14ac:dyDescent="0.2">
      <c r="A127" s="56" t="s">
        <v>168</v>
      </c>
      <c r="B127" s="56"/>
      <c r="C127" t="s">
        <v>432</v>
      </c>
      <c r="D127" s="58">
        <v>98.001220000000004</v>
      </c>
      <c r="E127" s="58">
        <v>98.92859</v>
      </c>
      <c r="F127" s="59">
        <v>99.520359999999997</v>
      </c>
      <c r="G127" s="98">
        <v>98.816723333333343</v>
      </c>
      <c r="H127" s="58">
        <v>97.009029999999996</v>
      </c>
      <c r="I127" s="20">
        <v>0.73333333333333339</v>
      </c>
      <c r="J127" s="18">
        <v>99.569193333333331</v>
      </c>
      <c r="K127" s="83">
        <v>341.32333333333332</v>
      </c>
      <c r="L127" s="20">
        <v>16.006666666666664</v>
      </c>
      <c r="M127" s="79">
        <v>5.38</v>
      </c>
      <c r="N127" s="62">
        <v>8.17</v>
      </c>
      <c r="O127" s="106">
        <v>11.63</v>
      </c>
      <c r="P127" s="64">
        <v>13.71</v>
      </c>
      <c r="Q127" s="102">
        <v>9.8533333333333335</v>
      </c>
      <c r="R127" s="65">
        <f t="shared" si="14"/>
        <v>246.5796666666667</v>
      </c>
      <c r="S127" s="66">
        <f t="shared" si="15"/>
        <v>-313.35897049878332</v>
      </c>
      <c r="T127" s="67">
        <f t="shared" si="9"/>
        <v>0.19038640226666667</v>
      </c>
      <c r="U127" t="s">
        <v>441</v>
      </c>
      <c r="Z127" s="6"/>
      <c r="AA127" s="6"/>
      <c r="AB127" s="6"/>
      <c r="AC127" s="23"/>
    </row>
    <row r="128" spans="1:29" x14ac:dyDescent="0.2">
      <c r="A128" s="56" t="s">
        <v>223</v>
      </c>
      <c r="B128" s="85">
        <v>45510</v>
      </c>
      <c r="C128" t="s">
        <v>433</v>
      </c>
      <c r="D128" s="58">
        <v>99.798540000000003</v>
      </c>
      <c r="E128" s="58">
        <v>99.857100000000003</v>
      </c>
      <c r="F128" s="59">
        <v>99.916539999999998</v>
      </c>
      <c r="G128" s="98">
        <v>99.857393333333334</v>
      </c>
      <c r="H128" s="58">
        <v>99.137099166666658</v>
      </c>
      <c r="I128" s="20">
        <v>0.51666666666666672</v>
      </c>
      <c r="J128" s="18">
        <v>100</v>
      </c>
      <c r="K128" s="61">
        <v>615.67000000000007</v>
      </c>
      <c r="L128" s="20">
        <v>19.046666666666667</v>
      </c>
      <c r="M128" s="79">
        <v>33.9</v>
      </c>
      <c r="N128" s="62">
        <v>29.32</v>
      </c>
      <c r="O128" s="76">
        <v>35.81</v>
      </c>
      <c r="P128" s="77">
        <v>40.25</v>
      </c>
      <c r="Q128" s="98">
        <v>32.68</v>
      </c>
      <c r="R128" s="65">
        <f t="shared" si="14"/>
        <v>817.81700000000001</v>
      </c>
      <c r="S128" s="74">
        <f t="shared" si="15"/>
        <v>257.87836283454999</v>
      </c>
      <c r="T128" s="67">
        <f t="shared" si="9"/>
        <v>0.63144394039999996</v>
      </c>
      <c r="Z128" s="6"/>
      <c r="AA128" s="6"/>
      <c r="AB128" s="6"/>
      <c r="AC128" s="23"/>
    </row>
    <row r="129" spans="1:29" x14ac:dyDescent="0.2">
      <c r="A129" s="56" t="s">
        <v>169</v>
      </c>
      <c r="B129" s="84">
        <v>45244</v>
      </c>
      <c r="C129" t="s">
        <v>431</v>
      </c>
      <c r="D129" s="58">
        <v>99.360169999999997</v>
      </c>
      <c r="E129" s="58">
        <v>99.691370000000006</v>
      </c>
      <c r="F129" s="59">
        <v>99.844089999999994</v>
      </c>
      <c r="G129" s="98">
        <v>99.631876666666656</v>
      </c>
      <c r="H129" s="58">
        <v>99.307486666666662</v>
      </c>
      <c r="I129" s="20">
        <v>0.59333333333333338</v>
      </c>
      <c r="J129" s="18">
        <v>99.949843333333334</v>
      </c>
      <c r="K129" s="61">
        <v>631.43333333333328</v>
      </c>
      <c r="L129" s="20">
        <v>14.606666666666667</v>
      </c>
      <c r="M129" s="79">
        <v>17.05</v>
      </c>
      <c r="N129" s="62">
        <v>14.37</v>
      </c>
      <c r="O129" s="63">
        <v>20.69</v>
      </c>
      <c r="P129" s="64">
        <v>24.33</v>
      </c>
      <c r="Q129" s="98">
        <v>16.880000000000003</v>
      </c>
      <c r="R129" s="65">
        <f t="shared" si="14"/>
        <v>422.42200000000014</v>
      </c>
      <c r="S129" s="66">
        <f t="shared" si="15"/>
        <v>-137.51663716544988</v>
      </c>
      <c r="T129" s="67">
        <f t="shared" si="9"/>
        <v>0.32615586640000005</v>
      </c>
      <c r="Z129" s="6"/>
      <c r="AA129" s="6"/>
      <c r="AB129" s="6"/>
      <c r="AC129" s="23"/>
    </row>
    <row r="130" spans="1:29" x14ac:dyDescent="0.2">
      <c r="A130" s="56" t="s">
        <v>479</v>
      </c>
      <c r="B130" s="57">
        <v>45571</v>
      </c>
      <c r="C130" t="s">
        <v>283</v>
      </c>
      <c r="D130" s="58">
        <v>99.983400000000003</v>
      </c>
      <c r="E130" s="58">
        <v>99.982659999999996</v>
      </c>
      <c r="F130" s="59">
        <v>99.995419999999996</v>
      </c>
      <c r="G130" s="98">
        <v>99.987160000000003</v>
      </c>
      <c r="H130" s="58">
        <v>92.110275999999999</v>
      </c>
      <c r="I130" s="20">
        <v>1.4400000000000002</v>
      </c>
      <c r="J130" s="18">
        <v>99.995760000000004</v>
      </c>
      <c r="K130" s="61">
        <v>606.64666666666665</v>
      </c>
      <c r="L130" s="20">
        <v>16.176666666666666</v>
      </c>
      <c r="M130" s="71"/>
      <c r="N130" s="69"/>
      <c r="O130" s="70"/>
      <c r="P130" s="64">
        <v>22.08</v>
      </c>
      <c r="Q130" s="99">
        <v>16.453333333333333</v>
      </c>
      <c r="R130" s="65">
        <f t="shared" si="14"/>
        <v>411.74466666666666</v>
      </c>
      <c r="S130" s="66">
        <f t="shared" si="15"/>
        <v>-148.19397049878336</v>
      </c>
      <c r="T130" s="67">
        <f t="shared" si="9"/>
        <v>0.31791180026666666</v>
      </c>
      <c r="Z130" s="6"/>
      <c r="AA130" s="6"/>
      <c r="AB130" s="6"/>
      <c r="AC130" s="23"/>
    </row>
    <row r="131" spans="1:29" x14ac:dyDescent="0.2">
      <c r="A131" s="56" t="s">
        <v>572</v>
      </c>
      <c r="B131" s="57"/>
      <c r="C131" t="s">
        <v>433</v>
      </c>
      <c r="D131" s="20"/>
      <c r="E131" s="20"/>
      <c r="F131" s="20">
        <v>98.975660000000005</v>
      </c>
      <c r="G131" s="99">
        <v>98.975660000000005</v>
      </c>
      <c r="H131" s="20">
        <v>98.975660000000005</v>
      </c>
      <c r="I131" s="20">
        <v>0.12</v>
      </c>
      <c r="J131" s="18">
        <v>99.930009999999996</v>
      </c>
      <c r="K131" s="61">
        <v>700.14</v>
      </c>
      <c r="L131" s="20">
        <v>11.515000000000001</v>
      </c>
      <c r="M131" s="79"/>
      <c r="N131" s="62"/>
      <c r="O131" s="63"/>
      <c r="P131" s="64"/>
      <c r="Q131" s="99">
        <v>8.01</v>
      </c>
      <c r="R131" s="65">
        <f t="shared" si="14"/>
        <v>200.45025000000001</v>
      </c>
      <c r="S131" s="66">
        <f t="shared" si="15"/>
        <v>-359.48838716545004</v>
      </c>
      <c r="T131" s="67">
        <f t="shared" ref="T131:T141" si="16">SUM((Q131*0.21233)*91)/1000</f>
        <v>0.15476946029999999</v>
      </c>
      <c r="Z131" s="6"/>
      <c r="AA131" s="6"/>
      <c r="AB131" s="6"/>
      <c r="AC131" s="23"/>
    </row>
    <row r="132" spans="1:29" x14ac:dyDescent="0.2">
      <c r="A132" s="56" t="s">
        <v>294</v>
      </c>
      <c r="B132" s="57"/>
      <c r="C132" t="s">
        <v>432</v>
      </c>
      <c r="D132" s="58">
        <v>99.810230000000004</v>
      </c>
      <c r="E132" s="58">
        <v>99.806700000000006</v>
      </c>
      <c r="F132" s="59">
        <v>96.386889999999994</v>
      </c>
      <c r="G132" s="98">
        <v>98.667940000000002</v>
      </c>
      <c r="H132" s="58">
        <v>96.132604166666667</v>
      </c>
      <c r="I132" s="20">
        <v>0.28000000000000003</v>
      </c>
      <c r="J132" s="18">
        <v>100</v>
      </c>
      <c r="K132" s="61">
        <v>538.96333333333325</v>
      </c>
      <c r="L132" s="20">
        <v>18.920000000000002</v>
      </c>
      <c r="M132" s="79">
        <v>12.58</v>
      </c>
      <c r="N132" s="62">
        <v>11.68</v>
      </c>
      <c r="O132" s="63">
        <v>11.97</v>
      </c>
      <c r="P132" s="64">
        <v>14.13</v>
      </c>
      <c r="Q132" s="98">
        <v>12.906666666666666</v>
      </c>
      <c r="R132" s="65">
        <f t="shared" si="14"/>
        <v>322.98933333333338</v>
      </c>
      <c r="S132" s="66">
        <f t="shared" si="15"/>
        <v>-236.94930383211664</v>
      </c>
      <c r="T132" s="67">
        <f t="shared" si="16"/>
        <v>0.24938300053333332</v>
      </c>
      <c r="Z132" s="6"/>
      <c r="AA132" s="6"/>
      <c r="AB132" s="6"/>
      <c r="AC132" s="23"/>
    </row>
    <row r="133" spans="1:29" x14ac:dyDescent="0.2">
      <c r="A133" s="56" t="s">
        <v>453</v>
      </c>
      <c r="B133" s="84">
        <v>45708</v>
      </c>
      <c r="C133" t="s">
        <v>283</v>
      </c>
      <c r="D133" s="58">
        <v>65.37773</v>
      </c>
      <c r="E133" s="58">
        <v>67.599969999999999</v>
      </c>
      <c r="F133" s="59">
        <v>71.816280000000006</v>
      </c>
      <c r="G133" s="110">
        <v>68.264660000000006</v>
      </c>
      <c r="H133" s="60">
        <v>76.017365833333329</v>
      </c>
      <c r="I133" s="20">
        <v>-0.29666666666666669</v>
      </c>
      <c r="J133" s="18">
        <v>100</v>
      </c>
      <c r="K133" s="61">
        <v>450.31333333333333</v>
      </c>
      <c r="L133" s="20">
        <v>25.343333333333334</v>
      </c>
      <c r="M133" s="71">
        <v>20.87</v>
      </c>
      <c r="N133" s="69">
        <v>14.85</v>
      </c>
      <c r="O133" s="70">
        <v>22.17</v>
      </c>
      <c r="P133" s="64">
        <v>22.05</v>
      </c>
      <c r="Q133" s="98">
        <v>16.77333333333333</v>
      </c>
      <c r="R133" s="65">
        <f t="shared" si="14"/>
        <v>419.75266666666658</v>
      </c>
      <c r="S133" s="66">
        <f t="shared" si="15"/>
        <v>-140.18597049878343</v>
      </c>
      <c r="T133" s="67">
        <f t="shared" si="16"/>
        <v>0.32409484986666653</v>
      </c>
      <c r="U133" t="s">
        <v>494</v>
      </c>
      <c r="Z133" s="6"/>
      <c r="AA133" s="6"/>
      <c r="AB133" s="6"/>
      <c r="AC133" s="23"/>
    </row>
    <row r="134" spans="1:29" x14ac:dyDescent="0.2">
      <c r="A134" s="56" t="s">
        <v>321</v>
      </c>
      <c r="B134" s="56"/>
      <c r="C134" t="s">
        <v>431</v>
      </c>
      <c r="D134" s="58">
        <v>97.319929999999999</v>
      </c>
      <c r="E134" s="58">
        <v>97.773139999999998</v>
      </c>
      <c r="F134" s="59">
        <v>96.12791</v>
      </c>
      <c r="G134" s="98">
        <v>97.073660000000004</v>
      </c>
      <c r="H134" s="58">
        <v>96.570149999999998</v>
      </c>
      <c r="I134" s="20">
        <v>0.47666666666666663</v>
      </c>
      <c r="J134" s="18">
        <v>100</v>
      </c>
      <c r="K134" s="83">
        <v>459.56666666666666</v>
      </c>
      <c r="L134" s="20">
        <v>19.916666666666668</v>
      </c>
      <c r="M134" s="79">
        <v>12.64</v>
      </c>
      <c r="N134" s="62">
        <v>13.32</v>
      </c>
      <c r="O134" s="63">
        <v>16.2</v>
      </c>
      <c r="P134" s="64">
        <v>14.95</v>
      </c>
      <c r="Q134" s="102">
        <v>13.88</v>
      </c>
      <c r="R134" s="65">
        <f t="shared" si="14"/>
        <v>347.34700000000004</v>
      </c>
      <c r="S134" s="66">
        <f t="shared" si="15"/>
        <v>-212.59163716544998</v>
      </c>
      <c r="T134" s="67">
        <f t="shared" si="16"/>
        <v>0.26818977639999997</v>
      </c>
      <c r="Z134" s="6"/>
      <c r="AA134" s="6"/>
      <c r="AB134" s="6"/>
      <c r="AC134" s="23"/>
    </row>
    <row r="135" spans="1:29" x14ac:dyDescent="0.2">
      <c r="A135" s="56" t="s">
        <v>170</v>
      </c>
      <c r="B135" s="56"/>
      <c r="C135" t="s">
        <v>286</v>
      </c>
      <c r="D135" s="58">
        <v>99.319209999999998</v>
      </c>
      <c r="E135" s="58">
        <v>99.546809999999994</v>
      </c>
      <c r="F135" s="59">
        <v>99.973370000000003</v>
      </c>
      <c r="G135" s="98">
        <v>99.613129999999998</v>
      </c>
      <c r="H135" s="58">
        <v>98.996332499999994</v>
      </c>
      <c r="I135" s="20">
        <v>0.33333333333333331</v>
      </c>
      <c r="J135" s="18">
        <v>100</v>
      </c>
      <c r="K135" s="83">
        <v>393.41666666666669</v>
      </c>
      <c r="L135" s="20">
        <v>19.723333333333333</v>
      </c>
      <c r="M135" s="79">
        <v>10.38</v>
      </c>
      <c r="N135" s="62">
        <v>9.1199999999999992</v>
      </c>
      <c r="O135" s="63">
        <v>17.66</v>
      </c>
      <c r="P135" s="64">
        <v>18.329999999999998</v>
      </c>
      <c r="Q135" s="102">
        <v>13.996666666666668</v>
      </c>
      <c r="R135" s="65">
        <f t="shared" si="14"/>
        <v>350.26658333333341</v>
      </c>
      <c r="S135" s="66">
        <f t="shared" si="15"/>
        <v>-209.6720538321166</v>
      </c>
      <c r="T135" s="67">
        <f t="shared" si="16"/>
        <v>0.27044401323333334</v>
      </c>
      <c r="U135" t="s">
        <v>609</v>
      </c>
      <c r="Z135" s="6"/>
      <c r="AA135" s="6"/>
      <c r="AB135" s="6"/>
      <c r="AC135" s="23"/>
    </row>
    <row r="136" spans="1:29" x14ac:dyDescent="0.2">
      <c r="A136" s="56" t="s">
        <v>480</v>
      </c>
      <c r="B136" s="56"/>
      <c r="C136" t="s">
        <v>283</v>
      </c>
      <c r="D136" s="58">
        <v>99.928929999999994</v>
      </c>
      <c r="E136" s="58">
        <v>98.534419999999997</v>
      </c>
      <c r="F136" s="59">
        <v>99.930409999999995</v>
      </c>
      <c r="G136" s="98">
        <v>99.464586666666662</v>
      </c>
      <c r="H136" s="58">
        <v>98.506085999999996</v>
      </c>
      <c r="I136" s="20">
        <v>0.35666666666666669</v>
      </c>
      <c r="J136" s="18">
        <v>99.494590000000017</v>
      </c>
      <c r="K136" s="83">
        <v>483.23666666666668</v>
      </c>
      <c r="L136" s="20">
        <v>18.016666666666666</v>
      </c>
      <c r="M136" s="79"/>
      <c r="N136" s="62"/>
      <c r="O136" s="63"/>
      <c r="P136" s="64">
        <v>24.09</v>
      </c>
      <c r="Q136" s="103">
        <v>17.906666666666666</v>
      </c>
      <c r="R136" s="65">
        <f t="shared" si="14"/>
        <v>448.11433333333332</v>
      </c>
      <c r="S136" s="66">
        <f t="shared" si="15"/>
        <v>-111.8243038321167</v>
      </c>
      <c r="T136" s="67">
        <f t="shared" si="16"/>
        <v>0.34599315053333335</v>
      </c>
      <c r="U136" t="s">
        <v>610</v>
      </c>
      <c r="Z136" s="6"/>
      <c r="AA136" s="6"/>
      <c r="AB136" s="6"/>
      <c r="AC136" s="23"/>
    </row>
    <row r="137" spans="1:29" x14ac:dyDescent="0.2">
      <c r="A137" s="56" t="s">
        <v>363</v>
      </c>
      <c r="B137" s="56"/>
      <c r="C137" t="s">
        <v>283</v>
      </c>
      <c r="D137" s="58">
        <v>97.758120000000005</v>
      </c>
      <c r="E137" s="58">
        <v>98.678160000000005</v>
      </c>
      <c r="F137" s="59">
        <v>98.676689999999994</v>
      </c>
      <c r="G137" s="98">
        <v>98.370990000000006</v>
      </c>
      <c r="H137" s="58">
        <v>97.544811666666661</v>
      </c>
      <c r="I137" s="20">
        <v>-0.84</v>
      </c>
      <c r="J137" s="18">
        <v>100</v>
      </c>
      <c r="K137" s="83">
        <v>289.87333333333339</v>
      </c>
      <c r="L137" s="20">
        <v>18.16</v>
      </c>
      <c r="M137" s="79">
        <v>14.32</v>
      </c>
      <c r="N137" s="62">
        <v>10.78</v>
      </c>
      <c r="O137" s="63">
        <v>15.55</v>
      </c>
      <c r="P137" s="64">
        <v>16.989999999999998</v>
      </c>
      <c r="Q137" s="102">
        <v>11.126666666666667</v>
      </c>
      <c r="R137" s="65">
        <f t="shared" si="14"/>
        <v>278.44483333333335</v>
      </c>
      <c r="S137" s="66">
        <f t="shared" si="15"/>
        <v>-281.49380383211667</v>
      </c>
      <c r="T137" s="67">
        <f t="shared" si="16"/>
        <v>0.21498978713333336</v>
      </c>
      <c r="Z137" s="6"/>
      <c r="AA137" s="6"/>
      <c r="AB137" s="6"/>
      <c r="AC137" s="23"/>
    </row>
    <row r="138" spans="1:29" x14ac:dyDescent="0.2">
      <c r="A138" s="56" t="s">
        <v>323</v>
      </c>
      <c r="B138" s="56"/>
      <c r="C138" t="s">
        <v>286</v>
      </c>
      <c r="D138" s="58">
        <v>99.81729</v>
      </c>
      <c r="E138" s="58">
        <v>99.981070000000003</v>
      </c>
      <c r="F138" s="59">
        <v>100</v>
      </c>
      <c r="G138" s="98">
        <v>99.932786666666672</v>
      </c>
      <c r="H138" s="58">
        <v>99.636931666666655</v>
      </c>
      <c r="I138" s="20">
        <v>0.5033333333333333</v>
      </c>
      <c r="J138" s="18">
        <v>100</v>
      </c>
      <c r="K138" s="83">
        <v>436.12999999999994</v>
      </c>
      <c r="L138" s="20">
        <v>19.013333333333335</v>
      </c>
      <c r="M138" s="79">
        <v>11.12</v>
      </c>
      <c r="N138" s="62">
        <v>9.9</v>
      </c>
      <c r="O138" s="63">
        <v>12.63</v>
      </c>
      <c r="P138" s="64">
        <v>14.26</v>
      </c>
      <c r="Q138" s="102">
        <v>11.106666666666667</v>
      </c>
      <c r="R138" s="65">
        <f t="shared" si="14"/>
        <v>277.94433333333336</v>
      </c>
      <c r="S138" s="66">
        <f t="shared" si="15"/>
        <v>-281.99430383211666</v>
      </c>
      <c r="T138" s="67">
        <f t="shared" si="16"/>
        <v>0.21460334653333335</v>
      </c>
      <c r="U138" t="s">
        <v>611</v>
      </c>
      <c r="Z138" s="6"/>
      <c r="AA138" s="6"/>
      <c r="AB138" s="6"/>
      <c r="AC138" s="23"/>
    </row>
    <row r="139" spans="1:29" x14ac:dyDescent="0.2">
      <c r="A139" s="56" t="s">
        <v>376</v>
      </c>
      <c r="B139" s="56"/>
      <c r="C139" t="s">
        <v>431</v>
      </c>
      <c r="D139" s="58">
        <v>90.540729999999996</v>
      </c>
      <c r="E139" s="58">
        <v>93.439400000000006</v>
      </c>
      <c r="F139" s="59">
        <v>99.796369999999996</v>
      </c>
      <c r="G139" s="98">
        <v>94.592166666666671</v>
      </c>
      <c r="H139" s="58">
        <v>97.890741666666671</v>
      </c>
      <c r="I139" s="20">
        <v>0.67666666666666664</v>
      </c>
      <c r="J139" s="18">
        <v>100</v>
      </c>
      <c r="K139" s="83">
        <v>362.56333333333333</v>
      </c>
      <c r="L139" s="20">
        <v>16.036666666666665</v>
      </c>
      <c r="M139" s="79">
        <v>8.0399999999999991</v>
      </c>
      <c r="N139" s="62">
        <v>8.85</v>
      </c>
      <c r="O139" s="63">
        <v>10.84</v>
      </c>
      <c r="P139" s="64">
        <v>12.92</v>
      </c>
      <c r="Q139" s="102">
        <v>9.0499999999999989</v>
      </c>
      <c r="R139" s="65">
        <f t="shared" si="14"/>
        <v>226.47624999999999</v>
      </c>
      <c r="S139" s="66">
        <f t="shared" si="15"/>
        <v>-333.46238716545002</v>
      </c>
      <c r="T139" s="67">
        <f t="shared" si="16"/>
        <v>0.17486437149999998</v>
      </c>
      <c r="Z139" s="6"/>
      <c r="AA139" s="6"/>
      <c r="AB139" s="6"/>
      <c r="AC139" s="23"/>
    </row>
    <row r="140" spans="1:29" x14ac:dyDescent="0.2">
      <c r="A140" s="56" t="s">
        <v>396</v>
      </c>
      <c r="B140" s="56"/>
      <c r="C140" t="s">
        <v>431</v>
      </c>
      <c r="D140" s="58">
        <v>97.987319999999997</v>
      </c>
      <c r="E140" s="58">
        <v>98.809780000000003</v>
      </c>
      <c r="F140" s="59">
        <v>99.858549999999994</v>
      </c>
      <c r="G140" s="98">
        <v>98.885216666666665</v>
      </c>
      <c r="H140" s="58">
        <v>97.77897999999999</v>
      </c>
      <c r="I140" s="20">
        <v>-0.49666666666666665</v>
      </c>
      <c r="J140" s="18">
        <v>100</v>
      </c>
      <c r="K140" s="83">
        <v>367.03666666666663</v>
      </c>
      <c r="L140" s="20">
        <v>10.813333333333333</v>
      </c>
      <c r="M140" s="79"/>
      <c r="N140" s="62">
        <v>5.15</v>
      </c>
      <c r="O140" s="63">
        <v>10.73</v>
      </c>
      <c r="P140" s="64">
        <v>12.03</v>
      </c>
      <c r="Q140" s="102">
        <v>9.2299999999999986</v>
      </c>
      <c r="R140" s="65">
        <f t="shared" si="14"/>
        <v>230.98074999999997</v>
      </c>
      <c r="S140" s="66">
        <f t="shared" si="15"/>
        <v>-328.95788716545007</v>
      </c>
      <c r="T140" s="67">
        <f t="shared" si="16"/>
        <v>0.17834233689999995</v>
      </c>
      <c r="U140" t="s">
        <v>612</v>
      </c>
      <c r="Z140" s="6"/>
      <c r="AA140" s="6"/>
      <c r="AB140" s="6"/>
      <c r="AC140" s="23"/>
    </row>
    <row r="141" spans="1:29" x14ac:dyDescent="0.2">
      <c r="A141" s="56" t="s">
        <v>4</v>
      </c>
      <c r="B141" s="86"/>
      <c r="C141" t="s">
        <v>286</v>
      </c>
      <c r="D141" s="58">
        <v>86.038780000000003</v>
      </c>
      <c r="E141" s="58">
        <v>89.945939999999993</v>
      </c>
      <c r="F141" s="59">
        <v>93.378050000000002</v>
      </c>
      <c r="G141" s="98">
        <v>89.78758999999998</v>
      </c>
      <c r="H141" s="60">
        <v>74.539975833333315</v>
      </c>
      <c r="I141" s="20">
        <v>3.09</v>
      </c>
      <c r="J141" s="18">
        <v>89.25451333333335</v>
      </c>
      <c r="K141" s="61">
        <v>209.17999999999998</v>
      </c>
      <c r="L141" s="20">
        <v>20.523333333333333</v>
      </c>
      <c r="M141" s="79">
        <v>8.01</v>
      </c>
      <c r="N141" s="62">
        <v>7.56</v>
      </c>
      <c r="O141" s="63">
        <v>5.0599999999999996</v>
      </c>
      <c r="P141" s="64">
        <v>7.16</v>
      </c>
      <c r="Q141" s="98">
        <v>5.9233333333333329</v>
      </c>
      <c r="R141" s="65">
        <f t="shared" si="14"/>
        <v>148.23141666666666</v>
      </c>
      <c r="S141" s="66">
        <f t="shared" si="15"/>
        <v>-411.70722049878339</v>
      </c>
      <c r="T141" s="67">
        <f t="shared" si="16"/>
        <v>0.11445082436666665</v>
      </c>
      <c r="Z141" s="6"/>
      <c r="AA141" s="6"/>
      <c r="AB141" s="6"/>
      <c r="AC141" s="23"/>
    </row>
    <row r="142" spans="1:29" x14ac:dyDescent="0.2">
      <c r="A142" s="87" t="s">
        <v>59</v>
      </c>
      <c r="B142" s="87"/>
      <c r="C142" s="56"/>
      <c r="D142" s="88">
        <f>SUM(D3:D141)/129</f>
        <v>88.960669224806196</v>
      </c>
      <c r="E142" s="88">
        <f>SUM(E3:E141)/136</f>
        <v>89.843928897058774</v>
      </c>
      <c r="F142" s="88">
        <f>SUM(F3:F141)/137</f>
        <v>92.388480510948895</v>
      </c>
      <c r="G142" s="88">
        <f>SUM(G3:G141)/138</f>
        <v>90.314411268115947</v>
      </c>
      <c r="H142" s="88">
        <f>SUM(H3:H141)/139</f>
        <v>87.467150718178701</v>
      </c>
      <c r="I142" s="88">
        <f>SUM(I3:I141)/138</f>
        <v>0.58807971014492755</v>
      </c>
      <c r="J142" s="89">
        <f>SUM(J3:J141)/138</f>
        <v>95.543195507246395</v>
      </c>
      <c r="K142" s="89">
        <f>SUM(K3:K141)/134</f>
        <v>712.77156716417926</v>
      </c>
      <c r="L142" s="90">
        <f>SUM(L3:L141)/140</f>
        <v>20.626500000000004</v>
      </c>
      <c r="M142" s="90">
        <f>SUM(M3:M141)/120</f>
        <v>24.789333333333335</v>
      </c>
      <c r="N142" s="90">
        <f>SUM(N3:N141)/123</f>
        <v>21.536260162601632</v>
      </c>
      <c r="O142" s="90">
        <f>SUM(O3:O141)/122</f>
        <v>26.037704918032787</v>
      </c>
      <c r="P142" s="90">
        <f>SUM(P3:P141)/125</f>
        <v>27.350400000000004</v>
      </c>
      <c r="Q142" s="90">
        <f>SUM(Q3:Q141)/137</f>
        <v>22.37517031630172</v>
      </c>
      <c r="R142" s="91">
        <f>SUM(R3:R141)/137</f>
        <v>559.93863716545002</v>
      </c>
      <c r="S142" s="92"/>
      <c r="T142" s="90">
        <f>SUM(T3:T141)</f>
        <v>59.229718558616646</v>
      </c>
      <c r="U142" s="56"/>
      <c r="Z142" s="6"/>
      <c r="AA142" s="6"/>
      <c r="AB142" s="6"/>
      <c r="AC142" s="23"/>
    </row>
    <row r="143" spans="1:29" x14ac:dyDescent="0.2">
      <c r="A143" s="56"/>
      <c r="B143" s="56"/>
      <c r="C143" s="56"/>
      <c r="D143" s="56"/>
      <c r="E143" s="56"/>
      <c r="F143" s="56"/>
      <c r="G143" s="56"/>
      <c r="H143" s="56"/>
      <c r="I143" s="56"/>
      <c r="J143" s="92"/>
      <c r="K143" s="56"/>
      <c r="L143" s="93"/>
      <c r="M143" s="93"/>
      <c r="N143" s="93"/>
      <c r="O143" s="93"/>
      <c r="P143" s="93"/>
      <c r="Q143" s="94"/>
      <c r="R143" s="94"/>
      <c r="S143" s="90"/>
      <c r="T143" s="95">
        <f>T142/137</f>
        <v>0.43233371210669086</v>
      </c>
      <c r="U143" s="56"/>
      <c r="Z143" s="6"/>
      <c r="AA143" s="6"/>
      <c r="AB143" s="6"/>
      <c r="AC143" s="23"/>
    </row>
    <row r="144" spans="1:29" x14ac:dyDescent="0.2">
      <c r="A144" s="96" t="s">
        <v>279</v>
      </c>
      <c r="B144" s="96"/>
      <c r="C144" s="56"/>
      <c r="D144" s="56"/>
      <c r="E144" s="56"/>
      <c r="F144" s="56"/>
      <c r="G144" s="56"/>
      <c r="H144" s="56"/>
      <c r="I144" s="56"/>
      <c r="J144" s="92"/>
      <c r="K144" s="56"/>
      <c r="L144" s="92"/>
      <c r="M144" s="92"/>
      <c r="N144" s="92"/>
      <c r="O144" s="92"/>
      <c r="P144" s="92"/>
      <c r="Q144" s="92"/>
      <c r="R144" s="92"/>
      <c r="S144" s="92"/>
      <c r="T144" s="56"/>
      <c r="U144" s="56"/>
      <c r="Z144" s="6"/>
      <c r="AA144" s="6"/>
      <c r="AB144" s="6"/>
      <c r="AC144" s="23"/>
    </row>
    <row r="145" spans="1:29" x14ac:dyDescent="0.2">
      <c r="A145" s="56" t="s">
        <v>455</v>
      </c>
      <c r="B145" s="56"/>
      <c r="C145" s="56"/>
      <c r="D145" s="56"/>
      <c r="E145" s="56"/>
      <c r="F145" s="56"/>
      <c r="G145" s="56"/>
      <c r="H145" s="56"/>
      <c r="I145" s="56"/>
      <c r="J145" s="92"/>
      <c r="K145" s="56"/>
      <c r="L145" s="92"/>
      <c r="M145" s="92"/>
      <c r="N145" s="92"/>
      <c r="O145" s="92"/>
      <c r="P145" s="92"/>
      <c r="Q145" s="92"/>
      <c r="R145" s="92"/>
      <c r="S145" s="92"/>
      <c r="T145" s="56" t="s">
        <v>62</v>
      </c>
      <c r="U145" s="56"/>
      <c r="Z145" s="6"/>
      <c r="AA145" s="6"/>
      <c r="AB145" s="6"/>
      <c r="AC145" s="23"/>
    </row>
    <row r="146" spans="1:29" x14ac:dyDescent="0.2">
      <c r="A146" s="56"/>
      <c r="B146" s="56"/>
      <c r="C146" s="56"/>
      <c r="D146" s="56"/>
      <c r="E146" s="56"/>
      <c r="F146" s="56"/>
      <c r="G146" s="56"/>
      <c r="H146" s="56"/>
      <c r="I146" s="56"/>
      <c r="J146" s="92"/>
      <c r="K146" s="56"/>
      <c r="L146" s="92"/>
      <c r="M146" s="92"/>
      <c r="N146" s="92"/>
      <c r="O146" s="92"/>
      <c r="P146" s="92"/>
      <c r="Q146" s="92"/>
      <c r="R146" s="92"/>
      <c r="S146" s="92"/>
      <c r="T146" s="56" t="s">
        <v>63</v>
      </c>
      <c r="U146" s="56"/>
      <c r="Z146" s="6"/>
      <c r="AA146" s="6"/>
      <c r="AB146" s="6"/>
      <c r="AC146" s="23"/>
    </row>
    <row r="147" spans="1:29" x14ac:dyDescent="0.2">
      <c r="A147" s="56"/>
      <c r="B147" s="56"/>
      <c r="C147" s="56"/>
      <c r="D147" s="56"/>
      <c r="E147" s="56"/>
      <c r="F147" s="56"/>
      <c r="G147" s="56"/>
      <c r="H147" s="56"/>
      <c r="I147" s="56"/>
      <c r="J147" s="92"/>
      <c r="K147" s="56"/>
      <c r="L147" s="92"/>
      <c r="M147" s="92"/>
      <c r="N147" s="92"/>
      <c r="O147" s="92"/>
      <c r="P147" s="92"/>
      <c r="Q147" s="92"/>
      <c r="R147" s="92"/>
      <c r="S147" s="92"/>
      <c r="T147" s="56"/>
      <c r="U147" s="56"/>
      <c r="Z147" s="6"/>
      <c r="AA147" s="6"/>
      <c r="AB147" s="6"/>
      <c r="AC147" s="23"/>
    </row>
    <row r="148" spans="1:29" x14ac:dyDescent="0.2">
      <c r="Z148" s="6"/>
      <c r="AA148" s="6"/>
      <c r="AB148" s="6"/>
      <c r="AC148" s="23"/>
    </row>
    <row r="149" spans="1:29" x14ac:dyDescent="0.2">
      <c r="Z149" s="6"/>
      <c r="AA149" s="6"/>
      <c r="AB149" s="6"/>
      <c r="AC149" s="23"/>
    </row>
    <row r="150" spans="1:29" x14ac:dyDescent="0.2">
      <c r="Z150" s="6"/>
      <c r="AA150" s="6"/>
      <c r="AB150" s="6"/>
      <c r="AC150" s="23"/>
    </row>
    <row r="151" spans="1:29" x14ac:dyDescent="0.2">
      <c r="Z151" s="6"/>
      <c r="AA151" s="6"/>
      <c r="AB151" s="6"/>
      <c r="AC151" s="23"/>
    </row>
    <row r="152" spans="1:29" x14ac:dyDescent="0.2">
      <c r="Z152" s="6"/>
      <c r="AA152" s="6"/>
      <c r="AB152" s="6"/>
      <c r="AC152" s="23"/>
    </row>
    <row r="153" spans="1:29" x14ac:dyDescent="0.2">
      <c r="Z153" s="6"/>
      <c r="AA153" s="6"/>
      <c r="AB153" s="6"/>
      <c r="AC153" s="23"/>
    </row>
    <row r="154" spans="1:29" x14ac:dyDescent="0.2">
      <c r="Z154" s="6"/>
      <c r="AA154" s="6"/>
      <c r="AB154" s="6"/>
      <c r="AC154" s="23"/>
    </row>
    <row r="155" spans="1:29" x14ac:dyDescent="0.2">
      <c r="Z155" s="6"/>
      <c r="AA155" s="6"/>
      <c r="AB155" s="6"/>
      <c r="AC155" s="23"/>
    </row>
    <row r="156" spans="1:29" x14ac:dyDescent="0.2">
      <c r="Z156" s="6"/>
      <c r="AA156" s="6"/>
      <c r="AB156" s="6"/>
      <c r="AC156" s="23"/>
    </row>
    <row r="157" spans="1:29" x14ac:dyDescent="0.2">
      <c r="Z157" s="6"/>
      <c r="AA157" s="6"/>
      <c r="AB157" s="6"/>
      <c r="AC157" s="23"/>
    </row>
    <row r="158" spans="1:29" x14ac:dyDescent="0.2">
      <c r="Z158" s="6"/>
      <c r="AA158" s="6"/>
      <c r="AB158" s="6"/>
      <c r="AC158" s="23"/>
    </row>
    <row r="159" spans="1:29" x14ac:dyDescent="0.2">
      <c r="Z159" s="6"/>
      <c r="AA159" s="6"/>
      <c r="AB159" s="6"/>
      <c r="AC159" s="23"/>
    </row>
    <row r="160" spans="1:29" x14ac:dyDescent="0.2">
      <c r="Z160" s="6"/>
      <c r="AA160" s="6"/>
      <c r="AB160" s="6"/>
      <c r="AC160" s="23"/>
    </row>
    <row r="161" spans="26:29" x14ac:dyDescent="0.2">
      <c r="Z161" s="6"/>
      <c r="AA161" s="6"/>
      <c r="AB161" s="6"/>
      <c r="AC161" s="23"/>
    </row>
    <row r="162" spans="26:29" x14ac:dyDescent="0.2">
      <c r="Z162" s="6"/>
      <c r="AA162" s="6"/>
      <c r="AB162" s="6"/>
      <c r="AC162" s="23"/>
    </row>
    <row r="163" spans="26:29" x14ac:dyDescent="0.2">
      <c r="Z163" s="6"/>
      <c r="AA163" s="6"/>
      <c r="AB163" s="6"/>
      <c r="AC163" s="23"/>
    </row>
    <row r="164" spans="26:29" x14ac:dyDescent="0.2">
      <c r="Z164" s="6"/>
      <c r="AA164" s="6"/>
      <c r="AB164" s="6"/>
      <c r="AC164" s="23"/>
    </row>
    <row r="165" spans="26:29" x14ac:dyDescent="0.2">
      <c r="Z165" s="6"/>
      <c r="AA165" s="6"/>
      <c r="AB165" s="6"/>
      <c r="AC165" s="23"/>
    </row>
    <row r="166" spans="26:29" x14ac:dyDescent="0.2">
      <c r="Z166" s="6"/>
      <c r="AA166" s="6"/>
      <c r="AB166" s="6"/>
      <c r="AC166" s="23"/>
    </row>
    <row r="167" spans="26:29" x14ac:dyDescent="0.2">
      <c r="Z167" s="6"/>
      <c r="AA167" s="6"/>
      <c r="AB167" s="6"/>
      <c r="AC167" s="23"/>
    </row>
    <row r="168" spans="26:29" x14ac:dyDescent="0.2">
      <c r="Z168" s="6"/>
      <c r="AA168" s="6"/>
      <c r="AB168" s="6"/>
      <c r="AC168" s="23"/>
    </row>
    <row r="169" spans="26:29" x14ac:dyDescent="0.2">
      <c r="Z169" s="6"/>
      <c r="AA169" s="6"/>
      <c r="AB169" s="6"/>
      <c r="AC169" s="23"/>
    </row>
    <row r="170" spans="26:29" x14ac:dyDescent="0.2">
      <c r="Z170" s="6"/>
      <c r="AA170" s="6"/>
      <c r="AB170" s="6"/>
      <c r="AC170" s="23"/>
    </row>
    <row r="171" spans="26:29" x14ac:dyDescent="0.2">
      <c r="Z171" s="6"/>
      <c r="AA171" s="6"/>
      <c r="AB171" s="6"/>
      <c r="AC171" s="23"/>
    </row>
    <row r="172" spans="26:29" x14ac:dyDescent="0.2">
      <c r="Z172" s="6"/>
      <c r="AA172" s="6"/>
      <c r="AB172" s="6"/>
      <c r="AC172" s="23"/>
    </row>
    <row r="173" spans="26:29" x14ac:dyDescent="0.2">
      <c r="Z173" s="6"/>
      <c r="AA173" s="6"/>
      <c r="AB173" s="6"/>
      <c r="AC173" s="23"/>
    </row>
    <row r="174" spans="26:29" x14ac:dyDescent="0.2">
      <c r="Z174" s="6"/>
      <c r="AA174" s="6"/>
      <c r="AB174" s="6"/>
      <c r="AC174" s="23"/>
    </row>
    <row r="175" spans="26:29" x14ac:dyDescent="0.2">
      <c r="Z175" s="6"/>
      <c r="AA175" s="6"/>
      <c r="AB175" s="6"/>
      <c r="AC175" s="23"/>
    </row>
    <row r="176" spans="26:29" x14ac:dyDescent="0.2">
      <c r="Z176" s="6"/>
      <c r="AA176" s="6"/>
      <c r="AB176" s="6"/>
      <c r="AC176" s="23"/>
    </row>
    <row r="177" spans="26:29" x14ac:dyDescent="0.2">
      <c r="Z177" s="6"/>
      <c r="AA177" s="6"/>
      <c r="AB177" s="6"/>
      <c r="AC177" s="23"/>
    </row>
    <row r="178" spans="26:29" x14ac:dyDescent="0.2">
      <c r="Z178" s="6"/>
      <c r="AA178" s="6"/>
      <c r="AB178" s="6"/>
      <c r="AC178" s="23"/>
    </row>
    <row r="179" spans="26:29" x14ac:dyDescent="0.2">
      <c r="Z179" s="6"/>
      <c r="AA179" s="6"/>
      <c r="AB179" s="6"/>
      <c r="AC179" s="23"/>
    </row>
    <row r="180" spans="26:29" x14ac:dyDescent="0.2">
      <c r="Z180" s="6"/>
      <c r="AA180" s="6"/>
      <c r="AB180" s="6"/>
      <c r="AC180" s="23"/>
    </row>
    <row r="181" spans="26:29" x14ac:dyDescent="0.2">
      <c r="Z181" s="6"/>
      <c r="AA181" s="6"/>
      <c r="AB181" s="6"/>
      <c r="AC181" s="23"/>
    </row>
    <row r="182" spans="26:29" x14ac:dyDescent="0.2">
      <c r="Z182" s="6"/>
      <c r="AA182" s="6"/>
      <c r="AB182" s="6"/>
      <c r="AC182" s="23"/>
    </row>
    <row r="183" spans="26:29" x14ac:dyDescent="0.2">
      <c r="Z183" s="6"/>
      <c r="AA183" s="6"/>
      <c r="AB183" s="6"/>
      <c r="AC183" s="23"/>
    </row>
    <row r="184" spans="26:29" x14ac:dyDescent="0.2">
      <c r="Z184" s="6"/>
      <c r="AA184" s="6"/>
      <c r="AB184" s="6"/>
      <c r="AC184" s="23"/>
    </row>
    <row r="185" spans="26:29" x14ac:dyDescent="0.2">
      <c r="Z185" s="6"/>
      <c r="AA185" s="6"/>
      <c r="AB185" s="6"/>
      <c r="AC185" s="23"/>
    </row>
    <row r="186" spans="26:29" x14ac:dyDescent="0.2">
      <c r="Z186" s="6"/>
      <c r="AA186" s="6"/>
      <c r="AB186" s="6"/>
      <c r="AC186" s="23"/>
    </row>
    <row r="187" spans="26:29" x14ac:dyDescent="0.2">
      <c r="Z187" s="6"/>
      <c r="AA187" s="6"/>
      <c r="AB187" s="6"/>
      <c r="AC187" s="23"/>
    </row>
    <row r="188" spans="26:29" x14ac:dyDescent="0.2">
      <c r="Z188" s="6"/>
      <c r="AA188" s="6"/>
      <c r="AB188" s="6"/>
      <c r="AC188" s="23"/>
    </row>
    <row r="189" spans="26:29" x14ac:dyDescent="0.2">
      <c r="Z189" s="6"/>
      <c r="AA189" s="6"/>
      <c r="AB189" s="6"/>
      <c r="AC189" s="23"/>
    </row>
    <row r="190" spans="26:29" x14ac:dyDescent="0.2">
      <c r="Z190" s="6"/>
      <c r="AA190" s="6"/>
      <c r="AB190" s="6"/>
      <c r="AC190" s="23"/>
    </row>
    <row r="191" spans="26:29" x14ac:dyDescent="0.2">
      <c r="Z191" s="6"/>
      <c r="AA191" s="6"/>
      <c r="AB191" s="6"/>
      <c r="AC191" s="23"/>
    </row>
    <row r="192" spans="26:29" x14ac:dyDescent="0.2">
      <c r="Z192" s="6"/>
      <c r="AA192" s="6"/>
      <c r="AB192" s="6"/>
      <c r="AC192" s="23"/>
    </row>
    <row r="193" spans="26:29" x14ac:dyDescent="0.2">
      <c r="Z193" s="6"/>
      <c r="AA193" s="6"/>
      <c r="AB193" s="6"/>
      <c r="AC193" s="23"/>
    </row>
    <row r="194" spans="26:29" x14ac:dyDescent="0.2">
      <c r="Z194" s="6"/>
      <c r="AA194" s="6"/>
      <c r="AB194" s="6"/>
      <c r="AC194" s="23"/>
    </row>
    <row r="195" spans="26:29" x14ac:dyDescent="0.2">
      <c r="Z195" s="6"/>
      <c r="AA195" s="6"/>
      <c r="AB195" s="6"/>
      <c r="AC195" s="23"/>
    </row>
    <row r="196" spans="26:29" x14ac:dyDescent="0.2">
      <c r="Z196" s="6"/>
      <c r="AA196" s="6"/>
      <c r="AB196" s="6"/>
      <c r="AC196" s="23"/>
    </row>
    <row r="197" spans="26:29" x14ac:dyDescent="0.2">
      <c r="Z197" s="6"/>
      <c r="AA197" s="6"/>
      <c r="AB197" s="6"/>
      <c r="AC197" s="23"/>
    </row>
    <row r="198" spans="26:29" x14ac:dyDescent="0.2">
      <c r="Z198" s="6"/>
      <c r="AA198" s="6"/>
      <c r="AB198" s="6"/>
      <c r="AC198" s="23"/>
    </row>
    <row r="199" spans="26:29" x14ac:dyDescent="0.2">
      <c r="Z199" s="6"/>
      <c r="AA199" s="6"/>
      <c r="AB199" s="6"/>
      <c r="AC199" s="23"/>
    </row>
    <row r="200" spans="26:29" x14ac:dyDescent="0.2">
      <c r="Z200" s="6"/>
      <c r="AA200" s="6"/>
      <c r="AB200" s="6"/>
      <c r="AC200" s="23"/>
    </row>
    <row r="201" spans="26:29" x14ac:dyDescent="0.2">
      <c r="Z201" s="6"/>
      <c r="AA201" s="6"/>
      <c r="AB201" s="6"/>
      <c r="AC201" s="23"/>
    </row>
    <row r="202" spans="26:29" x14ac:dyDescent="0.2">
      <c r="Z202" s="6"/>
      <c r="AA202" s="6"/>
      <c r="AB202" s="6"/>
      <c r="AC202" s="23"/>
    </row>
    <row r="203" spans="26:29" x14ac:dyDescent="0.2">
      <c r="Z203" s="6"/>
      <c r="AA203" s="6"/>
      <c r="AB203" s="6"/>
      <c r="AC203" s="23"/>
    </row>
    <row r="204" spans="26:29" x14ac:dyDescent="0.2">
      <c r="Z204" s="6"/>
      <c r="AA204" s="6"/>
      <c r="AB204" s="6"/>
      <c r="AC204" s="23"/>
    </row>
    <row r="205" spans="26:29" x14ac:dyDescent="0.2">
      <c r="Z205" s="6"/>
      <c r="AA205" s="6"/>
      <c r="AB205" s="6"/>
      <c r="AC205" s="23"/>
    </row>
    <row r="206" spans="26:29" x14ac:dyDescent="0.2">
      <c r="Z206" s="6"/>
      <c r="AA206" s="6"/>
      <c r="AB206" s="6"/>
      <c r="AC206" s="23"/>
    </row>
    <row r="207" spans="26:29" x14ac:dyDescent="0.2">
      <c r="Z207" s="6"/>
      <c r="AA207" s="6"/>
      <c r="AB207" s="6"/>
      <c r="AC207" s="23"/>
    </row>
    <row r="208" spans="26:29" x14ac:dyDescent="0.2">
      <c r="Z208" s="6"/>
      <c r="AA208" s="6"/>
      <c r="AB208" s="6"/>
      <c r="AC208" s="23"/>
    </row>
    <row r="209" spans="26:29" x14ac:dyDescent="0.2">
      <c r="Z209" s="6"/>
      <c r="AA209" s="6"/>
      <c r="AB209" s="6"/>
      <c r="AC209" s="23"/>
    </row>
    <row r="210" spans="26:29" x14ac:dyDescent="0.2">
      <c r="Z210" s="6"/>
      <c r="AA210" s="6"/>
      <c r="AB210" s="6"/>
      <c r="AC210" s="23"/>
    </row>
    <row r="211" spans="26:29" x14ac:dyDescent="0.2">
      <c r="Z211" s="6"/>
      <c r="AA211" s="6"/>
      <c r="AB211" s="6"/>
      <c r="AC211" s="23"/>
    </row>
    <row r="212" spans="26:29" x14ac:dyDescent="0.2">
      <c r="Z212" s="6"/>
      <c r="AA212" s="6"/>
      <c r="AB212" s="6"/>
      <c r="AC212" s="23"/>
    </row>
    <row r="213" spans="26:29" x14ac:dyDescent="0.2">
      <c r="Z213" s="6"/>
      <c r="AA213" s="6"/>
      <c r="AB213" s="6"/>
      <c r="AC213" s="23"/>
    </row>
    <row r="214" spans="26:29" x14ac:dyDescent="0.2">
      <c r="Z214" s="6"/>
      <c r="AA214" s="6"/>
      <c r="AB214" s="6"/>
      <c r="AC214" s="23"/>
    </row>
    <row r="215" spans="26:29" x14ac:dyDescent="0.2">
      <c r="Z215" s="6"/>
      <c r="AA215" s="6"/>
      <c r="AB215" s="6"/>
      <c r="AC215" s="23"/>
    </row>
    <row r="216" spans="26:29" x14ac:dyDescent="0.2">
      <c r="Z216" s="6"/>
      <c r="AA216" s="6"/>
      <c r="AB216" s="6"/>
      <c r="AC216" s="23"/>
    </row>
    <row r="217" spans="26:29" x14ac:dyDescent="0.2">
      <c r="Z217" s="6"/>
      <c r="AA217" s="6"/>
      <c r="AB217" s="6"/>
      <c r="AC217" s="23"/>
    </row>
    <row r="218" spans="26:29" x14ac:dyDescent="0.2">
      <c r="Z218" s="6"/>
      <c r="AA218" s="6"/>
      <c r="AB218" s="6"/>
      <c r="AC218" s="23"/>
    </row>
    <row r="219" spans="26:29" x14ac:dyDescent="0.2">
      <c r="Z219" s="6"/>
      <c r="AA219" s="6"/>
      <c r="AB219" s="6"/>
      <c r="AC219" s="23"/>
    </row>
    <row r="220" spans="26:29" x14ac:dyDescent="0.2">
      <c r="Z220" s="6"/>
      <c r="AA220" s="6"/>
      <c r="AB220" s="6"/>
      <c r="AC220" s="23"/>
    </row>
    <row r="221" spans="26:29" x14ac:dyDescent="0.2">
      <c r="Z221" s="6"/>
      <c r="AA221" s="6"/>
      <c r="AB221" s="6"/>
      <c r="AC221" s="23"/>
    </row>
    <row r="222" spans="26:29" x14ac:dyDescent="0.2">
      <c r="Z222" s="6"/>
      <c r="AA222" s="6"/>
      <c r="AB222" s="6"/>
      <c r="AC222" s="23"/>
    </row>
    <row r="223" spans="26:29" x14ac:dyDescent="0.2">
      <c r="Z223" s="6"/>
      <c r="AA223" s="6"/>
      <c r="AB223" s="6"/>
      <c r="AC223" s="23"/>
    </row>
    <row r="224" spans="26:29" x14ac:dyDescent="0.2">
      <c r="Z224" s="6"/>
      <c r="AA224" s="6"/>
      <c r="AB224" s="6"/>
      <c r="AC224" s="23"/>
    </row>
    <row r="225" spans="26:29" x14ac:dyDescent="0.2">
      <c r="Z225" s="6"/>
      <c r="AA225" s="6"/>
      <c r="AB225" s="6"/>
      <c r="AC225" s="23"/>
    </row>
    <row r="226" spans="26:29" x14ac:dyDescent="0.2">
      <c r="Z226" s="6"/>
      <c r="AA226" s="6"/>
      <c r="AB226" s="6"/>
      <c r="AC226" s="23"/>
    </row>
    <row r="227" spans="26:29" x14ac:dyDescent="0.2">
      <c r="Z227" s="6"/>
      <c r="AA227" s="6"/>
      <c r="AB227" s="6"/>
      <c r="AC227" s="23"/>
    </row>
    <row r="228" spans="26:29" x14ac:dyDescent="0.2">
      <c r="Z228" s="24"/>
      <c r="AA228" s="24"/>
      <c r="AB228" s="24"/>
      <c r="AC228" s="23"/>
    </row>
    <row r="229" spans="26:29" x14ac:dyDescent="0.2">
      <c r="Z229" s="24"/>
      <c r="AA229" s="24"/>
      <c r="AB229" s="24"/>
      <c r="AC229" s="23"/>
    </row>
    <row r="230" spans="26:29" x14ac:dyDescent="0.2">
      <c r="Z230" s="6"/>
      <c r="AA230" s="6"/>
      <c r="AB230" s="6"/>
      <c r="AC230" s="23"/>
    </row>
    <row r="231" spans="26:29" x14ac:dyDescent="0.2">
      <c r="Z231" s="6"/>
      <c r="AA231" s="6"/>
      <c r="AB231" s="6"/>
      <c r="AC231" s="23"/>
    </row>
  </sheetData>
  <autoFilter ref="A2:U143" xr:uid="{AFD04E7D-244B-A445-8F43-054BFE68413D}"/>
  <mergeCells count="4">
    <mergeCell ref="D1:H1"/>
    <mergeCell ref="I1:J1"/>
    <mergeCell ref="M1:Q1"/>
    <mergeCell ref="R1:S1"/>
  </mergeCells>
  <phoneticPr fontId="4" type="noConversion"/>
  <pageMargins left="0.7" right="0.7" top="0.75" bottom="0.75" header="0.3" footer="0.3"/>
  <pageSetup paperSize="9" scale="36" fitToHeight="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FZ Commentary</vt:lpstr>
      <vt:lpstr>McOpCo commentary  </vt:lpstr>
      <vt:lpstr>'FZ Commentary'!Print_Area</vt:lpstr>
      <vt:lpstr>'McOpCo commentary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Piers Skinner</cp:lastModifiedBy>
  <cp:lastPrinted>2025-04-09T13:11:40Z</cp:lastPrinted>
  <dcterms:created xsi:type="dcterms:W3CDTF">2023-10-12T10:24:58Z</dcterms:created>
  <dcterms:modified xsi:type="dcterms:W3CDTF">2026-01-13T10:47:31Z</dcterms:modified>
</cp:coreProperties>
</file>