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gglydah/Documents/Telemetry/McD's/2026/Restaurant Reports/Q1 2026/"/>
    </mc:Choice>
  </mc:AlternateContent>
  <xr:revisionPtr revIDLastSave="0" documentId="13_ncr:1_{C8CE962E-E9DE-A849-A2B7-88BFD70D43A3}" xr6:coauthVersionLast="47" xr6:coauthVersionMax="47" xr10:uidLastSave="{00000000-0000-0000-0000-000000000000}"/>
  <bookViews>
    <workbookView xWindow="1220" yWindow="740" windowWidth="32440" windowHeight="18980" activeTab="1" xr2:uid="{28FC1591-400E-1849-818B-3A9C7D146D6D}"/>
  </bookViews>
  <sheets>
    <sheet name="FZ Commentary" sheetId="20" r:id="rId1"/>
    <sheet name="McOpCo commentary  " sheetId="40" r:id="rId2"/>
  </sheets>
  <definedNames>
    <definedName name="_xlnm._FilterDatabase" localSheetId="0" hidden="1">'FZ Commentary'!$B$2:$W$214</definedName>
    <definedName name="_xlnm._FilterDatabase" localSheetId="1" hidden="1">'McOpCo commentary  '!$B$2:$X$145</definedName>
    <definedName name="_xlnm.Print_Area" localSheetId="0">'FZ Commentary'!$B$2:$V$181</definedName>
    <definedName name="_xlnm.Print_Area" localSheetId="1">'McOpCo commentary  '!$B$2:$W$144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4" i="20" l="1"/>
  <c r="W143" i="40"/>
  <c r="J144" i="40" l="1"/>
  <c r="L144" i="40"/>
  <c r="I144" i="40"/>
  <c r="J214" i="20"/>
  <c r="I214" i="20"/>
  <c r="T214" i="20"/>
  <c r="K144" i="40"/>
  <c r="N144" i="40"/>
  <c r="M144" i="40"/>
  <c r="T144" i="40"/>
  <c r="W4" i="40"/>
  <c r="W5" i="40"/>
  <c r="W6" i="40"/>
  <c r="W7" i="40"/>
  <c r="W8" i="40"/>
  <c r="W9" i="40"/>
  <c r="W10" i="40"/>
  <c r="W11" i="40"/>
  <c r="W12" i="40"/>
  <c r="W13" i="40"/>
  <c r="W14" i="40"/>
  <c r="W15" i="40"/>
  <c r="W16" i="40"/>
  <c r="W17" i="40"/>
  <c r="W18" i="40"/>
  <c r="W19" i="40"/>
  <c r="W20" i="40"/>
  <c r="W21" i="40"/>
  <c r="W22" i="40"/>
  <c r="W23" i="40"/>
  <c r="W24" i="40"/>
  <c r="W25" i="40"/>
  <c r="W26" i="40"/>
  <c r="W27" i="40"/>
  <c r="W28" i="40"/>
  <c r="W29" i="40"/>
  <c r="W30" i="40"/>
  <c r="W31" i="40"/>
  <c r="W32" i="40"/>
  <c r="W33" i="40"/>
  <c r="W34" i="40"/>
  <c r="W35" i="40"/>
  <c r="W36" i="40"/>
  <c r="W37" i="40"/>
  <c r="W38" i="40"/>
  <c r="W39" i="40"/>
  <c r="W40" i="40"/>
  <c r="W41" i="40"/>
  <c r="W42" i="40"/>
  <c r="W43" i="40"/>
  <c r="W44" i="40"/>
  <c r="W45" i="40"/>
  <c r="W46" i="40"/>
  <c r="W47" i="40"/>
  <c r="W48" i="40"/>
  <c r="W49" i="40"/>
  <c r="W50" i="40"/>
  <c r="W51" i="40"/>
  <c r="W52" i="40"/>
  <c r="W53" i="40"/>
  <c r="W54" i="40"/>
  <c r="W55" i="40"/>
  <c r="W56" i="40"/>
  <c r="W57" i="40"/>
  <c r="W58" i="40"/>
  <c r="W59" i="40"/>
  <c r="W60" i="40"/>
  <c r="W61" i="40"/>
  <c r="W62" i="40"/>
  <c r="W64" i="40"/>
  <c r="W65" i="40"/>
  <c r="W66" i="40"/>
  <c r="W67" i="40"/>
  <c r="W68" i="40"/>
  <c r="W69" i="40"/>
  <c r="W70" i="40"/>
  <c r="W71" i="40"/>
  <c r="W72" i="40"/>
  <c r="W73" i="40"/>
  <c r="W74" i="40"/>
  <c r="W75" i="40"/>
  <c r="W76" i="40"/>
  <c r="W77" i="40"/>
  <c r="W78" i="40"/>
  <c r="W79" i="40"/>
  <c r="W80" i="40"/>
  <c r="W81" i="40"/>
  <c r="W82" i="40"/>
  <c r="W83" i="40"/>
  <c r="W84" i="40"/>
  <c r="W85" i="40"/>
  <c r="W86" i="40"/>
  <c r="W87" i="40"/>
  <c r="W88" i="40"/>
  <c r="W89" i="40"/>
  <c r="W90" i="40"/>
  <c r="W91" i="40"/>
  <c r="W92" i="40"/>
  <c r="W93" i="40"/>
  <c r="W94" i="40"/>
  <c r="W95" i="40"/>
  <c r="W96" i="40"/>
  <c r="W97" i="40"/>
  <c r="W98" i="40"/>
  <c r="W99" i="40"/>
  <c r="W100" i="40"/>
  <c r="W101" i="40"/>
  <c r="W102" i="40"/>
  <c r="W103" i="40"/>
  <c r="W104" i="40"/>
  <c r="W105" i="40"/>
  <c r="W106" i="40"/>
  <c r="W107" i="40"/>
  <c r="W108" i="40"/>
  <c r="W109" i="40"/>
  <c r="W110" i="40"/>
  <c r="W111" i="40"/>
  <c r="W112" i="40"/>
  <c r="W113" i="40"/>
  <c r="W114" i="40"/>
  <c r="W115" i="40"/>
  <c r="W116" i="40"/>
  <c r="W117" i="40"/>
  <c r="W118" i="40"/>
  <c r="W119" i="40"/>
  <c r="W120" i="40"/>
  <c r="W121" i="40"/>
  <c r="W122" i="40"/>
  <c r="W123" i="40"/>
  <c r="W124" i="40"/>
  <c r="W125" i="40"/>
  <c r="W126" i="40"/>
  <c r="W127" i="40"/>
  <c r="W128" i="40"/>
  <c r="W129" i="40"/>
  <c r="W130" i="40"/>
  <c r="W131" i="40"/>
  <c r="W132" i="40"/>
  <c r="W133" i="40"/>
  <c r="W134" i="40"/>
  <c r="W135" i="40"/>
  <c r="W136" i="40"/>
  <c r="W137" i="40"/>
  <c r="W138" i="40"/>
  <c r="W139" i="40"/>
  <c r="W140" i="40"/>
  <c r="W141" i="40"/>
  <c r="W142" i="40"/>
  <c r="W3" i="40"/>
  <c r="U5" i="40"/>
  <c r="U6" i="40"/>
  <c r="U7" i="40"/>
  <c r="U8" i="40"/>
  <c r="U9" i="40"/>
  <c r="U10" i="40"/>
  <c r="U11" i="40"/>
  <c r="U12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8" i="40"/>
  <c r="U29" i="40"/>
  <c r="U30" i="40"/>
  <c r="U31" i="40"/>
  <c r="U32" i="40"/>
  <c r="U33" i="40"/>
  <c r="U34" i="40"/>
  <c r="U35" i="40"/>
  <c r="U36" i="40"/>
  <c r="U37" i="40"/>
  <c r="U38" i="40"/>
  <c r="U39" i="40"/>
  <c r="U40" i="40"/>
  <c r="U41" i="40"/>
  <c r="U42" i="40"/>
  <c r="U43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64" i="40"/>
  <c r="U65" i="40"/>
  <c r="U66" i="40"/>
  <c r="U67" i="40"/>
  <c r="U68" i="40"/>
  <c r="U69" i="40"/>
  <c r="U70" i="40"/>
  <c r="U71" i="40"/>
  <c r="U72" i="40"/>
  <c r="U73" i="40"/>
  <c r="U74" i="40"/>
  <c r="U75" i="40"/>
  <c r="U76" i="40"/>
  <c r="U77" i="40"/>
  <c r="U78" i="40"/>
  <c r="U79" i="40"/>
  <c r="U80" i="40"/>
  <c r="U81" i="40"/>
  <c r="U82" i="40"/>
  <c r="U83" i="40"/>
  <c r="U84" i="40"/>
  <c r="U85" i="40"/>
  <c r="U86" i="40"/>
  <c r="U87" i="40"/>
  <c r="U88" i="40"/>
  <c r="U89" i="40"/>
  <c r="U90" i="40"/>
  <c r="U91" i="40"/>
  <c r="U92" i="40"/>
  <c r="U93" i="40"/>
  <c r="U94" i="40"/>
  <c r="U95" i="40"/>
  <c r="U96" i="40"/>
  <c r="U97" i="40"/>
  <c r="U98" i="40"/>
  <c r="U99" i="40"/>
  <c r="U100" i="40"/>
  <c r="U101" i="40"/>
  <c r="U102" i="40"/>
  <c r="U103" i="40"/>
  <c r="U104" i="40"/>
  <c r="U105" i="40"/>
  <c r="U106" i="40"/>
  <c r="U107" i="40"/>
  <c r="U108" i="40"/>
  <c r="U109" i="40"/>
  <c r="U110" i="40"/>
  <c r="U111" i="40"/>
  <c r="U112" i="40"/>
  <c r="U113" i="40"/>
  <c r="U114" i="40"/>
  <c r="U115" i="40"/>
  <c r="U116" i="40"/>
  <c r="U117" i="40"/>
  <c r="U118" i="40"/>
  <c r="U119" i="40"/>
  <c r="U120" i="40"/>
  <c r="U121" i="40"/>
  <c r="U122" i="40"/>
  <c r="U123" i="40"/>
  <c r="U124" i="40"/>
  <c r="U125" i="40"/>
  <c r="U126" i="40"/>
  <c r="U127" i="40"/>
  <c r="U128" i="40"/>
  <c r="U129" i="40"/>
  <c r="U130" i="40"/>
  <c r="U131" i="40"/>
  <c r="U132" i="40"/>
  <c r="U133" i="40"/>
  <c r="U134" i="40"/>
  <c r="U135" i="40"/>
  <c r="U136" i="40"/>
  <c r="U137" i="40"/>
  <c r="U138" i="40"/>
  <c r="U139" i="40"/>
  <c r="U140" i="40"/>
  <c r="U141" i="40"/>
  <c r="U142" i="40"/>
  <c r="U143" i="40"/>
  <c r="U4" i="40"/>
  <c r="U3" i="4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6" i="20"/>
  <c r="U57" i="20"/>
  <c r="U58" i="20"/>
  <c r="U59" i="20"/>
  <c r="U60" i="20"/>
  <c r="U61" i="20"/>
  <c r="U62" i="20"/>
  <c r="U63" i="20"/>
  <c r="U64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9" i="20"/>
  <c r="U80" i="20"/>
  <c r="U81" i="20"/>
  <c r="U82" i="20"/>
  <c r="U83" i="20"/>
  <c r="U84" i="20"/>
  <c r="U85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4" i="20"/>
  <c r="U3" i="20"/>
  <c r="U214" i="20" l="1"/>
  <c r="W144" i="40"/>
  <c r="U144" i="40"/>
  <c r="V42" i="40" s="1"/>
  <c r="V210" i="20"/>
  <c r="V30" i="40" l="1"/>
  <c r="S144" i="40" l="1"/>
  <c r="R144" i="40"/>
  <c r="P144" i="40"/>
  <c r="Q144" i="40"/>
  <c r="O144" i="40"/>
  <c r="E144" i="40" l="1"/>
  <c r="F144" i="40"/>
  <c r="G144" i="40"/>
  <c r="H144" i="40"/>
  <c r="M214" i="20"/>
  <c r="S214" i="20" l="1"/>
  <c r="E214" i="20"/>
  <c r="F214" i="20"/>
  <c r="G214" i="20"/>
  <c r="H214" i="20"/>
  <c r="K214" i="20"/>
  <c r="N214" i="20"/>
  <c r="V209" i="20" l="1"/>
  <c r="W145" i="40" l="1"/>
  <c r="V102" i="20" l="1"/>
  <c r="V187" i="20"/>
  <c r="V151" i="20"/>
  <c r="V141" i="20"/>
  <c r="V15" i="20"/>
  <c r="V188" i="20"/>
  <c r="V57" i="20"/>
  <c r="V115" i="40"/>
  <c r="V109" i="40"/>
  <c r="V113" i="40"/>
  <c r="V3" i="40"/>
  <c r="V108" i="40"/>
  <c r="V9" i="40"/>
  <c r="V28" i="40"/>
  <c r="V82" i="40"/>
  <c r="V55" i="40"/>
  <c r="V88" i="40"/>
  <c r="V80" i="20"/>
  <c r="V89" i="20"/>
  <c r="V65" i="20"/>
  <c r="V14" i="20"/>
  <c r="V39" i="20"/>
  <c r="V79" i="20"/>
  <c r="V121" i="20"/>
  <c r="V23" i="20"/>
  <c r="V161" i="20"/>
  <c r="V213" i="20"/>
  <c r="V170" i="20"/>
  <c r="V43" i="20"/>
  <c r="V120" i="20"/>
  <c r="V25" i="20"/>
  <c r="V174" i="20"/>
  <c r="V129" i="20"/>
  <c r="V112" i="20"/>
  <c r="V198" i="20"/>
  <c r="V211" i="20"/>
  <c r="V73" i="20"/>
  <c r="V11" i="20"/>
  <c r="V127" i="20"/>
  <c r="V190" i="20"/>
  <c r="V177" i="20"/>
  <c r="V34" i="20"/>
  <c r="V192" i="20"/>
  <c r="V135" i="20"/>
  <c r="V45" i="20"/>
  <c r="V109" i="20"/>
  <c r="V169" i="20"/>
  <c r="V208" i="20"/>
  <c r="V144" i="20"/>
  <c r="V54" i="20"/>
  <c r="V195" i="20"/>
  <c r="V36" i="20"/>
  <c r="V101" i="20"/>
  <c r="V13" i="20"/>
  <c r="V98" i="20"/>
  <c r="V155" i="20"/>
  <c r="V196" i="20"/>
  <c r="V68" i="20"/>
  <c r="V7" i="20"/>
  <c r="V62" i="20"/>
  <c r="V133" i="20"/>
  <c r="V181" i="20"/>
  <c r="V5" i="20"/>
  <c r="V185" i="20"/>
  <c r="V164" i="20"/>
  <c r="V8" i="20"/>
  <c r="V175" i="20"/>
  <c r="V70" i="20"/>
  <c r="V183" i="20"/>
  <c r="V29" i="20"/>
  <c r="V191" i="20"/>
  <c r="V153" i="20"/>
  <c r="V203" i="20"/>
  <c r="V31" i="20"/>
  <c r="V78" i="20"/>
  <c r="V99" i="20"/>
  <c r="V88" i="20"/>
  <c r="V207" i="20"/>
  <c r="V97" i="20"/>
  <c r="V125" i="20"/>
  <c r="V35" i="20"/>
  <c r="V139" i="20"/>
  <c r="V147" i="20"/>
  <c r="V115" i="20"/>
  <c r="V32" i="20"/>
  <c r="V69" i="20"/>
  <c r="V95" i="20"/>
  <c r="V173" i="20"/>
  <c r="V96" i="20"/>
  <c r="V150" i="20"/>
  <c r="V197" i="20"/>
  <c r="V156" i="20"/>
  <c r="V202" i="20"/>
  <c r="V194" i="20"/>
  <c r="V10" i="20"/>
  <c r="V21" i="20"/>
  <c r="V67" i="20"/>
  <c r="V143" i="20"/>
  <c r="V103" i="20"/>
  <c r="V41" i="20"/>
  <c r="V113" i="20"/>
  <c r="V193" i="20"/>
  <c r="V205" i="20"/>
  <c r="V44" i="20"/>
  <c r="V9" i="20"/>
  <c r="V162" i="20"/>
  <c r="V186" i="20"/>
  <c r="V30" i="20"/>
  <c r="V75" i="20"/>
  <c r="V87" i="20"/>
  <c r="V81" i="20"/>
  <c r="V167" i="20"/>
  <c r="V104" i="20"/>
  <c r="V157" i="20"/>
  <c r="V37" i="20"/>
  <c r="V189" i="20"/>
  <c r="V165" i="20"/>
  <c r="V163" i="20"/>
  <c r="V131" i="20"/>
  <c r="V145" i="20"/>
  <c r="V108" i="20"/>
  <c r="V3" i="20"/>
  <c r="V123" i="20"/>
  <c r="V116" i="20"/>
  <c r="V18" i="20"/>
  <c r="V22" i="20"/>
  <c r="V40" i="20"/>
  <c r="V200" i="20"/>
  <c r="V184" i="20"/>
  <c r="V176" i="20"/>
  <c r="V63" i="20"/>
  <c r="V128" i="20"/>
  <c r="V50" i="20"/>
  <c r="V64" i="20"/>
  <c r="V4" i="20"/>
  <c r="V33" i="20"/>
  <c r="V180" i="20"/>
  <c r="V146" i="20"/>
  <c r="V204" i="20"/>
  <c r="V107" i="20"/>
  <c r="V124" i="20"/>
  <c r="V178" i="20"/>
  <c r="V38" i="20"/>
  <c r="V47" i="20"/>
  <c r="V83" i="20"/>
  <c r="V76" i="20"/>
  <c r="V159" i="20"/>
  <c r="V119" i="20"/>
  <c r="V199" i="20"/>
  <c r="V71" i="20"/>
  <c r="V136" i="20"/>
  <c r="V110" i="20"/>
  <c r="V72" i="20"/>
  <c r="V12" i="20"/>
  <c r="V93" i="20"/>
  <c r="V140" i="20"/>
  <c r="V51" i="20"/>
  <c r="V172" i="20"/>
  <c r="V42" i="20"/>
  <c r="V53" i="20"/>
  <c r="V154" i="20"/>
  <c r="V19" i="20"/>
  <c r="V46" i="20"/>
  <c r="V74" i="20"/>
  <c r="V100" i="20"/>
  <c r="V84" i="20"/>
  <c r="V85" i="20"/>
  <c r="V132" i="20"/>
  <c r="V26" i="20"/>
  <c r="V20" i="20"/>
  <c r="V122" i="20"/>
  <c r="V212" i="20"/>
  <c r="V56" i="20"/>
  <c r="V91" i="20"/>
  <c r="V149" i="20"/>
  <c r="V117" i="20"/>
  <c r="V49" i="20"/>
  <c r="V142" i="20"/>
  <c r="V77" i="20"/>
  <c r="V168" i="20"/>
  <c r="V52" i="20"/>
  <c r="V148" i="20"/>
  <c r="V130" i="20"/>
  <c r="V90" i="20"/>
  <c r="V82" i="20"/>
  <c r="V92" i="20"/>
  <c r="V60" i="20"/>
  <c r="V160" i="20"/>
  <c r="V182" i="20"/>
  <c r="V111" i="20"/>
  <c r="V126" i="20"/>
  <c r="V134" i="20"/>
  <c r="V61" i="20"/>
  <c r="V206" i="20"/>
  <c r="V58" i="20"/>
  <c r="V48" i="20"/>
  <c r="V158" i="20"/>
  <c r="V16" i="20"/>
  <c r="V201" i="20"/>
  <c r="V94" i="20"/>
  <c r="V152" i="20"/>
  <c r="V106" i="20"/>
  <c r="V27" i="20"/>
  <c r="V114" i="20"/>
  <c r="V179" i="20"/>
  <c r="V138" i="20"/>
  <c r="V171" i="20"/>
  <c r="V137" i="20"/>
  <c r="V6" i="20"/>
  <c r="V66" i="20"/>
  <c r="V59" i="20"/>
  <c r="V166" i="20"/>
  <c r="V24" i="20"/>
  <c r="V17" i="20"/>
  <c r="V118" i="20"/>
  <c r="V135" i="40" l="1"/>
  <c r="V16" i="40"/>
  <c r="V24" i="40"/>
  <c r="V137" i="40"/>
  <c r="V39" i="40"/>
  <c r="V45" i="40"/>
  <c r="V53" i="40"/>
  <c r="V58" i="40"/>
  <c r="V66" i="40"/>
  <c r="V74" i="40"/>
  <c r="V90" i="40"/>
  <c r="V98" i="40"/>
  <c r="V106" i="40"/>
  <c r="V116" i="40"/>
  <c r="V124" i="40"/>
  <c r="V132" i="40"/>
  <c r="V140" i="40"/>
  <c r="V78" i="40"/>
  <c r="V94" i="40"/>
  <c r="V102" i="40"/>
  <c r="V120" i="40"/>
  <c r="V128" i="40"/>
  <c r="V7" i="40"/>
  <c r="V13" i="40"/>
  <c r="V21" i="40"/>
  <c r="V29" i="40"/>
  <c r="V36" i="40"/>
  <c r="V41" i="40"/>
  <c r="V50" i="40"/>
  <c r="V56" i="40"/>
  <c r="V71" i="40"/>
  <c r="V95" i="40"/>
  <c r="V103" i="40"/>
  <c r="V22" i="40"/>
  <c r="V37" i="40"/>
  <c r="V57" i="40"/>
  <c r="V80" i="40"/>
  <c r="V104" i="40"/>
  <c r="V130" i="40"/>
  <c r="V134" i="40"/>
  <c r="V44" i="40"/>
  <c r="V81" i="40"/>
  <c r="V105" i="40"/>
  <c r="V17" i="40"/>
  <c r="V25" i="40"/>
  <c r="V32" i="40"/>
  <c r="V138" i="40"/>
  <c r="V46" i="40"/>
  <c r="V141" i="40"/>
  <c r="V59" i="40"/>
  <c r="V67" i="40"/>
  <c r="V75" i="40"/>
  <c r="V83" i="40"/>
  <c r="V91" i="40"/>
  <c r="V99" i="40"/>
  <c r="V107" i="40"/>
  <c r="V117" i="40"/>
  <c r="V125" i="40"/>
  <c r="V133" i="40"/>
  <c r="V4" i="40"/>
  <c r="V10" i="40"/>
  <c r="V18" i="40"/>
  <c r="V26" i="40"/>
  <c r="V33" i="40"/>
  <c r="V40" i="40"/>
  <c r="V47" i="40"/>
  <c r="V142" i="40"/>
  <c r="V60" i="40"/>
  <c r="V68" i="40"/>
  <c r="V76" i="40"/>
  <c r="V84" i="40"/>
  <c r="V92" i="40"/>
  <c r="V100" i="40"/>
  <c r="V118" i="40"/>
  <c r="V126" i="40"/>
  <c r="V136" i="40"/>
  <c r="V11" i="40"/>
  <c r="V19" i="40"/>
  <c r="V27" i="40"/>
  <c r="V34" i="40"/>
  <c r="V139" i="40"/>
  <c r="V48" i="40"/>
  <c r="V54" i="40"/>
  <c r="V61" i="40"/>
  <c r="V69" i="40"/>
  <c r="V77" i="40"/>
  <c r="V85" i="40"/>
  <c r="V93" i="40"/>
  <c r="V101" i="40"/>
  <c r="V110" i="40"/>
  <c r="V119" i="40"/>
  <c r="V127" i="40"/>
  <c r="V143" i="40"/>
  <c r="V6" i="40"/>
  <c r="V12" i="40"/>
  <c r="V20" i="40"/>
  <c r="V35" i="40"/>
  <c r="V49" i="40"/>
  <c r="V62" i="40"/>
  <c r="V86" i="40"/>
  <c r="V111" i="40"/>
  <c r="V79" i="40"/>
  <c r="V112" i="40"/>
  <c r="V14" i="40"/>
  <c r="V51" i="40"/>
  <c r="V72" i="40"/>
  <c r="V122" i="40"/>
  <c r="V15" i="40"/>
  <c r="V38" i="40"/>
  <c r="V65" i="40"/>
  <c r="V89" i="40"/>
  <c r="V70" i="40"/>
  <c r="V87" i="40"/>
  <c r="V129" i="40"/>
  <c r="V43" i="40"/>
  <c r="V64" i="40"/>
  <c r="V96" i="40"/>
  <c r="V23" i="40"/>
  <c r="V31" i="40"/>
  <c r="V52" i="40"/>
  <c r="V73" i="40"/>
  <c r="V97" i="40"/>
  <c r="V131" i="40"/>
  <c r="V5" i="40"/>
  <c r="V121" i="40"/>
  <c r="V114" i="40"/>
  <c r="V123" i="40"/>
  <c r="V8" i="40"/>
</calcChain>
</file>

<file path=xl/sharedStrings.xml><?xml version="1.0" encoding="utf-8"?>
<sst xmlns="http://schemas.openxmlformats.org/spreadsheetml/2006/main" count="1329" uniqueCount="688">
  <si>
    <t>1263 - Bow D/T (Multiplex 44 - ABS 2)</t>
  </si>
  <si>
    <t>1598 - Canning Town - Hallsville Quart (Multiplex 44 - ABS 2)</t>
  </si>
  <si>
    <t>0459 - Canning Town D/T (Multiplex 44 - ABS 2)</t>
  </si>
  <si>
    <t>0367 - Dagenham 2 DT (Multiplex 44 - ABS 2)</t>
  </si>
  <si>
    <t>9869 - East Finchley (Energize ABS)</t>
  </si>
  <si>
    <t>Restaurant</t>
  </si>
  <si>
    <t>0804 - Cardiff Bay (Multiplex 44 - ABS 2)</t>
  </si>
  <si>
    <t>1676 - Orpington (Multiplex 44 - ABS 2)</t>
  </si>
  <si>
    <t>1683 - Plymouth (Multiplex 44 - ABS)</t>
  </si>
  <si>
    <t>Ralph Parker</t>
  </si>
  <si>
    <t>Paul Griffiths</t>
  </si>
  <si>
    <t>Paul Crocker</t>
  </si>
  <si>
    <t>Mike Hall</t>
  </si>
  <si>
    <t>Tim Dobbs</t>
  </si>
  <si>
    <t>Mark Schweizer</t>
  </si>
  <si>
    <t>Gian Chahal</t>
  </si>
  <si>
    <t>Stuart Broadbelt</t>
  </si>
  <si>
    <t>Adrian Mariadas</t>
  </si>
  <si>
    <t>James Thompson</t>
  </si>
  <si>
    <t>Craig Newnes</t>
  </si>
  <si>
    <t>Bill Perera</t>
  </si>
  <si>
    <t>Paul Connan</t>
  </si>
  <si>
    <t>David Wynne</t>
  </si>
  <si>
    <t>Dean Chapman</t>
  </si>
  <si>
    <t>Anne Wainwright</t>
  </si>
  <si>
    <t>Martin Redhead</t>
  </si>
  <si>
    <t>Tony Bennett</t>
  </si>
  <si>
    <t>Claude Abi-Gerges</t>
  </si>
  <si>
    <t>John Kiely</t>
  </si>
  <si>
    <t>Bill Liddy</t>
  </si>
  <si>
    <t>Elliot Jardine</t>
  </si>
  <si>
    <t>John Atherton</t>
  </si>
  <si>
    <t>Mark Clapham</t>
  </si>
  <si>
    <t>Jon Betts</t>
  </si>
  <si>
    <t>Jim McLean</t>
  </si>
  <si>
    <t>Joey Antwi-Kusi</t>
  </si>
  <si>
    <t>1592 - Prenton (Multiplex 44 - ABS 1)</t>
  </si>
  <si>
    <t>1682 - Liphook  (Multiplex 44 - ABS 2)</t>
  </si>
  <si>
    <t>Ice Bath</t>
  </si>
  <si>
    <t>SITE_NAME</t>
  </si>
  <si>
    <t>Adam Buchanan-Smith</t>
  </si>
  <si>
    <t>Ahmet Mustafa</t>
  </si>
  <si>
    <t>David Knight</t>
  </si>
  <si>
    <t>Elaine Sterio</t>
  </si>
  <si>
    <t>Glyn Pashley</t>
  </si>
  <si>
    <t>Ismail Anilmis</t>
  </si>
  <si>
    <t>Jacqui Moore</t>
  </si>
  <si>
    <t>John Quirke</t>
  </si>
  <si>
    <t>Ken Tomkins</t>
  </si>
  <si>
    <t>Lee Sparkes</t>
  </si>
  <si>
    <t>Mark Blundell</t>
  </si>
  <si>
    <t>Nigel Dunnington</t>
  </si>
  <si>
    <t>Robert Holdcroft</t>
  </si>
  <si>
    <t>Surjit Manger</t>
  </si>
  <si>
    <t>Filter Flow (Avg)</t>
  </si>
  <si>
    <t>Amb Temp</t>
  </si>
  <si>
    <t>N/A</t>
  </si>
  <si>
    <t>Power looks low.</t>
  </si>
  <si>
    <t>McOpCo Avg</t>
  </si>
  <si>
    <t>Stewart Williams</t>
  </si>
  <si>
    <t xml:space="preserve">Cost </t>
  </si>
  <si>
    <t>Electricity cost: £0.27 per Kw/h</t>
  </si>
  <si>
    <t>CO2e: 1 Kw/h = 0.21233Kg/CO2e</t>
  </si>
  <si>
    <t>CO2e/t</t>
  </si>
  <si>
    <t>0014 - Ilford (Multiplex 44 - 1 x tower (8v))</t>
  </si>
  <si>
    <t>0030 - Balham (Multiplex 44 - 1 x tower (8v))</t>
  </si>
  <si>
    <t>0042 - Swiss Cottage (Multiplex 44 - 1 x tower (8v))</t>
  </si>
  <si>
    <t>0049 - Peckham Rye Lane (Multiplex 44 - ABS 2)</t>
  </si>
  <si>
    <t>0066 - Acton (Multiplex 44 - 1 x tower (8v))</t>
  </si>
  <si>
    <t>0082 - Tooting (Multiplex 44 - 1 x tower (8v))</t>
  </si>
  <si>
    <t>0190 - Bethnal Green (Multiplex 44 - 1 x tower (8v))</t>
  </si>
  <si>
    <t>0201 - Hayes (Multiplex 44 - 1 x tower (8v))</t>
  </si>
  <si>
    <t>0256 - Colindale (Multiplex 44 - ABS 2)</t>
  </si>
  <si>
    <t>0268 - Leytonstone (Multiplex 44 - 1 x tower (10v))</t>
  </si>
  <si>
    <t>0281 - Lewisham (Multiplex 44 - 1 x tower (8v))</t>
  </si>
  <si>
    <t>0303 - Edge Lane DT (E) (Multiplex 44 - 2 x tower (8v))</t>
  </si>
  <si>
    <t>0332 - Morriston DT (E) (Multiplex 44 - 1 x tower (10v))</t>
  </si>
  <si>
    <t>0336 - Llanelli DT (E) (Multiplex 44 - ABS 2 &amp; 1 x Tower (8v))</t>
  </si>
  <si>
    <t>0366 - Deptford (Multiplex 44 - 1 x tower (8v))</t>
  </si>
  <si>
    <t>0370 - Stonedale Lane (Multiplex 44 - ABS 2 &amp; 1 x Tower (8v))</t>
  </si>
  <si>
    <t>0373 - Forest Gate (Multiplex 44 - 2 x tower (6v))</t>
  </si>
  <si>
    <t>0383 - Southport 2 DT (E) (Multiplex 44 - 2 x tower (8v))</t>
  </si>
  <si>
    <t>0395 - Brent Cross (Multiplex 44 - ABS 1)</t>
  </si>
  <si>
    <t>0414 - Telford (Multiplex 44 - 2 x tower (8v))</t>
  </si>
  <si>
    <t>0418 - Hillsborough (Multiplex 44 - ABS 2)</t>
  </si>
  <si>
    <t>0420 - North Finchley (Multiplex 44 - 1 x tower (8v))</t>
  </si>
  <si>
    <t>0441 - Wigan Gower St (Multiplex 44 - ABS 2 &amp; 1 x Tower (8v))</t>
  </si>
  <si>
    <t>0455 - Ealing (Multiplex 50 - 1 x tower (10v))</t>
  </si>
  <si>
    <t>0464 - Barnsley 2 (E) (Multiplex 44 - ABS 2 &amp; 1 x Tower (8v))</t>
  </si>
  <si>
    <t>0466 - Widnes (E) (Multiplex 44 - 1 x tower (10v))</t>
  </si>
  <si>
    <t>0479 - Arnison Centre (E) (Multiplex 44 - ABS 2)</t>
  </si>
  <si>
    <t>0490 - Gatwick South (Multiplex 44 - 2 x tower (8v))</t>
  </si>
  <si>
    <t>0542 - Newcastle 3 (Multiplex 44 - ABS 2)</t>
  </si>
  <si>
    <t>0584 - Tankersley (E) (Multiplex 44 - 1 x tower (10v))</t>
  </si>
  <si>
    <t>0614 - Darlington 2 (E) (Multiplex 44 - 2 x tower (8v))</t>
  </si>
  <si>
    <t>0631 - Crosshands (E) (Multiplex 44 - 2 x towers (8v))</t>
  </si>
  <si>
    <t>0633 - Pontefract (Multiplex 44 - 1 x tower (8v))</t>
  </si>
  <si>
    <t>0654 - Finchley Lido (Multiplex 44 - ABS 1)</t>
  </si>
  <si>
    <t>0733 - Wishaw (E) (Energize - 1 x Tower (8v))</t>
  </si>
  <si>
    <t>0744 - Llantrisant (Multiplex 44 - 2 x tower (7 &amp; 6v))</t>
  </si>
  <si>
    <t>0784 - Mansfield 2 (Multiplex 44 - ABS 2)</t>
  </si>
  <si>
    <t>0792 - Wolviston (E) (Multiplex 44 - 1 x tower (8v))</t>
  </si>
  <si>
    <t>0801 - Meir (Multiplex 44 - 2 x tower (8v))</t>
  </si>
  <si>
    <t>0803 - Runcorn (Multiplex 44 - ABS 2)</t>
  </si>
  <si>
    <t>0818 - Winsford (E) (Multiplex 44 - 1 x tower (8v))</t>
  </si>
  <si>
    <t>0834 - Wembley Park D/T (Multiplex 44 - 2 x tower (8v))</t>
  </si>
  <si>
    <t>0838 - Catford 2 (Multiplex 44 - 1 x tower (10v))</t>
  </si>
  <si>
    <t>0844 - Dagenham 3 (Multiplex 44 - ABS 1)</t>
  </si>
  <si>
    <t>0851 - Byker (Multiplex 44 - ABS 2)</t>
  </si>
  <si>
    <t>0856 - Friern Barnet (Multiplex 44 - ABS 1)</t>
  </si>
  <si>
    <t>0862 - Camberley 2 (Multiplex 44 - 1 x tower (8v))</t>
  </si>
  <si>
    <t>0870 - Kingswinford (Multiplex 44 - 1 x tower (8v))</t>
  </si>
  <si>
    <t>0874 - Switch Island (E) (Multiplex 44 - ABS 2 &amp; 1 x Tower (8v))</t>
  </si>
  <si>
    <t>0879 - Riverside (E) (Multiplex 44 - 1 x tower (8v))</t>
  </si>
  <si>
    <t>0902 - Aberdare (E) (Multiplex 44 - ABS 2 &amp; 1 x tower (8v))</t>
  </si>
  <si>
    <t>0908 - Bristol Hengrove (Multiplex 44 - ABS 2)</t>
  </si>
  <si>
    <t>0937 - Peterlee (Multiplex 44 - 1 x tower (8v))</t>
  </si>
  <si>
    <t>0941 - Coulby Newham (E) (Multiplex 44 - 1 x tower (8v))</t>
  </si>
  <si>
    <t>0944 - Stratford (Multiplex 44 - 1 x tower (8v))</t>
  </si>
  <si>
    <t>0951 - Port Talbot (E) (Multiplex 44 - 1 x tower (8v))</t>
  </si>
  <si>
    <t>0955 - Berwick upon Tweed (Multiplex 44 - 1 x tower (10v))</t>
  </si>
  <si>
    <t>0962 - Moore Farm (Multiplex 44 - 2 x tower (8v))</t>
  </si>
  <si>
    <t>0969 - Crayford (Multiplex 44 - ABS 2 &amp; 1 x tower (8v))</t>
  </si>
  <si>
    <t>0979 - Lincoln Ropewalk (Multiplex 44 - 2 x tower (8v))</t>
  </si>
  <si>
    <t>0982 - Thinford FS (Multiplex 44 - 1 x tower (9v))</t>
  </si>
  <si>
    <t>0984 - Longwell Green (Multiplex 44 - ABS 2)</t>
  </si>
  <si>
    <t>0996 - Rock Retail (Multiplex 44 - 1 x tower (10v))</t>
  </si>
  <si>
    <t>1010 - Mottram (E) (Multiplex 44 - ABS 2 &amp; 1 x Tower (8v))</t>
  </si>
  <si>
    <t>1023 - Chirk (Multiplex 44 - ABS 2 &amp; 1 x Tower (8v))</t>
  </si>
  <si>
    <t>1024 - Tonypandy (E) (Multiplex 44 - ABS 2)</t>
  </si>
  <si>
    <t>1026 - Glasshoughton (Multiplex 44 - 2 x tower (10 &amp; 8v))</t>
  </si>
  <si>
    <t>1033 - Oldham 3 (E) (Multiplex 44 - 1 x tower (10v))</t>
  </si>
  <si>
    <t>1056 - Lincoln D/T (Multiplex 44 - ABS 2)</t>
  </si>
  <si>
    <t>1073 - Seven Kings D/T (Multiplex 44 - ABS 1)</t>
  </si>
  <si>
    <t>1104 - Consett (Multiplex 44 - 2 x tower (8v))</t>
  </si>
  <si>
    <t>1110 - Meridian Retail Park (Energize - ABS 1)</t>
  </si>
  <si>
    <t>1123 - Cortonwood (Multiplex 44 - 1 x tower (10v))</t>
  </si>
  <si>
    <t>1133 - Ashington (Multiplex 44 - 1 x tower (10v))</t>
  </si>
  <si>
    <t>1148 - Redcar 2 (E) (Multiplex 44 - 1 x tower (10v))</t>
  </si>
  <si>
    <t>1164 - New Denham (Multiplex 44 - 1 x tower (10v))</t>
  </si>
  <si>
    <t>1174 - Blyth (Northumberland) (Multiplex 44 - 2 x tower (8v))</t>
  </si>
  <si>
    <t>1181 - Potters Bar (Multiplex 44 - 1 x tower (10v))</t>
  </si>
  <si>
    <t>1199 - Liverpool - Aigburth Road (Multiplex 44 - 2 x tower (8v))</t>
  </si>
  <si>
    <t>1246 - Cutty Sark (Multiplex 44 - 1 x tower (8v))</t>
  </si>
  <si>
    <t>1261 - Ocean Plaza  (Multiplex 44 - 1 x tower (10v))</t>
  </si>
  <si>
    <t>1274 - Hazel Grove (E) (Multiplex 44 - ABS 2)</t>
  </si>
  <si>
    <t>1342 - Cyfartha Retail Park (Multiplex 44 - ABS 2)</t>
  </si>
  <si>
    <t>1359 - Bletchley (E) (Energize - ABS 2)</t>
  </si>
  <si>
    <t>1364 - Merthyr Tydfil (Multiplex 44 - 1 x tower (8v))</t>
  </si>
  <si>
    <t>1378 - West Auckland (E) (Multiplex 44 - 1 x tower (10v))</t>
  </si>
  <si>
    <t>1437 - Wigan Morris Street (Multiplex 44 - 1 x tower (8v))</t>
  </si>
  <si>
    <t>1448 - Loughborough (Multiplex 44 - 1 x tower (8v))</t>
  </si>
  <si>
    <t>1473 - Alnwick (E) (Multiplex 44 - 1 x tower (8v))</t>
  </si>
  <si>
    <t>1483 - Eston (E) (Energize - 1 x Tower (8v))</t>
  </si>
  <si>
    <t>1485 - Aylesford (Multiplex 44 - 1 x tower (10v))</t>
  </si>
  <si>
    <t>1492 - Cameron Toll (Multiplex 44 - 1 x tower (10v))</t>
  </si>
  <si>
    <t>1507 - Acton North (Multiplex 44 - ABS 1)</t>
  </si>
  <si>
    <t>1521 - Widnes 2 (Multiplex 44 - ABS 1)</t>
  </si>
  <si>
    <t>1545 - Barnsley (Multiplex 44 - ABS 1)</t>
  </si>
  <si>
    <t>1635 - Paddington (Multiplex 44 - ABS 2)</t>
  </si>
  <si>
    <t>1688 - Byker Kitchen (Multiplex 44 - ABS 2)</t>
  </si>
  <si>
    <t>1691 - Wigston Delivery Kitchen (Multiplex 44 - ABS 2)</t>
  </si>
  <si>
    <t>1714 - Oswestry (Multiplex 44 - ABS 2)</t>
  </si>
  <si>
    <t>2131 - Portsmouth Hub (Multiplex 44 - ABS 2)</t>
  </si>
  <si>
    <t>0043 - Staines 1 (Multiplex 44 - 1 x tower (8v))</t>
  </si>
  <si>
    <t>0169 - Wallasey (E) (Multiplex 44 - 1 x tower (8v))</t>
  </si>
  <si>
    <t>0202 - Birkenhead (E) (Multiplex 44 - 1 x tower (8v))</t>
  </si>
  <si>
    <t>0257 - Cardiff Queens Street (Multiplex 44 - 2 x towers (8v))</t>
  </si>
  <si>
    <t>0300 - Dagenham FS DT (Multiplex 44 - 2 x tower (8v))</t>
  </si>
  <si>
    <t>0308 - Osmaston Park DT (Multiplex 44 - 2 x tower (8v))</t>
  </si>
  <si>
    <t>0344 - Bromborough (E) (Multiplex 44 - 1 x tower (8v))</t>
  </si>
  <si>
    <t>0363 - Stockport Forum (E) (Multiplex 44 - 2 x tower (8v))</t>
  </si>
  <si>
    <t>0428 - Belfast 2 (Multiplex 44 - 1 x tower (8v))</t>
  </si>
  <si>
    <t>0436 - Cardiff Newport Road (Apexx 6 - 2 x towers (6 &amp; 8v))</t>
  </si>
  <si>
    <t>0462 - Milton Keynes Arena (E) (Multiplex 44 - 1 x tower (10v))</t>
  </si>
  <si>
    <t>0493 - Kitts Green (E) (Multiplex 44 - 1 x tower (10v))</t>
  </si>
  <si>
    <t>0498 - Culverhouse Cross (E) (Multiplex 44 - 1 x tower (8v))</t>
  </si>
  <si>
    <t>0566 - Hanworth (Multiplex 44 - 1 x tower (10v))</t>
  </si>
  <si>
    <t>0626 - Bedford Interchange (E) (Multiplex 44 - 2 x tower (8v))</t>
  </si>
  <si>
    <t>0664 - Livingston (E) (Multiplex 44 - 2 x tower (8v))</t>
  </si>
  <si>
    <t>0682 - Oldbury (Multiplex 44 - 2 x tower (8 &amp; 10v))</t>
  </si>
  <si>
    <t>0766 - Cardiff - St Marys Street (E) (Multiplex 44 - 1 x tower (8v))</t>
  </si>
  <si>
    <t>0895 - Bredbury (Multiplex 44 - 1 x tower (10v))</t>
  </si>
  <si>
    <t>0914 - Staines 2 (Multiplex 44 - ABS 2)</t>
  </si>
  <si>
    <t>1029 - Cardiff Excelsior Road (E) (Multiplex 44 - 1 x tower (8v))</t>
  </si>
  <si>
    <t>1095 - Sheppey D/T (Multiplex 44 - 2 x tower (7 &amp; 10v))</t>
  </si>
  <si>
    <t>1097 - Small Heath (Multiplex 44 - 2 x tower (7 &amp; 10v))</t>
  </si>
  <si>
    <t>1187 - Medway City (Multiplex 44 - 2 x tower (8v))</t>
  </si>
  <si>
    <t>1234 - Stechford Retail Park (E) (Multiplex 44 - 1 x tower (10v))</t>
  </si>
  <si>
    <t>1316 - Selby (Multiplex 44 - ABS 1)</t>
  </si>
  <si>
    <t>1362 - Cardiff Shopping Centre (Multiplex 44 - 1 x tower (8v))</t>
  </si>
  <si>
    <t>1475 - Derby (E) (Multiplex 44 - ABS 2)</t>
  </si>
  <si>
    <t>1577 - Cardiff Ty Glas (Multiplex 44 - ABS 1)</t>
  </si>
  <si>
    <t>1599 - Broadstairs (Multiplex 44 - ABS 2)</t>
  </si>
  <si>
    <t>1638 - Boston (Multiplex 44 - ABS 2)</t>
  </si>
  <si>
    <t>1655 - Sittingbourne Delivery Kitchen (Multiplex 44 - ABS 2)</t>
  </si>
  <si>
    <t>1658 - Selly Oak (Multiplex 44 - ABS 2)</t>
  </si>
  <si>
    <t>1667 - Brownhills (Multiplex 44 - ABS 2)</t>
  </si>
  <si>
    <t>1670 - Colchester (Multiplex 44 - ABS 2)</t>
  </si>
  <si>
    <t>1671 - Folkstone (Tesco) (Multiplex 44 - ABS 2)</t>
  </si>
  <si>
    <t>1672 - Thirsk (Multiplex 44 - ABS 2)</t>
  </si>
  <si>
    <t>1674 - Belfast Ballygomartin (Tesco) (Multiplex 44 - ABS 2)</t>
  </si>
  <si>
    <t>1675 - Louth (Multiplex 44 - ABS 2)</t>
  </si>
  <si>
    <t>1678 - Dewsbury (Multiplex 44 - ABS 2)</t>
  </si>
  <si>
    <t>1679 - Tyneside Delivery Kitchen (Multiplex 44 - ABS 2)</t>
  </si>
  <si>
    <t>1680 - Erith Delivery Kitchen (Multiplex 44 - ABS 2)</t>
  </si>
  <si>
    <t>1681 - Bermondsey Delivery Kitchen (Multiplex 44 - ABS 2)</t>
  </si>
  <si>
    <t>1684 - Nelson Broadway (Multiplex 44 - ABS 2)</t>
  </si>
  <si>
    <t>1685 - Christchurch (Multiplex 44 - ABS 2)</t>
  </si>
  <si>
    <t>1686 - Coventry Abbey Park (Asda) (Multiplex 44 - ABS 2)</t>
  </si>
  <si>
    <t>1689 - Cumbernauld Craiglinn Park (Multiplex 44 - ABS 2)</t>
  </si>
  <si>
    <t>1690 - Blyth (Worksop) (Multiplex 44 - ABS 2)</t>
  </si>
  <si>
    <t>1692 - Barrhead Glasgow (Multiplex 44 - ABS 2)</t>
  </si>
  <si>
    <t>1693 - Swansea - Tesco (Multiplex 44 - 2 x tower (14v))</t>
  </si>
  <si>
    <t>1695 - Bidston Moss (Multiplex 44 - ABS 2)</t>
  </si>
  <si>
    <t>1698 - Mansfield Asda (Multiplex 44 - ABS 2)</t>
  </si>
  <si>
    <t>1700 - Winchester (Multiplex 44 - ABS 2)</t>
  </si>
  <si>
    <t>1701 - Aberdeen Craigshaw Road (Multiplex 44 - ABS 2)</t>
  </si>
  <si>
    <t>1705 - Peterborough Delivery Kitchen (Multiplex 44 - ABS 2)</t>
  </si>
  <si>
    <t>1709 - Bedford Fairhill (Multiplex 44 - ABS 2)</t>
  </si>
  <si>
    <t>1711 - Motherwell (Multiplex 44 - ABS 2)</t>
  </si>
  <si>
    <t>1716 - Leek Churnet Way (Multiplex 44 - ABS 2)</t>
  </si>
  <si>
    <t>1721 - Lowestoft (Multiplex 44 - ABS 2)</t>
  </si>
  <si>
    <t>1888 - Copper Pot Knowlsey (Multiplex 44 - ABS 2)</t>
  </si>
  <si>
    <t>2091 - Wrexham Delivery Kitchen  (Multiplex 44 - ABS 2)</t>
  </si>
  <si>
    <t>0612 - Traveller Friend (Energize - 1 x Tower (10v))</t>
  </si>
  <si>
    <t>2070 - Taplow (Multiplex 44 - ABS 2)</t>
  </si>
  <si>
    <t>Anisha Sharma</t>
  </si>
  <si>
    <t>Harry Rashid</t>
  </si>
  <si>
    <t>Carol Rogerson</t>
  </si>
  <si>
    <t>Ron Mounsey</t>
  </si>
  <si>
    <t>Richard Forte</t>
  </si>
  <si>
    <t>Franchisee</t>
  </si>
  <si>
    <t>David Shawyer</t>
  </si>
  <si>
    <t>0015 - Earls Court</t>
  </si>
  <si>
    <t>0385 - Kingston</t>
  </si>
  <si>
    <t>0346 - Peterborough DT</t>
  </si>
  <si>
    <t>0480 - Bridgend (Multiplex 44 - ABS 2)</t>
  </si>
  <si>
    <t>1669 - Ilminster (Multiplex 44 - ABS 2)</t>
  </si>
  <si>
    <t>1697 - Ipswich Tesco (Multiplex 44 - ABS 2)</t>
  </si>
  <si>
    <t>1911 - Skegness (Multiplex 44 - ABS 2)</t>
  </si>
  <si>
    <t>1996 - Wrexham (Multiplex 44 - ABS 2)</t>
  </si>
  <si>
    <t>2105 - Sandwich (Multiplex 44 - ABS 2)</t>
  </si>
  <si>
    <t>2144 - Basildon Delivery Kitchen (Multiplex 44 - ABS 2)</t>
  </si>
  <si>
    <t>2183 - Harlow Delivery Kitchen (Multiplex 44 - ABS 2)</t>
  </si>
  <si>
    <t>2210 - Liverpool Delivery Kitchen (Multiplex 44 - ABS 2)</t>
  </si>
  <si>
    <t>0037 - Walthamstow (Multiplex 44 - ABS 2)</t>
  </si>
  <si>
    <t>0674 - Kingsmill (Energize - ABS 2 &amp; 1 x Tower (8v))</t>
  </si>
  <si>
    <t>0929 - Telford Forge (Multiplex 44 - ABS 2 &amp; 1 x tower (8v))</t>
  </si>
  <si>
    <t>0119 - MAIDENHEAD (Multiplex 44 - 1 x tower (8v))</t>
  </si>
  <si>
    <t>0421 - Chelmsford - Boreham Interchange (Multiplex 44 - 1 x tower (10v))</t>
  </si>
  <si>
    <t>1358 - BEACONSFIELD MSA</t>
  </si>
  <si>
    <t>Jamie Catling</t>
  </si>
  <si>
    <t>Taimoor Sheikh</t>
  </si>
  <si>
    <t>Victor Arcinega</t>
  </si>
  <si>
    <t>Mark Nutall</t>
  </si>
  <si>
    <t xml:space="preserve">Alan Halliday </t>
  </si>
  <si>
    <t>Alan Butchers</t>
  </si>
  <si>
    <t>Jose Calaza</t>
  </si>
  <si>
    <t>Mike Guerin</t>
  </si>
  <si>
    <t>NB. Where Filter Flow is unavailable, the average across all restaurants is 80.73% of Coarse Flow goes through DP filter.</t>
  </si>
  <si>
    <t>Service Co.</t>
  </si>
  <si>
    <t>Unique</t>
  </si>
  <si>
    <t>Cost vs Bench*</t>
  </si>
  <si>
    <t>FME Services UK Ltd</t>
  </si>
  <si>
    <t>ESG</t>
  </si>
  <si>
    <t>IPM</t>
  </si>
  <si>
    <t>Wessex</t>
  </si>
  <si>
    <t>JAC</t>
  </si>
  <si>
    <t>ABS</t>
  </si>
  <si>
    <t>Laura Wilder</t>
  </si>
  <si>
    <t>1741 - Bristol Emersons Green (Multiplex 44 - ABS 2)</t>
  </si>
  <si>
    <t xml:space="preserve">Reinstall 20/2/24. </t>
  </si>
  <si>
    <t>Mohamed Nakmouch</t>
  </si>
  <si>
    <t>0640 - Chilwell (Multiplex 44 - ABS 2)</t>
  </si>
  <si>
    <t>1832 - Crewe - Market Centre (Multiplex 44 - ABS 2)</t>
  </si>
  <si>
    <t>Tony Higdon</t>
  </si>
  <si>
    <t>1998 - Fareham - Whiteley Village (Multiplex 44 - ABS 2)</t>
  </si>
  <si>
    <t>1718 - Birmingham Exchange Square (Multiplex 44 - ABS 2)</t>
  </si>
  <si>
    <t>1611 - Bolton - MANCHESTER ROAD  (Multiplex 44 - ABS 2)</t>
  </si>
  <si>
    <t>0326 - CARLISLE (Multiplex 44 - 2 x tower (8v))</t>
  </si>
  <si>
    <t>0805 - CARLISLE D/T (Multiplex 44 - 1 x tower (10v))</t>
  </si>
  <si>
    <t>2162 - Chelmer Village  (Multiplex 44 - ABS 2)</t>
  </si>
  <si>
    <t>1708 - Colliers Wood (Multiplex 44 - ABS 2)</t>
  </si>
  <si>
    <t>2027 - Didcot Orchard Centre (Multiplex 44 - ABS 2)</t>
  </si>
  <si>
    <t>1514 - DURHAM DRAGON LANE  (Multiplex 44 - ABS 2)</t>
  </si>
  <si>
    <t>1229 - Edinburgh - STRAITON (E) (Multiplex 44 - ABS 2)</t>
  </si>
  <si>
    <t>1717 - Glossop (Multiplex 44 - ABS 2)</t>
  </si>
  <si>
    <t>1702 - HAVERHILL  (Multiplex 44 - ABS 2)</t>
  </si>
  <si>
    <t>2171 - Hempstead Valley (Multiplex 44 - ABS 2)</t>
  </si>
  <si>
    <t>1737 - High Wycombe - Cressex Island (Multiplex 44 - ABS 2)</t>
  </si>
  <si>
    <t>1726 - HIGHBRIDGE  (Multiplex 44 - ABS 2)</t>
  </si>
  <si>
    <t>2124 - ILKLEY  (Multiplex 44 - ABS 2)</t>
  </si>
  <si>
    <t>0492 - KINNAIRD PARK  (Multiplex 44 - ABS 2)</t>
  </si>
  <si>
    <t>0540 - LOMBARDY</t>
  </si>
  <si>
    <t>1939 - MARTLESHAM HEATH  (Multiplex 44 - ABS 2)</t>
  </si>
  <si>
    <t>1704 - Milford Haven (Multiplex 44 - ABS 2)</t>
  </si>
  <si>
    <t>1868 - Northallerton (Multiplex 44 - ABS 2)</t>
  </si>
  <si>
    <t>2211 - Preston Delivery Kitchen (Multiplex 44 - ABS 2)</t>
  </si>
  <si>
    <t>1899 - QUEENSFERRY (Multiplex 44 - ABS 2)</t>
  </si>
  <si>
    <t>1244 - Shrewsbury - Battlefield Road (Multiplex 44 - 1 x tower (8v))</t>
  </si>
  <si>
    <t>2125 - Skelton Lakes (Multiplex 44 - ABS 2)</t>
  </si>
  <si>
    <t>2095 - Southport Central 12 (Multiplex 44 - ABS 2)</t>
  </si>
  <si>
    <t>1218 - Sunderland 2 - North Moor Rd (Multiplex 44 - ABS 2)</t>
  </si>
  <si>
    <t>2393 - Sunderland Delivery Kitchen (Multiplex 44 - ABS 2)</t>
  </si>
  <si>
    <t>0936 - Team Valley (Multiplex 44 - 1 x tower (10v))</t>
  </si>
  <si>
    <t>2176 - Warminster (Multiplex 44 - ABS 2)</t>
  </si>
  <si>
    <t>0780 - Wigston (Multiplex 44 - ABS 2 &amp; 1 x Tower (8v))</t>
  </si>
  <si>
    <t>7131 - Nenagh (Multiplex 44 - ABS 2)</t>
  </si>
  <si>
    <t>7143 - Carrick on Shannon (Multiplex 44 - ABS 2)</t>
  </si>
  <si>
    <t>Jonny Nassau</t>
  </si>
  <si>
    <t>Dean Fitzmaurice</t>
  </si>
  <si>
    <t>Amy Cridland</t>
  </si>
  <si>
    <t>Pritpal Singh</t>
  </si>
  <si>
    <t>No flows</t>
  </si>
  <si>
    <t>Q4 Power</t>
  </si>
  <si>
    <t>1041 - KINGS CROSS 2  (Multiplex 44 - ABS 2)</t>
  </si>
  <si>
    <t>1712 - BURY ST EDMUNDS  (Multiplex 44 - ABS 2)</t>
  </si>
  <si>
    <t>1713 - CRAWLEY - GATWICK RD  (Multiplex 44 - ABS 2)</t>
  </si>
  <si>
    <t>1773 - LINCOLN SHOWGROUND  (Multiplex 44 - ABS 2)</t>
  </si>
  <si>
    <t>1806 - Middleton - St GEORGE'S RETAIL PK  (Multiplex 44 - ABS 2)</t>
  </si>
  <si>
    <t>1981 - CHESTER COLISEUM SHOPPING PARK  (Multiplex 44 - ABS 2)</t>
  </si>
  <si>
    <t>2194 - Leatherhead - Church St (Multiplex 44 - ABS 2)</t>
  </si>
  <si>
    <t>2233 - SWANLEY CENTRE (Multiplex 44 - ABS 2)</t>
  </si>
  <si>
    <t>2345 - NEWARK - LONDON RD  (Multiplex 44 - ABS 2)</t>
  </si>
  <si>
    <t>2352 - Warrington Delivery Kitchen (Multiplex 44 - ABS 2)</t>
  </si>
  <si>
    <t>2448 - SALFORD TRAFFORD RD  (Multiplex 44 - ABS 2)</t>
  </si>
  <si>
    <t>2526 - Basildon - PITSEA NORTHLAND  (Multiplex 44 - ABS 2)</t>
  </si>
  <si>
    <t>Reema Mavani</t>
  </si>
  <si>
    <t>Trishna Vaid</t>
  </si>
  <si>
    <t>Elizabeth Isherwood</t>
  </si>
  <si>
    <t>In House</t>
  </si>
  <si>
    <t>Sandy Madhar</t>
  </si>
  <si>
    <t>Richard Cross</t>
  </si>
  <si>
    <t>David Walker</t>
  </si>
  <si>
    <t>Paddy Cusack</t>
  </si>
  <si>
    <t>R+S Services</t>
  </si>
  <si>
    <t>Lee Bryant</t>
  </si>
  <si>
    <t>Shanu Subra</t>
  </si>
  <si>
    <t>Greg Abbott</t>
  </si>
  <si>
    <t>Walter Wright</t>
  </si>
  <si>
    <t>Peter Tassell</t>
  </si>
  <si>
    <t>0788 - AIRDRIE (Energize &amp; Tower )</t>
  </si>
  <si>
    <t>2149 - Basingstoke - HATCH WARREN  (Multiplex 44 - ABS 2)</t>
  </si>
  <si>
    <t>1546 - Bracknell - THE LEXICON  (Multiplex 44 - ABS 1)</t>
  </si>
  <si>
    <t>1633 - Bristol Hengrove DK (Multiplex 44 - ABS 2)</t>
  </si>
  <si>
    <t>0618 - BUCKSBURN (Energize &amp; Tower )</t>
  </si>
  <si>
    <t>0967 - COSHAM D/T</t>
  </si>
  <si>
    <t>1539 - DALKEITH  (Multiplex 44 - ABS 1)</t>
  </si>
  <si>
    <t>0637 - Edinburgh - TELFORD ROAD  (Multiplex 44 - ABS 1)</t>
  </si>
  <si>
    <t>0006 - KENSINGTON  (ABS 1.0)</t>
  </si>
  <si>
    <t>0089 - PORTSMOUTH COM RD (Multiplex 44 - 1 x tower (10v))</t>
  </si>
  <si>
    <t>1487 - PORTSMOUTH NORTH HARBOUR D/T</t>
  </si>
  <si>
    <t>0486 - Richmond (Multiplex 44 - ABS 2)</t>
  </si>
  <si>
    <t>0413 - SHREWSBURY MEOLE BRACE</t>
  </si>
  <si>
    <t>1166 - The Chimes (INTU) (P)</t>
  </si>
  <si>
    <t>2500 - TUNSTALL (Multiplex 44 - ABS 2)</t>
  </si>
  <si>
    <t>0050 - UXBRIDGE</t>
  </si>
  <si>
    <t>1163 - WATERLOO STN</t>
  </si>
  <si>
    <t>Copy to Craig Dilnot</t>
  </si>
  <si>
    <t>JHES</t>
  </si>
  <si>
    <t>2474 - BRENTWOOD HIGH STREET  (Multiplex 44 - ABS 2)</t>
  </si>
  <si>
    <t>Steve Smith</t>
  </si>
  <si>
    <t>Abel Campos/2</t>
  </si>
  <si>
    <t>1810 - ELLESMERE PORT (ABS 2.0) (Multiplex 44 - ABS 2)</t>
  </si>
  <si>
    <t>0550 - Farnborough (Multiplex 44 - ABS 2 )</t>
  </si>
  <si>
    <t>2610 - FOLKSTONE SERVICES  (Multiplex 44 - ABS 2)</t>
  </si>
  <si>
    <t>Road Chef</t>
  </si>
  <si>
    <t>Abel Campos/1</t>
  </si>
  <si>
    <t>2291 - HIGH WYCOMBE RETAIL PK  (Multiplex 44 - ABS 2)</t>
  </si>
  <si>
    <t>2551 - OXFORD CORNMARKET  (Multiplex 44 - ABS 2)</t>
  </si>
  <si>
    <t>Harbir Singh Bakshi</t>
  </si>
  <si>
    <t>Richard Marcroft</t>
  </si>
  <si>
    <t>1034 - Prescot Retail Park (Multiplex 44 - ABS 2)</t>
  </si>
  <si>
    <t>1715 - Enniskillen (Multiplex 44 - ABS 2)</t>
  </si>
  <si>
    <t>1770 - Magherafelt (Multiplex 44 - ABS 2)</t>
  </si>
  <si>
    <t>Q1 '25 Power</t>
  </si>
  <si>
    <t>New Mx44 in early Nov has fixed quality.Power usgae still very high</t>
  </si>
  <si>
    <t>New Mx. has revolutionised quality. Filter data sometimes higher than Coarse? Lower power post refit.</t>
  </si>
  <si>
    <t>Welbilt power test</t>
  </si>
  <si>
    <t xml:space="preserve"> IB right on 5°C mark but water flowing to ABS &amp; towers is fine. High vol. Performance consistent. Sensor placement?</t>
  </si>
  <si>
    <t>ABS still compensating for high Sys A temps. Power low as a result</t>
  </si>
  <si>
    <t>Power sensor data wrong - too low</t>
  </si>
  <si>
    <t>Very poor 4G signal @ site</t>
  </si>
  <si>
    <t>IQ 100 since reopened post COTF</t>
  </si>
  <si>
    <t>Equipment Age</t>
  </si>
  <si>
    <t>ABS/PCB failure Apr25 - site down for 2/3 days</t>
  </si>
  <si>
    <t>ACS</t>
  </si>
  <si>
    <t>Joanne Jones</t>
  </si>
  <si>
    <t>0068 - KILBURN (ABS 2.0)</t>
  </si>
  <si>
    <t>0917 - BRACKNELL 2 (Multiplex 44 - 2 x towers (8v))</t>
  </si>
  <si>
    <t>0970 - Stairfoot (E) (Multiplex 44 - ABS 2)</t>
  </si>
  <si>
    <t>0011 - SHEPHERDS BUSH</t>
  </si>
  <si>
    <t>1774 - SHEPSHED - LEICESTER RD  (Multiplex 44 - ABS 2)</t>
  </si>
  <si>
    <t>2042 - EXETER - TESCOS (ABS 2.0)</t>
  </si>
  <si>
    <t>2586 - SUTTON IN ASHFIELD (ABS 2.0) (Multiplex 44 - ABS 2)</t>
  </si>
  <si>
    <t>Keesia Pearce</t>
  </si>
  <si>
    <t>Bruce Baillie</t>
  </si>
  <si>
    <t xml:space="preserve">Angus Fraser </t>
  </si>
  <si>
    <t>Q2 '25 Power</t>
  </si>
  <si>
    <t>Network North</t>
  </si>
  <si>
    <t>Network East</t>
  </si>
  <si>
    <t>Network West</t>
  </si>
  <si>
    <t>DML Electrical Services</t>
  </si>
  <si>
    <t>Sys A high until early June but Ice Bath solid. Power back to 'normal'</t>
  </si>
  <si>
    <t xml:space="preserve">Ice bath more settled &amp; Sys A fluctuations less pronounced suggesting more equal use of both towers </t>
  </si>
  <si>
    <t xml:space="preserve">Sys A fixed end April - ABS compensating for lapses since. Ice bath still prone to fluctuating. </t>
  </si>
  <si>
    <t>Ice bath/power issue 8-18th April. ABS currently masking most issues, but tower will suffer</t>
  </si>
  <si>
    <t>Frozen ice bath 1-4th June</t>
  </si>
  <si>
    <t>Very power efficient (too much so?)</t>
  </si>
  <si>
    <t>Power usage remains low after fix.</t>
  </si>
  <si>
    <t>Gateway removed by Franchisee</t>
  </si>
  <si>
    <t>Power use looks high for a new Mx44</t>
  </si>
  <si>
    <t>Sys A fluctuation fixed end-Apr.</t>
  </si>
  <si>
    <t>Jittery ice bath &amp; lately rising Sys A accompanied by power increase</t>
  </si>
  <si>
    <t>Rising power use (weather related?)</t>
  </si>
  <si>
    <t>3 x (accidental?) power outages in Q2, otherwise solid.</t>
  </si>
  <si>
    <t>Continues to be solid after fix in March25</t>
  </si>
  <si>
    <t>2000 - Basingstoke - Chineham Shopping Centre (Multiplex 44 - ABS 2)</t>
  </si>
  <si>
    <t>Ice bath failed lunchtime on 7th July</t>
  </si>
  <si>
    <t>*Benchmark power cost (McOpCo average in Q2)</t>
  </si>
  <si>
    <t>IRLX from 15/8/25 - 15/10/25</t>
  </si>
  <si>
    <t>Q4 '24</t>
  </si>
  <si>
    <t>Relay issue 27/8 - 5/9</t>
  </si>
  <si>
    <t>Power fluctuation affecting ice bath (1/9 onwards)</t>
  </si>
  <si>
    <t>Recirc issue Sept25</t>
  </si>
  <si>
    <t>Henry Terefenko</t>
  </si>
  <si>
    <t>Graham Angus</t>
  </si>
  <si>
    <t>Ryan Straub</t>
  </si>
  <si>
    <t>1706 - BUXTON - STATION ROAD  (Multiplex 44 - ABS 2)</t>
  </si>
  <si>
    <t>1710 - AYLESBURYS ASKEYS  (Multiplex 44 - ABS 2)</t>
  </si>
  <si>
    <t>Don Gordon</t>
  </si>
  <si>
    <t>1795 - DINNINGTON  (Multiplex 44 - ABS 2)</t>
  </si>
  <si>
    <t xml:space="preserve">Franco Ventura </t>
  </si>
  <si>
    <t>1804 - LARKHALL (ABS 2.0)</t>
  </si>
  <si>
    <t>Andrew Gibson</t>
  </si>
  <si>
    <t>1858 - NORWICH - RIVERSIDE  (Multiplex 44 - ABS 2)</t>
  </si>
  <si>
    <t>Jayne Aspin-Mayne</t>
  </si>
  <si>
    <t>2347 - WICKFORD HIGH STREET  (Multiplex 44 - ABS 2)</t>
  </si>
  <si>
    <t>2374 - Cheltenham - GLOUCESTER ROAD  (Multiplex 44 - ABS 2)</t>
  </si>
  <si>
    <t>2606 - CHATHAM DOCKSIDE OUTLET  (Multiplex 44 - ABS 2)</t>
  </si>
  <si>
    <t>1731 - Eastbourne - SOVEREIGN HARBOUR R/PK  (Multiplex 44 - ABS 2)</t>
  </si>
  <si>
    <t>2145 - HAILSHAM  (Multiplex 44 - ABS 2)</t>
  </si>
  <si>
    <t>Michael Robson</t>
  </si>
  <si>
    <t>Vinny Sinnathamby</t>
  </si>
  <si>
    <t>Q3 2025 Power</t>
  </si>
  <si>
    <t>Steady during the day but jittery overnight.  Ice Bath issue mid-Aug</t>
  </si>
  <si>
    <t>Sys A went rogue 28/4. Fixed 13/9. Ice bath solid.</t>
  </si>
  <si>
    <t>Sys A sensor repositioned 12/6 fixing high temp issue.Solid ice bath but jittery overnight.</t>
  </si>
  <si>
    <t>Ice bath constantly blows out under pressure. Needs re-gas?</t>
  </si>
  <si>
    <t>Fluctuating ice bath to 13/8 when fixed. Recirc issue to 25/9. Solid since.</t>
  </si>
  <si>
    <t xml:space="preserve">Ice bath struggles at peak times. </t>
  </si>
  <si>
    <t xml:space="preserve">Ice bath blew out daily Jul/Aug - better in Sept </t>
  </si>
  <si>
    <t>Ice bath blows out every day. Power use remains very high.</t>
  </si>
  <si>
    <t>Sarah McLean</t>
  </si>
  <si>
    <t>Fine July/Aug - Ice Bath goes pear-shaped in Sept. Mx50 - sys B is running hot hence IQ score</t>
  </si>
  <si>
    <t xml:space="preserve">Ice bath blows out every day. </t>
  </si>
  <si>
    <t xml:space="preserve"> V. low filter data issue fixed</t>
  </si>
  <si>
    <t>Major recirc issue for most of July. Followed by fluctuating icebath from 5th Aug</t>
  </si>
  <si>
    <t>Ice bath started to struggle mid-June onwards. Fixed 29/8/25. Masked by ABS</t>
  </si>
  <si>
    <t>Too new</t>
  </si>
  <si>
    <t>Intermittantly jittery ice bath</t>
  </si>
  <si>
    <t>Ice bath issue 16-19 July. Power sensor not working properly - needs replacing</t>
  </si>
  <si>
    <t>Major ice bath issue 5-25 July. Fine since.</t>
  </si>
  <si>
    <t>Ice bath issue 19 Aug - 3rd Sept</t>
  </si>
  <si>
    <t xml:space="preserve">Ice bath ropey early-Jan. Don’t send to Ismail </t>
  </si>
  <si>
    <t>Relay issue 5/6th Aug</t>
  </si>
  <si>
    <t>Recirc issue 1-4th Aug</t>
  </si>
  <si>
    <t>3 small Ice Bath issues in Aug. Wierd Sys A Rtn spike end-Aug.</t>
  </si>
  <si>
    <t>Ice bath occasionally blowing out</t>
  </si>
  <si>
    <t>Ice bath occasionally blowing out - hence IQ score</t>
  </si>
  <si>
    <t xml:space="preserve">Ice bath blows out every day - ABS partly compensating </t>
  </si>
  <si>
    <t>Ice bath blows out every day</t>
  </si>
  <si>
    <t>Ice bath occasionally fails under pressure</t>
  </si>
  <si>
    <t>Recirc issue most of August</t>
  </si>
  <si>
    <t>Ice bath struggling under pressure. Bigger issue 5-12th Sept</t>
  </si>
  <si>
    <t>NEW Mx44 19/4/25 - better performance &amp; drastically reduced power usage vs PY, but still high</t>
  </si>
  <si>
    <t xml:space="preserve">Old site in listed building. Ice Bath continues to blow out daily under pressure </t>
  </si>
  <si>
    <t>Q4 2025</t>
  </si>
  <si>
    <t>0008 - Victoria</t>
  </si>
  <si>
    <t>0025 - Fulham</t>
  </si>
  <si>
    <t>0263 - Ruislip High Street</t>
  </si>
  <si>
    <t>0340 - CRICKLEWOOD</t>
  </si>
  <si>
    <t>0374 - Victoria Place</t>
  </si>
  <si>
    <t>0484 - Target</t>
  </si>
  <si>
    <t>0500 - Notting Hill Gate</t>
  </si>
  <si>
    <t>0579 - HERNE BAY D/T</t>
  </si>
  <si>
    <t>0624 - Strood D/T (Multiplex 44 - 2 x ABS 2)</t>
  </si>
  <si>
    <t>0658 - Hammersmith 2</t>
  </si>
  <si>
    <t>1011 - Victoria Station</t>
  </si>
  <si>
    <t>1096 - Queensway</t>
  </si>
  <si>
    <t>1368 - CLACKET LANE MSA (EAST) (Multiplex 44 - 1 x tower (10v))</t>
  </si>
  <si>
    <t>1369 - CLACKET LANE MSA (WEST) (Multiplex 44 - 2 x tower (10v))</t>
  </si>
  <si>
    <t>1396 - Greenford 2</t>
  </si>
  <si>
    <t>1736 - LIVINGSTON FAIRWAYS (ABS 2.0)</t>
  </si>
  <si>
    <t>1739 - Ashford - Chart Road  (Multiplex 44 - ABS 2)</t>
  </si>
  <si>
    <t>1746 - Coleraine (Multiplex 44 - ABS 2)</t>
  </si>
  <si>
    <t>1767 - Bridgnorth (Multiplex 44 - ABS 2)</t>
  </si>
  <si>
    <t>1769 - Malton - Edenhouse Rd  (Multiplex 44 - ABS 2)</t>
  </si>
  <si>
    <t>1772 - NORWICH MOUSEHOLD (ABS2.0)</t>
  </si>
  <si>
    <t>1779 - BARNSDALE BAR  (Multiplex 44 - ABS 2)</t>
  </si>
  <si>
    <t>1801 - Crediton - Joesph Locke Way  (Multiplex 44 - ABS 2)</t>
  </si>
  <si>
    <t>1826 - DONCASTER MOTO SERVICES</t>
  </si>
  <si>
    <t>2033 - Ruislip Dairy Lane</t>
  </si>
  <si>
    <t>2099 - Winsford - Bostock Road (Multiplex 44 - ABS 2)</t>
  </si>
  <si>
    <t>2206 - FAKENHAM - HOLT RD (ABS 2.0)</t>
  </si>
  <si>
    <t>2237 - KING WILLIAM ST  (Multiplex 44 - ABS 2)</t>
  </si>
  <si>
    <t>2245 - Stockton - Yarm Road  (Multiplex 44 - ABS 2)</t>
  </si>
  <si>
    <t>2248 - Nottingham Giltbrook (Multiplex 44 - ABS 2)</t>
  </si>
  <si>
    <t>2256 - WOKINGHAM  (Multiplex 44 - ABS 2)</t>
  </si>
  <si>
    <t>2258 - CLAYTON GREEN  (Multiplex 44 &amp; ABS 2.0)</t>
  </si>
  <si>
    <t>2268 - Caterham Croydon Rd (Multiplex 44 - ABS 2)</t>
  </si>
  <si>
    <t>2318 - RICKMANSWORTH (Multiplex 44 - ABS 2)</t>
  </si>
  <si>
    <t>2326 - Cheshunt - BROOKFIELD SHOPPING CENTRE (Multiplex 44 - ABS 2)</t>
  </si>
  <si>
    <t>2382 - GOSPORT HIGH STREET (Multiplex 44 - ABS 2)</t>
  </si>
  <si>
    <t>2643 - HEADINGLEY (ABS 2.0)</t>
  </si>
  <si>
    <t>2649 - BRIDGEND OUTLET VILLAGE  (Multiplex 44 - ABS 2)</t>
  </si>
  <si>
    <t>2725 - DERBY- THE MALLARD (Multiplex 44 - ABS 2)</t>
  </si>
  <si>
    <t>Shafali Shown-Keen</t>
  </si>
  <si>
    <t>Lee Gallimore</t>
  </si>
  <si>
    <t>Mathew Jackson</t>
  </si>
  <si>
    <t>Jon Swaby</t>
  </si>
  <si>
    <t>Mike McCollum</t>
  </si>
  <si>
    <t>Simon Brown</t>
  </si>
  <si>
    <t>Ash Raju</t>
  </si>
  <si>
    <t>Emma Williams</t>
  </si>
  <si>
    <t>Kevin Foley</t>
  </si>
  <si>
    <t>John Loizou</t>
  </si>
  <si>
    <t>Tom Jamison</t>
  </si>
  <si>
    <t>0253 - NEWCASTLE-UPON-TYNE</t>
  </si>
  <si>
    <t>0254 - South Shields - High St</t>
  </si>
  <si>
    <t>0609 - MELTON MOWBRAY</t>
  </si>
  <si>
    <t>0743 - COSELEY</t>
  </si>
  <si>
    <t>0748 - METRO CENTRE 2</t>
  </si>
  <si>
    <t>0778 - Boldon D/T (Multiplex 44)</t>
  </si>
  <si>
    <t>0891 - BILSTON</t>
  </si>
  <si>
    <t>0894 - SWANSEA 2 (ABS 1.0)</t>
  </si>
  <si>
    <t>0932 - Blaydon Shopping Centre</t>
  </si>
  <si>
    <t>1069 - South Shields DT (Multiplex 44 - ABS 2)</t>
  </si>
  <si>
    <t>1555 - STANLEY (ABS 1.0)</t>
  </si>
  <si>
    <t>1571 - GRANTHAM COLSTERWORTH (ABS 1.0)</t>
  </si>
  <si>
    <t>1743 - AMMANFORD TESCO (Swansea) (Multiplex 44 - ABS 2)</t>
  </si>
  <si>
    <t>EP Oct 25</t>
  </si>
  <si>
    <t>EP Nov 25</t>
  </si>
  <si>
    <t>EP Dec 25</t>
  </si>
  <si>
    <t>EP Q4 25</t>
  </si>
  <si>
    <t>EP 12mths Avg</t>
  </si>
  <si>
    <t>Equipment Performance</t>
  </si>
  <si>
    <t>Power</t>
  </si>
  <si>
    <t>Q4 Ice Bath Efficiency</t>
  </si>
  <si>
    <t>PCB issue 2/1/26</t>
  </si>
  <si>
    <t>Mike Wallace</t>
  </si>
  <si>
    <t>0556 - Upton</t>
  </si>
  <si>
    <t>Power (Previous 5 x Qtrs)</t>
  </si>
  <si>
    <t>This Qtr - Equipment Performance</t>
  </si>
  <si>
    <t xml:space="preserve">Q1 '25 </t>
  </si>
  <si>
    <t xml:space="preserve">Q2 '25 </t>
  </si>
  <si>
    <t>Q4 '25</t>
  </si>
  <si>
    <t>Dean Seary</t>
  </si>
  <si>
    <t>Sys A issue fixed 27/11/25. Fine since.</t>
  </si>
  <si>
    <t>Power down substantially from Summer peak</t>
  </si>
  <si>
    <t>Ice bath solid - Sys A problematic early Oct - better since</t>
  </si>
  <si>
    <t>Ice bath fixed 3rd Nov - Sys A consistemt but slightly high</t>
  </si>
  <si>
    <t>Power usage climbing slowly</t>
  </si>
  <si>
    <t>New Mx44 in Oct has fixed all previous issues</t>
  </si>
  <si>
    <t>Ice bath fixed 21/10/25</t>
  </si>
  <si>
    <t>Sys A flow fixed 1/12</t>
  </si>
  <si>
    <t>Something (?) fixed 7th Nov to bring down Sys A Rtn - Ice Bath solid. Power low even though turnd off at night?</t>
  </si>
  <si>
    <t>Ice bath solid - Sys A flow &amp; Rtn both high - low power suggests pump/motor failure</t>
  </si>
  <si>
    <t>Sys A issue fixed 24/11. Fine since</t>
  </si>
  <si>
    <t>Ice bath solid &amp; Sys A flow high - low power suggests pump/motor failure</t>
  </si>
  <si>
    <t>Ice bath solid - Sys A flow high but consistent after repair in Aug.</t>
  </si>
  <si>
    <t>Ice bath fixed Nov25</t>
  </si>
  <si>
    <t>Ice bath solid but Sys A wildly fluctuating - worse since Christmas</t>
  </si>
  <si>
    <t>Ice bath fluctuates occasionally. Sys A worse since Christmas.</t>
  </si>
  <si>
    <t>Ice bath solid - Sys A flow high but consistent after repair 24 Nov 25</t>
  </si>
  <si>
    <t>Sys A = sensor positioning was wrong hence low 12mth EP score</t>
  </si>
  <si>
    <t>New Mx44 installed 25/3 - good since</t>
  </si>
  <si>
    <t>Poor ice bath until early Aug. Fixed blew out again (16/9/25). Fixed again 11/11/25</t>
  </si>
  <si>
    <r>
      <rPr>
        <sz val="12"/>
        <color theme="1"/>
        <rFont val="Calibri (Body)"/>
      </rPr>
      <t xml:space="preserve">COTF 28/11 to 15/4. </t>
    </r>
    <r>
      <rPr>
        <sz val="12"/>
        <color theme="1"/>
        <rFont val="Calibri"/>
        <family val="2"/>
        <scheme val="minor"/>
      </rPr>
      <t>New ABS system installed. Big recirc issue midApr-mid-May. More settled now. Ice bath fine.</t>
    </r>
  </si>
  <si>
    <t>Ice bath was twitchy but better in Q4. New venting planned for very warm equipment room</t>
  </si>
  <si>
    <t>Unit is 9yrs old &amp; poorly located. Ice bath better in Q4. Power down.</t>
  </si>
  <si>
    <t>ABS Recirc issue fixed 17/9/25. Ice bath &amp; power better in Q4</t>
  </si>
  <si>
    <t>Ice bath issue in July. Major recirc failure 4th Sept - fixed early December. Ice bath solid.</t>
  </si>
  <si>
    <t>Major recirc issue fixed early July.</t>
  </si>
  <si>
    <t>Major recirc issue 29th Aug fixed 13/11/25. Ice bath soid.</t>
  </si>
  <si>
    <t>Power usage reducing in Q4 down from Q3 peak. Sys A Rtn issue fixed 4/11/25</t>
  </si>
  <si>
    <t>Coarse data only</t>
  </si>
  <si>
    <t>Power increase is actually now 'normal' after Recirc issue fixed in Feb25. Coarse data only</t>
  </si>
  <si>
    <t xml:space="preserve">Q3 '25 </t>
  </si>
  <si>
    <t>Power looks too low</t>
  </si>
  <si>
    <t>Fluctuating ice bath fixed mid-Aug but still occasionally jittery - power use still high</t>
  </si>
  <si>
    <t>Power higher than Q4 2024. Power down recently, so recent fix?</t>
  </si>
  <si>
    <t>Sys A issue fixed 24/11/25. Fine since.</t>
  </si>
  <si>
    <t>Ice bath twitchy end-Aug. Big Ice Bath issue Sept 17th fixed 20th Oct</t>
  </si>
  <si>
    <t>New Mx44 w/c 17/10/25 has fixed all issues</t>
  </si>
  <si>
    <t>Sys A Rtn issue fixed 21st Oct. Ice Bath fine. Power suspicioulsy low (but not 24hrs)</t>
  </si>
  <si>
    <t>Sys A issue- from 15th June - seemingly fixed end Nov'25</t>
  </si>
  <si>
    <t>Recirc issue end-Sept. Creeping power cost (up vs Q4 PY)</t>
  </si>
  <si>
    <t>Performance is fine but at high power cost</t>
  </si>
  <si>
    <t>Sys A probe has been repositioned 28/8 - picking up heat from Agi motor. Ice Bath issue early Nov for 1wk.</t>
  </si>
  <si>
    <t>Consistent performance., but Ice bath always close to max temp hence EP score (check positioning).</t>
  </si>
  <si>
    <t>Sys A probe repositioned end Oct - all good since</t>
  </si>
  <si>
    <t>Sys A issue fixed 19/11/25 - all good since</t>
  </si>
  <si>
    <t>New (to us). Initital data looks fine.</t>
  </si>
  <si>
    <r>
      <t xml:space="preserve">New Mx44 26/9/25 to fix constantly poor ice bath. </t>
    </r>
    <r>
      <rPr>
        <sz val="12"/>
        <color rgb="FFFF0000"/>
        <rFont val="Calibri (Body)"/>
      </rPr>
      <t>Site refurb from 23/2/26-1/4/26</t>
    </r>
  </si>
  <si>
    <r>
      <rPr>
        <sz val="12"/>
        <color rgb="FFFF0000"/>
        <rFont val="Calibri (Body)"/>
      </rPr>
      <t>Water system no longer boosted so new flow meters (28/1/26)</t>
    </r>
    <r>
      <rPr>
        <sz val="12"/>
        <color theme="1"/>
        <rFont val="Calibri"/>
        <family val="2"/>
        <scheme val="minor"/>
      </rPr>
      <t>. Warm equipment room</t>
    </r>
  </si>
  <si>
    <t>Q1 '26</t>
  </si>
  <si>
    <t>Irfan Ahmed</t>
  </si>
  <si>
    <t>Roger Khoryati</t>
  </si>
  <si>
    <t xml:space="preserve">2652 - Blackburn - MAYSON STREET </t>
  </si>
  <si>
    <t>2707 - ILKESTON</t>
  </si>
  <si>
    <t>0149 - Walton-On-Thames</t>
  </si>
  <si>
    <t>1380 - Polegate</t>
  </si>
  <si>
    <t>1478 - Dunbar</t>
  </si>
  <si>
    <t>0720 - Eastbourne</t>
  </si>
  <si>
    <t>EP Q1 '26</t>
  </si>
  <si>
    <t>Closed for refit most of Q1 '26</t>
  </si>
  <si>
    <t>Ice bath probe in wrong place.</t>
  </si>
  <si>
    <t>Q1 '26 Ice Bath Efficiency</t>
  </si>
  <si>
    <t>Ice bath fine but Sys A temps constantly high = check positioning. Recric issue 22/2-8/3</t>
  </si>
  <si>
    <t>Ice bath began fluctuating wildly from 8/3</t>
  </si>
  <si>
    <t>EP score artificially low due to wrongly positioned sensor (fixed 17/3). Power creeping upwards.</t>
  </si>
  <si>
    <t xml:space="preserve">Ice bath fine but flow above max temps due to poor positioning of sensor. Rtn repositioned 17/3. </t>
  </si>
  <si>
    <t>EP score down to poorly positioned Sys A flow sensor (fixed 21/2). New Sys A issue from 16/3 (corresponding drop in power)?</t>
  </si>
  <si>
    <t>Sys A issue 3/1 to 6/3</t>
  </si>
  <si>
    <t>Sys A issue from 2/1 (ongoing) - possible sensor reposition req'd.</t>
  </si>
  <si>
    <t>Sys A Flow &amp; Rtn both fluctuating madly</t>
  </si>
  <si>
    <t>Ice bath issue &amp; corresponding drop in power from 4/2 (ongoing)</t>
  </si>
  <si>
    <t>Unfair EP score due to slightly warm (but constant) Sys A flow sensor - positioning issue</t>
  </si>
  <si>
    <t>1/2 Titan (revised water volume in Q3). Major icebath issue 28/1-26/2</t>
  </si>
  <si>
    <t>Sys A issue on 21/10 (ongoing) - related to jittery ice bath at same time. Both fixed 22/1. New Sys A issue (&amp; drop in power) from 10th Feb</t>
  </si>
  <si>
    <t>Sys A &amp; B both fluctuate significantly. Ice bath now beginning to fluctuate (but not above threshold)</t>
  </si>
  <si>
    <t>Fluctuating Sys A. Ice bath solid.</t>
  </si>
  <si>
    <t>Fluctuating Ice bath issue from 20/2. Affecting everything (Sys A &amp; power).</t>
  </si>
  <si>
    <t xml:space="preserve">Sys A issue from 19/1 (ongoing). </t>
  </si>
  <si>
    <t>Ice bath probe needs repositioning - reading too low</t>
  </si>
  <si>
    <t>v. Long run to towers. Site not busy Mon-Fri so recirc goes into idle. Fluctuating &amp; high Sys A. Sys B fine. Ice bath probe needs repositioning - reading too low</t>
  </si>
  <si>
    <t>Sys A temps occasionally break threshold. Ice bath probe needs repositioning - reading too low</t>
  </si>
  <si>
    <t>Ice bath yoyos. Equipment room still warm. Power usage n ow high</t>
  </si>
  <si>
    <t>Power beginning to creep upwards &amp; ice bath beginning to fluctuate.</t>
  </si>
  <si>
    <t>Small ice bath issue 13/3-17/3. Power usage still high (up vs PY).</t>
  </si>
  <si>
    <t>Q1 '26 power still very high</t>
  </si>
  <si>
    <t>Big power usage rise in December'25 has contunued through Q1'26</t>
  </si>
  <si>
    <t>Ice bath fluctuating badly under pressure</t>
  </si>
  <si>
    <t>Sys A high from install (return confirms high temp). 50% power drop in mid-Nov suggests motor failure somewhere. Ice Bath solid.</t>
  </si>
  <si>
    <t xml:space="preserve">Ice bath blowing out under pressure from mid-Feb. Power suspiciously low </t>
  </si>
  <si>
    <t>Sys A issue from 5th Jan (ongoing). Corresponding power drop at the same time.</t>
  </si>
  <si>
    <t>Sys A fix 30/1 but Ice bath blew out same week (ongoing)</t>
  </si>
  <si>
    <t>Booster tank failure (16/3) &amp; stuck PCB relay (19/3)</t>
  </si>
  <si>
    <r>
      <t xml:space="preserve">Old Multiplex was knackered. Major syrup leak into IB. </t>
    </r>
    <r>
      <rPr>
        <sz val="12"/>
        <color rgb="FFFF0000"/>
        <rFont val="Calibri (Body)"/>
      </rPr>
      <t>New Mx44 installed 9/2/26</t>
    </r>
  </si>
  <si>
    <t>Sys A issue fixed 21/2</t>
  </si>
  <si>
    <t>Sys A issue fixed 10/2 - power usage up subsequently</t>
  </si>
  <si>
    <t>New Mx44 2/2/26 &amp; kit needs reinstalling - data is from January</t>
  </si>
  <si>
    <t>Sys A readings possibly high due to sensor placement. Performance is solid</t>
  </si>
  <si>
    <t>Ice bath mayhem until 3/3. Better since &amp; power down as a result (very high for overall Qtr)</t>
  </si>
  <si>
    <t>Long-term Sys A (recirc?) issue fixed 21/1. Good since</t>
  </si>
  <si>
    <t>Ice bath solid but major Sys A issue 15/2 - 3/3</t>
  </si>
  <si>
    <t>Major ice bath issue 11/1 - 24/2. Good since.</t>
  </si>
  <si>
    <t>Sys A fluctuation but consistent - possible positioning issue</t>
  </si>
  <si>
    <t>Ice bath fluctuating (low - may be positioned too close to ice bank)</t>
  </si>
  <si>
    <t>Ice bath now OK but power too low (check power clip)</t>
  </si>
  <si>
    <t>Ice bath fine since 18/1. Power use still high.</t>
  </si>
  <si>
    <t xml:space="preserve">Ice bath issue 25/3 but otherwise OK. Power still high but down vs PY. </t>
  </si>
  <si>
    <t>All good since new MX installation in Q4 '25</t>
  </si>
  <si>
    <t>Ice bath fluctuates daily but not over threshold. Sys A issue from 27/11/25 fixed on 12/1., Power still insanely high.</t>
  </si>
  <si>
    <r>
      <t>1501 - STOURBRIDGE (</t>
    </r>
    <r>
      <rPr>
        <sz val="12"/>
        <color rgb="FFC00000"/>
        <rFont val="Calibri (Body)"/>
      </rPr>
      <t>Multiplex 50</t>
    </r>
    <r>
      <rPr>
        <sz val="12"/>
        <color theme="1"/>
        <rFont val="Calibri"/>
        <family val="2"/>
        <scheme val="minor"/>
      </rPr>
      <t xml:space="preserve"> - ABS 2)</t>
    </r>
  </si>
  <si>
    <r>
      <t>1111 - Cambridge Newmarket (</t>
    </r>
    <r>
      <rPr>
        <sz val="12"/>
        <color rgb="FFC00000"/>
        <rFont val="Calibri (Body)"/>
      </rPr>
      <t xml:space="preserve">Multiplex 50 </t>
    </r>
    <r>
      <rPr>
        <sz val="12"/>
        <color theme="1"/>
        <rFont val="Calibri"/>
        <family val="2"/>
        <scheme val="minor"/>
      </rPr>
      <t>- 1 x tower (10v))</t>
    </r>
  </si>
  <si>
    <r>
      <t>1517 - SKELTON (</t>
    </r>
    <r>
      <rPr>
        <sz val="12"/>
        <color rgb="FFC00000"/>
        <rFont val="Calibri (Body)"/>
      </rPr>
      <t>Multiplex 50</t>
    </r>
    <r>
      <rPr>
        <sz val="12"/>
        <color theme="1"/>
        <rFont val="Calibri"/>
        <family val="2"/>
        <scheme val="minor"/>
      </rPr>
      <t xml:space="preserve"> - ABS 1.0)</t>
    </r>
  </si>
  <si>
    <r>
      <t>1393 - Cobham Services M4 (</t>
    </r>
    <r>
      <rPr>
        <sz val="12"/>
        <color rgb="FFC00000"/>
        <rFont val="Calibri (Body)"/>
      </rPr>
      <t>Multiplex 50</t>
    </r>
    <r>
      <rPr>
        <sz val="12"/>
        <color theme="1"/>
        <rFont val="Calibri"/>
        <family val="2"/>
        <scheme val="minor"/>
      </rPr>
      <t>)</t>
    </r>
  </si>
  <si>
    <r>
      <t>0223 - Neasden (</t>
    </r>
    <r>
      <rPr>
        <sz val="12"/>
        <color rgb="FFC00000"/>
        <rFont val="Calibri (Body)"/>
      </rPr>
      <t>Multiplex 50</t>
    </r>
    <r>
      <rPr>
        <sz val="12"/>
        <color theme="1"/>
        <rFont val="Calibri"/>
        <family val="2"/>
        <scheme val="minor"/>
      </rPr>
      <t xml:space="preserve"> - 2 x towers (8 &amp; 7v))</t>
    </r>
  </si>
  <si>
    <r>
      <t>0444 - LIVERPOOL ST (</t>
    </r>
    <r>
      <rPr>
        <sz val="12"/>
        <color rgb="FFC00000"/>
        <rFont val="Calibri (Body)"/>
      </rPr>
      <t>Multiplex 50</t>
    </r>
    <r>
      <rPr>
        <sz val="12"/>
        <color theme="1"/>
        <rFont val="Calibri"/>
        <family val="2"/>
        <scheme val="minor"/>
      </rPr>
      <t xml:space="preserve"> - 2 x towers (8v))</t>
    </r>
  </si>
  <si>
    <r>
      <t>0443 - Linwood (</t>
    </r>
    <r>
      <rPr>
        <sz val="12"/>
        <color rgb="FFC00000"/>
        <rFont val="Calibri (Body)"/>
      </rPr>
      <t>Multiplex 50</t>
    </r>
    <r>
      <rPr>
        <sz val="12"/>
        <color theme="1"/>
        <rFont val="Calibri"/>
        <family val="2"/>
        <scheme val="minor"/>
      </rPr>
      <t xml:space="preserve"> - ABS 2)</t>
    </r>
  </si>
  <si>
    <t>Sys A repositioned 15/4/26. Unit is Mx50</t>
  </si>
  <si>
    <t>New Mx 44 fitted 16/4 - needs reinstallation</t>
  </si>
  <si>
    <r>
      <t>0319 - Leicester - Fosse Park D/T (</t>
    </r>
    <r>
      <rPr>
        <sz val="12"/>
        <color rgb="FFC00000"/>
        <rFont val="Calibri (Body)"/>
      </rPr>
      <t>Multiplex 44</t>
    </r>
    <r>
      <rPr>
        <sz val="12"/>
        <color theme="1"/>
        <rFont val="Calibri"/>
        <family val="2"/>
        <scheme val="minor"/>
      </rPr>
      <t xml:space="preserve"> - 2 x towers (8v))</t>
    </r>
  </si>
  <si>
    <t xml:space="preserve">Reinstalled 12/3 - EP, IB both manualy adjusted. </t>
  </si>
  <si>
    <t>Ice bath OK.</t>
  </si>
  <si>
    <r>
      <t>1673 - Westfield London (</t>
    </r>
    <r>
      <rPr>
        <sz val="12"/>
        <color rgb="FFC00000"/>
        <rFont val="Calibri (Body)"/>
      </rPr>
      <t>Twin carb Mx44</t>
    </r>
    <r>
      <rPr>
        <sz val="12"/>
        <color theme="1"/>
        <rFont val="Calibri"/>
        <family val="2"/>
        <scheme val="minor"/>
      </rPr>
      <t>)</t>
    </r>
  </si>
  <si>
    <r>
      <t>1376 - Westfield Stratford (</t>
    </r>
    <r>
      <rPr>
        <sz val="12"/>
        <color rgb="FFC00000"/>
        <rFont val="Calibri (Body)"/>
      </rPr>
      <t xml:space="preserve">Twin carb Mx44 </t>
    </r>
    <r>
      <rPr>
        <sz val="12"/>
        <color theme="1"/>
        <rFont val="Calibri"/>
        <family val="2"/>
        <scheme val="minor"/>
      </rPr>
      <t>- 2 x ABS 2)</t>
    </r>
  </si>
  <si>
    <t>Ice bath more settled &amp; Sys A fluctuations less pronounced suggesting more equal use of both towers. Routine maintenance 23/4/26</t>
  </si>
  <si>
    <r>
      <t xml:space="preserve">Ice bath blows out every day. </t>
    </r>
    <r>
      <rPr>
        <sz val="12"/>
        <color rgb="FF0070C0"/>
        <rFont val="Calibri (Body)"/>
      </rPr>
      <t>Lighthouse trial site</t>
    </r>
  </si>
  <si>
    <r>
      <t xml:space="preserve">Sys A issue fixed 11/1. Good since. </t>
    </r>
    <r>
      <rPr>
        <sz val="12"/>
        <color rgb="FF0070C0"/>
        <rFont val="Calibri (Body)"/>
      </rPr>
      <t>Lighthouse trial site</t>
    </r>
  </si>
  <si>
    <t>Lighthouse trial site</t>
  </si>
  <si>
    <r>
      <t xml:space="preserve">Multiple ice bath issues in Q1'26 - power usage low as a result. Water usage very high - need to check drain tap. </t>
    </r>
    <r>
      <rPr>
        <sz val="12"/>
        <color rgb="FF0070C0"/>
        <rFont val="Calibri (Body)"/>
      </rPr>
      <t>Lighthouse trial site</t>
    </r>
  </si>
  <si>
    <r>
      <t>Closed for COTF in Jan. OK until then. New condenser fan fitted 15/4/26 - Ice bath went very cold…..</t>
    </r>
    <r>
      <rPr>
        <sz val="12"/>
        <color rgb="FF0070C0"/>
        <rFont val="Calibri (Body)"/>
      </rPr>
      <t>Lighthouse trial site</t>
    </r>
  </si>
  <si>
    <r>
      <t xml:space="preserve">Recirc issue fixed 23/8. ABS compensating but not for Tower. </t>
    </r>
    <r>
      <rPr>
        <sz val="12"/>
        <color rgb="FF0070C0"/>
        <rFont val="Calibri (Body)"/>
      </rPr>
      <t>Lighthouse trial site</t>
    </r>
  </si>
  <si>
    <r>
      <t xml:space="preserve">Was Mx50. New Mx44 fitted 25/2/26. Ice bath problems beforehand. Ice bath sensor needs repositioning (too cold) </t>
    </r>
    <r>
      <rPr>
        <sz val="12"/>
        <color rgb="FF0070C0"/>
        <rFont val="Calibri (Body)"/>
      </rPr>
      <t>Lighthouse trial site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</si>
</sst>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&quot;£&quot;#,##0.00"/>
    <numFmt numFmtId="167" formatCode="#,##0.00;\-#,##0.00;"/>
  </numFmts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b/>
      <sz val="12"/>
      <color indexed="9"/>
      <name val="Calibri"/>
      <family val="2"/>
      <scheme val="minor"/>
    </font>
    <font>
      <sz val="12"/>
      <color rgb="FFFF0000"/>
      <name val="Calibri (Body)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2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70C0"/>
      <name val="Arial"/>
      <family val="2"/>
    </font>
    <font>
      <b/>
      <sz val="16"/>
      <color rgb="FFFFC000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C00000"/>
      <name val="Calibri (Body)"/>
    </font>
    <font>
      <sz val="12"/>
      <color rgb="FF0070C0"/>
      <name val="Calibri (Body)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8E5E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rgb="FF00000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 applyBorder="0"/>
  </cellStyleXfs>
  <cellXfs count="112">
    <xf numFmtId="0" fontId="0" fillId="0" borderId="0" xfId="0"/>
    <xf numFmtId="2" fontId="0" fillId="0" borderId="0" xfId="0" applyNumberFormat="1"/>
    <xf numFmtId="0" fontId="1" fillId="0" borderId="0" xfId="0" applyFont="1"/>
    <xf numFmtId="2" fontId="5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9" fillId="3" borderId="0" xfId="0" applyFont="1" applyFill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 vertical="center"/>
    </xf>
    <xf numFmtId="0" fontId="10" fillId="0" borderId="0" xfId="0" applyFont="1"/>
    <xf numFmtId="0" fontId="0" fillId="0" borderId="1" xfId="0" applyBorder="1"/>
    <xf numFmtId="166" fontId="13" fillId="0" borderId="1" xfId="0" applyNumberFormat="1" applyFont="1" applyBorder="1"/>
    <xf numFmtId="166" fontId="3" fillId="0" borderId="1" xfId="0" applyNumberFormat="1" applyFont="1" applyBorder="1"/>
    <xf numFmtId="2" fontId="2" fillId="2" borderId="1" xfId="0" applyNumberFormat="1" applyFont="1" applyFill="1" applyBorder="1"/>
    <xf numFmtId="0" fontId="0" fillId="4" borderId="0" xfId="0" applyFill="1"/>
    <xf numFmtId="0" fontId="3" fillId="0" borderId="0" xfId="0" applyFont="1"/>
    <xf numFmtId="2" fontId="2" fillId="2" borderId="1" xfId="0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8" fillId="0" borderId="0" xfId="0" applyFont="1"/>
    <xf numFmtId="2" fontId="5" fillId="0" borderId="1" xfId="0" applyNumberFormat="1" applyFont="1" applyBorder="1"/>
    <xf numFmtId="0" fontId="0" fillId="0" borderId="0" xfId="0" applyAlignment="1">
      <alignment horizontal="left"/>
    </xf>
    <xf numFmtId="0" fontId="14" fillId="10" borderId="3" xfId="0" applyFont="1" applyFill="1" applyBorder="1"/>
    <xf numFmtId="0" fontId="2" fillId="10" borderId="0" xfId="0" applyFont="1" applyFill="1"/>
    <xf numFmtId="2" fontId="0" fillId="0" borderId="0" xfId="0" applyNumberFormat="1" applyAlignment="1">
      <alignment horizontal="right"/>
    </xf>
    <xf numFmtId="4" fontId="18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166" fontId="5" fillId="0" borderId="1" xfId="0" applyNumberFormat="1" applyFont="1" applyBorder="1"/>
    <xf numFmtId="10" fontId="1" fillId="0" borderId="0" xfId="0" applyNumberFormat="1" applyFont="1" applyAlignment="1">
      <alignment horizontal="left"/>
    </xf>
    <xf numFmtId="10" fontId="1" fillId="0" borderId="3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0" fillId="0" borderId="2" xfId="0" applyBorder="1"/>
    <xf numFmtId="2" fontId="1" fillId="0" borderId="1" xfId="0" applyNumberFormat="1" applyFont="1" applyBorder="1"/>
    <xf numFmtId="0" fontId="14" fillId="0" borderId="1" xfId="0" applyFont="1" applyBorder="1"/>
    <xf numFmtId="2" fontId="0" fillId="0" borderId="1" xfId="0" applyNumberFormat="1" applyBorder="1"/>
    <xf numFmtId="2" fontId="0" fillId="5" borderId="1" xfId="0" applyNumberFormat="1" applyFill="1" applyBorder="1"/>
    <xf numFmtId="2" fontId="0" fillId="7" borderId="1" xfId="0" applyNumberFormat="1" applyFill="1" applyBorder="1"/>
    <xf numFmtId="2" fontId="0" fillId="8" borderId="1" xfId="0" applyNumberFormat="1" applyFill="1" applyBorder="1"/>
    <xf numFmtId="2" fontId="0" fillId="4" borderId="1" xfId="0" applyNumberFormat="1" applyFill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2" fontId="15" fillId="2" borderId="1" xfId="0" applyNumberFormat="1" applyFont="1" applyFill="1" applyBorder="1"/>
    <xf numFmtId="2" fontId="0" fillId="5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65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5" borderId="1" xfId="0" applyFill="1" applyBorder="1"/>
    <xf numFmtId="2" fontId="0" fillId="7" borderId="2" xfId="0" applyNumberFormat="1" applyFill="1" applyBorder="1"/>
    <xf numFmtId="2" fontId="2" fillId="13" borderId="1" xfId="0" applyNumberFormat="1" applyFont="1" applyFill="1" applyBorder="1"/>
    <xf numFmtId="0" fontId="16" fillId="0" borderId="0" xfId="0" applyFont="1"/>
    <xf numFmtId="0" fontId="19" fillId="9" borderId="0" xfId="0" applyFont="1" applyFill="1" applyAlignment="1">
      <alignment horizontal="center"/>
    </xf>
    <xf numFmtId="2" fontId="0" fillId="0" borderId="2" xfId="0" applyNumberFormat="1" applyBorder="1"/>
    <xf numFmtId="2" fontId="0" fillId="6" borderId="1" xfId="0" applyNumberFormat="1" applyFill="1" applyBorder="1"/>
    <xf numFmtId="0" fontId="0" fillId="7" borderId="1" xfId="0" applyFill="1" applyBorder="1"/>
    <xf numFmtId="2" fontId="0" fillId="8" borderId="2" xfId="0" applyNumberFormat="1" applyFill="1" applyBorder="1"/>
    <xf numFmtId="166" fontId="0" fillId="0" borderId="4" xfId="0" applyNumberFormat="1" applyBorder="1"/>
    <xf numFmtId="0" fontId="0" fillId="5" borderId="0" xfId="0" applyFill="1"/>
    <xf numFmtId="0" fontId="1" fillId="5" borderId="1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2" fontId="3" fillId="0" borderId="2" xfId="0" applyNumberFormat="1" applyFont="1" applyBorder="1"/>
    <xf numFmtId="2" fontId="5" fillId="0" borderId="2" xfId="0" applyNumberFormat="1" applyFont="1" applyBorder="1"/>
    <xf numFmtId="2" fontId="0" fillId="0" borderId="4" xfId="0" applyNumberFormat="1" applyBorder="1"/>
    <xf numFmtId="0" fontId="0" fillId="7" borderId="0" xfId="0" applyFill="1"/>
    <xf numFmtId="2" fontId="0" fillId="7" borderId="4" xfId="0" applyNumberFormat="1" applyFill="1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/>
    <xf numFmtId="0" fontId="13" fillId="0" borderId="0" xfId="0" applyFont="1"/>
    <xf numFmtId="14" fontId="0" fillId="0" borderId="0" xfId="0" applyNumberFormat="1" applyAlignment="1">
      <alignment horizontal="center" vertical="center"/>
    </xf>
    <xf numFmtId="0" fontId="0" fillId="6" borderId="1" xfId="0" applyFill="1" applyBorder="1"/>
    <xf numFmtId="2" fontId="0" fillId="6" borderId="2" xfId="0" applyNumberFormat="1" applyFill="1" applyBorder="1"/>
    <xf numFmtId="2" fontId="7" fillId="0" borderId="0" xfId="0" applyNumberFormat="1" applyFont="1"/>
    <xf numFmtId="0" fontId="0" fillId="14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2" fontId="0" fillId="7" borderId="2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5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2" fillId="2" borderId="1" xfId="0" applyFont="1" applyFill="1" applyBorder="1"/>
    <xf numFmtId="2" fontId="2" fillId="2" borderId="2" xfId="0" applyNumberFormat="1" applyFont="1" applyFill="1" applyBorder="1"/>
    <xf numFmtId="2" fontId="3" fillId="0" borderId="0" xfId="0" applyNumberFormat="1" applyFont="1" applyAlignment="1">
      <alignment horizontal="right"/>
    </xf>
    <xf numFmtId="2" fontId="0" fillId="6" borderId="0" xfId="0" applyNumberFormat="1" applyFill="1"/>
    <xf numFmtId="2" fontId="3" fillId="0" borderId="0" xfId="0" applyNumberFormat="1" applyFont="1"/>
    <xf numFmtId="2" fontId="0" fillId="6" borderId="6" xfId="0" applyNumberFormat="1" applyFill="1" applyBorder="1"/>
    <xf numFmtId="2" fontId="0" fillId="6" borderId="7" xfId="0" applyNumberFormat="1" applyFill="1" applyBorder="1"/>
    <xf numFmtId="0" fontId="2" fillId="2" borderId="1" xfId="0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2" fontId="0" fillId="6" borderId="2" xfId="0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7" borderId="2" xfId="0" applyFill="1" applyBorder="1"/>
    <xf numFmtId="14" fontId="0" fillId="0" borderId="2" xfId="0" applyNumberFormat="1" applyBorder="1" applyAlignment="1">
      <alignment horizontal="center"/>
    </xf>
    <xf numFmtId="2" fontId="0" fillId="6" borderId="0" xfId="0" applyNumberFormat="1" applyFill="1" applyAlignment="1">
      <alignment horizontal="right"/>
    </xf>
    <xf numFmtId="164" fontId="5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0" xfId="0" applyNumberFormat="1" applyFont="1" applyAlignment="1">
      <alignment horizontal="right"/>
    </xf>
    <xf numFmtId="165" fontId="5" fillId="0" borderId="0" xfId="0" applyNumberFormat="1" applyFont="1"/>
    <xf numFmtId="2" fontId="1" fillId="5" borderId="1" xfId="0" applyNumberFormat="1" applyFont="1" applyFill="1" applyBorder="1"/>
    <xf numFmtId="4" fontId="0" fillId="0" borderId="0" xfId="0" applyNumberFormat="1" applyAlignment="1">
      <alignment horizontal="right" vertical="center"/>
    </xf>
    <xf numFmtId="0" fontId="2" fillId="13" borderId="0" xfId="0" applyFont="1" applyFill="1"/>
    <xf numFmtId="0" fontId="20" fillId="11" borderId="0" xfId="0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2" fontId="0" fillId="7" borderId="1" xfId="0" applyNumberFormat="1" applyFont="1" applyFill="1" applyBorder="1"/>
    <xf numFmtId="0" fontId="22" fillId="0" borderId="0" xfId="0" applyFont="1"/>
  </cellXfs>
  <cellStyles count="3">
    <cellStyle name="Normal" xfId="0" builtinId="0"/>
    <cellStyle name="Normal 2" xfId="1" xr:uid="{117EAEE1-5892-7844-8B93-977FF1937105}"/>
    <cellStyle name="Normal 3" xfId="2" xr:uid="{A12C3359-2C5E-3F48-95E9-643BA25A43D1}"/>
  </cellStyles>
  <dxfs count="0"/>
  <tableStyles count="0" defaultTableStyle="TableStyleMedium2" defaultPivotStyle="PivotStyleLight16"/>
  <colors>
    <mruColors>
      <color rgb="FF98E5EB"/>
      <color rgb="FF0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C3E-E451-A84C-A9B3-422BB2837935}">
  <sheetPr>
    <pageSetUpPr fitToPage="1"/>
  </sheetPr>
  <dimension ref="B1:W336"/>
  <sheetViews>
    <sheetView topLeftCell="A48" zoomScale="82" zoomScaleNormal="82" workbookViewId="0">
      <selection activeCell="F83" sqref="F83"/>
    </sheetView>
  </sheetViews>
  <sheetFormatPr baseColWidth="10" defaultRowHeight="16" x14ac:dyDescent="0.2"/>
  <cols>
    <col min="1" max="1" width="6.83203125" customWidth="1"/>
    <col min="2" max="2" width="59.5" bestFit="1" customWidth="1"/>
    <col min="3" max="3" width="20.33203125" customWidth="1"/>
    <col min="4" max="4" width="18" customWidth="1"/>
    <col min="5" max="5" width="12.33203125" style="16" customWidth="1"/>
    <col min="6" max="10" width="12.1640625" customWidth="1"/>
    <col min="11" max="11" width="11.1640625" bestFit="1" customWidth="1"/>
    <col min="12" max="12" width="13.83203125" customWidth="1"/>
    <col min="13" max="14" width="10.83203125" customWidth="1"/>
    <col min="15" max="15" width="12.33203125" customWidth="1"/>
    <col min="16" max="18" width="10.6640625" customWidth="1"/>
    <col min="19" max="20" width="12" customWidth="1"/>
    <col min="21" max="21" width="14.33203125" customWidth="1"/>
    <col min="22" max="22" width="17.5" customWidth="1"/>
    <col min="23" max="23" width="101.5" bestFit="1" customWidth="1"/>
  </cols>
  <sheetData>
    <row r="1" spans="2:23" ht="21" x14ac:dyDescent="0.25">
      <c r="E1" s="108" t="s">
        <v>554</v>
      </c>
      <c r="F1" s="108"/>
      <c r="G1" s="108"/>
      <c r="H1" s="108"/>
      <c r="I1" s="108"/>
      <c r="J1" s="108"/>
      <c r="K1" s="107" t="s">
        <v>38</v>
      </c>
      <c r="L1" s="107"/>
      <c r="M1" s="22"/>
      <c r="N1" s="22"/>
      <c r="O1" s="108" t="s">
        <v>553</v>
      </c>
      <c r="P1" s="108"/>
      <c r="Q1" s="108"/>
      <c r="R1" s="108"/>
      <c r="S1" s="108"/>
      <c r="T1" s="55"/>
      <c r="U1" s="109" t="s">
        <v>60</v>
      </c>
      <c r="V1" s="109"/>
    </row>
    <row r="2" spans="2:23" x14ac:dyDescent="0.2">
      <c r="B2" s="24" t="s">
        <v>5</v>
      </c>
      <c r="C2" s="24" t="s">
        <v>232</v>
      </c>
      <c r="D2" s="23" t="s">
        <v>261</v>
      </c>
      <c r="E2" s="29" t="s">
        <v>542</v>
      </c>
      <c r="F2" s="29" t="s">
        <v>543</v>
      </c>
      <c r="G2" s="30" t="s">
        <v>544</v>
      </c>
      <c r="H2" s="30" t="s">
        <v>545</v>
      </c>
      <c r="I2" s="29" t="s">
        <v>616</v>
      </c>
      <c r="J2" s="29" t="s">
        <v>546</v>
      </c>
      <c r="K2" s="31" t="s">
        <v>38</v>
      </c>
      <c r="L2" s="31" t="s">
        <v>549</v>
      </c>
      <c r="M2" s="31" t="s">
        <v>54</v>
      </c>
      <c r="N2" s="31" t="s">
        <v>55</v>
      </c>
      <c r="O2" s="33" t="s">
        <v>315</v>
      </c>
      <c r="P2" s="34" t="s">
        <v>376</v>
      </c>
      <c r="Q2" s="35" t="s">
        <v>399</v>
      </c>
      <c r="R2" s="32" t="s">
        <v>445</v>
      </c>
      <c r="S2" s="33" t="s">
        <v>478</v>
      </c>
      <c r="T2" s="34" t="s">
        <v>607</v>
      </c>
      <c r="U2" s="31" t="s">
        <v>60</v>
      </c>
      <c r="V2" s="31" t="s">
        <v>263</v>
      </c>
    </row>
    <row r="3" spans="2:23" x14ac:dyDescent="0.2">
      <c r="B3" s="12" t="s">
        <v>350</v>
      </c>
      <c r="C3" s="12" t="s">
        <v>328</v>
      </c>
      <c r="D3" s="12" t="s">
        <v>267</v>
      </c>
      <c r="E3" s="39">
        <v>99.984290000000001</v>
      </c>
      <c r="F3" s="39">
        <v>99.097470000000001</v>
      </c>
      <c r="G3" s="39">
        <v>99.746709999999993</v>
      </c>
      <c r="H3" s="56">
        <v>99.609489999999994</v>
      </c>
      <c r="I3" s="40">
        <v>99.733333333333334</v>
      </c>
      <c r="J3" s="66">
        <v>94.552060833333329</v>
      </c>
      <c r="K3" s="39">
        <v>0.52</v>
      </c>
      <c r="L3" s="39">
        <v>100</v>
      </c>
      <c r="M3" s="6">
        <v>310.20333333333332</v>
      </c>
      <c r="N3" s="69">
        <v>20.056666666666668</v>
      </c>
      <c r="O3" s="40">
        <v>29.55</v>
      </c>
      <c r="P3" s="41">
        <v>21.577466666666666</v>
      </c>
      <c r="Q3" s="42">
        <v>31.859736666666663</v>
      </c>
      <c r="R3" s="43">
        <v>39.444843333333331</v>
      </c>
      <c r="S3" s="40">
        <v>28.486666666666665</v>
      </c>
      <c r="T3" s="41">
        <v>17.143333333333334</v>
      </c>
      <c r="U3" s="44">
        <f>SUM(T3*0.275)*91</f>
        <v>429.01191666666676</v>
      </c>
      <c r="V3" s="14">
        <f t="shared" ref="V3:V27" si="0">U3-U$214</f>
        <v>3.4526361788619511</v>
      </c>
    </row>
    <row r="4" spans="2:23" x14ac:dyDescent="0.2">
      <c r="B4" t="s">
        <v>479</v>
      </c>
      <c r="C4" t="s">
        <v>368</v>
      </c>
      <c r="D4" s="45" t="s">
        <v>264</v>
      </c>
      <c r="E4" s="39">
        <v>98.107439999999997</v>
      </c>
      <c r="F4" s="39">
        <v>99.408150000000006</v>
      </c>
      <c r="G4" s="39">
        <v>99.942779999999999</v>
      </c>
      <c r="H4" s="56">
        <v>99.152789999999996</v>
      </c>
      <c r="I4" s="40">
        <v>99.509999999999991</v>
      </c>
      <c r="J4" s="66">
        <v>99.346786666666674</v>
      </c>
      <c r="K4" s="39">
        <v>0.72666666666666657</v>
      </c>
      <c r="L4" s="39">
        <v>99.883333333333326</v>
      </c>
      <c r="M4" s="6">
        <v>479.33333333333331</v>
      </c>
      <c r="N4" s="69">
        <v>20.37</v>
      </c>
      <c r="O4" s="40">
        <v>31.110000000000003</v>
      </c>
      <c r="P4" s="41">
        <v>25.755643333333328</v>
      </c>
      <c r="Q4" s="42">
        <v>33.317499999999995</v>
      </c>
      <c r="R4" s="43">
        <v>34.334033333333338</v>
      </c>
      <c r="S4" s="40">
        <v>26.783333333333331</v>
      </c>
      <c r="T4" s="41">
        <v>22.253333333333334</v>
      </c>
      <c r="U4" s="44">
        <f>SUM(T4*0.275)*91</f>
        <v>556.8896666666667</v>
      </c>
      <c r="V4" s="14">
        <f t="shared" si="0"/>
        <v>131.33038617886189</v>
      </c>
    </row>
    <row r="5" spans="2:23" x14ac:dyDescent="0.2">
      <c r="B5" s="12" t="s">
        <v>392</v>
      </c>
      <c r="C5" s="12" t="s">
        <v>368</v>
      </c>
      <c r="D5" s="45" t="s">
        <v>264</v>
      </c>
      <c r="E5" s="39">
        <v>47.800159999999998</v>
      </c>
      <c r="F5" s="39">
        <v>86.404520000000005</v>
      </c>
      <c r="G5" s="39">
        <v>100</v>
      </c>
      <c r="H5" s="64">
        <v>78.068226666666661</v>
      </c>
      <c r="I5" s="40">
        <v>100</v>
      </c>
      <c r="J5" s="66">
        <v>62.042864166666668</v>
      </c>
      <c r="K5" s="39">
        <v>0.33666666666666667</v>
      </c>
      <c r="L5" s="39">
        <v>100</v>
      </c>
      <c r="M5" s="6">
        <v>464.03666666666669</v>
      </c>
      <c r="N5" s="69">
        <v>13.876666666666665</v>
      </c>
      <c r="O5" s="40" t="s">
        <v>56</v>
      </c>
      <c r="P5" s="41" t="s">
        <v>56</v>
      </c>
      <c r="Q5" s="42">
        <v>30.217169999999999</v>
      </c>
      <c r="R5" s="43">
        <v>26.628800000000002</v>
      </c>
      <c r="S5" s="40">
        <v>18.210000000000004</v>
      </c>
      <c r="T5" s="41">
        <v>17.056666666666668</v>
      </c>
      <c r="U5" s="44">
        <f t="shared" ref="U5:U35" si="1">SUM(T5*0.275)*91</f>
        <v>426.84308333333342</v>
      </c>
      <c r="V5" s="14">
        <f t="shared" si="0"/>
        <v>1.2838028455286121</v>
      </c>
      <c r="W5" t="s">
        <v>600</v>
      </c>
    </row>
    <row r="6" spans="2:23" x14ac:dyDescent="0.2">
      <c r="B6" s="12" t="s">
        <v>64</v>
      </c>
      <c r="C6" s="12" t="s">
        <v>33</v>
      </c>
      <c r="D6" s="12" t="s">
        <v>262</v>
      </c>
      <c r="E6" s="39">
        <v>97.734089999999995</v>
      </c>
      <c r="F6" s="39">
        <v>98.107489999999999</v>
      </c>
      <c r="G6" s="39">
        <v>98.384039999999999</v>
      </c>
      <c r="H6" s="56">
        <v>98.075206666666659</v>
      </c>
      <c r="I6" s="40">
        <v>99.086666666666659</v>
      </c>
      <c r="J6" s="66">
        <v>98.700084166666656</v>
      </c>
      <c r="K6" s="39">
        <v>0.50666666666666671</v>
      </c>
      <c r="L6" s="39">
        <v>100</v>
      </c>
      <c r="M6" s="6">
        <v>319.64</v>
      </c>
      <c r="N6" s="69">
        <v>18.099999999999998</v>
      </c>
      <c r="O6" s="40">
        <v>25.05</v>
      </c>
      <c r="P6" s="41">
        <v>25.233606666666667</v>
      </c>
      <c r="Q6" s="42">
        <v>28.5244</v>
      </c>
      <c r="R6" s="43">
        <v>29.072066666666665</v>
      </c>
      <c r="S6" s="40">
        <v>26.349999999999998</v>
      </c>
      <c r="T6" s="41">
        <v>24.006666666666671</v>
      </c>
      <c r="U6" s="44">
        <f t="shared" si="1"/>
        <v>600.76683333333347</v>
      </c>
      <c r="V6" s="14">
        <f t="shared" si="0"/>
        <v>175.20755284552865</v>
      </c>
    </row>
    <row r="7" spans="2:23" x14ac:dyDescent="0.2">
      <c r="B7" s="12" t="s">
        <v>234</v>
      </c>
      <c r="C7" s="12" t="s">
        <v>363</v>
      </c>
      <c r="D7" s="45" t="s">
        <v>264</v>
      </c>
      <c r="E7" s="39">
        <v>97.515309999999999</v>
      </c>
      <c r="F7" s="39">
        <v>97.816900000000004</v>
      </c>
      <c r="G7" s="39">
        <v>96.390559999999994</v>
      </c>
      <c r="H7" s="56">
        <v>97.240923333333328</v>
      </c>
      <c r="I7" s="40">
        <v>93.446666666666658</v>
      </c>
      <c r="J7" s="66">
        <v>95.807630833333334</v>
      </c>
      <c r="K7" s="39">
        <v>-0.32333333333333331</v>
      </c>
      <c r="L7" s="39">
        <v>99.546666666666667</v>
      </c>
      <c r="M7" s="6">
        <v>569.11333333333334</v>
      </c>
      <c r="N7" s="69">
        <v>20.81</v>
      </c>
      <c r="O7" s="40">
        <v>15.829999999999998</v>
      </c>
      <c r="P7" s="41">
        <v>15.250026666666667</v>
      </c>
      <c r="Q7" s="42">
        <v>16.808853333333332</v>
      </c>
      <c r="R7" s="43">
        <v>20.179546666666667</v>
      </c>
      <c r="S7" s="40">
        <v>15.503333333333332</v>
      </c>
      <c r="T7" s="41">
        <v>15.073333333333332</v>
      </c>
      <c r="U7" s="44">
        <f t="shared" si="1"/>
        <v>377.21016666666662</v>
      </c>
      <c r="V7" s="13">
        <f t="shared" si="0"/>
        <v>-48.349113821138189</v>
      </c>
    </row>
    <row r="8" spans="2:23" x14ac:dyDescent="0.2">
      <c r="B8" s="12" t="s">
        <v>480</v>
      </c>
      <c r="C8" s="12" t="s">
        <v>363</v>
      </c>
      <c r="D8" s="45" t="s">
        <v>264</v>
      </c>
      <c r="E8" s="39">
        <v>99.654589999999999</v>
      </c>
      <c r="F8" s="39">
        <v>99.443579999999997</v>
      </c>
      <c r="G8" s="39">
        <v>99.73948</v>
      </c>
      <c r="H8" s="56">
        <v>99.612549999999999</v>
      </c>
      <c r="I8" s="40">
        <v>99.433333333333337</v>
      </c>
      <c r="J8" s="66">
        <v>99.293401666666639</v>
      </c>
      <c r="K8" s="39">
        <v>0.47333333333333333</v>
      </c>
      <c r="L8" s="39">
        <v>100</v>
      </c>
      <c r="M8" s="6">
        <v>324.62333333333333</v>
      </c>
      <c r="N8" s="69">
        <v>22.193333333333332</v>
      </c>
      <c r="O8" s="40">
        <v>24.77</v>
      </c>
      <c r="P8" s="41">
        <v>21.83114333333333</v>
      </c>
      <c r="Q8" s="42">
        <v>22.76286</v>
      </c>
      <c r="R8" s="43">
        <v>22.119235</v>
      </c>
      <c r="S8" s="40">
        <v>23.179999999999996</v>
      </c>
      <c r="T8" s="41">
        <v>17.02</v>
      </c>
      <c r="U8" s="44">
        <f t="shared" si="1"/>
        <v>425.92550000000006</v>
      </c>
      <c r="V8" s="14">
        <f t="shared" si="0"/>
        <v>0.36621951219524362</v>
      </c>
    </row>
    <row r="9" spans="2:23" x14ac:dyDescent="0.2">
      <c r="B9" s="12" t="s">
        <v>65</v>
      </c>
      <c r="C9" s="12" t="s">
        <v>273</v>
      </c>
      <c r="D9" s="45" t="s">
        <v>264</v>
      </c>
      <c r="E9" s="39">
        <v>100</v>
      </c>
      <c r="F9" s="39">
        <v>100</v>
      </c>
      <c r="G9" s="39">
        <v>100</v>
      </c>
      <c r="H9" s="56">
        <v>100</v>
      </c>
      <c r="I9" s="40">
        <v>99.856666666666669</v>
      </c>
      <c r="J9" s="66">
        <v>99.952222222222218</v>
      </c>
      <c r="K9" s="39">
        <v>0.5</v>
      </c>
      <c r="L9" s="39">
        <v>100</v>
      </c>
      <c r="M9" s="6">
        <v>206.35666666666665</v>
      </c>
      <c r="N9" s="69">
        <v>23.156666666666666</v>
      </c>
      <c r="O9" s="40">
        <v>9.0733333333333324</v>
      </c>
      <c r="P9" s="41">
        <v>8.8947599999999998</v>
      </c>
      <c r="Q9" s="42" t="s">
        <v>56</v>
      </c>
      <c r="R9" s="43" t="s">
        <v>56</v>
      </c>
      <c r="S9" s="40">
        <v>8.5366666666666671</v>
      </c>
      <c r="T9" s="41">
        <v>8.3466666666666658</v>
      </c>
      <c r="U9" s="44">
        <f t="shared" si="1"/>
        <v>208.87533333333332</v>
      </c>
      <c r="V9" s="13">
        <f t="shared" si="0"/>
        <v>-216.6839471544715</v>
      </c>
    </row>
    <row r="10" spans="2:23" x14ac:dyDescent="0.2">
      <c r="B10" s="12" t="s">
        <v>66</v>
      </c>
      <c r="C10" s="12" t="s">
        <v>328</v>
      </c>
      <c r="D10" s="45" t="s">
        <v>264</v>
      </c>
      <c r="E10" s="39">
        <v>99.135450000000006</v>
      </c>
      <c r="F10" s="39">
        <v>99.878460000000004</v>
      </c>
      <c r="G10" s="39">
        <v>99.975890000000007</v>
      </c>
      <c r="H10" s="56">
        <v>99.663266666666672</v>
      </c>
      <c r="I10" s="40">
        <v>79.473333333333343</v>
      </c>
      <c r="J10" s="66">
        <v>94.630209166666688</v>
      </c>
      <c r="K10" s="39">
        <v>2.1466666666666669</v>
      </c>
      <c r="L10" s="39">
        <v>83.75333333333333</v>
      </c>
      <c r="M10" s="6">
        <v>0</v>
      </c>
      <c r="N10" s="69">
        <v>11.840000000000002</v>
      </c>
      <c r="O10" s="40">
        <v>16.223333333333333</v>
      </c>
      <c r="P10" s="41">
        <v>11.378534999999999</v>
      </c>
      <c r="Q10" s="42">
        <v>17.049703333333333</v>
      </c>
      <c r="R10" s="43">
        <v>19.627713333333332</v>
      </c>
      <c r="S10" s="40">
        <v>12.01</v>
      </c>
      <c r="T10" s="41">
        <v>5.830000000000001</v>
      </c>
      <c r="U10" s="44">
        <f t="shared" si="1"/>
        <v>145.89575000000002</v>
      </c>
      <c r="V10" s="13">
        <f t="shared" si="0"/>
        <v>-279.66353048780479</v>
      </c>
      <c r="W10" t="s">
        <v>617</v>
      </c>
    </row>
    <row r="11" spans="2:23" x14ac:dyDescent="0.2">
      <c r="B11" s="12" t="s">
        <v>164</v>
      </c>
      <c r="C11" s="12" t="s">
        <v>14</v>
      </c>
      <c r="D11" s="45" t="s">
        <v>264</v>
      </c>
      <c r="E11" s="39">
        <v>99.651060000000001</v>
      </c>
      <c r="F11" s="39">
        <v>99.816569999999999</v>
      </c>
      <c r="G11" s="39">
        <v>99.941360000000003</v>
      </c>
      <c r="H11" s="56">
        <v>99.802996666666672</v>
      </c>
      <c r="I11" s="40">
        <v>99.970000000000013</v>
      </c>
      <c r="J11" s="66">
        <v>99.481660833333322</v>
      </c>
      <c r="K11" s="39">
        <v>-0.3133333333333333</v>
      </c>
      <c r="L11" s="39">
        <v>100</v>
      </c>
      <c r="M11" s="6">
        <v>470.79666666666668</v>
      </c>
      <c r="N11" s="69">
        <v>22.816666666666666</v>
      </c>
      <c r="O11" s="40">
        <v>24.5</v>
      </c>
      <c r="P11" s="41">
        <v>21.309056666666667</v>
      </c>
      <c r="Q11" s="15">
        <v>37.351273333333332</v>
      </c>
      <c r="R11" s="46">
        <v>35.689693333333331</v>
      </c>
      <c r="S11" s="40">
        <v>28.95</v>
      </c>
      <c r="T11" s="41">
        <v>26.320000000000004</v>
      </c>
      <c r="U11" s="44">
        <f t="shared" si="1"/>
        <v>658.65800000000013</v>
      </c>
      <c r="V11" s="14">
        <f t="shared" si="0"/>
        <v>233.09871951219532</v>
      </c>
    </row>
    <row r="12" spans="2:23" x14ac:dyDescent="0.2">
      <c r="B12" s="12" t="s">
        <v>67</v>
      </c>
      <c r="C12" s="12" t="s">
        <v>273</v>
      </c>
      <c r="D12" s="45" t="s">
        <v>264</v>
      </c>
      <c r="E12" s="39">
        <v>99.491630000000001</v>
      </c>
      <c r="F12" s="39">
        <v>98.534360000000007</v>
      </c>
      <c r="G12" s="39">
        <v>97.907039999999995</v>
      </c>
      <c r="H12" s="56">
        <v>98.644343333333339</v>
      </c>
      <c r="I12" s="40">
        <v>98.413333333333341</v>
      </c>
      <c r="J12" s="66">
        <v>96.743204166666658</v>
      </c>
      <c r="K12" s="39">
        <v>0.44666666666666671</v>
      </c>
      <c r="L12" s="39">
        <v>99.820000000000007</v>
      </c>
      <c r="M12" s="6">
        <v>422.44000000000005</v>
      </c>
      <c r="N12" s="69">
        <v>15.383333333333333</v>
      </c>
      <c r="O12" s="40">
        <v>10.97</v>
      </c>
      <c r="P12" s="41">
        <v>9.6657366666666658</v>
      </c>
      <c r="Q12" s="42">
        <v>11.060163333333334</v>
      </c>
      <c r="R12" s="43">
        <v>12.74423</v>
      </c>
      <c r="S12" s="40">
        <v>10.39</v>
      </c>
      <c r="T12" s="41">
        <v>12.096666666666669</v>
      </c>
      <c r="U12" s="44">
        <f t="shared" si="1"/>
        <v>302.71908333333346</v>
      </c>
      <c r="V12" s="13">
        <f t="shared" si="0"/>
        <v>-122.84019715447135</v>
      </c>
    </row>
    <row r="13" spans="2:23" x14ac:dyDescent="0.2">
      <c r="B13" s="12" t="s">
        <v>69</v>
      </c>
      <c r="C13" s="12" t="s">
        <v>53</v>
      </c>
      <c r="D13" s="45" t="s">
        <v>264</v>
      </c>
      <c r="E13" s="39">
        <v>99.407349999999994</v>
      </c>
      <c r="F13" s="39">
        <v>98.675510000000003</v>
      </c>
      <c r="G13" s="39">
        <v>97.879869999999997</v>
      </c>
      <c r="H13" s="56">
        <v>98.654243333333326</v>
      </c>
      <c r="I13" s="40">
        <v>96.513333333333335</v>
      </c>
      <c r="J13" s="66">
        <v>83.205855</v>
      </c>
      <c r="K13" s="39">
        <v>0.82</v>
      </c>
      <c r="L13" s="39">
        <v>98.850000000000009</v>
      </c>
      <c r="M13" s="6">
        <v>439.46999999999997</v>
      </c>
      <c r="N13" s="69">
        <v>17.253333333333334</v>
      </c>
      <c r="O13" s="40">
        <v>30.62</v>
      </c>
      <c r="P13" s="41">
        <v>24.528603333333333</v>
      </c>
      <c r="Q13" s="15">
        <v>41.114266666666673</v>
      </c>
      <c r="R13" s="43">
        <v>30.023993333333337</v>
      </c>
      <c r="S13" s="40">
        <v>26.38</v>
      </c>
      <c r="T13" s="41">
        <v>23.146666666666665</v>
      </c>
      <c r="U13" s="44">
        <f t="shared" si="1"/>
        <v>579.24533333333329</v>
      </c>
      <c r="V13" s="14">
        <f t="shared" si="0"/>
        <v>153.68605284552848</v>
      </c>
    </row>
    <row r="14" spans="2:23" ht="17" customHeight="1" x14ac:dyDescent="0.2">
      <c r="B14" s="12" t="s">
        <v>249</v>
      </c>
      <c r="C14" s="12" t="s">
        <v>518</v>
      </c>
      <c r="D14" s="12" t="s">
        <v>267</v>
      </c>
      <c r="E14" s="39">
        <v>100</v>
      </c>
      <c r="F14" s="39">
        <v>100</v>
      </c>
      <c r="G14" s="39">
        <v>100</v>
      </c>
      <c r="H14" s="56">
        <v>100</v>
      </c>
      <c r="I14" s="40">
        <v>100</v>
      </c>
      <c r="J14" s="66">
        <v>99.823354999999992</v>
      </c>
      <c r="K14" s="39">
        <v>0.60666666666666658</v>
      </c>
      <c r="L14" s="39">
        <v>100</v>
      </c>
      <c r="M14" s="6">
        <v>394.54666666666668</v>
      </c>
      <c r="N14" s="69">
        <v>21.883333333333336</v>
      </c>
      <c r="O14" s="40">
        <v>14.69</v>
      </c>
      <c r="P14" s="41">
        <v>13.474353333333333</v>
      </c>
      <c r="Q14" s="42">
        <v>16.100306666666668</v>
      </c>
      <c r="R14" s="43">
        <v>19.315616666666667</v>
      </c>
      <c r="S14" s="40">
        <v>17.739999999999998</v>
      </c>
      <c r="T14" s="41">
        <v>15.653333333333331</v>
      </c>
      <c r="U14" s="44">
        <f t="shared" si="1"/>
        <v>391.72466666666662</v>
      </c>
      <c r="V14" s="13">
        <f t="shared" si="0"/>
        <v>-33.834613821138191</v>
      </c>
      <c r="W14" t="s">
        <v>383</v>
      </c>
    </row>
    <row r="15" spans="2:23" x14ac:dyDescent="0.2">
      <c r="B15" t="s">
        <v>612</v>
      </c>
      <c r="C15" t="s">
        <v>608</v>
      </c>
      <c r="D15" s="63" t="s">
        <v>264</v>
      </c>
      <c r="E15"/>
      <c r="I15" s="40">
        <v>93.93</v>
      </c>
      <c r="J15">
        <v>93.93</v>
      </c>
      <c r="K15">
        <v>0.97</v>
      </c>
      <c r="L15">
        <v>99.08</v>
      </c>
      <c r="M15" s="6">
        <v>583.32000000000005</v>
      </c>
      <c r="N15" s="6">
        <v>17.003333333333334</v>
      </c>
      <c r="O15" s="61" t="s">
        <v>56</v>
      </c>
      <c r="P15" s="41" t="s">
        <v>56</v>
      </c>
      <c r="Q15" s="42" t="s">
        <v>56</v>
      </c>
      <c r="R15" s="43" t="s">
        <v>56</v>
      </c>
      <c r="S15" s="40" t="s">
        <v>56</v>
      </c>
      <c r="T15" s="67">
        <v>33.799999999999997</v>
      </c>
      <c r="U15" s="44">
        <f t="shared" si="1"/>
        <v>845.84500000000003</v>
      </c>
      <c r="V15" s="14">
        <f t="shared" si="0"/>
        <v>420.28571951219521</v>
      </c>
    </row>
    <row r="16" spans="2:23" x14ac:dyDescent="0.2">
      <c r="B16" s="12" t="s">
        <v>165</v>
      </c>
      <c r="C16" s="12" t="s">
        <v>10</v>
      </c>
      <c r="D16" s="45" t="s">
        <v>268</v>
      </c>
      <c r="E16" s="39">
        <v>99.310820000000007</v>
      </c>
      <c r="F16" s="39">
        <v>99.604560000000006</v>
      </c>
      <c r="G16" s="39">
        <v>97.867149999999995</v>
      </c>
      <c r="H16" s="56">
        <v>98.927509999999998</v>
      </c>
      <c r="I16" s="40">
        <v>73.556666666666672</v>
      </c>
      <c r="J16" s="66">
        <v>76.103220000000007</v>
      </c>
      <c r="K16" s="39">
        <v>0.54666666666666663</v>
      </c>
      <c r="L16" s="39">
        <v>99.596666666666678</v>
      </c>
      <c r="M16" s="6">
        <v>525.51666666666677</v>
      </c>
      <c r="N16" s="69">
        <v>20.146666666666665</v>
      </c>
      <c r="O16" s="40">
        <v>23.320000000000004</v>
      </c>
      <c r="P16" s="41">
        <v>20.658956666666668</v>
      </c>
      <c r="Q16" s="42">
        <v>25.246223333333333</v>
      </c>
      <c r="R16" s="43">
        <v>27.304086666666667</v>
      </c>
      <c r="S16" s="40">
        <v>22.416666666666668</v>
      </c>
      <c r="T16" s="41">
        <v>32.543333333333329</v>
      </c>
      <c r="U16" s="44">
        <f t="shared" si="1"/>
        <v>814.39691666666658</v>
      </c>
      <c r="V16" s="14">
        <f t="shared" si="0"/>
        <v>388.83763617886177</v>
      </c>
      <c r="W16" t="s">
        <v>629</v>
      </c>
    </row>
    <row r="17" spans="2:23" x14ac:dyDescent="0.2">
      <c r="B17" s="12" t="s">
        <v>71</v>
      </c>
      <c r="C17" s="12" t="s">
        <v>227</v>
      </c>
      <c r="D17" s="45" t="s">
        <v>264</v>
      </c>
      <c r="E17" s="39">
        <v>81.863370000000003</v>
      </c>
      <c r="F17" s="39">
        <v>93.408240000000006</v>
      </c>
      <c r="G17" s="39">
        <v>99.991990000000001</v>
      </c>
      <c r="H17" s="56">
        <v>91.754533333333328</v>
      </c>
      <c r="I17" s="40">
        <v>97.469999999999985</v>
      </c>
      <c r="J17" s="66">
        <v>64.126221666666666</v>
      </c>
      <c r="K17" s="39">
        <v>0.45333333333333331</v>
      </c>
      <c r="L17" s="39">
        <v>100</v>
      </c>
      <c r="M17" s="6">
        <v>394.05333333333328</v>
      </c>
      <c r="N17" s="69">
        <v>16.506666666666668</v>
      </c>
      <c r="O17" s="40">
        <v>21.88</v>
      </c>
      <c r="P17" s="41">
        <v>22.784703333333336</v>
      </c>
      <c r="Q17" s="42">
        <v>27.089320000000001</v>
      </c>
      <c r="R17" s="43">
        <v>29.153096666666666</v>
      </c>
      <c r="S17" s="40">
        <v>23.246666666666666</v>
      </c>
      <c r="T17" s="41">
        <v>20.783333333333335</v>
      </c>
      <c r="U17" s="44">
        <f t="shared" si="1"/>
        <v>520.10291666666683</v>
      </c>
      <c r="V17" s="14">
        <f t="shared" si="0"/>
        <v>94.543636178862016</v>
      </c>
      <c r="W17" t="s">
        <v>576</v>
      </c>
    </row>
    <row r="18" spans="2:23" x14ac:dyDescent="0.2">
      <c r="B18" s="12" t="s">
        <v>166</v>
      </c>
      <c r="C18" s="12" t="s">
        <v>10</v>
      </c>
      <c r="D18" s="45" t="s">
        <v>268</v>
      </c>
      <c r="E18" s="39">
        <v>99.898690000000002</v>
      </c>
      <c r="F18" s="39">
        <v>99.815370000000001</v>
      </c>
      <c r="G18" s="39">
        <v>99.405879999999996</v>
      </c>
      <c r="H18" s="56">
        <v>99.706646666666686</v>
      </c>
      <c r="I18" s="40">
        <v>99.263333333333335</v>
      </c>
      <c r="J18" s="66">
        <v>96.072806666666665</v>
      </c>
      <c r="K18" s="39">
        <v>0.03</v>
      </c>
      <c r="L18" s="39">
        <v>100</v>
      </c>
      <c r="M18" s="6">
        <v>270.0333333333333</v>
      </c>
      <c r="N18" s="69">
        <v>13.846666666666666</v>
      </c>
      <c r="O18" s="40">
        <v>18.676666666666666</v>
      </c>
      <c r="P18" s="41">
        <v>17.683436666666665</v>
      </c>
      <c r="Q18" s="42">
        <v>21.452460000000002</v>
      </c>
      <c r="R18" s="43">
        <v>24.465066666666669</v>
      </c>
      <c r="S18" s="40">
        <v>19.003333333333334</v>
      </c>
      <c r="T18" s="41">
        <v>16.900000000000002</v>
      </c>
      <c r="U18" s="44">
        <f t="shared" si="1"/>
        <v>422.92250000000007</v>
      </c>
      <c r="V18" s="13">
        <f t="shared" si="0"/>
        <v>-2.6367804878047423</v>
      </c>
    </row>
    <row r="19" spans="2:23" x14ac:dyDescent="0.2">
      <c r="B19" t="s">
        <v>670</v>
      </c>
      <c r="C19" t="s">
        <v>329</v>
      </c>
      <c r="D19" s="45" t="s">
        <v>264</v>
      </c>
      <c r="E19" s="39">
        <v>49.707909999999998</v>
      </c>
      <c r="F19" s="39">
        <v>45.134079999999997</v>
      </c>
      <c r="G19" s="39">
        <v>59.265790000000003</v>
      </c>
      <c r="H19" s="64">
        <v>51.369259999999997</v>
      </c>
      <c r="I19" s="40">
        <v>90.36</v>
      </c>
      <c r="J19" s="66">
        <v>63.687015000000002</v>
      </c>
      <c r="K19" s="39">
        <v>0.48333333333333339</v>
      </c>
      <c r="L19" s="39">
        <v>99.350000000000009</v>
      </c>
      <c r="M19" s="6">
        <v>679.43333333333339</v>
      </c>
      <c r="N19" s="69">
        <v>18.356666666666666</v>
      </c>
      <c r="O19" s="40">
        <v>30.63</v>
      </c>
      <c r="P19" s="41">
        <v>26.89</v>
      </c>
      <c r="Q19" s="42">
        <v>29.82</v>
      </c>
      <c r="R19" s="43">
        <v>33.049999999999997</v>
      </c>
      <c r="S19" s="40">
        <v>26.76</v>
      </c>
      <c r="T19" s="41">
        <v>25.38</v>
      </c>
      <c r="U19" s="44">
        <f t="shared" si="1"/>
        <v>635.13450000000012</v>
      </c>
      <c r="V19" s="14">
        <f t="shared" si="0"/>
        <v>209.5752195121953</v>
      </c>
      <c r="W19" t="s">
        <v>455</v>
      </c>
    </row>
    <row r="20" spans="2:23" x14ac:dyDescent="0.2">
      <c r="B20" s="12" t="s">
        <v>167</v>
      </c>
      <c r="C20" s="12" t="s">
        <v>9</v>
      </c>
      <c r="D20" s="45" t="s">
        <v>402</v>
      </c>
      <c r="E20" s="39">
        <v>99.353790000000004</v>
      </c>
      <c r="F20" s="39">
        <v>83.413399999999996</v>
      </c>
      <c r="G20" s="39">
        <v>98.506429999999995</v>
      </c>
      <c r="H20" s="56">
        <v>93.757873333333336</v>
      </c>
      <c r="I20" s="40">
        <v>98.56</v>
      </c>
      <c r="J20" s="66">
        <v>97.806570909090908</v>
      </c>
      <c r="K20" s="39">
        <v>-0.80333333333333334</v>
      </c>
      <c r="L20" s="39">
        <v>100</v>
      </c>
      <c r="M20" s="6">
        <v>611.32000000000005</v>
      </c>
      <c r="N20" s="69">
        <v>24.599999999999998</v>
      </c>
      <c r="O20" s="40">
        <v>34.636666666666663</v>
      </c>
      <c r="P20" s="41">
        <v>28.991670000000003</v>
      </c>
      <c r="Q20" s="42">
        <v>34.630416666666662</v>
      </c>
      <c r="R20" s="43">
        <v>34.585295000000002</v>
      </c>
      <c r="S20" s="40">
        <v>29.376666666666665</v>
      </c>
      <c r="T20" s="41">
        <v>26.783333333333331</v>
      </c>
      <c r="U20" s="44">
        <f t="shared" si="1"/>
        <v>670.25291666666669</v>
      </c>
      <c r="V20" s="14">
        <f t="shared" si="0"/>
        <v>244.69363617886188</v>
      </c>
    </row>
    <row r="21" spans="2:23" x14ac:dyDescent="0.2">
      <c r="B21" s="12" t="s">
        <v>481</v>
      </c>
      <c r="C21" s="12" t="s">
        <v>363</v>
      </c>
      <c r="D21" s="45" t="s">
        <v>264</v>
      </c>
      <c r="E21" s="39"/>
      <c r="F21" s="39"/>
      <c r="G21" s="39">
        <v>99.539469999999994</v>
      </c>
      <c r="H21" s="56">
        <v>99.539469999999994</v>
      </c>
      <c r="I21" s="40">
        <v>98.763333333333321</v>
      </c>
      <c r="J21" s="66">
        <v>98.609945555555541</v>
      </c>
      <c r="K21" s="39">
        <v>0.62666666666666659</v>
      </c>
      <c r="L21" s="39">
        <v>99.833333333333329</v>
      </c>
      <c r="M21" s="6">
        <v>512.05999999999995</v>
      </c>
      <c r="N21" s="69">
        <v>18.733333333333334</v>
      </c>
      <c r="O21" s="40">
        <v>31.540000000000003</v>
      </c>
      <c r="P21" s="41">
        <v>29.696433333333335</v>
      </c>
      <c r="Q21" s="42">
        <v>31.943753333333333</v>
      </c>
      <c r="R21" s="43">
        <v>34.79665</v>
      </c>
      <c r="S21" s="40">
        <v>21.546666666666667</v>
      </c>
      <c r="T21" s="41">
        <v>12.160000000000002</v>
      </c>
      <c r="U21" s="44">
        <f t="shared" si="1"/>
        <v>304.30400000000009</v>
      </c>
      <c r="V21" s="13">
        <f t="shared" si="0"/>
        <v>-121.25528048780473</v>
      </c>
      <c r="W21" t="s">
        <v>421</v>
      </c>
    </row>
    <row r="22" spans="2:23" x14ac:dyDescent="0.2">
      <c r="B22" t="s">
        <v>74</v>
      </c>
      <c r="C22" t="s">
        <v>396</v>
      </c>
      <c r="D22" s="45" t="s">
        <v>264</v>
      </c>
      <c r="E22" s="39">
        <v>99.384399999999999</v>
      </c>
      <c r="F22" s="39">
        <v>99.538229999999999</v>
      </c>
      <c r="G22" s="39">
        <v>99.489379999999997</v>
      </c>
      <c r="H22" s="56">
        <v>99.470669999999998</v>
      </c>
      <c r="I22" s="40">
        <v>99.453333333333333</v>
      </c>
      <c r="J22" s="66">
        <v>99.040034166666672</v>
      </c>
      <c r="K22" s="39">
        <v>-0.48666666666666664</v>
      </c>
      <c r="L22" s="39">
        <v>99.99666666666667</v>
      </c>
      <c r="M22" s="6">
        <v>502.18333333333334</v>
      </c>
      <c r="N22" s="69">
        <v>18.773333333333337</v>
      </c>
      <c r="O22" s="40">
        <v>13.78</v>
      </c>
      <c r="P22" s="41">
        <v>13.488516666666666</v>
      </c>
      <c r="Q22" s="42">
        <v>15.318486666666667</v>
      </c>
      <c r="R22" s="43">
        <v>19.900180000000002</v>
      </c>
      <c r="S22" s="40">
        <v>16.753333333333334</v>
      </c>
      <c r="T22" s="41">
        <v>14.793333333333335</v>
      </c>
      <c r="U22" s="44">
        <f t="shared" si="1"/>
        <v>370.20316666666673</v>
      </c>
      <c r="V22" s="13">
        <f t="shared" si="0"/>
        <v>-55.356113821138081</v>
      </c>
    </row>
    <row r="23" spans="2:23" x14ac:dyDescent="0.2">
      <c r="B23" s="12" t="s">
        <v>168</v>
      </c>
      <c r="C23" s="12" t="s">
        <v>35</v>
      </c>
      <c r="D23" s="45" t="s">
        <v>267</v>
      </c>
      <c r="E23" s="39">
        <v>30.758890000000001</v>
      </c>
      <c r="F23" s="39">
        <v>45.145130000000002</v>
      </c>
      <c r="G23" s="39">
        <v>48.895650000000003</v>
      </c>
      <c r="H23" s="64">
        <v>41.599890000000002</v>
      </c>
      <c r="I23" s="40">
        <v>42.6</v>
      </c>
      <c r="J23" s="66">
        <v>36.045493333333333</v>
      </c>
      <c r="K23" s="39">
        <v>0.50666666666666671</v>
      </c>
      <c r="L23" s="39">
        <v>100</v>
      </c>
      <c r="M23" s="6">
        <v>699.68</v>
      </c>
      <c r="N23" s="69">
        <v>24.893333333333334</v>
      </c>
      <c r="O23" s="40">
        <v>20.713333333333335</v>
      </c>
      <c r="P23" s="41">
        <v>24.902350000000002</v>
      </c>
      <c r="Q23" s="42">
        <v>25.083159999999996</v>
      </c>
      <c r="R23" s="43">
        <v>29.633089999999999</v>
      </c>
      <c r="S23" s="40">
        <v>22.013333333333335</v>
      </c>
      <c r="T23" s="41">
        <v>21.303333333333331</v>
      </c>
      <c r="U23" s="44">
        <f t="shared" si="1"/>
        <v>533.11591666666664</v>
      </c>
      <c r="V23" s="14">
        <f t="shared" si="0"/>
        <v>107.55663617886182</v>
      </c>
      <c r="W23" t="s">
        <v>623</v>
      </c>
    </row>
    <row r="24" spans="2:23" x14ac:dyDescent="0.2">
      <c r="B24" s="12" t="s">
        <v>169</v>
      </c>
      <c r="C24" s="12" t="s">
        <v>330</v>
      </c>
      <c r="D24" s="45" t="s">
        <v>400</v>
      </c>
      <c r="E24" s="39">
        <v>99.677049999999994</v>
      </c>
      <c r="F24" s="39">
        <v>99.210130000000007</v>
      </c>
      <c r="G24" s="39">
        <v>98.768600000000006</v>
      </c>
      <c r="H24" s="56">
        <v>99.218593333333331</v>
      </c>
      <c r="I24" s="40">
        <v>99.61333333333333</v>
      </c>
      <c r="J24" s="66">
        <v>98.037445000000005</v>
      </c>
      <c r="K24" s="39">
        <v>1.1200000000000001</v>
      </c>
      <c r="L24" s="39">
        <v>99.973333333333343</v>
      </c>
      <c r="M24" s="6">
        <v>665.11666666666667</v>
      </c>
      <c r="N24" s="69">
        <v>18</v>
      </c>
      <c r="O24" s="40">
        <v>8.5299999999999994</v>
      </c>
      <c r="P24" s="41">
        <v>7.4934366666666676</v>
      </c>
      <c r="Q24" s="42">
        <v>8.9345166666666653</v>
      </c>
      <c r="R24" s="43">
        <v>10.1023</v>
      </c>
      <c r="S24" s="40">
        <v>12.203333333333333</v>
      </c>
      <c r="T24" s="41">
        <v>10.136666666666667</v>
      </c>
      <c r="U24" s="44">
        <f t="shared" si="1"/>
        <v>253.67008333333334</v>
      </c>
      <c r="V24" s="13">
        <f t="shared" si="0"/>
        <v>-171.88919715447147</v>
      </c>
    </row>
    <row r="25" spans="2:23" x14ac:dyDescent="0.2">
      <c r="B25" s="12" t="s">
        <v>280</v>
      </c>
      <c r="C25" s="12" t="s">
        <v>426</v>
      </c>
      <c r="D25" s="45" t="s">
        <v>265</v>
      </c>
      <c r="E25" s="39">
        <v>99.190749999999994</v>
      </c>
      <c r="F25" s="39">
        <v>100</v>
      </c>
      <c r="G25" s="39">
        <v>97.296909999999997</v>
      </c>
      <c r="H25" s="56">
        <v>98.829220000000007</v>
      </c>
      <c r="I25" s="40">
        <v>100</v>
      </c>
      <c r="J25" s="66">
        <v>99.544473333333329</v>
      </c>
      <c r="K25" s="39">
        <v>0.5033333333333333</v>
      </c>
      <c r="L25" s="39">
        <v>100</v>
      </c>
      <c r="M25" s="6">
        <v>420.5266666666667</v>
      </c>
      <c r="N25" s="69">
        <v>18.133333333333336</v>
      </c>
      <c r="O25" s="40">
        <v>23.87</v>
      </c>
      <c r="P25" s="41">
        <v>20.706676666666667</v>
      </c>
      <c r="Q25" s="42">
        <v>26.828853333333331</v>
      </c>
      <c r="R25" s="43">
        <v>30.467136666666665</v>
      </c>
      <c r="S25" s="40">
        <v>21.453333333333333</v>
      </c>
      <c r="T25" s="41">
        <v>19.213333333333335</v>
      </c>
      <c r="U25" s="44">
        <f t="shared" si="1"/>
        <v>480.81366666666679</v>
      </c>
      <c r="V25" s="14">
        <f t="shared" si="0"/>
        <v>55.254386178861978</v>
      </c>
    </row>
    <row r="26" spans="2:23" x14ac:dyDescent="0.2">
      <c r="B26" s="12" t="s">
        <v>482</v>
      </c>
      <c r="C26" s="12" t="s">
        <v>328</v>
      </c>
      <c r="D26" s="12" t="s">
        <v>264</v>
      </c>
      <c r="E26" s="39">
        <v>99.383750000000006</v>
      </c>
      <c r="F26" s="39">
        <v>99.711709999999997</v>
      </c>
      <c r="G26" s="39">
        <v>99.923860000000005</v>
      </c>
      <c r="H26" s="56">
        <v>99.673106666666669</v>
      </c>
      <c r="I26" s="40">
        <v>99.873333333333335</v>
      </c>
      <c r="J26" s="66">
        <v>99.50177916666668</v>
      </c>
      <c r="K26" s="39">
        <v>0.80000000000000016</v>
      </c>
      <c r="L26" s="39">
        <v>100</v>
      </c>
      <c r="M26" s="6">
        <v>380.04666666666662</v>
      </c>
      <c r="N26" s="69">
        <v>18.260000000000002</v>
      </c>
      <c r="O26" s="47">
        <v>11.6</v>
      </c>
      <c r="P26" s="48">
        <v>10.763603333333332</v>
      </c>
      <c r="Q26" s="42">
        <v>12.842723333333334</v>
      </c>
      <c r="R26" s="43">
        <v>14.877216666666667</v>
      </c>
      <c r="S26" s="40">
        <v>11.546666666666667</v>
      </c>
      <c r="T26" s="41">
        <v>10.416666666666666</v>
      </c>
      <c r="U26" s="44">
        <f t="shared" si="1"/>
        <v>260.67708333333337</v>
      </c>
      <c r="V26" s="13">
        <f t="shared" si="0"/>
        <v>-164.88219715447144</v>
      </c>
      <c r="W26" s="49"/>
    </row>
    <row r="27" spans="2:23" x14ac:dyDescent="0.2">
      <c r="B27" s="12" t="s">
        <v>170</v>
      </c>
      <c r="C27" s="12" t="s">
        <v>10</v>
      </c>
      <c r="D27" s="45" t="s">
        <v>268</v>
      </c>
      <c r="E27" s="39">
        <v>91.147630000000007</v>
      </c>
      <c r="F27" s="39">
        <v>96.376220000000004</v>
      </c>
      <c r="G27" s="39">
        <v>97.469620000000006</v>
      </c>
      <c r="H27" s="56">
        <v>94.997823333333329</v>
      </c>
      <c r="I27" s="40">
        <v>97.733333333333348</v>
      </c>
      <c r="J27" s="66">
        <v>91.456602499999988</v>
      </c>
      <c r="K27" s="39">
        <v>1.2</v>
      </c>
      <c r="L27" s="39">
        <v>100</v>
      </c>
      <c r="M27" s="6">
        <v>728.53666666666675</v>
      </c>
      <c r="N27" s="69">
        <v>23.593333333333334</v>
      </c>
      <c r="O27" s="15">
        <v>64.056666666666658</v>
      </c>
      <c r="P27" s="15">
        <v>54.841589999999997</v>
      </c>
      <c r="Q27" s="15">
        <v>71.312419999999989</v>
      </c>
      <c r="R27" s="15">
        <v>69.938589999999991</v>
      </c>
      <c r="S27" s="15">
        <v>59.943333333333328</v>
      </c>
      <c r="T27" s="15">
        <v>53.26</v>
      </c>
      <c r="U27" s="44">
        <f t="shared" si="1"/>
        <v>1332.8315000000002</v>
      </c>
      <c r="V27" s="14">
        <f t="shared" si="0"/>
        <v>907.27221951219542</v>
      </c>
      <c r="W27" t="s">
        <v>452</v>
      </c>
    </row>
    <row r="28" spans="2:23" x14ac:dyDescent="0.2">
      <c r="B28" s="12" t="s">
        <v>236</v>
      </c>
      <c r="C28" s="12" t="s">
        <v>519</v>
      </c>
      <c r="D28" s="12" t="s">
        <v>401</v>
      </c>
      <c r="E28" s="39">
        <v>99.619529999999997</v>
      </c>
      <c r="F28" s="39">
        <v>99.436340000000001</v>
      </c>
      <c r="G28" s="39">
        <v>96.150379999999998</v>
      </c>
      <c r="H28" s="56">
        <v>98.402083333333337</v>
      </c>
      <c r="I28" s="40">
        <v>99.566666666666663</v>
      </c>
      <c r="J28" s="66">
        <v>99.391068333333337</v>
      </c>
      <c r="K28" s="39">
        <v>3.0000000000000009E-2</v>
      </c>
      <c r="L28" s="39">
        <v>99.966666666666654</v>
      </c>
      <c r="M28" s="6">
        <v>690.86666666666679</v>
      </c>
      <c r="N28" s="69">
        <v>23.58666666666667</v>
      </c>
      <c r="O28" s="61" t="s">
        <v>56</v>
      </c>
      <c r="P28" s="41" t="s">
        <v>56</v>
      </c>
      <c r="Q28" s="42" t="s">
        <v>56</v>
      </c>
      <c r="R28" s="43" t="s">
        <v>56</v>
      </c>
      <c r="S28" s="40" t="s">
        <v>56</v>
      </c>
      <c r="T28" s="41" t="s">
        <v>56</v>
      </c>
      <c r="U28" s="44"/>
      <c r="V28" s="13"/>
      <c r="W28" t="s">
        <v>382</v>
      </c>
    </row>
    <row r="29" spans="2:23" x14ac:dyDescent="0.2">
      <c r="B29" s="12" t="s">
        <v>171</v>
      </c>
      <c r="C29" s="12" t="s">
        <v>16</v>
      </c>
      <c r="D29" s="45" t="s">
        <v>360</v>
      </c>
      <c r="E29" s="39">
        <v>98.687280000000001</v>
      </c>
      <c r="F29" s="39">
        <v>99.317880000000002</v>
      </c>
      <c r="G29" s="39">
        <v>99.848600000000005</v>
      </c>
      <c r="H29" s="56">
        <v>99.284586666666655</v>
      </c>
      <c r="I29" s="40">
        <v>99.206666666666663</v>
      </c>
      <c r="J29" s="66">
        <v>94.975475833333348</v>
      </c>
      <c r="K29" s="39">
        <v>-0.43333333333333335</v>
      </c>
      <c r="L29" s="39">
        <v>100</v>
      </c>
      <c r="M29" s="6">
        <v>878.7833333333333</v>
      </c>
      <c r="N29" s="69">
        <v>17.440000000000001</v>
      </c>
      <c r="O29" s="40">
        <v>32.9</v>
      </c>
      <c r="P29" s="41">
        <v>27.208243333333332</v>
      </c>
      <c r="Q29" s="42">
        <v>35.721953333333339</v>
      </c>
      <c r="R29" s="15">
        <v>43.508729999999993</v>
      </c>
      <c r="S29" s="40">
        <v>35.840000000000003</v>
      </c>
      <c r="T29" s="41">
        <v>30.063333333333333</v>
      </c>
      <c r="U29" s="44">
        <f t="shared" si="1"/>
        <v>752.3349166666668</v>
      </c>
      <c r="V29" s="14">
        <f t="shared" ref="V29:V54" si="2">U29-U$214</f>
        <v>326.77563617886199</v>
      </c>
      <c r="W29" t="s">
        <v>452</v>
      </c>
    </row>
    <row r="30" spans="2:23" x14ac:dyDescent="0.2">
      <c r="B30" s="12" t="s">
        <v>3</v>
      </c>
      <c r="C30" s="12" t="s">
        <v>33</v>
      </c>
      <c r="D30" s="45" t="s">
        <v>267</v>
      </c>
      <c r="E30" s="39">
        <v>29.175709999999999</v>
      </c>
      <c r="F30" s="39">
        <v>29.16675</v>
      </c>
      <c r="G30" s="39">
        <v>29.798580000000001</v>
      </c>
      <c r="H30" s="64">
        <v>29.380346666666668</v>
      </c>
      <c r="I30" s="40">
        <v>39.729999999999997</v>
      </c>
      <c r="J30" s="66">
        <v>31.861303333333336</v>
      </c>
      <c r="K30" s="39">
        <v>-0.32666666666666666</v>
      </c>
      <c r="L30" s="39">
        <v>99.96</v>
      </c>
      <c r="M30" s="6">
        <v>732.24333333333334</v>
      </c>
      <c r="N30" s="69">
        <v>18.446666666666665</v>
      </c>
      <c r="O30" s="40">
        <v>24.693333333333332</v>
      </c>
      <c r="P30" s="41">
        <v>19.942989999999998</v>
      </c>
      <c r="Q30" s="42">
        <v>16.073493333333335</v>
      </c>
      <c r="R30" s="43">
        <v>30.062983333333335</v>
      </c>
      <c r="S30" s="40">
        <v>19.453333333333333</v>
      </c>
      <c r="T30" s="41">
        <v>19.126666666666669</v>
      </c>
      <c r="U30" s="44">
        <f t="shared" si="1"/>
        <v>478.64483333333345</v>
      </c>
      <c r="V30" s="14">
        <f t="shared" si="2"/>
        <v>53.085552845528639</v>
      </c>
      <c r="W30" t="s">
        <v>622</v>
      </c>
    </row>
    <row r="31" spans="2:23" x14ac:dyDescent="0.2">
      <c r="B31" s="12" t="s">
        <v>80</v>
      </c>
      <c r="C31" s="12" t="s">
        <v>33</v>
      </c>
      <c r="D31" s="12" t="s">
        <v>262</v>
      </c>
      <c r="E31" s="39">
        <v>99.830520000000007</v>
      </c>
      <c r="F31" s="39">
        <v>99.84769</v>
      </c>
      <c r="G31" s="39">
        <v>99.895049999999998</v>
      </c>
      <c r="H31" s="56">
        <v>99.857753333333335</v>
      </c>
      <c r="I31" s="40">
        <v>99.90666666666668</v>
      </c>
      <c r="J31" s="66">
        <v>99.888810833333352</v>
      </c>
      <c r="K31" s="39">
        <v>-0.6</v>
      </c>
      <c r="L31" s="39">
        <v>100</v>
      </c>
      <c r="M31" s="6">
        <v>657.04666666666662</v>
      </c>
      <c r="N31" s="69">
        <v>24.61</v>
      </c>
      <c r="O31" s="40">
        <v>21.45</v>
      </c>
      <c r="P31" s="41">
        <v>19.234696666666668</v>
      </c>
      <c r="Q31" s="42">
        <v>23.049283333333332</v>
      </c>
      <c r="R31" s="43">
        <v>25.3874</v>
      </c>
      <c r="S31" s="40">
        <v>25.283333333333331</v>
      </c>
      <c r="T31" s="41">
        <v>21.600000000000005</v>
      </c>
      <c r="U31" s="44">
        <f t="shared" si="1"/>
        <v>540.54000000000019</v>
      </c>
      <c r="V31" s="14">
        <f t="shared" si="2"/>
        <v>114.98071951219538</v>
      </c>
    </row>
    <row r="32" spans="2:23" x14ac:dyDescent="0.2">
      <c r="B32" s="12" t="s">
        <v>483</v>
      </c>
      <c r="C32" s="12" t="s">
        <v>368</v>
      </c>
      <c r="D32" s="45" t="s">
        <v>264</v>
      </c>
      <c r="E32" s="39">
        <v>100</v>
      </c>
      <c r="F32" s="39">
        <v>100</v>
      </c>
      <c r="G32" s="39">
        <v>100</v>
      </c>
      <c r="H32" s="56">
        <v>100</v>
      </c>
      <c r="I32" s="40">
        <v>100</v>
      </c>
      <c r="J32" s="66">
        <v>99.971949166666661</v>
      </c>
      <c r="K32" s="39">
        <v>0.39999999999999997</v>
      </c>
      <c r="L32" s="39">
        <v>100</v>
      </c>
      <c r="M32" s="6">
        <v>479.55333333333328</v>
      </c>
      <c r="N32" s="69">
        <v>22.5</v>
      </c>
      <c r="O32" s="40">
        <v>32.883333333333333</v>
      </c>
      <c r="P32" s="41">
        <v>26.116703333333334</v>
      </c>
      <c r="Q32" s="42">
        <v>24.153679999999998</v>
      </c>
      <c r="R32" s="43">
        <v>25.773569999999996</v>
      </c>
      <c r="S32" s="40">
        <v>23.703333333333333</v>
      </c>
      <c r="T32" s="41">
        <v>21.416666666666668</v>
      </c>
      <c r="U32" s="44">
        <f t="shared" si="1"/>
        <v>535.95208333333346</v>
      </c>
      <c r="V32" s="14">
        <f t="shared" si="2"/>
        <v>110.39280284552865</v>
      </c>
    </row>
    <row r="33" spans="2:23" x14ac:dyDescent="0.2">
      <c r="B33" s="12" t="s">
        <v>235</v>
      </c>
      <c r="C33" s="12" t="s">
        <v>252</v>
      </c>
      <c r="D33" s="45" t="s">
        <v>264</v>
      </c>
      <c r="E33" s="39">
        <v>98.467219999999998</v>
      </c>
      <c r="F33" s="39">
        <v>100</v>
      </c>
      <c r="G33" s="39">
        <v>100</v>
      </c>
      <c r="H33" s="56">
        <v>99.489073333333337</v>
      </c>
      <c r="I33" s="40">
        <v>49.936666666666667</v>
      </c>
      <c r="J33" s="66">
        <v>87.354408333333353</v>
      </c>
      <c r="K33" s="39">
        <v>-3.3333333333333335E-3</v>
      </c>
      <c r="L33" s="39">
        <v>100</v>
      </c>
      <c r="M33" s="6">
        <v>454.02666666666664</v>
      </c>
      <c r="N33" s="69">
        <v>19.943333333333332</v>
      </c>
      <c r="O33" s="40">
        <v>22.126666666666665</v>
      </c>
      <c r="P33" s="41">
        <v>17.972766666666665</v>
      </c>
      <c r="Q33" s="42">
        <v>23.742966666666664</v>
      </c>
      <c r="R33" s="43">
        <v>30.036966666666661</v>
      </c>
      <c r="S33" s="40">
        <v>22.919999999999998</v>
      </c>
      <c r="T33" s="41">
        <v>18.853333333333335</v>
      </c>
      <c r="U33" s="44">
        <f t="shared" si="1"/>
        <v>471.80466666666678</v>
      </c>
      <c r="V33" s="14">
        <f t="shared" si="2"/>
        <v>46.245386178861963</v>
      </c>
      <c r="W33" t="s">
        <v>625</v>
      </c>
    </row>
    <row r="34" spans="2:23" x14ac:dyDescent="0.2">
      <c r="B34" s="12" t="s">
        <v>82</v>
      </c>
      <c r="C34" s="12" t="s">
        <v>329</v>
      </c>
      <c r="D34" s="12" t="s">
        <v>264</v>
      </c>
      <c r="E34" s="39">
        <v>98.154390000000006</v>
      </c>
      <c r="F34" s="39">
        <v>98.66328</v>
      </c>
      <c r="G34" s="39">
        <v>99.672579999999996</v>
      </c>
      <c r="H34" s="56">
        <v>98.830083333333334</v>
      </c>
      <c r="I34" s="40">
        <v>99.90333333333335</v>
      </c>
      <c r="J34" s="66">
        <v>96.430476666666664</v>
      </c>
      <c r="K34" s="39">
        <v>0.38000000000000006</v>
      </c>
      <c r="L34" s="39">
        <v>100</v>
      </c>
      <c r="M34" s="6">
        <v>332.23999999999995</v>
      </c>
      <c r="N34" s="69">
        <v>12.216666666666667</v>
      </c>
      <c r="O34" s="40">
        <v>13.25</v>
      </c>
      <c r="P34" s="41">
        <v>10.130746666666665</v>
      </c>
      <c r="Q34" s="42">
        <v>18.244859999999999</v>
      </c>
      <c r="R34" s="43">
        <v>22.285263333333333</v>
      </c>
      <c r="S34" s="40">
        <v>13.209999999999999</v>
      </c>
      <c r="T34" s="41">
        <v>9.5333333333333332</v>
      </c>
      <c r="U34" s="44">
        <f t="shared" si="1"/>
        <v>238.57166666666669</v>
      </c>
      <c r="V34" s="13">
        <f t="shared" si="2"/>
        <v>-186.98761382113813</v>
      </c>
    </row>
    <row r="35" spans="2:23" x14ac:dyDescent="0.2">
      <c r="B35" s="12" t="s">
        <v>85</v>
      </c>
      <c r="C35" s="12" t="s">
        <v>228</v>
      </c>
      <c r="D35" s="45" t="s">
        <v>401</v>
      </c>
      <c r="E35" s="39">
        <v>100</v>
      </c>
      <c r="F35" s="39">
        <v>99.989230000000006</v>
      </c>
      <c r="G35" s="39">
        <v>100</v>
      </c>
      <c r="H35" s="56">
        <v>99.996410000000012</v>
      </c>
      <c r="I35" s="40">
        <v>100</v>
      </c>
      <c r="J35" s="66">
        <v>96.84523750000001</v>
      </c>
      <c r="K35" s="39">
        <v>3.3333333333333335E-3</v>
      </c>
      <c r="L35" s="39">
        <v>100</v>
      </c>
      <c r="M35" s="6">
        <v>317.58999999999997</v>
      </c>
      <c r="N35" s="69">
        <v>19.143333333333331</v>
      </c>
      <c r="O35" s="40">
        <v>12.95</v>
      </c>
      <c r="P35" s="41">
        <v>11.31282</v>
      </c>
      <c r="Q35" s="42">
        <v>13.452389999999999</v>
      </c>
      <c r="R35" s="43">
        <v>16.070086666666665</v>
      </c>
      <c r="S35" s="40">
        <v>13.579999999999998</v>
      </c>
      <c r="T35" s="41">
        <v>12.673333333333332</v>
      </c>
      <c r="U35" s="44">
        <f t="shared" si="1"/>
        <v>317.15016666666668</v>
      </c>
      <c r="V35" s="13">
        <f t="shared" si="2"/>
        <v>-108.40911382113813</v>
      </c>
    </row>
    <row r="36" spans="2:23" x14ac:dyDescent="0.2">
      <c r="B36" s="12" t="s">
        <v>172</v>
      </c>
      <c r="C36" s="12" t="s">
        <v>21</v>
      </c>
      <c r="D36" s="45" t="s">
        <v>269</v>
      </c>
      <c r="E36" s="39">
        <v>92.187399999999997</v>
      </c>
      <c r="F36" s="39">
        <v>96.016549999999995</v>
      </c>
      <c r="G36" s="39">
        <v>99.963909999999998</v>
      </c>
      <c r="H36" s="56">
        <v>96.055953333333335</v>
      </c>
      <c r="I36" s="40">
        <v>99.916666666666671</v>
      </c>
      <c r="J36" s="66">
        <v>98.648796666666655</v>
      </c>
      <c r="K36" s="39">
        <v>0.45</v>
      </c>
      <c r="L36" s="39">
        <v>100</v>
      </c>
      <c r="M36" s="106">
        <v>829</v>
      </c>
      <c r="N36" s="69">
        <v>18.66</v>
      </c>
      <c r="O36" s="15">
        <v>45.97</v>
      </c>
      <c r="P36" s="15">
        <v>36.414443333333338</v>
      </c>
      <c r="Q36" s="15">
        <v>47.850423333333332</v>
      </c>
      <c r="R36" s="15">
        <v>53.272590000000001</v>
      </c>
      <c r="S36" s="15">
        <v>38.089999999999996</v>
      </c>
      <c r="T36" s="41">
        <v>26.11</v>
      </c>
      <c r="U36" s="44">
        <f t="shared" ref="U36:U54" si="3">SUM(T36*0.275)*91</f>
        <v>653.40274999999997</v>
      </c>
      <c r="V36" s="14">
        <f t="shared" si="2"/>
        <v>227.84346951219516</v>
      </c>
      <c r="W36" t="s">
        <v>587</v>
      </c>
    </row>
    <row r="37" spans="2:23" x14ac:dyDescent="0.2">
      <c r="B37" s="12" t="s">
        <v>173</v>
      </c>
      <c r="C37" s="12" t="s">
        <v>9</v>
      </c>
      <c r="D37" s="45" t="s">
        <v>402</v>
      </c>
      <c r="E37" s="39">
        <v>73.119690000000006</v>
      </c>
      <c r="F37" s="39">
        <v>84.465670000000003</v>
      </c>
      <c r="G37" s="39">
        <v>87.960570000000004</v>
      </c>
      <c r="H37" s="64">
        <v>81.848643333333328</v>
      </c>
      <c r="I37" s="40">
        <v>94.570000000000007</v>
      </c>
      <c r="J37" s="66">
        <v>77.981610833333335</v>
      </c>
      <c r="K37" s="39">
        <v>2.9433333333333334</v>
      </c>
      <c r="L37" s="39">
        <v>94.566666666666677</v>
      </c>
      <c r="M37" s="6">
        <v>1394.72</v>
      </c>
      <c r="N37" s="69">
        <v>16.16333333333333</v>
      </c>
      <c r="O37" s="40" t="s">
        <v>56</v>
      </c>
      <c r="P37" s="41">
        <v>26.107043333333333</v>
      </c>
      <c r="Q37" s="42">
        <v>28.711513333333333</v>
      </c>
      <c r="R37" s="43">
        <v>32.695823333333337</v>
      </c>
      <c r="S37" s="40">
        <v>28.916666666666668</v>
      </c>
      <c r="T37" s="41">
        <v>25.883333333333329</v>
      </c>
      <c r="U37" s="44">
        <f t="shared" si="3"/>
        <v>647.73041666666666</v>
      </c>
      <c r="V37" s="14">
        <f t="shared" si="2"/>
        <v>222.17113617886184</v>
      </c>
      <c r="W37" t="s">
        <v>601</v>
      </c>
    </row>
    <row r="38" spans="2:23" x14ac:dyDescent="0.2">
      <c r="B38" s="12" t="s">
        <v>671</v>
      </c>
      <c r="C38" s="12" t="s">
        <v>27</v>
      </c>
      <c r="D38" s="45" t="s">
        <v>331</v>
      </c>
      <c r="E38" s="39">
        <v>99.840810000000005</v>
      </c>
      <c r="F38" s="39">
        <v>99.699640000000002</v>
      </c>
      <c r="G38" s="39">
        <v>93.057079999999999</v>
      </c>
      <c r="H38" s="56">
        <v>97.532510000000002</v>
      </c>
      <c r="I38" s="40">
        <v>97.413333333333341</v>
      </c>
      <c r="J38" s="66">
        <v>93.203829166666665</v>
      </c>
      <c r="K38" s="39">
        <v>-0.41333333333333333</v>
      </c>
      <c r="L38" s="39">
        <v>98.256666666666661</v>
      </c>
      <c r="M38" s="6">
        <v>1428.6333333333334</v>
      </c>
      <c r="N38" s="69">
        <v>20.37</v>
      </c>
      <c r="O38" s="15">
        <v>56.67</v>
      </c>
      <c r="P38" s="15">
        <v>74</v>
      </c>
      <c r="Q38" s="15">
        <v>83.36</v>
      </c>
      <c r="R38" s="15">
        <v>87.6</v>
      </c>
      <c r="S38" s="15">
        <v>79.59</v>
      </c>
      <c r="T38" s="15">
        <v>71.03</v>
      </c>
      <c r="U38" s="44">
        <f t="shared" si="3"/>
        <v>1777.5257500000002</v>
      </c>
      <c r="V38" s="14">
        <f t="shared" si="2"/>
        <v>1351.9664695121955</v>
      </c>
      <c r="W38" t="s">
        <v>680</v>
      </c>
    </row>
    <row r="39" spans="2:23" x14ac:dyDescent="0.2">
      <c r="B39" s="12" t="s">
        <v>87</v>
      </c>
      <c r="C39" s="12" t="s">
        <v>227</v>
      </c>
      <c r="D39" s="45" t="s">
        <v>264</v>
      </c>
      <c r="E39" s="39">
        <v>99.950680000000006</v>
      </c>
      <c r="F39" s="39">
        <v>100</v>
      </c>
      <c r="G39" s="39">
        <v>96.724230000000006</v>
      </c>
      <c r="H39" s="56">
        <v>98.89163666666667</v>
      </c>
      <c r="I39" s="40">
        <v>100</v>
      </c>
      <c r="J39" s="66">
        <v>96.830558333333329</v>
      </c>
      <c r="K39" s="39">
        <v>0.52</v>
      </c>
      <c r="L39" s="39">
        <v>100</v>
      </c>
      <c r="M39" s="6">
        <v>612.96333333333325</v>
      </c>
      <c r="N39" s="69">
        <v>23.209999999999997</v>
      </c>
      <c r="O39" s="40">
        <v>15.9</v>
      </c>
      <c r="P39" s="41">
        <v>17.311333333333334</v>
      </c>
      <c r="Q39" s="42">
        <v>16.2715</v>
      </c>
      <c r="R39" s="43">
        <v>16.339673333333334</v>
      </c>
      <c r="S39" s="40">
        <v>15.496666666666668</v>
      </c>
      <c r="T39" s="41">
        <v>14.726666666666667</v>
      </c>
      <c r="U39" s="44">
        <f t="shared" si="3"/>
        <v>368.53483333333338</v>
      </c>
      <c r="V39" s="13">
        <f t="shared" si="2"/>
        <v>-57.024447154471432</v>
      </c>
      <c r="W39" t="s">
        <v>425</v>
      </c>
    </row>
    <row r="40" spans="2:23" x14ac:dyDescent="0.2">
      <c r="B40" s="12" t="s">
        <v>174</v>
      </c>
      <c r="C40" s="12" t="s">
        <v>48</v>
      </c>
      <c r="D40" s="45" t="s">
        <v>400</v>
      </c>
      <c r="E40" s="50">
        <v>99.861720000000005</v>
      </c>
      <c r="F40" s="50">
        <v>97.655090000000001</v>
      </c>
      <c r="G40" s="39">
        <v>98.390550000000005</v>
      </c>
      <c r="H40" s="56">
        <v>98.635786666666675</v>
      </c>
      <c r="I40" s="40">
        <v>96.516666666666652</v>
      </c>
      <c r="J40" s="66">
        <v>98.167148333333316</v>
      </c>
      <c r="K40" s="39">
        <v>0.89666666666666661</v>
      </c>
      <c r="L40" s="39">
        <v>100</v>
      </c>
      <c r="M40" s="6">
        <v>549.1966666666666</v>
      </c>
      <c r="N40" s="69">
        <v>23.676666666666666</v>
      </c>
      <c r="O40" s="15">
        <v>44.076666666666661</v>
      </c>
      <c r="P40" s="15">
        <v>35.273113333333335</v>
      </c>
      <c r="Q40" s="15">
        <v>48.027163333333327</v>
      </c>
      <c r="R40" s="15">
        <v>53.028379999999999</v>
      </c>
      <c r="S40" s="15">
        <v>48.963333333333338</v>
      </c>
      <c r="T40" s="15">
        <v>41.803333333333335</v>
      </c>
      <c r="U40" s="44">
        <f t="shared" si="3"/>
        <v>1046.1284166666667</v>
      </c>
      <c r="V40" s="14">
        <f t="shared" si="2"/>
        <v>620.56913617886187</v>
      </c>
      <c r="W40" t="s">
        <v>641</v>
      </c>
    </row>
    <row r="41" spans="2:23" x14ac:dyDescent="0.2">
      <c r="B41" s="12" t="s">
        <v>237</v>
      </c>
      <c r="C41" s="12" t="s">
        <v>9</v>
      </c>
      <c r="D41" s="45" t="s">
        <v>402</v>
      </c>
      <c r="E41" s="39">
        <v>49.924900000000001</v>
      </c>
      <c r="F41" s="39">
        <v>84.588859999999997</v>
      </c>
      <c r="G41" s="39">
        <v>93.313010000000006</v>
      </c>
      <c r="H41" s="64">
        <v>75.942256666666665</v>
      </c>
      <c r="I41" s="40">
        <v>91.236666666666679</v>
      </c>
      <c r="J41" s="66">
        <v>73.283062499999986</v>
      </c>
      <c r="K41" s="39">
        <v>1.22</v>
      </c>
      <c r="L41" s="39">
        <v>91.446666666666658</v>
      </c>
      <c r="M41" s="6">
        <v>928.66666666666663</v>
      </c>
      <c r="N41" s="69">
        <v>20.603333333333335</v>
      </c>
      <c r="O41" s="15">
        <v>42.956666666666671</v>
      </c>
      <c r="P41" s="15">
        <v>39.182686666666669</v>
      </c>
      <c r="Q41" s="15">
        <v>41.034826666666667</v>
      </c>
      <c r="R41" s="15">
        <v>46.220206666666662</v>
      </c>
      <c r="S41" s="15">
        <v>42.096666666666671</v>
      </c>
      <c r="T41" s="15">
        <v>39.583333333333336</v>
      </c>
      <c r="U41" s="44">
        <f t="shared" si="3"/>
        <v>990.57291666666674</v>
      </c>
      <c r="V41" s="14">
        <f t="shared" si="2"/>
        <v>565.01363617886193</v>
      </c>
      <c r="W41" t="s">
        <v>453</v>
      </c>
    </row>
    <row r="42" spans="2:23" x14ac:dyDescent="0.2">
      <c r="B42" s="12" t="s">
        <v>484</v>
      </c>
      <c r="C42" s="12" t="s">
        <v>363</v>
      </c>
      <c r="D42" s="45" t="s">
        <v>264</v>
      </c>
      <c r="E42" s="39">
        <v>100</v>
      </c>
      <c r="F42" s="39">
        <v>99.910470000000004</v>
      </c>
      <c r="G42" s="39">
        <v>99.237989999999996</v>
      </c>
      <c r="H42" s="56">
        <v>99.716153333333338</v>
      </c>
      <c r="I42" s="40">
        <v>100</v>
      </c>
      <c r="J42" s="66">
        <v>99.758058333333338</v>
      </c>
      <c r="K42" s="39">
        <v>0.13</v>
      </c>
      <c r="L42" s="39">
        <v>100</v>
      </c>
      <c r="M42" s="6">
        <v>694.08</v>
      </c>
      <c r="N42" s="69">
        <v>15.456666666666669</v>
      </c>
      <c r="O42" s="40">
        <v>19.826666666666664</v>
      </c>
      <c r="P42" s="41">
        <v>14.953550000000002</v>
      </c>
      <c r="Q42" s="42">
        <v>24.831126666666666</v>
      </c>
      <c r="R42" s="43">
        <v>29.805990000000005</v>
      </c>
      <c r="S42" s="40">
        <v>20.276666666666667</v>
      </c>
      <c r="T42" s="41">
        <v>16.066666666666666</v>
      </c>
      <c r="U42" s="44">
        <f t="shared" si="3"/>
        <v>402.06833333333338</v>
      </c>
      <c r="V42" s="13">
        <f t="shared" si="2"/>
        <v>-23.490947154471428</v>
      </c>
    </row>
    <row r="43" spans="2:23" x14ac:dyDescent="0.2">
      <c r="B43" t="s">
        <v>353</v>
      </c>
      <c r="C43" t="s">
        <v>252</v>
      </c>
      <c r="D43" s="45" t="s">
        <v>264</v>
      </c>
      <c r="E43" s="39">
        <v>98.519800000000004</v>
      </c>
      <c r="F43" s="39">
        <v>99.608360000000005</v>
      </c>
      <c r="G43" s="39">
        <v>99.703749999999999</v>
      </c>
      <c r="H43" s="56">
        <v>99.277303333333336</v>
      </c>
      <c r="I43" s="40">
        <v>99.603333333333339</v>
      </c>
      <c r="J43" s="66">
        <v>97.618765833333342</v>
      </c>
      <c r="K43" s="39">
        <v>-1.03</v>
      </c>
      <c r="L43" s="39">
        <v>99.99666666666667</v>
      </c>
      <c r="M43" s="6">
        <v>536.24</v>
      </c>
      <c r="N43" s="69">
        <v>21.123333333333335</v>
      </c>
      <c r="O43" s="40">
        <v>14.3</v>
      </c>
      <c r="P43" s="41">
        <v>14.220220000000001</v>
      </c>
      <c r="Q43" s="42">
        <v>21.539486666666665</v>
      </c>
      <c r="R43" s="43">
        <v>22.146186666666665</v>
      </c>
      <c r="S43" s="40">
        <v>16.783333333333331</v>
      </c>
      <c r="T43" s="41">
        <v>13.276666666666666</v>
      </c>
      <c r="U43" s="44">
        <f t="shared" si="3"/>
        <v>332.24858333333333</v>
      </c>
      <c r="V43" s="13">
        <f t="shared" si="2"/>
        <v>-93.310697154471484</v>
      </c>
      <c r="W43" t="s">
        <v>461</v>
      </c>
    </row>
    <row r="44" spans="2:23" x14ac:dyDescent="0.2">
      <c r="B44" s="12" t="s">
        <v>91</v>
      </c>
      <c r="C44" s="12" t="s">
        <v>332</v>
      </c>
      <c r="D44" s="45" t="s">
        <v>264</v>
      </c>
      <c r="E44" s="39">
        <v>99.799949999999995</v>
      </c>
      <c r="F44" s="39">
        <v>97.347390000000004</v>
      </c>
      <c r="G44" s="39">
        <v>99.592100000000002</v>
      </c>
      <c r="H44" s="56">
        <v>98.913146666666663</v>
      </c>
      <c r="I44" s="40">
        <v>99.87</v>
      </c>
      <c r="J44" s="66">
        <v>99.422395833333326</v>
      </c>
      <c r="K44" s="39">
        <v>-0.02</v>
      </c>
      <c r="L44" s="39">
        <v>100</v>
      </c>
      <c r="M44" s="6">
        <v>614.45000000000005</v>
      </c>
      <c r="N44" s="69">
        <v>19.063333333333333</v>
      </c>
      <c r="O44" s="40">
        <v>30.266666666666666</v>
      </c>
      <c r="P44" s="41">
        <v>22.368470000000002</v>
      </c>
      <c r="Q44" s="42">
        <v>31.934883333333332</v>
      </c>
      <c r="R44" s="15">
        <v>40.8673</v>
      </c>
      <c r="S44" s="40">
        <v>34.49</v>
      </c>
      <c r="T44" s="41">
        <v>23.39</v>
      </c>
      <c r="U44" s="44">
        <f t="shared" si="3"/>
        <v>585.3347500000001</v>
      </c>
      <c r="V44" s="14">
        <f t="shared" si="2"/>
        <v>159.77546951219529</v>
      </c>
    </row>
    <row r="45" spans="2:23" x14ac:dyDescent="0.2">
      <c r="B45" s="12" t="s">
        <v>175</v>
      </c>
      <c r="C45" s="12" t="s">
        <v>454</v>
      </c>
      <c r="D45" s="45" t="s">
        <v>402</v>
      </c>
      <c r="E45" s="39">
        <v>96.969620000000006</v>
      </c>
      <c r="F45" s="39">
        <v>97.667079999999999</v>
      </c>
      <c r="G45" s="39">
        <v>98.331540000000004</v>
      </c>
      <c r="H45" s="56">
        <v>97.656080000000017</v>
      </c>
      <c r="I45" s="40">
        <v>82.36333333333333</v>
      </c>
      <c r="J45" s="66">
        <v>78.88782083333335</v>
      </c>
      <c r="K45" s="39">
        <v>1.0466666666666666</v>
      </c>
      <c r="L45" s="39">
        <v>85.056666666666672</v>
      </c>
      <c r="M45" s="6">
        <v>536.40333333333331</v>
      </c>
      <c r="N45" s="69">
        <v>21.7</v>
      </c>
      <c r="O45" s="40">
        <v>30.086666666666662</v>
      </c>
      <c r="P45" s="41">
        <v>34.775109999999998</v>
      </c>
      <c r="Q45" s="42">
        <v>37.22</v>
      </c>
      <c r="R45" s="15">
        <v>40.200099999999999</v>
      </c>
      <c r="S45" s="15">
        <v>37.886666666666663</v>
      </c>
      <c r="T45" s="15">
        <v>39.013333333333335</v>
      </c>
      <c r="U45" s="44">
        <f t="shared" si="3"/>
        <v>976.30866666666668</v>
      </c>
      <c r="V45" s="14">
        <f t="shared" si="2"/>
        <v>550.74938617886187</v>
      </c>
      <c r="W45" t="s">
        <v>634</v>
      </c>
    </row>
    <row r="46" spans="2:23" x14ac:dyDescent="0.2">
      <c r="B46" s="12" t="s">
        <v>176</v>
      </c>
      <c r="C46" s="12" t="s">
        <v>9</v>
      </c>
      <c r="D46" s="45" t="s">
        <v>402</v>
      </c>
      <c r="E46" s="39">
        <v>99.959940000000003</v>
      </c>
      <c r="F46" s="39">
        <v>100</v>
      </c>
      <c r="G46" s="39">
        <v>100</v>
      </c>
      <c r="H46" s="56">
        <v>99.986646666666672</v>
      </c>
      <c r="I46" s="40">
        <v>100</v>
      </c>
      <c r="J46" s="66">
        <v>99.911688333333316</v>
      </c>
      <c r="K46" s="39">
        <v>-1.22</v>
      </c>
      <c r="L46" s="39">
        <v>100</v>
      </c>
      <c r="M46" s="6">
        <v>578.02333333333343</v>
      </c>
      <c r="N46" s="69">
        <v>20.47</v>
      </c>
      <c r="O46" s="40">
        <v>29.546666666666667</v>
      </c>
      <c r="P46" s="41">
        <v>25.111673333333336</v>
      </c>
      <c r="Q46" s="42">
        <v>30.345843333333335</v>
      </c>
      <c r="R46" s="43">
        <v>34.278259999999996</v>
      </c>
      <c r="S46" s="40">
        <v>27.966666666666669</v>
      </c>
      <c r="T46" s="41">
        <v>23.560000000000002</v>
      </c>
      <c r="U46" s="44">
        <f t="shared" si="3"/>
        <v>589.58900000000006</v>
      </c>
      <c r="V46" s="14">
        <f t="shared" si="2"/>
        <v>164.02971951219524</v>
      </c>
    </row>
    <row r="47" spans="2:23" x14ac:dyDescent="0.2">
      <c r="B47" s="12" t="s">
        <v>485</v>
      </c>
      <c r="C47" s="12" t="s">
        <v>368</v>
      </c>
      <c r="D47" s="45" t="s">
        <v>264</v>
      </c>
      <c r="E47" s="39">
        <v>98.988939999999999</v>
      </c>
      <c r="F47" s="39">
        <v>98.545940000000002</v>
      </c>
      <c r="G47" s="39">
        <v>98.509600000000006</v>
      </c>
      <c r="H47" s="56">
        <v>98.681493333333336</v>
      </c>
      <c r="I47" s="40">
        <v>96.160000000000011</v>
      </c>
      <c r="J47" s="66">
        <v>98.058822500000005</v>
      </c>
      <c r="K47" s="39">
        <v>0.76000000000000012</v>
      </c>
      <c r="L47" s="39">
        <v>97.87</v>
      </c>
      <c r="M47" s="6">
        <v>256.15000000000003</v>
      </c>
      <c r="N47" s="69">
        <v>18.936666666666667</v>
      </c>
      <c r="O47" s="40">
        <v>16.420000000000002</v>
      </c>
      <c r="P47" s="41">
        <v>14.567933333333334</v>
      </c>
      <c r="Q47" s="42">
        <v>17.632829999999998</v>
      </c>
      <c r="R47" s="43">
        <v>20.082710000000002</v>
      </c>
      <c r="S47" s="40">
        <v>17.683333333333334</v>
      </c>
      <c r="T47" s="41">
        <v>17.163333333333334</v>
      </c>
      <c r="U47" s="44">
        <f t="shared" si="3"/>
        <v>429.5124166666667</v>
      </c>
      <c r="V47" s="14">
        <f t="shared" si="2"/>
        <v>3.9531361788618824</v>
      </c>
    </row>
    <row r="48" spans="2:23" x14ac:dyDescent="0.2">
      <c r="B48" s="12" t="s">
        <v>365</v>
      </c>
      <c r="C48" s="12" t="s">
        <v>14</v>
      </c>
      <c r="D48" s="45" t="s">
        <v>264</v>
      </c>
      <c r="E48" s="39">
        <v>99.928309999999996</v>
      </c>
      <c r="F48" s="39">
        <v>99.952330000000003</v>
      </c>
      <c r="G48" s="39">
        <v>99.363529999999997</v>
      </c>
      <c r="H48" s="56">
        <v>99.74805666666667</v>
      </c>
      <c r="I48" s="40">
        <v>99.976666666666645</v>
      </c>
      <c r="J48" s="66">
        <v>99.45275333333332</v>
      </c>
      <c r="K48" s="39">
        <v>0.12</v>
      </c>
      <c r="L48" s="39">
        <v>100</v>
      </c>
      <c r="M48" s="6">
        <v>850.01333333333332</v>
      </c>
      <c r="N48" s="69">
        <v>18.676666666666666</v>
      </c>
      <c r="O48" s="15">
        <v>85.780000000000015</v>
      </c>
      <c r="P48" s="15">
        <v>82.351313333333337</v>
      </c>
      <c r="Q48" s="15">
        <v>103.84366</v>
      </c>
      <c r="R48" s="15">
        <v>115.96737666666668</v>
      </c>
      <c r="S48" s="15">
        <v>87.73</v>
      </c>
      <c r="T48" s="15">
        <v>76.043333333333337</v>
      </c>
      <c r="U48" s="44">
        <f t="shared" si="3"/>
        <v>1902.9844166666669</v>
      </c>
      <c r="V48" s="14">
        <f t="shared" si="2"/>
        <v>1477.425136178862</v>
      </c>
      <c r="W48" t="s">
        <v>377</v>
      </c>
    </row>
    <row r="49" spans="2:23" x14ac:dyDescent="0.2">
      <c r="B49" s="12" t="s">
        <v>552</v>
      </c>
      <c r="C49" s="36" t="s">
        <v>551</v>
      </c>
      <c r="D49" s="45" t="s">
        <v>400</v>
      </c>
      <c r="E49" s="39">
        <v>74.739999999999995</v>
      </c>
      <c r="F49" s="39">
        <v>96.51</v>
      </c>
      <c r="G49" s="39">
        <v>99.95</v>
      </c>
      <c r="H49" s="56">
        <v>90.4</v>
      </c>
      <c r="I49" s="40">
        <v>99.683333333333337</v>
      </c>
      <c r="J49" s="66">
        <v>96.201666666666668</v>
      </c>
      <c r="K49" s="39">
        <v>0.57333333333333325</v>
      </c>
      <c r="L49" s="39">
        <v>100</v>
      </c>
      <c r="M49" s="6">
        <v>891.82666666666648</v>
      </c>
      <c r="N49" s="69">
        <v>15.336666666666668</v>
      </c>
      <c r="O49" s="51">
        <v>31.51</v>
      </c>
      <c r="P49" s="52">
        <v>25.370236666666667</v>
      </c>
      <c r="Q49" s="42">
        <v>28.253506666666667</v>
      </c>
      <c r="R49" s="43">
        <v>25.87139333333333</v>
      </c>
      <c r="S49" s="40">
        <v>20.95</v>
      </c>
      <c r="T49" s="41">
        <v>18.156666666666666</v>
      </c>
      <c r="U49" s="44">
        <f t="shared" si="3"/>
        <v>454.3705833333334</v>
      </c>
      <c r="V49" s="14">
        <f t="shared" si="2"/>
        <v>28.811302845528587</v>
      </c>
    </row>
    <row r="50" spans="2:23" x14ac:dyDescent="0.2">
      <c r="B50" s="12" t="s">
        <v>177</v>
      </c>
      <c r="C50" s="12" t="s">
        <v>14</v>
      </c>
      <c r="D50" s="45" t="s">
        <v>264</v>
      </c>
      <c r="E50" s="39">
        <v>100</v>
      </c>
      <c r="F50" s="39">
        <v>99.819310000000002</v>
      </c>
      <c r="G50" s="39">
        <v>100</v>
      </c>
      <c r="H50" s="56">
        <v>99.939769999999996</v>
      </c>
      <c r="I50" s="40">
        <v>100</v>
      </c>
      <c r="J50" s="66">
        <v>99.70923999999998</v>
      </c>
      <c r="K50" s="39">
        <v>-0.26666666666666666</v>
      </c>
      <c r="L50" s="39">
        <v>100</v>
      </c>
      <c r="M50" s="6">
        <v>826.75</v>
      </c>
      <c r="N50" s="69">
        <v>19.686666666666667</v>
      </c>
      <c r="O50" s="40">
        <v>27.243333333333329</v>
      </c>
      <c r="P50" s="41">
        <v>24.05913</v>
      </c>
      <c r="Q50" s="42">
        <v>30.584683333333331</v>
      </c>
      <c r="R50" s="43">
        <v>11.03111</v>
      </c>
      <c r="S50" s="40">
        <v>33.31</v>
      </c>
      <c r="T50" s="41">
        <v>28.443333333333332</v>
      </c>
      <c r="U50" s="44">
        <f t="shared" si="3"/>
        <v>711.79441666666662</v>
      </c>
      <c r="V50" s="14">
        <f t="shared" si="2"/>
        <v>286.23513617886181</v>
      </c>
    </row>
    <row r="51" spans="2:23" x14ac:dyDescent="0.2">
      <c r="B51" s="12" t="s">
        <v>486</v>
      </c>
      <c r="C51" s="12" t="s">
        <v>11</v>
      </c>
      <c r="D51" s="45" t="s">
        <v>264</v>
      </c>
      <c r="E51" s="39">
        <v>86.198750000000004</v>
      </c>
      <c r="F51" s="39">
        <v>84.278819999999996</v>
      </c>
      <c r="G51" s="39">
        <v>85.774559999999994</v>
      </c>
      <c r="H51" s="56">
        <v>85.417376666666669</v>
      </c>
      <c r="I51" s="40">
        <v>82.193333333333342</v>
      </c>
      <c r="J51" s="66">
        <v>65.593894545454546</v>
      </c>
      <c r="K51" s="39">
        <v>-0.3066666666666667</v>
      </c>
      <c r="L51" s="39">
        <v>100</v>
      </c>
      <c r="M51" s="6">
        <v>919.20666666666659</v>
      </c>
      <c r="N51" s="69">
        <v>14.026666666666666</v>
      </c>
      <c r="O51" s="40" t="s">
        <v>56</v>
      </c>
      <c r="P51" s="41" t="s">
        <v>56</v>
      </c>
      <c r="Q51" s="42">
        <v>11.03</v>
      </c>
      <c r="R51" s="43">
        <v>11.892650000000001</v>
      </c>
      <c r="S51" s="40">
        <v>10.276666666666666</v>
      </c>
      <c r="T51" s="41">
        <v>8.6566666666666681</v>
      </c>
      <c r="U51" s="44">
        <f t="shared" si="3"/>
        <v>216.63308333333339</v>
      </c>
      <c r="V51" s="13">
        <f t="shared" si="2"/>
        <v>-208.92619715447142</v>
      </c>
      <c r="W51" t="s">
        <v>633</v>
      </c>
    </row>
    <row r="52" spans="2:23" x14ac:dyDescent="0.2">
      <c r="B52" s="12" t="s">
        <v>94</v>
      </c>
      <c r="C52" s="12" t="s">
        <v>310</v>
      </c>
      <c r="D52" s="45" t="s">
        <v>267</v>
      </c>
      <c r="E52" s="39">
        <v>77.634749999999997</v>
      </c>
      <c r="F52" s="39">
        <v>90.627330000000001</v>
      </c>
      <c r="G52" s="39">
        <v>98.833680000000001</v>
      </c>
      <c r="H52" s="56">
        <v>89.03192</v>
      </c>
      <c r="I52" s="40">
        <v>95.106666666666669</v>
      </c>
      <c r="J52" s="66">
        <v>87.777334999999994</v>
      </c>
      <c r="K52" s="39">
        <v>5.6666666666666678E-2</v>
      </c>
      <c r="L52" s="39">
        <v>98.88</v>
      </c>
      <c r="M52" s="6">
        <v>584.95666666666659</v>
      </c>
      <c r="N52" s="69">
        <v>22.083333333333332</v>
      </c>
      <c r="O52" s="15">
        <v>41.84</v>
      </c>
      <c r="P52" s="15">
        <v>38.979426666666676</v>
      </c>
      <c r="Q52" s="15">
        <v>42.403816666666664</v>
      </c>
      <c r="R52" s="15">
        <v>44.439633333333326</v>
      </c>
      <c r="S52" s="15">
        <v>43.763333333333328</v>
      </c>
      <c r="T52" s="15">
        <v>42.45333333333334</v>
      </c>
      <c r="U52" s="44">
        <f t="shared" si="3"/>
        <v>1062.3946666666668</v>
      </c>
      <c r="V52" s="14">
        <f t="shared" si="2"/>
        <v>636.835386178862</v>
      </c>
      <c r="W52" t="s">
        <v>642</v>
      </c>
    </row>
    <row r="53" spans="2:23" x14ac:dyDescent="0.2">
      <c r="B53" s="12" t="s">
        <v>346</v>
      </c>
      <c r="C53" s="12" t="s">
        <v>520</v>
      </c>
      <c r="D53" s="12" t="s">
        <v>265</v>
      </c>
      <c r="E53" s="39">
        <v>100</v>
      </c>
      <c r="F53" s="39">
        <v>100</v>
      </c>
      <c r="G53" s="39">
        <v>100</v>
      </c>
      <c r="H53" s="56">
        <v>100</v>
      </c>
      <c r="I53" s="40">
        <v>100</v>
      </c>
      <c r="J53" s="66">
        <v>98.250672500000007</v>
      </c>
      <c r="K53" s="39">
        <v>0.32333333333333331</v>
      </c>
      <c r="L53" s="39">
        <v>100</v>
      </c>
      <c r="M53" s="6">
        <v>568.4133333333333</v>
      </c>
      <c r="N53" s="69">
        <v>23.826666666666668</v>
      </c>
      <c r="O53" s="40">
        <v>13.65</v>
      </c>
      <c r="P53" s="41">
        <v>10.88387</v>
      </c>
      <c r="Q53" s="42">
        <v>14.385076666666667</v>
      </c>
      <c r="R53" s="43">
        <v>18.552493333333334</v>
      </c>
      <c r="S53" s="40">
        <v>13.56</v>
      </c>
      <c r="T53" s="41">
        <v>11.746666666666668</v>
      </c>
      <c r="U53" s="44">
        <f t="shared" si="3"/>
        <v>293.96033333333338</v>
      </c>
      <c r="V53" s="13">
        <f t="shared" si="2"/>
        <v>-131.59894715447143</v>
      </c>
      <c r="W53" t="s">
        <v>674</v>
      </c>
    </row>
    <row r="54" spans="2:23" x14ac:dyDescent="0.2">
      <c r="B54" t="s">
        <v>487</v>
      </c>
      <c r="C54" t="s">
        <v>15</v>
      </c>
      <c r="D54" s="45" t="s">
        <v>264</v>
      </c>
      <c r="E54" s="39">
        <v>99.980940000000004</v>
      </c>
      <c r="F54" s="39">
        <v>99.890360000000001</v>
      </c>
      <c r="G54" s="39">
        <v>99.572429999999997</v>
      </c>
      <c r="H54" s="56">
        <v>99.814576666666667</v>
      </c>
      <c r="I54" s="40">
        <v>99.163333333333341</v>
      </c>
      <c r="J54" s="66">
        <v>98.306686666666664</v>
      </c>
      <c r="K54" s="39">
        <v>1.4466666666666665</v>
      </c>
      <c r="L54" s="39">
        <v>96.759999999999991</v>
      </c>
      <c r="M54" s="6">
        <v>798.13333333333321</v>
      </c>
      <c r="N54" s="69">
        <v>17.953333333333333</v>
      </c>
      <c r="O54" s="15">
        <v>39.640000000000008</v>
      </c>
      <c r="P54" s="41">
        <v>28.74098</v>
      </c>
      <c r="Q54" s="42">
        <v>25.811396666666667</v>
      </c>
      <c r="R54" s="43">
        <v>25.768053333333331</v>
      </c>
      <c r="S54" s="40">
        <v>19.016666666666666</v>
      </c>
      <c r="T54" s="41">
        <v>15.736666666666666</v>
      </c>
      <c r="U54" s="44">
        <f t="shared" si="3"/>
        <v>393.81008333333341</v>
      </c>
      <c r="V54" s="13">
        <f t="shared" si="2"/>
        <v>-31.749197154471403</v>
      </c>
      <c r="W54" t="s">
        <v>577</v>
      </c>
    </row>
    <row r="55" spans="2:23" x14ac:dyDescent="0.2">
      <c r="B55" s="12" t="s">
        <v>178</v>
      </c>
      <c r="C55" s="12" t="s">
        <v>17</v>
      </c>
      <c r="D55" s="45" t="s">
        <v>266</v>
      </c>
      <c r="E55" s="39"/>
      <c r="F55" s="39"/>
      <c r="G55" s="39"/>
      <c r="H55" s="56"/>
      <c r="I55" s="40"/>
      <c r="J55" s="66"/>
      <c r="K55" s="39"/>
      <c r="L55" s="39"/>
      <c r="M55" s="6"/>
      <c r="N55" s="69">
        <v>0</v>
      </c>
      <c r="O55" s="40">
        <v>32.906666666666666</v>
      </c>
      <c r="P55" s="41">
        <v>26.256523333333334</v>
      </c>
      <c r="Q55" s="42" t="s">
        <v>56</v>
      </c>
      <c r="R55" s="43" t="s">
        <v>56</v>
      </c>
      <c r="S55" s="40" t="s">
        <v>56</v>
      </c>
      <c r="T55" s="41" t="s">
        <v>56</v>
      </c>
      <c r="U55" s="44"/>
      <c r="V55" s="13"/>
      <c r="W55" t="s">
        <v>411</v>
      </c>
    </row>
    <row r="56" spans="2:23" x14ac:dyDescent="0.2">
      <c r="B56" s="12" t="s">
        <v>488</v>
      </c>
      <c r="C56" s="12" t="s">
        <v>368</v>
      </c>
      <c r="D56" s="45" t="s">
        <v>264</v>
      </c>
      <c r="E56" s="39">
        <v>37.67521</v>
      </c>
      <c r="F56" s="39">
        <v>73.249099999999999</v>
      </c>
      <c r="G56" s="39">
        <v>89.860460000000003</v>
      </c>
      <c r="H56" s="64">
        <v>66.928256666666655</v>
      </c>
      <c r="I56" s="40">
        <v>86.33</v>
      </c>
      <c r="J56" s="66">
        <v>80.268019166666662</v>
      </c>
      <c r="K56" s="39">
        <v>1.4533333333333334</v>
      </c>
      <c r="L56" s="39">
        <v>91.13</v>
      </c>
      <c r="M56" s="6">
        <v>270.27</v>
      </c>
      <c r="N56" s="69">
        <v>29.003333333333334</v>
      </c>
      <c r="O56" s="15">
        <v>44.39</v>
      </c>
      <c r="P56" s="15">
        <v>41.685679999999998</v>
      </c>
      <c r="Q56" s="15">
        <v>41.672033333333331</v>
      </c>
      <c r="R56" s="15">
        <v>45.487323333333329</v>
      </c>
      <c r="S56" s="15">
        <v>46.493333333333339</v>
      </c>
      <c r="T56" s="15">
        <v>44.31</v>
      </c>
      <c r="U56" s="44">
        <f t="shared" ref="U56:U64" si="4">SUM(T56*0.275)*91</f>
        <v>1108.8577500000001</v>
      </c>
      <c r="V56" s="14">
        <f t="shared" ref="V56:V85" si="5">U56-U$214</f>
        <v>683.29846951219531</v>
      </c>
      <c r="W56" t="s">
        <v>578</v>
      </c>
    </row>
    <row r="57" spans="2:23" x14ac:dyDescent="0.2">
      <c r="B57" s="12" t="s">
        <v>179</v>
      </c>
      <c r="C57" s="12" t="s">
        <v>12</v>
      </c>
      <c r="D57" s="45" t="s">
        <v>265</v>
      </c>
      <c r="E57" s="39"/>
      <c r="F57" s="39"/>
      <c r="G57" s="39"/>
      <c r="H57" s="56">
        <v>0</v>
      </c>
      <c r="I57" s="40">
        <v>100</v>
      </c>
      <c r="J57" s="66">
        <v>98.787581428571443</v>
      </c>
      <c r="K57" s="39">
        <v>-0.41333333333333333</v>
      </c>
      <c r="L57" s="39">
        <v>100</v>
      </c>
      <c r="M57" s="6">
        <v>839.17</v>
      </c>
      <c r="N57" s="69">
        <v>20.75</v>
      </c>
      <c r="O57" s="40">
        <v>23.52</v>
      </c>
      <c r="P57" s="41">
        <v>21.771206666666664</v>
      </c>
      <c r="Q57" s="42">
        <v>22.809473333333329</v>
      </c>
      <c r="R57" s="43">
        <v>20.492599999999999</v>
      </c>
      <c r="S57" s="40" t="s">
        <v>56</v>
      </c>
      <c r="T57" s="41">
        <v>5.91</v>
      </c>
      <c r="U57" s="44">
        <f t="shared" si="4"/>
        <v>147.89775</v>
      </c>
      <c r="V57" s="13">
        <f t="shared" si="5"/>
        <v>-277.66153048780484</v>
      </c>
      <c r="W57" t="s">
        <v>378</v>
      </c>
    </row>
    <row r="58" spans="2:23" x14ac:dyDescent="0.2">
      <c r="B58" s="12" t="s">
        <v>180</v>
      </c>
      <c r="C58" s="12" t="s">
        <v>521</v>
      </c>
      <c r="D58" s="45" t="s">
        <v>402</v>
      </c>
      <c r="E58" s="39">
        <v>99.927620000000005</v>
      </c>
      <c r="F58" s="39">
        <v>99.928330000000003</v>
      </c>
      <c r="G58" s="39">
        <v>99.374549999999999</v>
      </c>
      <c r="H58" s="56">
        <v>99.743499999999997</v>
      </c>
      <c r="I58" s="40">
        <v>99.923333333333332</v>
      </c>
      <c r="J58" s="66">
        <v>99.723756666666659</v>
      </c>
      <c r="K58" s="39">
        <v>0.49</v>
      </c>
      <c r="L58" s="39">
        <v>100</v>
      </c>
      <c r="M58" s="6">
        <v>859.43333333333339</v>
      </c>
      <c r="N58" s="69">
        <v>16.553333333333331</v>
      </c>
      <c r="O58" s="40">
        <v>34.603333333333332</v>
      </c>
      <c r="P58" s="41">
        <v>34.183086666666668</v>
      </c>
      <c r="Q58" s="15">
        <v>46.445773333333335</v>
      </c>
      <c r="R58" s="15">
        <v>48.409019999999998</v>
      </c>
      <c r="S58" s="15">
        <v>36.696666666666665</v>
      </c>
      <c r="T58" s="41">
        <v>29.033333333333331</v>
      </c>
      <c r="U58" s="44">
        <f t="shared" si="4"/>
        <v>726.55916666666667</v>
      </c>
      <c r="V58" s="14">
        <f t="shared" si="5"/>
        <v>300.99988617886186</v>
      </c>
      <c r="W58" t="s">
        <v>599</v>
      </c>
    </row>
    <row r="59" spans="2:23" x14ac:dyDescent="0.2">
      <c r="B59" s="12" t="s">
        <v>181</v>
      </c>
      <c r="C59" s="12" t="s">
        <v>9</v>
      </c>
      <c r="D59" s="45" t="s">
        <v>402</v>
      </c>
      <c r="E59" s="39">
        <v>100</v>
      </c>
      <c r="F59" s="39">
        <v>99.610839999999996</v>
      </c>
      <c r="G59" s="39">
        <v>100</v>
      </c>
      <c r="H59" s="56">
        <v>99.870279999999994</v>
      </c>
      <c r="I59" s="40">
        <v>99.986666666666665</v>
      </c>
      <c r="J59" s="66">
        <v>88.958372499999996</v>
      </c>
      <c r="K59" s="39">
        <v>-1.99</v>
      </c>
      <c r="L59" s="39">
        <v>100</v>
      </c>
      <c r="M59" s="6">
        <v>297.94666666666666</v>
      </c>
      <c r="N59" s="69">
        <v>20.430000000000003</v>
      </c>
      <c r="O59" s="40">
        <v>26.966666666666669</v>
      </c>
      <c r="P59" s="41">
        <v>25.668263333333332</v>
      </c>
      <c r="Q59" s="42">
        <v>27.011176666666668</v>
      </c>
      <c r="R59" s="43">
        <v>24.968364999999999</v>
      </c>
      <c r="S59" s="40">
        <v>20.793333333333333</v>
      </c>
      <c r="T59" s="41">
        <v>20.313333333333336</v>
      </c>
      <c r="U59" s="44">
        <f t="shared" si="4"/>
        <v>508.34116666666677</v>
      </c>
      <c r="V59" s="14">
        <f t="shared" si="5"/>
        <v>82.781886178861953</v>
      </c>
      <c r="W59" t="s">
        <v>636</v>
      </c>
    </row>
    <row r="60" spans="2:23" x14ac:dyDescent="0.2">
      <c r="B60" s="12" t="s">
        <v>6</v>
      </c>
      <c r="C60" s="12" t="s">
        <v>9</v>
      </c>
      <c r="D60" s="45" t="s">
        <v>402</v>
      </c>
      <c r="E60" s="39">
        <v>99.016469999999998</v>
      </c>
      <c r="F60" s="39">
        <v>98.648709999999994</v>
      </c>
      <c r="G60" s="39">
        <v>98.716319999999996</v>
      </c>
      <c r="H60" s="56">
        <v>98.793833333333325</v>
      </c>
      <c r="I60" s="40">
        <v>98.783333333333346</v>
      </c>
      <c r="J60" s="66">
        <v>97.961906666666678</v>
      </c>
      <c r="K60" s="39">
        <v>-0.43</v>
      </c>
      <c r="L60" s="39">
        <v>100</v>
      </c>
      <c r="M60" s="6">
        <v>777.52</v>
      </c>
      <c r="N60" s="69">
        <v>24.11</v>
      </c>
      <c r="O60" s="40">
        <v>29.83666666666667</v>
      </c>
      <c r="P60" s="41">
        <v>22.474536666666665</v>
      </c>
      <c r="Q60" s="42">
        <v>33.394329999999997</v>
      </c>
      <c r="R60" s="43">
        <v>36.106966666666665</v>
      </c>
      <c r="S60" s="40">
        <v>29.986666666666665</v>
      </c>
      <c r="T60" s="41">
        <v>23.526666666666667</v>
      </c>
      <c r="U60" s="44">
        <f t="shared" si="4"/>
        <v>588.75483333333341</v>
      </c>
      <c r="V60" s="14">
        <f t="shared" si="5"/>
        <v>163.1955528455286</v>
      </c>
      <c r="W60" t="s">
        <v>606</v>
      </c>
    </row>
    <row r="61" spans="2:23" x14ac:dyDescent="0.2">
      <c r="B61" s="12" t="s">
        <v>281</v>
      </c>
      <c r="C61" s="12" t="s">
        <v>426</v>
      </c>
      <c r="D61" s="45" t="s">
        <v>265</v>
      </c>
      <c r="E61" s="39">
        <v>94.407399999999996</v>
      </c>
      <c r="F61" s="39">
        <v>97.528809999999993</v>
      </c>
      <c r="G61" s="39">
        <v>97.776809999999998</v>
      </c>
      <c r="H61" s="56">
        <v>96.571006666666662</v>
      </c>
      <c r="I61" s="40">
        <v>99.373333333333335</v>
      </c>
      <c r="J61" s="66">
        <v>89.511197999999993</v>
      </c>
      <c r="K61" s="39">
        <v>-0.50666666666666671</v>
      </c>
      <c r="L61" s="39">
        <v>99.839999999999989</v>
      </c>
      <c r="M61" s="6">
        <v>612.68999999999994</v>
      </c>
      <c r="N61" s="69">
        <v>22.373333333333335</v>
      </c>
      <c r="O61" s="40">
        <v>13.76</v>
      </c>
      <c r="P61" s="41" t="s">
        <v>56</v>
      </c>
      <c r="Q61" s="42" t="s">
        <v>56</v>
      </c>
      <c r="R61" s="43" t="s">
        <v>56</v>
      </c>
      <c r="S61" s="15">
        <v>37.713333333333331</v>
      </c>
      <c r="T61" s="15">
        <v>44.703333333333326</v>
      </c>
      <c r="U61" s="44">
        <f t="shared" si="4"/>
        <v>1118.7009166666667</v>
      </c>
      <c r="V61" s="14">
        <f t="shared" si="5"/>
        <v>693.14163617886186</v>
      </c>
      <c r="W61" t="s">
        <v>643</v>
      </c>
    </row>
    <row r="62" spans="2:23" x14ac:dyDescent="0.2">
      <c r="B62" s="12" t="s">
        <v>105</v>
      </c>
      <c r="C62" s="12" t="s">
        <v>328</v>
      </c>
      <c r="D62" s="45" t="s">
        <v>264</v>
      </c>
      <c r="E62" s="39">
        <v>99.417599999999993</v>
      </c>
      <c r="F62" s="39">
        <v>99.405649999999994</v>
      </c>
      <c r="G62" s="39">
        <v>95.82405</v>
      </c>
      <c r="H62" s="56">
        <v>98.215766666666653</v>
      </c>
      <c r="I62" s="40">
        <v>98.52</v>
      </c>
      <c r="J62" s="66">
        <v>98.632975000000002</v>
      </c>
      <c r="K62" s="39">
        <v>0.57666666666666666</v>
      </c>
      <c r="L62" s="39">
        <v>99.589999999999989</v>
      </c>
      <c r="M62" s="6">
        <v>351.85666666666663</v>
      </c>
      <c r="N62" s="69">
        <v>21.923333333333332</v>
      </c>
      <c r="O62" s="40">
        <v>13.013333333333334</v>
      </c>
      <c r="P62" s="41">
        <v>10.498403333333334</v>
      </c>
      <c r="Q62" s="42">
        <v>13.759703333333334</v>
      </c>
      <c r="R62" s="43">
        <v>16.354893333333333</v>
      </c>
      <c r="S62" s="40">
        <v>14.783333333333333</v>
      </c>
      <c r="T62" s="41">
        <v>11.469999999999999</v>
      </c>
      <c r="U62" s="44">
        <f t="shared" si="4"/>
        <v>287.03674999999998</v>
      </c>
      <c r="V62" s="13">
        <f t="shared" si="5"/>
        <v>-138.52253048780483</v>
      </c>
    </row>
    <row r="63" spans="2:23" x14ac:dyDescent="0.2">
      <c r="B63" s="12" t="s">
        <v>107</v>
      </c>
      <c r="C63" s="12" t="s">
        <v>33</v>
      </c>
      <c r="D63" s="45" t="s">
        <v>262</v>
      </c>
      <c r="E63" s="39">
        <v>100</v>
      </c>
      <c r="F63" s="39">
        <v>100</v>
      </c>
      <c r="G63" s="39">
        <v>100</v>
      </c>
      <c r="H63" s="56">
        <v>100</v>
      </c>
      <c r="I63" s="40">
        <v>100</v>
      </c>
      <c r="J63" s="66">
        <v>99.925231666666662</v>
      </c>
      <c r="K63" s="39">
        <v>0.48333333333333334</v>
      </c>
      <c r="L63" s="39">
        <v>100</v>
      </c>
      <c r="M63" s="6">
        <v>338.90333333333336</v>
      </c>
      <c r="N63" s="69">
        <v>16.260000000000002</v>
      </c>
      <c r="O63" s="40" t="s">
        <v>56</v>
      </c>
      <c r="P63" s="41">
        <v>16.454825</v>
      </c>
      <c r="Q63" s="42">
        <v>21.02028</v>
      </c>
      <c r="R63" s="43">
        <v>26.268053333333331</v>
      </c>
      <c r="S63" s="40">
        <v>19.29</v>
      </c>
      <c r="T63" s="41">
        <v>15.696666666666665</v>
      </c>
      <c r="U63" s="44">
        <f t="shared" si="4"/>
        <v>392.80908333333332</v>
      </c>
      <c r="V63" s="13">
        <f t="shared" si="5"/>
        <v>-32.750197154471493</v>
      </c>
    </row>
    <row r="64" spans="2:23" x14ac:dyDescent="0.2">
      <c r="B64" s="12" t="s">
        <v>109</v>
      </c>
      <c r="C64" s="12" t="s">
        <v>228</v>
      </c>
      <c r="D64" s="45" t="s">
        <v>401</v>
      </c>
      <c r="E64" s="39">
        <v>99.708200000000005</v>
      </c>
      <c r="F64" s="39">
        <v>88.312899999999999</v>
      </c>
      <c r="G64" s="39">
        <v>99.651390000000006</v>
      </c>
      <c r="H64" s="56">
        <v>95.890829999999994</v>
      </c>
      <c r="I64" s="40">
        <v>99.766666666666666</v>
      </c>
      <c r="J64" s="66">
        <v>98.914374166666676</v>
      </c>
      <c r="K64" s="39">
        <v>0.54</v>
      </c>
      <c r="L64" s="39">
        <v>100</v>
      </c>
      <c r="M64" s="6">
        <v>444.08</v>
      </c>
      <c r="N64" s="69">
        <v>17.41333333333333</v>
      </c>
      <c r="O64" s="40">
        <v>15.753333333333336</v>
      </c>
      <c r="P64" s="41">
        <v>12.956406666666668</v>
      </c>
      <c r="Q64" s="42">
        <v>16.987736666666667</v>
      </c>
      <c r="R64" s="43">
        <v>19.611506666666667</v>
      </c>
      <c r="S64" s="40">
        <v>13.696666666666667</v>
      </c>
      <c r="T64" s="41">
        <v>12.963333333333333</v>
      </c>
      <c r="U64" s="44">
        <f t="shared" si="4"/>
        <v>324.40741666666668</v>
      </c>
      <c r="V64" s="13">
        <f t="shared" si="5"/>
        <v>-101.15186382113814</v>
      </c>
      <c r="W64" t="s">
        <v>272</v>
      </c>
    </row>
    <row r="65" spans="2:23" x14ac:dyDescent="0.2">
      <c r="B65" s="12" t="s">
        <v>113</v>
      </c>
      <c r="C65" s="12" t="s">
        <v>311</v>
      </c>
      <c r="D65" s="45" t="s">
        <v>267</v>
      </c>
      <c r="E65" s="39">
        <v>100</v>
      </c>
      <c r="F65" s="39">
        <v>82.497439999999997</v>
      </c>
      <c r="G65" s="39">
        <v>100</v>
      </c>
      <c r="H65" s="56">
        <v>94.165813333333332</v>
      </c>
      <c r="I65" s="40">
        <v>100</v>
      </c>
      <c r="J65" s="66">
        <v>97.011669999999995</v>
      </c>
      <c r="K65" s="39">
        <v>-1.01</v>
      </c>
      <c r="L65" s="39">
        <v>100</v>
      </c>
      <c r="M65" s="6">
        <v>541.89666666666665</v>
      </c>
      <c r="N65" s="69">
        <v>21.76</v>
      </c>
      <c r="O65" s="15">
        <v>37.92</v>
      </c>
      <c r="P65" s="41">
        <v>33.283940000000001</v>
      </c>
      <c r="Q65" s="42">
        <v>35.475376666666669</v>
      </c>
      <c r="R65" s="15">
        <v>40.390625</v>
      </c>
      <c r="S65" s="40">
        <v>24.139999999999997</v>
      </c>
      <c r="T65" s="41" t="s">
        <v>56</v>
      </c>
      <c r="U65" s="44"/>
      <c r="V65" s="13">
        <f t="shared" si="5"/>
        <v>-425.55928048780481</v>
      </c>
    </row>
    <row r="66" spans="2:23" x14ac:dyDescent="0.2">
      <c r="B66" s="12" t="s">
        <v>182</v>
      </c>
      <c r="C66" s="12" t="s">
        <v>16</v>
      </c>
      <c r="D66" s="45" t="s">
        <v>360</v>
      </c>
      <c r="E66" s="39">
        <v>100</v>
      </c>
      <c r="F66" s="39">
        <v>99.294160000000005</v>
      </c>
      <c r="G66" s="39">
        <v>99.987790000000004</v>
      </c>
      <c r="H66" s="56">
        <v>99.760649999999998</v>
      </c>
      <c r="I66" s="40">
        <v>99.889999999999986</v>
      </c>
      <c r="J66" s="66">
        <v>99.652466666666669</v>
      </c>
      <c r="K66" s="39">
        <v>-1.0066666666666666</v>
      </c>
      <c r="L66" s="39">
        <v>100</v>
      </c>
      <c r="M66" s="6">
        <v>691.20999999999992</v>
      </c>
      <c r="N66" s="69">
        <v>20.776666666666667</v>
      </c>
      <c r="O66" s="40">
        <v>21.693333333333332</v>
      </c>
      <c r="P66" s="41">
        <v>18.728956666666669</v>
      </c>
      <c r="Q66" s="42">
        <v>23.256826666666669</v>
      </c>
      <c r="R66" s="43">
        <v>28.538403333333335</v>
      </c>
      <c r="S66" s="40">
        <v>24.03</v>
      </c>
      <c r="T66" s="41">
        <v>18.73</v>
      </c>
      <c r="U66" s="44">
        <f>SUM(T66*0.275)*91</f>
        <v>468.71825000000001</v>
      </c>
      <c r="V66" s="14">
        <f t="shared" si="5"/>
        <v>43.158969512195199</v>
      </c>
    </row>
    <row r="67" spans="2:23" x14ac:dyDescent="0.2">
      <c r="B67" s="12" t="s">
        <v>183</v>
      </c>
      <c r="C67" s="12" t="s">
        <v>14</v>
      </c>
      <c r="D67" s="45" t="s">
        <v>264</v>
      </c>
      <c r="E67" s="39">
        <v>99.470960000000005</v>
      </c>
      <c r="F67" s="39">
        <v>99.426000000000002</v>
      </c>
      <c r="G67" s="39">
        <v>97.777760000000001</v>
      </c>
      <c r="H67" s="56">
        <v>98.891573333333326</v>
      </c>
      <c r="I67" s="40">
        <v>99.083333333333329</v>
      </c>
      <c r="J67" s="66">
        <v>94.1862675</v>
      </c>
      <c r="K67" s="39">
        <v>-0.40666666666666668</v>
      </c>
      <c r="L67" s="39">
        <v>100</v>
      </c>
      <c r="M67" s="6">
        <v>846.84666666666669</v>
      </c>
      <c r="N67" s="69">
        <v>17.386666666666667</v>
      </c>
      <c r="O67" s="40">
        <v>25.433333333333334</v>
      </c>
      <c r="P67" s="41">
        <v>21.481780000000001</v>
      </c>
      <c r="Q67" s="42">
        <v>24.851424999999999</v>
      </c>
      <c r="R67" s="43">
        <v>27.806576666666668</v>
      </c>
      <c r="S67" s="40">
        <v>24.296666666666667</v>
      </c>
      <c r="T67" s="41">
        <v>19.403333333333332</v>
      </c>
      <c r="U67" s="44">
        <f>SUM(T67*0.275)*91</f>
        <v>485.56841666666668</v>
      </c>
      <c r="V67" s="14">
        <f t="shared" si="5"/>
        <v>60.009136178861866</v>
      </c>
    </row>
    <row r="68" spans="2:23" x14ac:dyDescent="0.2">
      <c r="B68" s="12" t="s">
        <v>118</v>
      </c>
      <c r="C68" s="12" t="s">
        <v>33</v>
      </c>
      <c r="D68" s="12" t="s">
        <v>267</v>
      </c>
      <c r="E68" s="39">
        <v>99.013599999999997</v>
      </c>
      <c r="F68" s="39">
        <v>99.369759999999999</v>
      </c>
      <c r="G68" s="39">
        <v>99.988330000000005</v>
      </c>
      <c r="H68" s="56">
        <v>99.457229999999996</v>
      </c>
      <c r="I68" s="40">
        <v>99.966666666666654</v>
      </c>
      <c r="J68" s="66">
        <v>97.614410833333338</v>
      </c>
      <c r="K68" s="39">
        <v>1.593333333333333</v>
      </c>
      <c r="L68" s="39">
        <v>100</v>
      </c>
      <c r="M68" s="6">
        <v>240.46333333333334</v>
      </c>
      <c r="N68" s="69">
        <v>20.72</v>
      </c>
      <c r="O68" s="40">
        <v>21.85</v>
      </c>
      <c r="P68" s="41">
        <v>14.150053333333334</v>
      </c>
      <c r="Q68" s="42">
        <v>18.469653333333333</v>
      </c>
      <c r="R68" s="43">
        <v>25.082333333333334</v>
      </c>
      <c r="S68" s="40">
        <v>19.646666666666665</v>
      </c>
      <c r="T68" s="41">
        <v>17.41</v>
      </c>
      <c r="U68" s="44">
        <f t="shared" ref="U68:U131" si="6">SUM(T68*0.275)*91</f>
        <v>435.68525000000005</v>
      </c>
      <c r="V68" s="14">
        <f t="shared" si="5"/>
        <v>10.12596951219524</v>
      </c>
    </row>
    <row r="69" spans="2:23" x14ac:dyDescent="0.2">
      <c r="B69" s="12" t="s">
        <v>489</v>
      </c>
      <c r="C69" s="12" t="s">
        <v>368</v>
      </c>
      <c r="D69" s="45" t="s">
        <v>264</v>
      </c>
      <c r="E69" s="39">
        <v>99.012789999999995</v>
      </c>
      <c r="F69" s="39">
        <v>97.644919999999999</v>
      </c>
      <c r="G69" s="39">
        <v>99.97627</v>
      </c>
      <c r="H69" s="56">
        <v>98.877993333333336</v>
      </c>
      <c r="I69" s="40">
        <v>53.160000000000004</v>
      </c>
      <c r="J69" s="66">
        <v>87.170049166666658</v>
      </c>
      <c r="K69" s="39">
        <v>0.21666666666666665</v>
      </c>
      <c r="L69" s="39">
        <v>100</v>
      </c>
      <c r="M69" s="6">
        <v>563.81666666666661</v>
      </c>
      <c r="N69" s="69">
        <v>23.763333333333332</v>
      </c>
      <c r="O69" s="40">
        <v>27.016666666666666</v>
      </c>
      <c r="P69" s="41">
        <v>24.495316666666664</v>
      </c>
      <c r="Q69" s="42">
        <v>26.705449999999999</v>
      </c>
      <c r="R69" s="43">
        <v>31.82818</v>
      </c>
      <c r="S69" s="40">
        <v>26.27333333333333</v>
      </c>
      <c r="T69" s="41">
        <v>22.256666666666664</v>
      </c>
      <c r="U69" s="44">
        <f t="shared" si="6"/>
        <v>556.97308333333331</v>
      </c>
      <c r="V69" s="14">
        <f t="shared" si="5"/>
        <v>131.41380284552849</v>
      </c>
      <c r="W69" t="s">
        <v>626</v>
      </c>
    </row>
    <row r="70" spans="2:23" x14ac:dyDescent="0.2">
      <c r="B70" s="12" t="s">
        <v>184</v>
      </c>
      <c r="C70" s="12" t="s">
        <v>9</v>
      </c>
      <c r="D70" s="45" t="s">
        <v>402</v>
      </c>
      <c r="E70" s="39">
        <v>35.833399999999997</v>
      </c>
      <c r="F70" s="39">
        <v>96.287580000000005</v>
      </c>
      <c r="G70" s="39">
        <v>100</v>
      </c>
      <c r="H70" s="64">
        <v>77.373660000000001</v>
      </c>
      <c r="I70" s="40">
        <v>99.61</v>
      </c>
      <c r="J70" s="66">
        <v>59.60604</v>
      </c>
      <c r="K70" s="39">
        <v>1.6666666666666666E-2</v>
      </c>
      <c r="L70" s="39">
        <v>99.99666666666667</v>
      </c>
      <c r="M70" s="6">
        <v>794.48666666666668</v>
      </c>
      <c r="N70" s="69">
        <v>24.183333333333334</v>
      </c>
      <c r="O70" s="40" t="s">
        <v>56</v>
      </c>
      <c r="P70" s="41">
        <v>19.748939999999997</v>
      </c>
      <c r="Q70" s="42">
        <v>26.010706666666668</v>
      </c>
      <c r="R70" s="43">
        <v>33.594369999999998</v>
      </c>
      <c r="S70" s="40">
        <v>27.936666666666667</v>
      </c>
      <c r="T70" s="41">
        <v>24.926666666666666</v>
      </c>
      <c r="U70" s="44">
        <f t="shared" si="6"/>
        <v>623.78983333333338</v>
      </c>
      <c r="V70" s="14">
        <f t="shared" si="5"/>
        <v>198.23055284552856</v>
      </c>
      <c r="W70" t="s">
        <v>602</v>
      </c>
    </row>
    <row r="71" spans="2:23" x14ac:dyDescent="0.2">
      <c r="B71" s="12" t="s">
        <v>316</v>
      </c>
      <c r="C71" s="12" t="s">
        <v>27</v>
      </c>
      <c r="D71" s="45" t="s">
        <v>331</v>
      </c>
      <c r="E71" s="39">
        <v>98.75573</v>
      </c>
      <c r="F71" s="39">
        <v>99.955089999999998</v>
      </c>
      <c r="G71" s="39">
        <v>98.058120000000002</v>
      </c>
      <c r="H71" s="56">
        <v>98.92298000000001</v>
      </c>
      <c r="I71" s="40">
        <v>98.366666666666674</v>
      </c>
      <c r="J71" s="66">
        <v>89.325309166666671</v>
      </c>
      <c r="K71" s="39">
        <v>0.64666666666666661</v>
      </c>
      <c r="L71" s="39">
        <v>98.896666666666661</v>
      </c>
      <c r="M71" s="6">
        <v>730.42333333333329</v>
      </c>
      <c r="N71" s="69">
        <v>24.400000000000002</v>
      </c>
      <c r="O71" s="40">
        <v>24.545000000000002</v>
      </c>
      <c r="P71" s="41">
        <v>21.571170000000002</v>
      </c>
      <c r="Q71" s="42">
        <v>22.313656666666663</v>
      </c>
      <c r="R71" s="43">
        <v>32.466326666666667</v>
      </c>
      <c r="S71" s="40">
        <v>25.636666666666667</v>
      </c>
      <c r="T71" s="41">
        <v>19.756666666666664</v>
      </c>
      <c r="U71" s="44">
        <f t="shared" si="6"/>
        <v>494.41058333333331</v>
      </c>
      <c r="V71" s="14">
        <f t="shared" si="5"/>
        <v>68.851302845528494</v>
      </c>
    </row>
    <row r="72" spans="2:23" x14ac:dyDescent="0.2">
      <c r="B72" s="12" t="s">
        <v>133</v>
      </c>
      <c r="C72" s="12" t="s">
        <v>33</v>
      </c>
      <c r="D72" s="12" t="s">
        <v>262</v>
      </c>
      <c r="E72" s="39">
        <v>99.371740000000003</v>
      </c>
      <c r="F72" s="39">
        <v>99.568420000000003</v>
      </c>
      <c r="G72" s="39">
        <v>99.815269999999998</v>
      </c>
      <c r="H72" s="56">
        <v>99.585143333333335</v>
      </c>
      <c r="I72" s="40">
        <v>99.273333333333326</v>
      </c>
      <c r="J72" s="66">
        <v>95.900488333333328</v>
      </c>
      <c r="K72" s="39">
        <v>-1.0033333333333332</v>
      </c>
      <c r="L72" s="39">
        <v>100</v>
      </c>
      <c r="M72" s="6">
        <v>311.64333333333326</v>
      </c>
      <c r="N72" s="69">
        <v>21.150000000000002</v>
      </c>
      <c r="O72" s="40">
        <v>26.24</v>
      </c>
      <c r="P72" s="41">
        <v>9.7264166666666654</v>
      </c>
      <c r="Q72" s="42">
        <v>17.318486666666665</v>
      </c>
      <c r="R72" s="43">
        <v>25.298379999999998</v>
      </c>
      <c r="S72" s="40">
        <v>18.36</v>
      </c>
      <c r="T72" s="41">
        <v>15.206666666666669</v>
      </c>
      <c r="U72" s="44">
        <f t="shared" si="6"/>
        <v>380.54683333333344</v>
      </c>
      <c r="V72" s="13">
        <f t="shared" si="5"/>
        <v>-45.012447154471374</v>
      </c>
    </row>
    <row r="73" spans="2:23" x14ac:dyDescent="0.2">
      <c r="B73" s="12" t="s">
        <v>185</v>
      </c>
      <c r="C73" s="12" t="s">
        <v>11</v>
      </c>
      <c r="D73" s="45" t="s">
        <v>264</v>
      </c>
      <c r="E73" s="39">
        <v>100</v>
      </c>
      <c r="F73" s="39">
        <v>99.879300000000001</v>
      </c>
      <c r="G73" s="39">
        <v>100</v>
      </c>
      <c r="H73" s="56">
        <v>99.959766666666667</v>
      </c>
      <c r="I73" s="40">
        <v>96.63</v>
      </c>
      <c r="J73" s="66">
        <v>99.033274166666672</v>
      </c>
      <c r="K73" s="39">
        <v>1.6966666666666665</v>
      </c>
      <c r="L73" s="39">
        <v>100</v>
      </c>
      <c r="M73" s="6">
        <v>300.08999999999997</v>
      </c>
      <c r="N73" s="69">
        <v>19.696666666666669</v>
      </c>
      <c r="O73" s="40">
        <v>27.580000000000002</v>
      </c>
      <c r="P73" s="41">
        <v>23.321529999999999</v>
      </c>
      <c r="Q73" s="42">
        <v>27.85889666666667</v>
      </c>
      <c r="R73" s="43">
        <v>31.197593333333334</v>
      </c>
      <c r="S73" s="40">
        <v>26.439999999999998</v>
      </c>
      <c r="T73" s="41">
        <v>19.87</v>
      </c>
      <c r="U73" s="44">
        <f t="shared" si="6"/>
        <v>497.24675000000008</v>
      </c>
      <c r="V73" s="14">
        <f t="shared" si="5"/>
        <v>71.687469512195264</v>
      </c>
    </row>
    <row r="74" spans="2:23" x14ac:dyDescent="0.2">
      <c r="B74" s="12" t="s">
        <v>490</v>
      </c>
      <c r="C74" s="12" t="s">
        <v>368</v>
      </c>
      <c r="D74" s="45" t="s">
        <v>264</v>
      </c>
      <c r="E74" s="39">
        <v>99.858500000000006</v>
      </c>
      <c r="F74" s="39">
        <v>99.880219999999994</v>
      </c>
      <c r="G74" s="39">
        <v>99.182940000000002</v>
      </c>
      <c r="H74" s="56">
        <v>99.64055333333333</v>
      </c>
      <c r="I74" s="40">
        <v>96.393333333333331</v>
      </c>
      <c r="J74" s="66">
        <v>98.714034166666679</v>
      </c>
      <c r="K74" s="39">
        <v>0.62333333333333341</v>
      </c>
      <c r="L74" s="39">
        <v>100</v>
      </c>
      <c r="M74" s="6">
        <v>334.3</v>
      </c>
      <c r="N74" s="69">
        <v>14.543333333333331</v>
      </c>
      <c r="O74" s="40">
        <v>13.24</v>
      </c>
      <c r="P74" s="41">
        <v>16.959746666666671</v>
      </c>
      <c r="Q74" s="42">
        <v>15.440469999999999</v>
      </c>
      <c r="R74" s="43">
        <v>18.091326666666664</v>
      </c>
      <c r="S74" s="40">
        <v>12.656666666666666</v>
      </c>
      <c r="T74" s="41">
        <v>4.6033333333333335</v>
      </c>
      <c r="U74" s="44">
        <f t="shared" si="6"/>
        <v>115.19841666666667</v>
      </c>
      <c r="V74" s="13">
        <f t="shared" si="5"/>
        <v>-310.36086382113814</v>
      </c>
      <c r="W74" t="s">
        <v>617</v>
      </c>
    </row>
    <row r="75" spans="2:23" x14ac:dyDescent="0.2">
      <c r="B75" t="s">
        <v>186</v>
      </c>
      <c r="C75" t="s">
        <v>23</v>
      </c>
      <c r="D75" s="45" t="s">
        <v>402</v>
      </c>
      <c r="E75" s="39">
        <v>97.906850000000006</v>
      </c>
      <c r="F75" s="39">
        <v>98.287149999999997</v>
      </c>
      <c r="G75" s="39">
        <v>98.441959999999995</v>
      </c>
      <c r="H75" s="56">
        <v>98.211986666666675</v>
      </c>
      <c r="I75" s="40">
        <v>98.373333333333335</v>
      </c>
      <c r="J75" s="66">
        <v>91.533228333333327</v>
      </c>
      <c r="K75" s="39">
        <v>0.5</v>
      </c>
      <c r="L75" s="39">
        <v>100</v>
      </c>
      <c r="M75" s="6">
        <v>600.48333333333323</v>
      </c>
      <c r="N75" s="69">
        <v>19.526666666666667</v>
      </c>
      <c r="O75" s="40">
        <v>12.493333333333332</v>
      </c>
      <c r="P75" s="41">
        <v>10.662559999999999</v>
      </c>
      <c r="Q75" s="42">
        <v>12.299866666666667</v>
      </c>
      <c r="R75" s="43">
        <v>11.714993333333334</v>
      </c>
      <c r="S75" s="40">
        <v>19.146666666666668</v>
      </c>
      <c r="T75" s="41">
        <v>18.61</v>
      </c>
      <c r="U75" s="44">
        <f t="shared" si="6"/>
        <v>465.71525000000003</v>
      </c>
      <c r="V75" s="14">
        <f t="shared" si="5"/>
        <v>40.155969512195213</v>
      </c>
      <c r="W75" t="s">
        <v>579</v>
      </c>
    </row>
    <row r="76" spans="2:23" x14ac:dyDescent="0.2">
      <c r="B76" t="s">
        <v>667</v>
      </c>
      <c r="C76" t="s">
        <v>333</v>
      </c>
      <c r="D76" s="45" t="s">
        <v>401</v>
      </c>
      <c r="E76" s="39">
        <v>29.1477</v>
      </c>
      <c r="F76" s="39">
        <v>29.163070000000001</v>
      </c>
      <c r="G76" s="39">
        <v>29.80087</v>
      </c>
      <c r="H76" s="64">
        <v>29.370546666666669</v>
      </c>
      <c r="I76" s="40">
        <v>29.193333333333332</v>
      </c>
      <c r="J76" s="66">
        <v>29.222462499999995</v>
      </c>
      <c r="K76" s="39">
        <v>4.3333333333333335E-2</v>
      </c>
      <c r="L76" s="39">
        <v>100</v>
      </c>
      <c r="M76" s="6">
        <v>1035.4966666666667</v>
      </c>
      <c r="N76" s="69">
        <v>20.936666666666667</v>
      </c>
      <c r="O76" s="15">
        <v>54.78</v>
      </c>
      <c r="P76" s="15">
        <v>51.74</v>
      </c>
      <c r="Q76" s="15">
        <v>51.97</v>
      </c>
      <c r="R76" s="15">
        <v>54.5</v>
      </c>
      <c r="S76" s="15">
        <v>50.34</v>
      </c>
      <c r="T76" s="15">
        <v>45.44</v>
      </c>
      <c r="U76" s="44">
        <f t="shared" si="6"/>
        <v>1137.136</v>
      </c>
      <c r="V76" s="14">
        <f t="shared" si="5"/>
        <v>711.57671951219515</v>
      </c>
      <c r="W76" t="s">
        <v>620</v>
      </c>
    </row>
    <row r="77" spans="2:23" x14ac:dyDescent="0.2">
      <c r="B77" t="s">
        <v>141</v>
      </c>
      <c r="C77" t="s">
        <v>371</v>
      </c>
      <c r="D77" s="45" t="s">
        <v>264</v>
      </c>
      <c r="E77" s="39">
        <v>100</v>
      </c>
      <c r="F77" s="39">
        <v>100</v>
      </c>
      <c r="G77" s="39">
        <v>100</v>
      </c>
      <c r="H77" s="56">
        <v>100</v>
      </c>
      <c r="I77" s="40">
        <v>100</v>
      </c>
      <c r="J77" s="66">
        <v>99.535660000000007</v>
      </c>
      <c r="K77" s="39">
        <v>0.55000000000000004</v>
      </c>
      <c r="L77" s="39">
        <v>100</v>
      </c>
      <c r="M77" s="6">
        <v>703.23666666666668</v>
      </c>
      <c r="N77" s="69">
        <v>18.900000000000002</v>
      </c>
      <c r="O77" s="15">
        <v>43.94</v>
      </c>
      <c r="P77" s="15">
        <v>40.832493333333332</v>
      </c>
      <c r="Q77" s="42">
        <v>17.598970000000001</v>
      </c>
      <c r="R77" s="43">
        <v>17.648619999999998</v>
      </c>
      <c r="S77" s="40">
        <v>14.863333333333332</v>
      </c>
      <c r="T77" s="41">
        <v>13.756666666666666</v>
      </c>
      <c r="U77" s="44">
        <f t="shared" si="6"/>
        <v>344.26058333333333</v>
      </c>
      <c r="V77" s="13">
        <f t="shared" si="5"/>
        <v>-81.298697154471483</v>
      </c>
      <c r="W77" t="s">
        <v>417</v>
      </c>
    </row>
    <row r="78" spans="2:23" x14ac:dyDescent="0.2">
      <c r="B78" s="12" t="s">
        <v>187</v>
      </c>
      <c r="C78" s="12" t="s">
        <v>15</v>
      </c>
      <c r="D78" s="45" t="s">
        <v>264</v>
      </c>
      <c r="E78" s="39">
        <v>99.946700000000007</v>
      </c>
      <c r="F78" s="39">
        <v>99.970569999999995</v>
      </c>
      <c r="G78" s="39">
        <v>99.42465</v>
      </c>
      <c r="H78" s="56">
        <v>99.780640000000005</v>
      </c>
      <c r="I78" s="40">
        <v>86.639999999999986</v>
      </c>
      <c r="J78" s="66">
        <v>96.540994166666664</v>
      </c>
      <c r="K78" s="39">
        <v>0.32</v>
      </c>
      <c r="L78" s="39">
        <v>100</v>
      </c>
      <c r="M78" s="6">
        <v>436.15666666666669</v>
      </c>
      <c r="N78" s="69">
        <v>21.210000000000004</v>
      </c>
      <c r="O78" s="15">
        <v>40.97</v>
      </c>
      <c r="P78" s="41">
        <v>36.933806666666662</v>
      </c>
      <c r="Q78" s="15">
        <v>45.922166666666669</v>
      </c>
      <c r="R78" s="15">
        <v>48.687539999999991</v>
      </c>
      <c r="S78" s="15">
        <v>42.28</v>
      </c>
      <c r="T78" s="15">
        <v>44.2</v>
      </c>
      <c r="U78" s="44"/>
      <c r="V78" s="13">
        <f t="shared" si="5"/>
        <v>-425.55928048780481</v>
      </c>
      <c r="W78" t="s">
        <v>599</v>
      </c>
    </row>
    <row r="79" spans="2:23" x14ac:dyDescent="0.2">
      <c r="B79" s="12" t="s">
        <v>142</v>
      </c>
      <c r="C79" s="12" t="s">
        <v>276</v>
      </c>
      <c r="D79" s="45" t="s">
        <v>268</v>
      </c>
      <c r="E79" s="39">
        <v>100</v>
      </c>
      <c r="F79" s="39">
        <v>99.677570000000003</v>
      </c>
      <c r="G79" s="39">
        <v>100</v>
      </c>
      <c r="H79" s="56">
        <v>99.89252333333333</v>
      </c>
      <c r="I79" s="40">
        <v>97.679999999999993</v>
      </c>
      <c r="J79" s="66">
        <v>98.171636666666657</v>
      </c>
      <c r="K79" s="39">
        <v>2.1733333333333333</v>
      </c>
      <c r="L79" s="39">
        <v>98.686666666666667</v>
      </c>
      <c r="M79" s="6">
        <v>719.35</v>
      </c>
      <c r="N79" s="69">
        <v>18.986666666666668</v>
      </c>
      <c r="O79" s="15">
        <v>38.00333333333333</v>
      </c>
      <c r="P79" s="41">
        <v>35.252646666666664</v>
      </c>
      <c r="Q79" s="15">
        <v>40.617156666666666</v>
      </c>
      <c r="R79" s="15">
        <v>40.234310000000001</v>
      </c>
      <c r="S79" s="15">
        <v>37.53</v>
      </c>
      <c r="T79" s="41">
        <v>35.54</v>
      </c>
      <c r="U79" s="44">
        <f t="shared" si="6"/>
        <v>889.38850000000002</v>
      </c>
      <c r="V79" s="14">
        <f t="shared" si="5"/>
        <v>463.82921951219521</v>
      </c>
    </row>
    <row r="80" spans="2:23" x14ac:dyDescent="0.2">
      <c r="B80" s="12" t="s">
        <v>286</v>
      </c>
      <c r="C80" s="12" t="s">
        <v>427</v>
      </c>
      <c r="D80" s="12" t="s">
        <v>265</v>
      </c>
      <c r="E80" s="39">
        <v>95.613470000000007</v>
      </c>
      <c r="F80" s="39">
        <v>97.950040000000001</v>
      </c>
      <c r="G80" s="39">
        <v>100</v>
      </c>
      <c r="H80" s="56">
        <v>97.854503333333341</v>
      </c>
      <c r="I80" s="40">
        <v>98.46</v>
      </c>
      <c r="J80" s="66">
        <v>86.678827500000011</v>
      </c>
      <c r="K80" s="39">
        <v>0.72000000000000008</v>
      </c>
      <c r="L80" s="39">
        <v>98.813333333333333</v>
      </c>
      <c r="M80" s="6">
        <v>829.66</v>
      </c>
      <c r="N80" s="69">
        <v>12.996666666666668</v>
      </c>
      <c r="O80" s="40">
        <v>31.23</v>
      </c>
      <c r="P80" s="41">
        <v>25.279576666666667</v>
      </c>
      <c r="Q80" s="42">
        <v>25.256533333333337</v>
      </c>
      <c r="R80" s="43">
        <v>20.609583333333333</v>
      </c>
      <c r="S80" s="40">
        <v>24.2</v>
      </c>
      <c r="T80" s="41">
        <v>22.83666666666667</v>
      </c>
      <c r="U80" s="44">
        <f t="shared" si="6"/>
        <v>571.48758333333342</v>
      </c>
      <c r="V80" s="14">
        <f t="shared" si="5"/>
        <v>145.92830284552861</v>
      </c>
      <c r="W80" t="s">
        <v>580</v>
      </c>
    </row>
    <row r="81" spans="2:23" x14ac:dyDescent="0.2">
      <c r="B81" s="12" t="s">
        <v>189</v>
      </c>
      <c r="C81" s="12" t="s">
        <v>372</v>
      </c>
      <c r="D81" s="45" t="s">
        <v>267</v>
      </c>
      <c r="E81" s="39">
        <v>99.979460000000003</v>
      </c>
      <c r="F81" s="39">
        <v>100</v>
      </c>
      <c r="G81" s="39">
        <v>100</v>
      </c>
      <c r="H81" s="56">
        <v>99.993153333333339</v>
      </c>
      <c r="I81" s="40">
        <v>74.74666666666667</v>
      </c>
      <c r="J81" s="66">
        <v>93.673465833333353</v>
      </c>
      <c r="K81" s="39">
        <v>-0.67</v>
      </c>
      <c r="L81" s="39">
        <v>99.49666666666667</v>
      </c>
      <c r="M81" s="6">
        <v>609.95333333333338</v>
      </c>
      <c r="N81" s="69">
        <v>23.88</v>
      </c>
      <c r="O81" s="40">
        <v>31.346666666666668</v>
      </c>
      <c r="P81" s="41">
        <v>22.399456666666666</v>
      </c>
      <c r="Q81" s="42">
        <v>29.970686666666666</v>
      </c>
      <c r="R81" s="43">
        <v>34.317540000000001</v>
      </c>
      <c r="S81" s="40">
        <v>28.52</v>
      </c>
      <c r="T81" s="15">
        <v>37.94</v>
      </c>
      <c r="U81" s="44">
        <f t="shared" si="6"/>
        <v>949.44850000000008</v>
      </c>
      <c r="V81" s="14">
        <f t="shared" si="5"/>
        <v>523.88921951219527</v>
      </c>
      <c r="W81" t="s">
        <v>639</v>
      </c>
    </row>
    <row r="82" spans="2:23" x14ac:dyDescent="0.2">
      <c r="B82" s="12" t="s">
        <v>190</v>
      </c>
      <c r="C82" s="12" t="s">
        <v>9</v>
      </c>
      <c r="D82" s="45" t="s">
        <v>402</v>
      </c>
      <c r="E82" s="39">
        <v>87.081739999999996</v>
      </c>
      <c r="F82" s="39">
        <v>99.952870000000004</v>
      </c>
      <c r="G82" s="39">
        <v>98.937759999999997</v>
      </c>
      <c r="H82" s="56">
        <v>95.324123333333318</v>
      </c>
      <c r="I82" s="40">
        <v>99.12</v>
      </c>
      <c r="J82" s="66">
        <v>97.253044166666655</v>
      </c>
      <c r="K82" s="39">
        <v>0.20333333333333334</v>
      </c>
      <c r="L82" s="39">
        <v>100</v>
      </c>
      <c r="M82" s="6">
        <v>537.07333333333338</v>
      </c>
      <c r="N82" s="69">
        <v>21.363333333333333</v>
      </c>
      <c r="O82" s="40">
        <v>25.55</v>
      </c>
      <c r="P82" s="41">
        <v>19.225373333333337</v>
      </c>
      <c r="Q82" s="42">
        <v>31.662899999999997</v>
      </c>
      <c r="R82" s="46">
        <v>37.981390000000005</v>
      </c>
      <c r="S82" s="40">
        <v>31.863333333333333</v>
      </c>
      <c r="T82" s="41">
        <v>2.7133333333333329</v>
      </c>
      <c r="U82" s="44">
        <f t="shared" si="6"/>
        <v>67.901166666666668</v>
      </c>
      <c r="V82" s="13">
        <f t="shared" si="5"/>
        <v>-357.65811382113816</v>
      </c>
    </row>
    <row r="83" spans="2:23" x14ac:dyDescent="0.2">
      <c r="B83" s="12" t="s">
        <v>491</v>
      </c>
      <c r="C83" s="12" t="s">
        <v>367</v>
      </c>
      <c r="D83" s="12" t="s">
        <v>267</v>
      </c>
      <c r="E83" s="39"/>
      <c r="F83" s="39"/>
      <c r="G83" s="39">
        <v>70.061300000000003</v>
      </c>
      <c r="H83" s="64">
        <v>70.061300000000003</v>
      </c>
      <c r="I83" s="40">
        <v>81.153333333333336</v>
      </c>
      <c r="J83" s="66">
        <v>78.380324999999999</v>
      </c>
      <c r="K83" s="39">
        <v>0.21666666666666667</v>
      </c>
      <c r="L83" s="39">
        <v>99.77</v>
      </c>
      <c r="M83" s="6">
        <v>218.08</v>
      </c>
      <c r="N83" s="69">
        <v>22.593333333333334</v>
      </c>
      <c r="O83" s="40" t="s">
        <v>56</v>
      </c>
      <c r="P83" s="41" t="s">
        <v>56</v>
      </c>
      <c r="Q83" s="42" t="s">
        <v>56</v>
      </c>
      <c r="R83" s="43" t="s">
        <v>56</v>
      </c>
      <c r="S83" s="40">
        <v>26.57</v>
      </c>
      <c r="T83" s="41">
        <v>15.533333333333333</v>
      </c>
      <c r="U83" s="44">
        <f t="shared" si="6"/>
        <v>388.72166666666675</v>
      </c>
      <c r="V83" s="13">
        <f t="shared" si="5"/>
        <v>-36.837613821138063</v>
      </c>
      <c r="W83" t="s">
        <v>550</v>
      </c>
    </row>
    <row r="84" spans="2:23" x14ac:dyDescent="0.2">
      <c r="B84" s="12" t="s">
        <v>492</v>
      </c>
      <c r="C84" s="12" t="s">
        <v>367</v>
      </c>
      <c r="D84" s="12" t="s">
        <v>267</v>
      </c>
      <c r="E84" s="39"/>
      <c r="F84" s="39"/>
      <c r="G84" s="39">
        <v>29.190059999999999</v>
      </c>
      <c r="H84" s="64">
        <v>29.190059999999999</v>
      </c>
      <c r="I84" s="40">
        <v>47.663333333333334</v>
      </c>
      <c r="J84" s="66">
        <v>43.045014999999999</v>
      </c>
      <c r="K84" s="39">
        <v>-0.36666666666666664</v>
      </c>
      <c r="L84" s="39">
        <v>100</v>
      </c>
      <c r="M84" s="6">
        <v>330.00333333333339</v>
      </c>
      <c r="N84" s="69">
        <v>18.896666666666665</v>
      </c>
      <c r="O84" s="40" t="s">
        <v>56</v>
      </c>
      <c r="P84" s="41" t="s">
        <v>56</v>
      </c>
      <c r="Q84" s="42" t="s">
        <v>56</v>
      </c>
      <c r="R84" s="43" t="s">
        <v>56</v>
      </c>
      <c r="S84" s="40">
        <v>15.67</v>
      </c>
      <c r="T84" s="41">
        <v>15.023333333333333</v>
      </c>
      <c r="U84" s="44">
        <f t="shared" si="6"/>
        <v>375.95891666666671</v>
      </c>
      <c r="V84" s="13">
        <f t="shared" si="5"/>
        <v>-49.600363821138103</v>
      </c>
      <c r="W84" t="s">
        <v>624</v>
      </c>
    </row>
    <row r="85" spans="2:23" x14ac:dyDescent="0.2">
      <c r="B85" s="12" t="s">
        <v>679</v>
      </c>
      <c r="C85" s="12" t="s">
        <v>33</v>
      </c>
      <c r="D85" s="12" t="s">
        <v>262</v>
      </c>
      <c r="E85" s="39">
        <v>29.027470000000001</v>
      </c>
      <c r="F85" s="39">
        <v>29.006360000000001</v>
      </c>
      <c r="G85" s="39">
        <v>29.79243</v>
      </c>
      <c r="H85" s="64">
        <v>29.27542</v>
      </c>
      <c r="I85" s="40">
        <v>31.146666666666665</v>
      </c>
      <c r="J85" s="66">
        <v>29.733320000000003</v>
      </c>
      <c r="K85" s="39">
        <v>1.67</v>
      </c>
      <c r="L85" s="39">
        <v>83.410000000000011</v>
      </c>
      <c r="M85" s="6">
        <v>872.54333333333341</v>
      </c>
      <c r="N85" s="69">
        <v>24.403333333333332</v>
      </c>
      <c r="O85" s="40">
        <v>34.58</v>
      </c>
      <c r="P85" s="41">
        <v>26.155166666666663</v>
      </c>
      <c r="Q85" s="42">
        <v>29.628129999999999</v>
      </c>
      <c r="R85" s="43">
        <v>45.268623333333331</v>
      </c>
      <c r="S85" s="15">
        <v>48.120000000000005</v>
      </c>
      <c r="T85" s="15">
        <v>39.06</v>
      </c>
      <c r="U85" s="44">
        <f t="shared" si="6"/>
        <v>977.47650000000021</v>
      </c>
      <c r="V85" s="14">
        <f t="shared" si="5"/>
        <v>551.9172195121954</v>
      </c>
      <c r="W85" t="s">
        <v>621</v>
      </c>
    </row>
    <row r="86" spans="2:23" x14ac:dyDescent="0.2">
      <c r="B86" t="s">
        <v>669</v>
      </c>
      <c r="C86" t="s">
        <v>608</v>
      </c>
      <c r="D86" s="45" t="s">
        <v>264</v>
      </c>
      <c r="E86"/>
      <c r="I86" s="40">
        <v>27.78</v>
      </c>
      <c r="J86">
        <v>2.3149999999999999</v>
      </c>
      <c r="K86">
        <v>1.37</v>
      </c>
      <c r="L86">
        <v>99.85</v>
      </c>
      <c r="M86" s="6">
        <v>1228.97</v>
      </c>
      <c r="N86" s="6">
        <v>23.05</v>
      </c>
      <c r="O86" s="61" t="s">
        <v>56</v>
      </c>
      <c r="P86" s="41" t="s">
        <v>56</v>
      </c>
      <c r="Q86" s="42" t="s">
        <v>56</v>
      </c>
      <c r="R86" s="43" t="s">
        <v>56</v>
      </c>
      <c r="S86" s="40" t="s">
        <v>56</v>
      </c>
      <c r="T86" s="41" t="s">
        <v>56</v>
      </c>
      <c r="U86" s="44"/>
      <c r="V86" s="71"/>
      <c r="W86" t="s">
        <v>673</v>
      </c>
    </row>
    <row r="87" spans="2:23" x14ac:dyDescent="0.2">
      <c r="B87" s="12" t="s">
        <v>493</v>
      </c>
      <c r="C87" s="12" t="s">
        <v>363</v>
      </c>
      <c r="D87" s="45" t="s">
        <v>264</v>
      </c>
      <c r="E87" s="39">
        <v>64.559160000000006</v>
      </c>
      <c r="F87" s="39">
        <v>63.448749999999997</v>
      </c>
      <c r="G87" s="39">
        <v>73.54083</v>
      </c>
      <c r="H87" s="64">
        <v>67.182913333333332</v>
      </c>
      <c r="I87" s="40">
        <v>81.506666666666661</v>
      </c>
      <c r="J87" s="66">
        <v>67.072346666666675</v>
      </c>
      <c r="K87" s="39">
        <v>0.77</v>
      </c>
      <c r="L87" s="39">
        <v>96.783333333333346</v>
      </c>
      <c r="M87" s="6">
        <v>516.29</v>
      </c>
      <c r="N87" s="69">
        <v>15.700000000000001</v>
      </c>
      <c r="O87" s="40">
        <v>14.839999999999998</v>
      </c>
      <c r="P87" s="41">
        <v>17.55341</v>
      </c>
      <c r="Q87" s="42">
        <v>14.798550000000001</v>
      </c>
      <c r="R87" s="43">
        <v>16.172573333333332</v>
      </c>
      <c r="S87" s="40">
        <v>13.969999999999999</v>
      </c>
      <c r="T87" s="41">
        <v>12.660000000000002</v>
      </c>
      <c r="U87" s="44">
        <f t="shared" si="6"/>
        <v>316.81650000000008</v>
      </c>
      <c r="V87" s="13">
        <f t="shared" ref="V87:V104" si="7">U87-U$214</f>
        <v>-108.74278048780474</v>
      </c>
      <c r="W87" t="s">
        <v>632</v>
      </c>
    </row>
    <row r="88" spans="2:23" x14ac:dyDescent="0.2">
      <c r="B88" s="12" t="s">
        <v>191</v>
      </c>
      <c r="C88" s="12" t="s">
        <v>13</v>
      </c>
      <c r="D88" s="45" t="s">
        <v>400</v>
      </c>
      <c r="E88" s="39">
        <v>88.347269999999995</v>
      </c>
      <c r="F88" s="39">
        <v>92.930229999999995</v>
      </c>
      <c r="G88" s="39">
        <v>96.176060000000007</v>
      </c>
      <c r="H88" s="56">
        <v>92.484519999999989</v>
      </c>
      <c r="I88" s="40">
        <v>92.00333333333333</v>
      </c>
      <c r="J88" s="66">
        <v>89.368360833333327</v>
      </c>
      <c r="K88" s="39">
        <v>0.51</v>
      </c>
      <c r="L88" s="39">
        <v>98.523333333333326</v>
      </c>
      <c r="M88" s="6">
        <v>705.69666666666672</v>
      </c>
      <c r="N88" s="69">
        <v>23.096666666666664</v>
      </c>
      <c r="O88" s="15">
        <v>43.103333333333332</v>
      </c>
      <c r="P88" s="15">
        <v>48.100106666666669</v>
      </c>
      <c r="Q88" s="15">
        <v>68.462943333333342</v>
      </c>
      <c r="R88" s="15">
        <v>71.164533333333324</v>
      </c>
      <c r="S88" s="15">
        <v>37.81</v>
      </c>
      <c r="T88" s="15">
        <v>38.223333333333336</v>
      </c>
      <c r="U88" s="44">
        <f t="shared" si="6"/>
        <v>956.53891666666686</v>
      </c>
      <c r="V88" s="13">
        <f t="shared" si="7"/>
        <v>530.97963617886205</v>
      </c>
      <c r="W88" t="s">
        <v>581</v>
      </c>
    </row>
    <row r="89" spans="2:23" x14ac:dyDescent="0.2">
      <c r="B89" s="12" t="s">
        <v>155</v>
      </c>
      <c r="C89" s="12" t="s">
        <v>428</v>
      </c>
      <c r="D89" s="45" t="s">
        <v>265</v>
      </c>
      <c r="E89" s="39">
        <v>99.830669999999998</v>
      </c>
      <c r="F89" s="39">
        <v>100</v>
      </c>
      <c r="G89" s="39">
        <v>100</v>
      </c>
      <c r="H89" s="56">
        <v>99.943556666666666</v>
      </c>
      <c r="I89" s="40">
        <v>99.45</v>
      </c>
      <c r="J89" s="66">
        <v>99.55681749999998</v>
      </c>
      <c r="K89" s="39">
        <v>-3.9933333333333336</v>
      </c>
      <c r="L89" s="39">
        <v>100</v>
      </c>
      <c r="M89" s="6">
        <v>520.44666666666672</v>
      </c>
      <c r="N89" s="69">
        <v>14.656666666666666</v>
      </c>
      <c r="O89" s="40">
        <v>11.39</v>
      </c>
      <c r="P89" s="41">
        <v>11.293760000000001</v>
      </c>
      <c r="Q89" s="42">
        <v>10.890233333333335</v>
      </c>
      <c r="R89" s="43">
        <v>12.292443333333333</v>
      </c>
      <c r="S89" s="40">
        <v>11.736666666666666</v>
      </c>
      <c r="T89" s="41">
        <v>10.17</v>
      </c>
      <c r="U89" s="44">
        <f t="shared" si="6"/>
        <v>254.50425000000001</v>
      </c>
      <c r="V89" s="13">
        <f t="shared" si="7"/>
        <v>-171.0550304878048</v>
      </c>
      <c r="W89" t="s">
        <v>636</v>
      </c>
    </row>
    <row r="90" spans="2:23" x14ac:dyDescent="0.2">
      <c r="B90" s="12" t="s">
        <v>666</v>
      </c>
      <c r="C90" s="12" t="s">
        <v>52</v>
      </c>
      <c r="D90" s="45" t="s">
        <v>266</v>
      </c>
      <c r="E90" s="39">
        <v>96.757279999999994</v>
      </c>
      <c r="F90" s="39">
        <v>87.804730000000006</v>
      </c>
      <c r="G90" s="39">
        <v>94.509820000000005</v>
      </c>
      <c r="H90" s="56">
        <v>93.023943333333321</v>
      </c>
      <c r="I90" s="40">
        <v>99.33</v>
      </c>
      <c r="J90" s="66">
        <v>84.956939999999989</v>
      </c>
      <c r="K90" s="39">
        <v>-0.50666666666666671</v>
      </c>
      <c r="L90" s="39">
        <v>100</v>
      </c>
      <c r="M90" s="6">
        <v>804.06</v>
      </c>
      <c r="N90" s="69">
        <v>22.083333333333332</v>
      </c>
      <c r="O90" s="40" t="s">
        <v>56</v>
      </c>
      <c r="P90" s="41" t="s">
        <v>56</v>
      </c>
      <c r="Q90" s="42">
        <v>19.96</v>
      </c>
      <c r="R90" s="43">
        <v>20.46</v>
      </c>
      <c r="S90" s="40">
        <v>18.190000000000001</v>
      </c>
      <c r="T90" s="41">
        <v>18.03</v>
      </c>
      <c r="U90" s="44">
        <f t="shared" si="6"/>
        <v>451.20075000000003</v>
      </c>
      <c r="V90" s="13">
        <f t="shared" si="7"/>
        <v>25.641469512195215</v>
      </c>
      <c r="W90" t="s">
        <v>409</v>
      </c>
    </row>
    <row r="91" spans="2:23" x14ac:dyDescent="0.2">
      <c r="B91" s="12" t="s">
        <v>348</v>
      </c>
      <c r="C91" s="12" t="s">
        <v>427</v>
      </c>
      <c r="D91" s="45" t="s">
        <v>265</v>
      </c>
      <c r="E91" s="39">
        <v>81.020899999999997</v>
      </c>
      <c r="F91" s="39">
        <v>73.095020000000005</v>
      </c>
      <c r="G91" s="39">
        <v>99.922179999999997</v>
      </c>
      <c r="H91" s="64">
        <v>84.679366666666667</v>
      </c>
      <c r="I91" s="40">
        <v>96.786666666666676</v>
      </c>
      <c r="J91" s="66">
        <v>74.499639166666668</v>
      </c>
      <c r="K91" s="39">
        <v>0.57666666666666666</v>
      </c>
      <c r="L91" s="39">
        <v>99.013333333333321</v>
      </c>
      <c r="M91" s="6">
        <v>1000.7066666666666</v>
      </c>
      <c r="N91" s="69">
        <v>19.763333333333335</v>
      </c>
      <c r="O91" s="18">
        <v>49.26</v>
      </c>
      <c r="P91" s="18">
        <v>47.606180000000002</v>
      </c>
      <c r="Q91" s="15">
        <v>39.565426666666667</v>
      </c>
      <c r="R91" s="15">
        <v>41.899186666666672</v>
      </c>
      <c r="S91" s="15">
        <v>37.836666666666666</v>
      </c>
      <c r="T91" s="15">
        <v>39.773333333333333</v>
      </c>
      <c r="U91" s="44">
        <f t="shared" si="6"/>
        <v>995.32766666666669</v>
      </c>
      <c r="V91" s="14">
        <f t="shared" si="7"/>
        <v>569.76838617886187</v>
      </c>
      <c r="W91" t="s">
        <v>640</v>
      </c>
    </row>
    <row r="92" spans="2:23" x14ac:dyDescent="0.2">
      <c r="B92" s="12" t="s">
        <v>192</v>
      </c>
      <c r="C92" s="12" t="s">
        <v>9</v>
      </c>
      <c r="D92" s="45" t="s">
        <v>402</v>
      </c>
      <c r="E92" s="39">
        <v>29.176189999999998</v>
      </c>
      <c r="F92" s="39">
        <v>55.04448</v>
      </c>
      <c r="G92" s="39">
        <v>99.997380000000007</v>
      </c>
      <c r="H92" s="64">
        <v>61.406016666666666</v>
      </c>
      <c r="I92" s="40">
        <v>99.926666666666677</v>
      </c>
      <c r="J92" s="66">
        <v>76.598044000000002</v>
      </c>
      <c r="K92" s="39">
        <v>-0.87666666666666659</v>
      </c>
      <c r="L92" s="39">
        <v>99.99666666666667</v>
      </c>
      <c r="M92" s="6">
        <v>667.74333333333334</v>
      </c>
      <c r="N92" s="69">
        <v>21.91</v>
      </c>
      <c r="O92" s="40">
        <v>18.28</v>
      </c>
      <c r="P92" s="41">
        <v>16.050813333333334</v>
      </c>
      <c r="Q92" s="42">
        <v>16.72</v>
      </c>
      <c r="R92" s="43">
        <v>28.903066666666671</v>
      </c>
      <c r="S92" s="40">
        <v>25.463333333333335</v>
      </c>
      <c r="T92" s="41">
        <v>23.75</v>
      </c>
      <c r="U92" s="44">
        <f t="shared" si="6"/>
        <v>594.34375000000011</v>
      </c>
      <c r="V92" s="14">
        <f t="shared" si="7"/>
        <v>168.7844695121953</v>
      </c>
      <c r="W92" t="s">
        <v>603</v>
      </c>
    </row>
    <row r="93" spans="2:23" x14ac:dyDescent="0.2">
      <c r="B93" s="12" t="s">
        <v>36</v>
      </c>
      <c r="C93" s="12" t="s">
        <v>10</v>
      </c>
      <c r="D93" s="45" t="s">
        <v>268</v>
      </c>
      <c r="E93" s="39">
        <v>97.862880000000004</v>
      </c>
      <c r="F93" s="39">
        <v>99.825429999999997</v>
      </c>
      <c r="G93" s="39">
        <v>98.64564</v>
      </c>
      <c r="H93" s="56">
        <v>98.777983333333339</v>
      </c>
      <c r="I93" s="40">
        <v>99.436666666666667</v>
      </c>
      <c r="J93" s="66">
        <v>76.407899166666667</v>
      </c>
      <c r="K93" s="39">
        <v>0.39999999999999997</v>
      </c>
      <c r="L93" s="39">
        <v>99.84333333333332</v>
      </c>
      <c r="M93" s="6">
        <v>855.64</v>
      </c>
      <c r="N93" s="69">
        <v>22.49</v>
      </c>
      <c r="O93" s="40">
        <v>29.766666666666666</v>
      </c>
      <c r="P93" s="41">
        <v>24.948056666666666</v>
      </c>
      <c r="Q93" s="42">
        <v>34.312506666666671</v>
      </c>
      <c r="R93" s="15">
        <v>42.136179999999996</v>
      </c>
      <c r="S93" s="40">
        <v>33.88666666666667</v>
      </c>
      <c r="T93" s="41">
        <v>31.466666666666669</v>
      </c>
      <c r="U93" s="44">
        <f t="shared" si="6"/>
        <v>787.45333333333338</v>
      </c>
      <c r="V93" s="14">
        <f t="shared" si="7"/>
        <v>361.89405284552856</v>
      </c>
      <c r="W93" t="s">
        <v>582</v>
      </c>
    </row>
    <row r="94" spans="2:23" x14ac:dyDescent="0.2">
      <c r="B94" s="12" t="s">
        <v>193</v>
      </c>
      <c r="C94" s="12" t="s">
        <v>11</v>
      </c>
      <c r="D94" s="45" t="s">
        <v>264</v>
      </c>
      <c r="E94" s="39">
        <v>100</v>
      </c>
      <c r="F94" s="39">
        <v>100</v>
      </c>
      <c r="G94" s="39">
        <v>100</v>
      </c>
      <c r="H94" s="56">
        <v>100</v>
      </c>
      <c r="I94" s="40">
        <v>100</v>
      </c>
      <c r="J94" s="66">
        <v>99.997382500000001</v>
      </c>
      <c r="K94" s="39">
        <v>0.11</v>
      </c>
      <c r="L94" s="39">
        <v>100</v>
      </c>
      <c r="M94" s="6">
        <v>751.57333333333338</v>
      </c>
      <c r="N94" s="69">
        <v>17.790000000000003</v>
      </c>
      <c r="O94" s="40">
        <v>27.786666666666665</v>
      </c>
      <c r="P94" s="41">
        <v>22.075333333333333</v>
      </c>
      <c r="Q94" s="42">
        <v>31.179999999999996</v>
      </c>
      <c r="R94" s="43">
        <v>31.355563333333333</v>
      </c>
      <c r="S94" s="40">
        <v>24.209999999999997</v>
      </c>
      <c r="T94" s="41">
        <v>22.973333333333333</v>
      </c>
      <c r="U94" s="44">
        <f t="shared" si="6"/>
        <v>574.90766666666673</v>
      </c>
      <c r="V94" s="14">
        <f t="shared" si="7"/>
        <v>149.34838617886192</v>
      </c>
      <c r="W94" t="s">
        <v>457</v>
      </c>
    </row>
    <row r="95" spans="2:23" x14ac:dyDescent="0.2">
      <c r="B95" s="12" t="s">
        <v>194</v>
      </c>
      <c r="C95" s="12" t="s">
        <v>25</v>
      </c>
      <c r="D95" s="45" t="s">
        <v>401</v>
      </c>
      <c r="E95" s="39">
        <v>99.456900000000005</v>
      </c>
      <c r="F95" s="39">
        <v>99.214619999999996</v>
      </c>
      <c r="G95" s="39">
        <v>97.401629999999997</v>
      </c>
      <c r="H95" s="56">
        <v>98.691050000000004</v>
      </c>
      <c r="I95" s="40">
        <v>99.086666666666659</v>
      </c>
      <c r="J95" s="66">
        <v>98.893475833333312</v>
      </c>
      <c r="K95" s="39">
        <v>-0.98666666666666669</v>
      </c>
      <c r="L95" s="39">
        <v>100</v>
      </c>
      <c r="M95" s="6">
        <v>451.30666666666667</v>
      </c>
      <c r="N95" s="69">
        <v>14.003333333333336</v>
      </c>
      <c r="O95" s="40">
        <v>20.3</v>
      </c>
      <c r="P95" s="41">
        <v>16.808506666666666</v>
      </c>
      <c r="Q95" s="42">
        <v>23.845553333333331</v>
      </c>
      <c r="R95" s="43">
        <v>27.631883333333334</v>
      </c>
      <c r="S95" s="40">
        <v>19.933333333333334</v>
      </c>
      <c r="T95" s="41">
        <v>15.643333333333333</v>
      </c>
      <c r="U95" s="44">
        <f t="shared" si="6"/>
        <v>391.47441666666668</v>
      </c>
      <c r="V95" s="13">
        <f t="shared" si="7"/>
        <v>-34.084863821138129</v>
      </c>
    </row>
    <row r="96" spans="2:23" x14ac:dyDescent="0.2">
      <c r="B96" s="12" t="s">
        <v>195</v>
      </c>
      <c r="C96" s="12" t="s">
        <v>11</v>
      </c>
      <c r="D96" s="45" t="s">
        <v>264</v>
      </c>
      <c r="E96" s="39">
        <v>99.737579999999994</v>
      </c>
      <c r="F96" s="39">
        <v>99.93526</v>
      </c>
      <c r="G96" s="39">
        <v>100</v>
      </c>
      <c r="H96" s="56">
        <v>99.890946666666665</v>
      </c>
      <c r="I96" s="40">
        <v>99.993333333333339</v>
      </c>
      <c r="J96" s="66">
        <v>99.23631083333332</v>
      </c>
      <c r="K96" s="39">
        <v>0.34333333333333327</v>
      </c>
      <c r="L96" s="39">
        <v>99.993333333333339</v>
      </c>
      <c r="M96" s="6">
        <v>244.64666666666668</v>
      </c>
      <c r="N96" s="69">
        <v>16.45</v>
      </c>
      <c r="O96" s="40">
        <v>13.423333333333332</v>
      </c>
      <c r="P96" s="41">
        <v>12.071476666666667</v>
      </c>
      <c r="Q96" s="42">
        <v>14.121743333333333</v>
      </c>
      <c r="R96" s="43">
        <v>15.509056666666666</v>
      </c>
      <c r="S96" s="40">
        <v>11.496666666666668</v>
      </c>
      <c r="T96" s="41">
        <v>10.706666666666665</v>
      </c>
      <c r="U96" s="44">
        <f t="shared" si="6"/>
        <v>267.93433333333331</v>
      </c>
      <c r="V96" s="13">
        <f t="shared" si="7"/>
        <v>-157.6249471544715</v>
      </c>
    </row>
    <row r="97" spans="2:23" x14ac:dyDescent="0.2">
      <c r="B97" s="12" t="s">
        <v>196</v>
      </c>
      <c r="C97" s="12" t="s">
        <v>23</v>
      </c>
      <c r="D97" s="45" t="s">
        <v>402</v>
      </c>
      <c r="E97" s="39">
        <v>99.337220000000002</v>
      </c>
      <c r="F97" s="39">
        <v>99.817890000000006</v>
      </c>
      <c r="G97" s="39">
        <v>99.471689999999995</v>
      </c>
      <c r="H97" s="56">
        <v>99.542266666666663</v>
      </c>
      <c r="I97" s="40">
        <v>99.806666666666672</v>
      </c>
      <c r="J97" s="66">
        <v>96.974239999999995</v>
      </c>
      <c r="K97" s="39">
        <v>0.66999999999999993</v>
      </c>
      <c r="L97" s="39">
        <v>100</v>
      </c>
      <c r="M97" s="6">
        <v>854.06666666666672</v>
      </c>
      <c r="N97" s="69">
        <v>19.466666666666665</v>
      </c>
      <c r="O97" s="40">
        <v>13.526666666666666</v>
      </c>
      <c r="P97" s="41">
        <v>11.962266666666668</v>
      </c>
      <c r="Q97" s="42">
        <v>14.365253333333333</v>
      </c>
      <c r="R97" s="43">
        <v>12.894550000000001</v>
      </c>
      <c r="S97" s="40">
        <v>11.786666666666667</v>
      </c>
      <c r="T97" s="41">
        <v>10.596666666666668</v>
      </c>
      <c r="U97" s="44">
        <f t="shared" si="6"/>
        <v>265.18158333333338</v>
      </c>
      <c r="V97" s="13">
        <f t="shared" si="7"/>
        <v>-160.37769715447143</v>
      </c>
    </row>
    <row r="98" spans="2:23" x14ac:dyDescent="0.2">
      <c r="B98" s="12" t="s">
        <v>197</v>
      </c>
      <c r="C98" s="12" t="s">
        <v>522</v>
      </c>
      <c r="D98" s="45" t="s">
        <v>402</v>
      </c>
      <c r="E98" s="39">
        <v>99.301349999999999</v>
      </c>
      <c r="F98" s="39">
        <v>99.342960000000005</v>
      </c>
      <c r="G98" s="39">
        <v>99.881190000000004</v>
      </c>
      <c r="H98" s="56">
        <v>99.508500000000012</v>
      </c>
      <c r="I98" s="40">
        <v>98.63</v>
      </c>
      <c r="J98" s="66">
        <v>99.063021666666657</v>
      </c>
      <c r="K98" s="39">
        <v>0.45666666666666672</v>
      </c>
      <c r="L98" s="39">
        <v>100</v>
      </c>
      <c r="M98" s="6">
        <v>510.58333333333331</v>
      </c>
      <c r="N98" s="69">
        <v>11.973333333333334</v>
      </c>
      <c r="O98" s="40">
        <v>14.153333333333331</v>
      </c>
      <c r="P98" s="41">
        <v>11.891583333333333</v>
      </c>
      <c r="Q98" s="42">
        <v>18.13945</v>
      </c>
      <c r="R98" s="43">
        <v>21.417503333333332</v>
      </c>
      <c r="S98" s="40">
        <v>14.183333333333335</v>
      </c>
      <c r="T98" s="41">
        <v>11.226666666666667</v>
      </c>
      <c r="U98" s="44">
        <f t="shared" si="6"/>
        <v>280.94733333333335</v>
      </c>
      <c r="V98" s="13">
        <f t="shared" si="7"/>
        <v>-144.61194715447147</v>
      </c>
    </row>
    <row r="99" spans="2:23" x14ac:dyDescent="0.2">
      <c r="B99" s="12" t="s">
        <v>238</v>
      </c>
      <c r="C99" s="12" t="s">
        <v>233</v>
      </c>
      <c r="D99" s="45" t="s">
        <v>267</v>
      </c>
      <c r="E99" s="39">
        <v>99.584029999999998</v>
      </c>
      <c r="F99" s="39">
        <v>99.50909</v>
      </c>
      <c r="G99" s="39">
        <v>99.759379999999993</v>
      </c>
      <c r="H99" s="56">
        <v>99.617499999999993</v>
      </c>
      <c r="I99" s="40">
        <v>99.59333333333332</v>
      </c>
      <c r="J99" s="66">
        <v>99.535688333333326</v>
      </c>
      <c r="K99" s="39">
        <v>0.28333333333333338</v>
      </c>
      <c r="L99" s="39">
        <v>100</v>
      </c>
      <c r="M99" s="6">
        <v>654.57000000000005</v>
      </c>
      <c r="N99" s="69">
        <v>20.036666666666665</v>
      </c>
      <c r="O99" s="40">
        <v>8.8699999999999992</v>
      </c>
      <c r="P99" s="41">
        <v>8.1248233333333335</v>
      </c>
      <c r="Q99" s="42">
        <v>10.058966666666667</v>
      </c>
      <c r="R99" s="43">
        <v>14.076206666666666</v>
      </c>
      <c r="S99" s="40">
        <v>9.3066666666666666</v>
      </c>
      <c r="T99" s="41">
        <v>8.3566666666666674</v>
      </c>
      <c r="U99" s="44">
        <f t="shared" si="6"/>
        <v>209.1255833333334</v>
      </c>
      <c r="V99" s="13">
        <f t="shared" si="7"/>
        <v>-216.43369715447142</v>
      </c>
    </row>
    <row r="100" spans="2:23" x14ac:dyDescent="0.2">
      <c r="B100" s="12" t="s">
        <v>198</v>
      </c>
      <c r="C100" s="12" t="s">
        <v>19</v>
      </c>
      <c r="D100" s="45" t="s">
        <v>262</v>
      </c>
      <c r="E100" s="39">
        <v>96.337990000000005</v>
      </c>
      <c r="F100" s="39">
        <v>97.311899999999994</v>
      </c>
      <c r="G100" s="39">
        <v>97.604060000000004</v>
      </c>
      <c r="H100" s="56">
        <v>97.084650000000011</v>
      </c>
      <c r="I100" s="40">
        <v>98.433333333333337</v>
      </c>
      <c r="J100" s="66">
        <v>97.774236666666681</v>
      </c>
      <c r="K100" s="39">
        <v>-1.79</v>
      </c>
      <c r="L100" s="39">
        <v>99.816666666666677</v>
      </c>
      <c r="M100" s="6">
        <v>388.68333333333334</v>
      </c>
      <c r="N100" s="69">
        <v>21.49666666666667</v>
      </c>
      <c r="O100" s="40">
        <v>16.653333333333332</v>
      </c>
      <c r="P100" s="41">
        <v>14.267213333333332</v>
      </c>
      <c r="Q100" s="42">
        <v>16.300706666666667</v>
      </c>
      <c r="R100" s="43">
        <v>18.627813333333332</v>
      </c>
      <c r="S100" s="40">
        <v>16.27</v>
      </c>
      <c r="T100" s="41">
        <v>14.253333333333336</v>
      </c>
      <c r="U100" s="44">
        <f t="shared" si="6"/>
        <v>356.68966666666677</v>
      </c>
      <c r="V100" s="13">
        <f t="shared" si="7"/>
        <v>-68.869613821138046</v>
      </c>
      <c r="W100" t="s">
        <v>638</v>
      </c>
    </row>
    <row r="101" spans="2:23" x14ac:dyDescent="0.2">
      <c r="B101" s="12" t="s">
        <v>199</v>
      </c>
      <c r="C101" s="12" t="s">
        <v>11</v>
      </c>
      <c r="D101" s="45" t="s">
        <v>264</v>
      </c>
      <c r="E101" s="39">
        <v>99.914919999999995</v>
      </c>
      <c r="F101" s="39">
        <v>99.567310000000006</v>
      </c>
      <c r="G101" s="39">
        <v>99.791640000000001</v>
      </c>
      <c r="H101" s="56">
        <v>99.757956666666658</v>
      </c>
      <c r="I101" s="40">
        <v>99.973333333333343</v>
      </c>
      <c r="J101" s="66">
        <v>99.834420000000023</v>
      </c>
      <c r="K101" s="39">
        <v>-1.37</v>
      </c>
      <c r="L101" s="39">
        <v>100</v>
      </c>
      <c r="M101" s="6">
        <v>534.04666666666662</v>
      </c>
      <c r="N101" s="69">
        <v>20.346666666666668</v>
      </c>
      <c r="O101" s="40">
        <v>12.75</v>
      </c>
      <c r="P101" s="41">
        <v>10.46589</v>
      </c>
      <c r="Q101" s="42">
        <v>10.03759</v>
      </c>
      <c r="R101" s="43">
        <v>11.461959999999999</v>
      </c>
      <c r="S101" s="40">
        <v>9.7799999999999994</v>
      </c>
      <c r="T101" s="41">
        <v>7.9733333333333336</v>
      </c>
      <c r="U101" s="44">
        <f t="shared" si="6"/>
        <v>199.53266666666667</v>
      </c>
      <c r="V101" s="13">
        <f t="shared" si="7"/>
        <v>-226.02661382113814</v>
      </c>
    </row>
    <row r="102" spans="2:23" x14ac:dyDescent="0.2">
      <c r="B102" s="12" t="s">
        <v>200</v>
      </c>
      <c r="C102" s="12" t="s">
        <v>31</v>
      </c>
      <c r="D102" s="45" t="s">
        <v>267</v>
      </c>
      <c r="E102" s="39">
        <v>99.456460000000007</v>
      </c>
      <c r="F102" s="39">
        <v>99.659229999999994</v>
      </c>
      <c r="G102" s="39">
        <v>99.711650000000006</v>
      </c>
      <c r="H102" s="56">
        <v>99.609113333333326</v>
      </c>
      <c r="I102" s="40">
        <v>99.813333333333333</v>
      </c>
      <c r="J102" s="66">
        <v>99.629519999999999</v>
      </c>
      <c r="K102" s="39">
        <v>0.5033333333333333</v>
      </c>
      <c r="L102" s="39">
        <v>100</v>
      </c>
      <c r="M102" s="6">
        <v>369.3533333333333</v>
      </c>
      <c r="N102" s="69">
        <v>17.010000000000002</v>
      </c>
      <c r="O102" s="40">
        <v>16.653333333333332</v>
      </c>
      <c r="P102" s="41">
        <v>13.67643</v>
      </c>
      <c r="Q102" s="42">
        <v>17.794726666666666</v>
      </c>
      <c r="R102" s="43">
        <v>21.984249999999999</v>
      </c>
      <c r="S102" s="40">
        <v>16.113333333333333</v>
      </c>
      <c r="T102" s="41">
        <v>13.463333333333333</v>
      </c>
      <c r="U102" s="44">
        <f t="shared" si="6"/>
        <v>336.91991666666667</v>
      </c>
      <c r="V102" s="13">
        <f t="shared" si="7"/>
        <v>-88.639363821138147</v>
      </c>
      <c r="W102" t="s">
        <v>359</v>
      </c>
    </row>
    <row r="103" spans="2:23" x14ac:dyDescent="0.2">
      <c r="B103" s="12" t="s">
        <v>678</v>
      </c>
      <c r="C103" s="12" t="s">
        <v>368</v>
      </c>
      <c r="D103" s="45" t="s">
        <v>264</v>
      </c>
      <c r="E103" s="39">
        <v>29.066739999999999</v>
      </c>
      <c r="F103" s="39">
        <v>29.07752</v>
      </c>
      <c r="G103" s="39">
        <v>29.801110000000001</v>
      </c>
      <c r="H103" s="64">
        <v>29.315123333333332</v>
      </c>
      <c r="I103" s="40">
        <v>29.196666666666669</v>
      </c>
      <c r="J103" s="66">
        <v>29.159412499999998</v>
      </c>
      <c r="K103" s="39">
        <v>-1.89</v>
      </c>
      <c r="L103" s="39">
        <v>100</v>
      </c>
      <c r="M103" s="6">
        <v>756.49333333333334</v>
      </c>
      <c r="N103" s="69">
        <v>20.68</v>
      </c>
      <c r="O103" s="40">
        <v>32.416666666666664</v>
      </c>
      <c r="P103" s="41">
        <v>27.471746666666661</v>
      </c>
      <c r="Q103" s="42">
        <v>32.474573333333332</v>
      </c>
      <c r="R103" s="43">
        <v>37.370356666666673</v>
      </c>
      <c r="S103" s="40">
        <v>32.979999999999997</v>
      </c>
      <c r="T103" s="110">
        <v>29.81</v>
      </c>
      <c r="U103" s="44">
        <f t="shared" si="6"/>
        <v>745.99525000000006</v>
      </c>
      <c r="V103" s="14">
        <f t="shared" si="7"/>
        <v>320.43596951219524</v>
      </c>
      <c r="W103" t="s">
        <v>637</v>
      </c>
    </row>
    <row r="104" spans="2:23" x14ac:dyDescent="0.2">
      <c r="B104" s="12" t="s">
        <v>201</v>
      </c>
      <c r="C104" s="12" t="s">
        <v>21</v>
      </c>
      <c r="D104" s="45" t="s">
        <v>269</v>
      </c>
      <c r="E104" s="39">
        <v>99.485860000000002</v>
      </c>
      <c r="F104" s="39">
        <v>99.763270000000006</v>
      </c>
      <c r="G104" s="39">
        <v>99.877840000000006</v>
      </c>
      <c r="H104" s="56">
        <v>99.708990000000014</v>
      </c>
      <c r="I104" s="40">
        <v>99.626666666666665</v>
      </c>
      <c r="J104" s="66">
        <v>99.521729999999991</v>
      </c>
      <c r="K104" s="39">
        <v>-0.11</v>
      </c>
      <c r="L104" s="39">
        <v>100</v>
      </c>
      <c r="M104" s="6">
        <v>436.44333333333333</v>
      </c>
      <c r="N104" s="69">
        <v>19.11</v>
      </c>
      <c r="O104" s="40">
        <v>12.273333333333333</v>
      </c>
      <c r="P104" s="41">
        <v>11.178769999999998</v>
      </c>
      <c r="Q104" s="42">
        <v>14.665520000000001</v>
      </c>
      <c r="R104" s="43">
        <v>15.605063333333334</v>
      </c>
      <c r="S104" s="40">
        <v>11.266666666666666</v>
      </c>
      <c r="T104" s="41">
        <v>12</v>
      </c>
      <c r="U104" s="44">
        <f t="shared" si="6"/>
        <v>300.3</v>
      </c>
      <c r="V104" s="13">
        <f t="shared" si="7"/>
        <v>-125.2592804878048</v>
      </c>
    </row>
    <row r="105" spans="2:23" x14ac:dyDescent="0.2">
      <c r="B105" s="12" t="s">
        <v>202</v>
      </c>
      <c r="C105" s="12" t="s">
        <v>18</v>
      </c>
      <c r="D105" s="45" t="s">
        <v>267</v>
      </c>
      <c r="E105" s="39">
        <v>99.974029999999999</v>
      </c>
      <c r="F105" s="39">
        <v>100</v>
      </c>
      <c r="G105" s="39">
        <v>100</v>
      </c>
      <c r="H105" s="56">
        <v>99.991343333333319</v>
      </c>
      <c r="I105" s="40">
        <v>100</v>
      </c>
      <c r="J105" s="66">
        <v>99.363523333333319</v>
      </c>
      <c r="K105" s="39">
        <v>0.5</v>
      </c>
      <c r="L105" s="39">
        <v>100</v>
      </c>
      <c r="M105" s="6">
        <v>494.8966666666667</v>
      </c>
      <c r="N105" s="69">
        <v>15.306666666666667</v>
      </c>
      <c r="O105" s="15">
        <v>39.46</v>
      </c>
      <c r="P105" s="41">
        <v>25.501893333333332</v>
      </c>
      <c r="Q105" s="42" t="s">
        <v>56</v>
      </c>
      <c r="R105" s="43" t="s">
        <v>56</v>
      </c>
      <c r="S105" s="40" t="s">
        <v>56</v>
      </c>
      <c r="T105" s="41" t="s">
        <v>56</v>
      </c>
      <c r="U105" s="44"/>
      <c r="V105" s="13"/>
      <c r="W105" t="s">
        <v>462</v>
      </c>
    </row>
    <row r="106" spans="2:23" x14ac:dyDescent="0.2">
      <c r="B106" s="12" t="s">
        <v>7</v>
      </c>
      <c r="C106" s="12" t="s">
        <v>20</v>
      </c>
      <c r="D106" s="45" t="s">
        <v>401</v>
      </c>
      <c r="E106" s="39">
        <v>99.993690000000001</v>
      </c>
      <c r="F106" s="39">
        <v>99.995189999999994</v>
      </c>
      <c r="G106" s="39">
        <v>100</v>
      </c>
      <c r="H106" s="56">
        <v>99.996293333333327</v>
      </c>
      <c r="I106" s="40">
        <v>99.68</v>
      </c>
      <c r="J106" s="66">
        <v>99.867793333333339</v>
      </c>
      <c r="K106" s="39">
        <v>-2.0866666666666664</v>
      </c>
      <c r="L106" s="39">
        <v>99.683333333333337</v>
      </c>
      <c r="M106" s="6">
        <v>262.45333333333332</v>
      </c>
      <c r="N106" s="69">
        <v>18.819999999999997</v>
      </c>
      <c r="O106" s="40">
        <v>16.816666666666666</v>
      </c>
      <c r="P106" s="41">
        <v>13.505356666666666</v>
      </c>
      <c r="Q106" s="42">
        <v>17.329586666666668</v>
      </c>
      <c r="R106" s="43">
        <v>20.444579999999998</v>
      </c>
      <c r="S106" s="40">
        <v>15.790000000000001</v>
      </c>
      <c r="T106" s="41">
        <v>14.213333333333333</v>
      </c>
      <c r="U106" s="44">
        <f t="shared" si="6"/>
        <v>355.68866666666668</v>
      </c>
      <c r="V106" s="13">
        <f t="shared" ref="V106:V137" si="8">U106-U$214</f>
        <v>-69.870613821138136</v>
      </c>
      <c r="W106" t="s">
        <v>636</v>
      </c>
    </row>
    <row r="107" spans="2:23" x14ac:dyDescent="0.2">
      <c r="B107" s="12" t="s">
        <v>203</v>
      </c>
      <c r="C107" s="12" t="s">
        <v>24</v>
      </c>
      <c r="D107" s="45" t="s">
        <v>267</v>
      </c>
      <c r="E107" s="39">
        <v>100</v>
      </c>
      <c r="F107" s="39">
        <v>99.984970000000004</v>
      </c>
      <c r="G107" s="39">
        <v>100</v>
      </c>
      <c r="H107" s="56">
        <v>99.994989999999987</v>
      </c>
      <c r="I107" s="40">
        <v>99.286666666666676</v>
      </c>
      <c r="J107" s="66">
        <v>99.819835000000012</v>
      </c>
      <c r="K107" s="39">
        <v>1.0900000000000001</v>
      </c>
      <c r="L107" s="39">
        <v>100</v>
      </c>
      <c r="M107" s="6">
        <v>711.82666666666671</v>
      </c>
      <c r="N107" s="69">
        <v>11.546666666666667</v>
      </c>
      <c r="O107" s="40">
        <v>19.833333333333332</v>
      </c>
      <c r="P107" s="41">
        <v>14.688673333333332</v>
      </c>
      <c r="Q107" s="42">
        <v>22.836503333333336</v>
      </c>
      <c r="R107" s="43">
        <v>27.091273333333334</v>
      </c>
      <c r="S107" s="40">
        <v>20.54</v>
      </c>
      <c r="T107" s="41">
        <v>13.873333333333333</v>
      </c>
      <c r="U107" s="44">
        <f t="shared" si="6"/>
        <v>347.18016666666671</v>
      </c>
      <c r="V107" s="13">
        <f t="shared" si="8"/>
        <v>-78.379113821138105</v>
      </c>
    </row>
    <row r="108" spans="2:23" x14ac:dyDescent="0.2">
      <c r="B108" s="12" t="s">
        <v>204</v>
      </c>
      <c r="C108" s="12" t="s">
        <v>29</v>
      </c>
      <c r="D108" s="45" t="s">
        <v>267</v>
      </c>
      <c r="E108" s="39">
        <v>98.373570000000001</v>
      </c>
      <c r="F108" s="39">
        <v>98.921760000000006</v>
      </c>
      <c r="G108" s="39">
        <v>98.627650000000003</v>
      </c>
      <c r="H108" s="56">
        <v>98.640993333333327</v>
      </c>
      <c r="I108" s="40">
        <v>98.976666666666674</v>
      </c>
      <c r="J108" s="66">
        <v>98.529270833333328</v>
      </c>
      <c r="K108" s="39">
        <v>0.57333333333333336</v>
      </c>
      <c r="L108" s="39">
        <v>100</v>
      </c>
      <c r="M108" s="6">
        <v>448.57</v>
      </c>
      <c r="N108" s="69">
        <v>21.47</v>
      </c>
      <c r="O108" s="40">
        <v>14.956666666666665</v>
      </c>
      <c r="P108" s="41">
        <v>13.482223333333334</v>
      </c>
      <c r="Q108" s="42">
        <v>17.468616666666666</v>
      </c>
      <c r="R108" s="43">
        <v>21.058743333333336</v>
      </c>
      <c r="S108" s="40">
        <v>16.52</v>
      </c>
      <c r="T108" s="41">
        <v>13.426666666666668</v>
      </c>
      <c r="U108" s="44">
        <f t="shared" si="6"/>
        <v>336.00233333333341</v>
      </c>
      <c r="V108" s="13">
        <f t="shared" si="8"/>
        <v>-89.556947154471402</v>
      </c>
    </row>
    <row r="109" spans="2:23" x14ac:dyDescent="0.2">
      <c r="B109" s="12" t="s">
        <v>205</v>
      </c>
      <c r="C109" s="12" t="s">
        <v>253</v>
      </c>
      <c r="D109" s="45" t="s">
        <v>558</v>
      </c>
      <c r="E109" s="39">
        <v>100</v>
      </c>
      <c r="F109" s="39">
        <v>100</v>
      </c>
      <c r="G109" s="39">
        <v>100</v>
      </c>
      <c r="H109" s="56">
        <v>100</v>
      </c>
      <c r="I109" s="40">
        <v>100</v>
      </c>
      <c r="J109" s="66">
        <v>100</v>
      </c>
      <c r="K109" s="39">
        <v>-0.96666666666666667</v>
      </c>
      <c r="L109" s="39">
        <v>100</v>
      </c>
      <c r="M109" s="6">
        <v>257.48333333333329</v>
      </c>
      <c r="N109" s="69">
        <v>21.606666666666666</v>
      </c>
      <c r="O109" s="40">
        <v>12.876666666666667</v>
      </c>
      <c r="P109" s="41">
        <v>11.625546666666667</v>
      </c>
      <c r="Q109" s="42">
        <v>11.488763333333333</v>
      </c>
      <c r="R109" s="43">
        <v>12.254613333333333</v>
      </c>
      <c r="S109" s="40">
        <v>13.656666666666666</v>
      </c>
      <c r="T109" s="41">
        <v>13.743333333333334</v>
      </c>
      <c r="U109" s="44">
        <f t="shared" si="6"/>
        <v>343.92691666666673</v>
      </c>
      <c r="V109" s="13">
        <f t="shared" si="8"/>
        <v>-81.632363821138085</v>
      </c>
    </row>
    <row r="110" spans="2:23" x14ac:dyDescent="0.2">
      <c r="B110" s="12" t="s">
        <v>206</v>
      </c>
      <c r="C110" s="12" t="s">
        <v>27</v>
      </c>
      <c r="D110" s="45" t="s">
        <v>331</v>
      </c>
      <c r="E110" s="39">
        <v>97.131820000000005</v>
      </c>
      <c r="F110" s="39">
        <v>96.603290000000001</v>
      </c>
      <c r="G110" s="39">
        <v>95.305000000000007</v>
      </c>
      <c r="H110" s="56">
        <v>96.346703333333338</v>
      </c>
      <c r="I110" s="40">
        <v>97.273333333333326</v>
      </c>
      <c r="J110" s="66">
        <v>93.157791666666654</v>
      </c>
      <c r="K110" s="39">
        <v>-0.6</v>
      </c>
      <c r="L110" s="39">
        <v>100</v>
      </c>
      <c r="M110" s="6">
        <v>157.22999999999999</v>
      </c>
      <c r="N110" s="69">
        <v>21.576666666666668</v>
      </c>
      <c r="O110" s="40">
        <v>12.943333333333333</v>
      </c>
      <c r="P110" s="41">
        <v>12.388946666666666</v>
      </c>
      <c r="Q110" s="42">
        <v>13.359933333333336</v>
      </c>
      <c r="R110" s="43">
        <v>16.347556666666666</v>
      </c>
      <c r="S110" s="40">
        <v>15.546666666666667</v>
      </c>
      <c r="T110" s="41">
        <v>11.700000000000001</v>
      </c>
      <c r="U110" s="44">
        <f t="shared" si="6"/>
        <v>292.79250000000008</v>
      </c>
      <c r="V110" s="13">
        <f t="shared" si="8"/>
        <v>-132.76678048780474</v>
      </c>
    </row>
    <row r="111" spans="2:23" x14ac:dyDescent="0.2">
      <c r="B111" s="12" t="s">
        <v>37</v>
      </c>
      <c r="C111" s="12" t="s">
        <v>258</v>
      </c>
      <c r="D111" s="45" t="s">
        <v>264</v>
      </c>
      <c r="E111" s="39">
        <v>100</v>
      </c>
      <c r="F111" s="39">
        <v>99.956220000000002</v>
      </c>
      <c r="G111" s="39">
        <v>100</v>
      </c>
      <c r="H111" s="56">
        <v>99.985406666666677</v>
      </c>
      <c r="I111" s="40">
        <v>99.990000000000009</v>
      </c>
      <c r="J111" s="66">
        <v>99.827079166666678</v>
      </c>
      <c r="K111" s="39">
        <v>-0.93666666666666665</v>
      </c>
      <c r="L111" s="39">
        <v>100</v>
      </c>
      <c r="M111" s="6">
        <v>581.2833333333333</v>
      </c>
      <c r="N111" s="69">
        <v>13.406666666666666</v>
      </c>
      <c r="O111" s="40">
        <v>6.6099999999999994</v>
      </c>
      <c r="P111" s="41">
        <v>5.5031866666666671</v>
      </c>
      <c r="Q111" s="42">
        <v>7.1591500000000003</v>
      </c>
      <c r="R111" s="43">
        <v>7.9897199999999993</v>
      </c>
      <c r="S111" s="40">
        <v>6.3266666666666671</v>
      </c>
      <c r="T111" s="41">
        <v>5.52</v>
      </c>
      <c r="U111" s="44">
        <f t="shared" si="6"/>
        <v>138.13800000000001</v>
      </c>
      <c r="V111" s="13">
        <f t="shared" si="8"/>
        <v>-287.42128048780478</v>
      </c>
    </row>
    <row r="112" spans="2:23" x14ac:dyDescent="0.2">
      <c r="B112" s="12" t="s">
        <v>8</v>
      </c>
      <c r="C112" s="12" t="s">
        <v>22</v>
      </c>
      <c r="D112" s="45"/>
      <c r="E112" s="39">
        <v>98.136189999999999</v>
      </c>
      <c r="F112" s="39">
        <v>98.717439999999996</v>
      </c>
      <c r="G112" s="39">
        <v>98.829800000000006</v>
      </c>
      <c r="H112" s="56">
        <v>98.561143333333348</v>
      </c>
      <c r="I112" s="40">
        <v>98.529999999999987</v>
      </c>
      <c r="J112" s="66">
        <v>97.982762499999993</v>
      </c>
      <c r="K112" s="39">
        <v>0.25</v>
      </c>
      <c r="L112" s="39">
        <v>100</v>
      </c>
      <c r="M112" s="6">
        <v>300.79333333333329</v>
      </c>
      <c r="N112" s="69">
        <v>16.626666666666665</v>
      </c>
      <c r="O112" s="40">
        <v>12.263333333333335</v>
      </c>
      <c r="P112" s="41">
        <v>10.522713333333334</v>
      </c>
      <c r="Q112" s="42">
        <v>13.154453333333331</v>
      </c>
      <c r="R112" s="43">
        <v>15.327340000000001</v>
      </c>
      <c r="S112" s="40">
        <v>12.586666666666666</v>
      </c>
      <c r="T112" s="41">
        <v>11.296666666666667</v>
      </c>
      <c r="U112" s="44">
        <f t="shared" si="6"/>
        <v>282.69908333333336</v>
      </c>
      <c r="V112" s="13">
        <f t="shared" si="8"/>
        <v>-142.86019715447145</v>
      </c>
    </row>
    <row r="113" spans="2:23" x14ac:dyDescent="0.2">
      <c r="B113" s="12" t="s">
        <v>207</v>
      </c>
      <c r="C113" s="12" t="s">
        <v>254</v>
      </c>
      <c r="D113" s="45" t="s">
        <v>403</v>
      </c>
      <c r="E113" s="39">
        <v>84.4358</v>
      </c>
      <c r="F113" s="39">
        <v>29.930409999999998</v>
      </c>
      <c r="G113" s="39">
        <v>29.798819999999999</v>
      </c>
      <c r="H113" s="64">
        <v>48.055010000000003</v>
      </c>
      <c r="I113" s="40">
        <v>77.856666666666669</v>
      </c>
      <c r="J113" s="66">
        <v>81.37734833333333</v>
      </c>
      <c r="K113" s="39">
        <v>0.60666666666666658</v>
      </c>
      <c r="L113" s="39">
        <v>100</v>
      </c>
      <c r="M113" s="6">
        <v>451.16</v>
      </c>
      <c r="N113" s="69">
        <v>14.193333333333333</v>
      </c>
      <c r="O113" s="40">
        <v>26.439999999999998</v>
      </c>
      <c r="P113" s="41">
        <v>22.101513333333333</v>
      </c>
      <c r="Q113" s="42">
        <v>26.517410000000002</v>
      </c>
      <c r="R113" s="43">
        <v>33.717963333333337</v>
      </c>
      <c r="S113" s="40">
        <v>21.956666666666667</v>
      </c>
      <c r="T113" s="41">
        <v>13.843333333333334</v>
      </c>
      <c r="U113" s="44">
        <f t="shared" si="6"/>
        <v>346.42941666666667</v>
      </c>
      <c r="V113" s="13">
        <f t="shared" si="8"/>
        <v>-79.129863821138144</v>
      </c>
      <c r="W113" t="s">
        <v>631</v>
      </c>
    </row>
    <row r="114" spans="2:23" x14ac:dyDescent="0.2">
      <c r="B114" s="12" t="s">
        <v>208</v>
      </c>
      <c r="C114" s="12" t="s">
        <v>362</v>
      </c>
      <c r="D114" s="45" t="s">
        <v>267</v>
      </c>
      <c r="E114" s="39">
        <v>99.299580000000006</v>
      </c>
      <c r="F114" s="39">
        <v>99.993459999999999</v>
      </c>
      <c r="G114" s="39">
        <v>99.971620000000001</v>
      </c>
      <c r="H114" s="56">
        <v>99.754886666666678</v>
      </c>
      <c r="I114" s="40">
        <v>98.086666666666659</v>
      </c>
      <c r="J114" s="66">
        <v>99.443256666666684</v>
      </c>
      <c r="K114" s="39">
        <v>0.83333333333333315</v>
      </c>
      <c r="L114" s="39">
        <v>99.926666666666662</v>
      </c>
      <c r="M114" s="6">
        <v>559.62333333333333</v>
      </c>
      <c r="N114" s="69">
        <v>15.716666666666667</v>
      </c>
      <c r="O114" s="40">
        <v>25.196666666666669</v>
      </c>
      <c r="P114" s="41">
        <v>22.24295</v>
      </c>
      <c r="Q114" s="42">
        <v>27.941073333333332</v>
      </c>
      <c r="R114" s="43">
        <v>31.187110000000001</v>
      </c>
      <c r="S114" s="40">
        <v>27.343333333333334</v>
      </c>
      <c r="T114" s="41">
        <v>22.87</v>
      </c>
      <c r="U114" s="44">
        <f t="shared" si="6"/>
        <v>572.32175000000007</v>
      </c>
      <c r="V114" s="14">
        <f t="shared" si="8"/>
        <v>146.76246951219525</v>
      </c>
    </row>
    <row r="115" spans="2:23" s="2" customFormat="1" x14ac:dyDescent="0.2">
      <c r="B115" t="s">
        <v>209</v>
      </c>
      <c r="C115" t="s">
        <v>28</v>
      </c>
      <c r="D115" s="45" t="s">
        <v>266</v>
      </c>
      <c r="E115" s="39">
        <v>96.978089999999995</v>
      </c>
      <c r="F115" s="39">
        <v>99.715050000000005</v>
      </c>
      <c r="G115" s="39">
        <v>97.556319999999999</v>
      </c>
      <c r="H115" s="56">
        <v>98.083153333333328</v>
      </c>
      <c r="I115" s="104">
        <v>99.96</v>
      </c>
      <c r="J115" s="66">
        <v>96.307286666666684</v>
      </c>
      <c r="K115" s="39">
        <v>-0.94666666666666666</v>
      </c>
      <c r="L115" s="39">
        <v>100</v>
      </c>
      <c r="M115" s="6">
        <v>739.59333333333336</v>
      </c>
      <c r="N115" s="69">
        <v>13.36</v>
      </c>
      <c r="O115" s="40">
        <v>23.16</v>
      </c>
      <c r="P115" s="41">
        <v>18.125229999999998</v>
      </c>
      <c r="Q115" s="42">
        <v>25.72272666666667</v>
      </c>
      <c r="R115" s="43">
        <v>30.638236666666668</v>
      </c>
      <c r="S115" s="40">
        <v>21.473333333333333</v>
      </c>
      <c r="T115" s="41">
        <v>17.493333333333332</v>
      </c>
      <c r="U115" s="44">
        <f t="shared" si="6"/>
        <v>437.77066666666673</v>
      </c>
      <c r="V115" s="14">
        <f t="shared" si="8"/>
        <v>12.211386178861915</v>
      </c>
      <c r="W115" t="s">
        <v>463</v>
      </c>
    </row>
    <row r="116" spans="2:23" s="2" customFormat="1" x14ac:dyDescent="0.2">
      <c r="B116" s="12" t="s">
        <v>210</v>
      </c>
      <c r="C116" s="12" t="s">
        <v>30</v>
      </c>
      <c r="D116" s="45" t="s">
        <v>265</v>
      </c>
      <c r="E116" s="39">
        <v>100</v>
      </c>
      <c r="F116" s="39">
        <v>96.417500000000004</v>
      </c>
      <c r="G116" s="39">
        <v>100</v>
      </c>
      <c r="H116" s="56">
        <v>98.805833333333339</v>
      </c>
      <c r="I116" s="104">
        <v>99.59333333333332</v>
      </c>
      <c r="J116" s="66">
        <v>99.007526666666664</v>
      </c>
      <c r="K116" s="39">
        <v>0.7466666666666667</v>
      </c>
      <c r="L116" s="39">
        <v>99.626666666666665</v>
      </c>
      <c r="M116" s="6">
        <v>752.53666666666675</v>
      </c>
      <c r="N116" s="69">
        <v>0</v>
      </c>
      <c r="O116" s="40">
        <v>10.563333333333333</v>
      </c>
      <c r="P116" s="41">
        <v>8.7041200000000014</v>
      </c>
      <c r="Q116" s="42">
        <v>13.290026666666668</v>
      </c>
      <c r="R116" s="43">
        <v>14.594243333333333</v>
      </c>
      <c r="S116" s="40">
        <v>11</v>
      </c>
      <c r="T116" s="41">
        <v>9.24</v>
      </c>
      <c r="U116" s="44">
        <f t="shared" si="6"/>
        <v>231.23100000000002</v>
      </c>
      <c r="V116" s="13">
        <f t="shared" si="8"/>
        <v>-194.32828048780479</v>
      </c>
      <c r="W116"/>
    </row>
    <row r="117" spans="2:23" x14ac:dyDescent="0.2">
      <c r="B117" t="s">
        <v>211</v>
      </c>
      <c r="C117" t="s">
        <v>32</v>
      </c>
      <c r="D117" s="45" t="s">
        <v>401</v>
      </c>
      <c r="E117" s="39">
        <v>100</v>
      </c>
      <c r="F117" s="39">
        <v>100</v>
      </c>
      <c r="G117" s="39">
        <v>100</v>
      </c>
      <c r="H117" s="56">
        <v>100</v>
      </c>
      <c r="I117" s="40">
        <v>94.573333333333338</v>
      </c>
      <c r="J117" s="66">
        <v>95.580164166666648</v>
      </c>
      <c r="K117" s="39">
        <v>1.0333333333333332</v>
      </c>
      <c r="L117" s="39">
        <v>95.666666666666671</v>
      </c>
      <c r="M117" s="6">
        <v>400.75</v>
      </c>
      <c r="N117" s="69">
        <v>13.063333333333333</v>
      </c>
      <c r="O117" s="40">
        <v>20.493333333333336</v>
      </c>
      <c r="P117" s="41">
        <v>17.428976666666667</v>
      </c>
      <c r="Q117" s="42">
        <v>27.346860000000003</v>
      </c>
      <c r="R117" s="43">
        <v>25.444346666666664</v>
      </c>
      <c r="S117" s="40">
        <v>16.850000000000001</v>
      </c>
      <c r="T117" s="41">
        <v>14.203333333333333</v>
      </c>
      <c r="U117" s="44">
        <f t="shared" si="6"/>
        <v>355.43841666666668</v>
      </c>
      <c r="V117" s="13">
        <f t="shared" si="8"/>
        <v>-70.12086382113813</v>
      </c>
      <c r="W117" t="s">
        <v>464</v>
      </c>
    </row>
    <row r="118" spans="2:23" x14ac:dyDescent="0.2">
      <c r="B118" s="12" t="s">
        <v>212</v>
      </c>
      <c r="C118" s="12" t="s">
        <v>34</v>
      </c>
      <c r="D118" s="45" t="s">
        <v>265</v>
      </c>
      <c r="E118" s="39">
        <v>100</v>
      </c>
      <c r="F118" s="39">
        <v>99.943209999999993</v>
      </c>
      <c r="G118" s="39">
        <v>100</v>
      </c>
      <c r="H118" s="56">
        <v>99.981070000000003</v>
      </c>
      <c r="I118" s="40">
        <v>100</v>
      </c>
      <c r="J118" s="66">
        <v>99.995267499999997</v>
      </c>
      <c r="K118" s="39">
        <v>0.10000000000000002</v>
      </c>
      <c r="L118" s="39">
        <v>100</v>
      </c>
      <c r="M118" s="6">
        <v>596.15333333333331</v>
      </c>
      <c r="N118" s="69">
        <v>10.553333333333333</v>
      </c>
      <c r="O118" s="40">
        <v>9.9500000000000011</v>
      </c>
      <c r="P118" s="41">
        <v>8.4763300000000008</v>
      </c>
      <c r="Q118" s="42">
        <v>10.122973333333334</v>
      </c>
      <c r="R118" s="43">
        <v>10.172803333333333</v>
      </c>
      <c r="S118" s="40">
        <v>8.7533333333333321</v>
      </c>
      <c r="T118" s="41">
        <v>7.6966666666666663</v>
      </c>
      <c r="U118" s="44">
        <f t="shared" si="6"/>
        <v>192.60908333333333</v>
      </c>
      <c r="V118" s="13">
        <f t="shared" si="8"/>
        <v>-232.95019715447148</v>
      </c>
    </row>
    <row r="119" spans="2:23" x14ac:dyDescent="0.2">
      <c r="B119" s="12" t="s">
        <v>214</v>
      </c>
      <c r="C119" s="12" t="s">
        <v>10</v>
      </c>
      <c r="D119" s="45" t="s">
        <v>268</v>
      </c>
      <c r="E119" s="39">
        <v>99.854749999999996</v>
      </c>
      <c r="F119" s="39">
        <v>99.426469999999995</v>
      </c>
      <c r="G119" s="39">
        <v>94.903009999999995</v>
      </c>
      <c r="H119" s="56">
        <v>98.061409999999981</v>
      </c>
      <c r="I119" s="40">
        <v>99.866666666666674</v>
      </c>
      <c r="J119" s="66">
        <v>99.389325833333331</v>
      </c>
      <c r="K119" s="39">
        <v>0.87999999999999989</v>
      </c>
      <c r="L119" s="39">
        <v>99.913333333333341</v>
      </c>
      <c r="M119" s="6">
        <v>834.61</v>
      </c>
      <c r="N119" s="69">
        <v>14.783333333333331</v>
      </c>
      <c r="O119" s="40">
        <v>22.283333333333335</v>
      </c>
      <c r="P119" s="41">
        <v>18.321413333333332</v>
      </c>
      <c r="Q119" s="42">
        <v>26.778633333333335</v>
      </c>
      <c r="R119" s="43">
        <v>31.223066666666664</v>
      </c>
      <c r="S119" s="40">
        <v>20.963333333333335</v>
      </c>
      <c r="T119" s="41">
        <v>17.47</v>
      </c>
      <c r="U119" s="44">
        <f t="shared" si="6"/>
        <v>437.18674999999996</v>
      </c>
      <c r="V119" s="14">
        <f t="shared" si="8"/>
        <v>11.627469512195148</v>
      </c>
    </row>
    <row r="120" spans="2:23" x14ac:dyDescent="0.2">
      <c r="B120" s="12" t="s">
        <v>239</v>
      </c>
      <c r="C120" s="12" t="s">
        <v>229</v>
      </c>
      <c r="D120" s="45" t="s">
        <v>401</v>
      </c>
      <c r="E120" s="39">
        <v>98.784009999999995</v>
      </c>
      <c r="F120" s="39">
        <v>95.935389999999998</v>
      </c>
      <c r="G120" s="39">
        <v>100</v>
      </c>
      <c r="H120" s="56">
        <v>98.239800000000002</v>
      </c>
      <c r="I120" s="40">
        <v>100</v>
      </c>
      <c r="J120" s="66">
        <v>99.405388333333306</v>
      </c>
      <c r="K120" s="39">
        <v>0.50666666666666671</v>
      </c>
      <c r="L120" s="39">
        <v>100</v>
      </c>
      <c r="M120" s="6">
        <v>523.61</v>
      </c>
      <c r="N120" s="69">
        <v>19.586666666666662</v>
      </c>
      <c r="O120" s="40">
        <v>17.376666666666665</v>
      </c>
      <c r="P120" s="41">
        <v>15.660723333333333</v>
      </c>
      <c r="Q120" s="42">
        <v>17.71809</v>
      </c>
      <c r="R120" s="43">
        <v>22.444900000000001</v>
      </c>
      <c r="S120" s="40">
        <v>17.669999999999998</v>
      </c>
      <c r="T120" s="41">
        <v>15.426666666666668</v>
      </c>
      <c r="U120" s="44">
        <f t="shared" si="6"/>
        <v>386.05233333333337</v>
      </c>
      <c r="V120" s="13">
        <f t="shared" si="8"/>
        <v>-39.506947154471447</v>
      </c>
    </row>
    <row r="121" spans="2:23" x14ac:dyDescent="0.2">
      <c r="B121" s="12" t="s">
        <v>215</v>
      </c>
      <c r="C121" s="12" t="s">
        <v>46</v>
      </c>
      <c r="D121" s="45" t="s">
        <v>400</v>
      </c>
      <c r="E121" s="39">
        <v>100</v>
      </c>
      <c r="F121" s="39">
        <v>99.251279999999994</v>
      </c>
      <c r="G121" s="39">
        <v>99.903869999999998</v>
      </c>
      <c r="H121" s="56">
        <v>99.718383333333335</v>
      </c>
      <c r="I121" s="40">
        <v>99.823333333333338</v>
      </c>
      <c r="J121" s="66">
        <v>99.825631666666666</v>
      </c>
      <c r="K121" s="39">
        <v>0.53</v>
      </c>
      <c r="L121" s="39">
        <v>100</v>
      </c>
      <c r="M121" s="6">
        <v>697.32333333333338</v>
      </c>
      <c r="N121" s="69">
        <v>20.436666666666667</v>
      </c>
      <c r="O121" s="40">
        <v>33.133333333333333</v>
      </c>
      <c r="P121" s="41">
        <v>31.363046666666666</v>
      </c>
      <c r="Q121" s="15">
        <v>39.015286666666668</v>
      </c>
      <c r="R121" s="15">
        <v>42.00304666666667</v>
      </c>
      <c r="S121" s="40">
        <v>34.22</v>
      </c>
      <c r="T121" s="41">
        <v>25.513333333333332</v>
      </c>
      <c r="U121" s="44">
        <f t="shared" si="6"/>
        <v>638.4711666666667</v>
      </c>
      <c r="V121" s="14">
        <f t="shared" si="8"/>
        <v>212.91188617886189</v>
      </c>
    </row>
    <row r="122" spans="2:23" x14ac:dyDescent="0.2">
      <c r="B122" s="12" t="s">
        <v>216</v>
      </c>
      <c r="C122" s="12" t="s">
        <v>26</v>
      </c>
      <c r="D122" s="45" t="s">
        <v>264</v>
      </c>
      <c r="E122" s="39">
        <v>29.171859999999999</v>
      </c>
      <c r="F122" s="39">
        <v>48.900530000000003</v>
      </c>
      <c r="G122" s="39">
        <v>91.64958</v>
      </c>
      <c r="H122" s="64">
        <v>56.573990000000002</v>
      </c>
      <c r="I122" s="40">
        <v>99.719999999999985</v>
      </c>
      <c r="J122" s="66">
        <v>83.271619999999999</v>
      </c>
      <c r="K122" s="39">
        <v>0.20333333333333334</v>
      </c>
      <c r="L122" s="39">
        <v>100</v>
      </c>
      <c r="M122" s="6">
        <v>581.14666666666665</v>
      </c>
      <c r="N122" s="69">
        <v>14.56</v>
      </c>
      <c r="O122" s="40">
        <v>18.006666666666668</v>
      </c>
      <c r="P122" s="41">
        <v>14.509066666666666</v>
      </c>
      <c r="Q122" s="42">
        <v>19.531256666666664</v>
      </c>
      <c r="R122" s="43">
        <v>9.3526333333333334</v>
      </c>
      <c r="S122" s="40">
        <v>18.16</v>
      </c>
      <c r="T122" s="41">
        <v>15.836666666666668</v>
      </c>
      <c r="U122" s="44">
        <f t="shared" si="6"/>
        <v>396.31258333333341</v>
      </c>
      <c r="V122" s="13">
        <f t="shared" si="8"/>
        <v>-29.246697154471406</v>
      </c>
      <c r="W122" t="s">
        <v>583</v>
      </c>
    </row>
    <row r="123" spans="2:23" x14ac:dyDescent="0.2">
      <c r="B123" s="12" t="s">
        <v>217</v>
      </c>
      <c r="C123" s="12" t="s">
        <v>40</v>
      </c>
      <c r="D123" s="45" t="s">
        <v>265</v>
      </c>
      <c r="E123" s="39">
        <v>100</v>
      </c>
      <c r="F123" s="39">
        <v>100</v>
      </c>
      <c r="G123" s="39">
        <v>100</v>
      </c>
      <c r="H123" s="56">
        <v>100</v>
      </c>
      <c r="I123" s="40">
        <v>100</v>
      </c>
      <c r="J123" s="66">
        <v>99.912044166666661</v>
      </c>
      <c r="K123" s="39">
        <v>0.48</v>
      </c>
      <c r="L123" s="39">
        <v>100</v>
      </c>
      <c r="M123" s="6">
        <v>479.03000000000003</v>
      </c>
      <c r="N123" s="69">
        <v>10.4</v>
      </c>
      <c r="O123" s="40">
        <v>9.5199999999999978</v>
      </c>
      <c r="P123" s="41">
        <v>8.8443700000000014</v>
      </c>
      <c r="Q123" s="42">
        <v>12.948853333333334</v>
      </c>
      <c r="R123" s="43">
        <v>14.933020000000001</v>
      </c>
      <c r="S123" s="40">
        <v>9.2633333333333336</v>
      </c>
      <c r="T123" s="41">
        <v>8.01</v>
      </c>
      <c r="U123" s="44">
        <f t="shared" si="6"/>
        <v>200.45025000000001</v>
      </c>
      <c r="V123" s="13">
        <f t="shared" si="8"/>
        <v>-225.1090304878048</v>
      </c>
    </row>
    <row r="124" spans="2:23" x14ac:dyDescent="0.2">
      <c r="B124" s="12" t="s">
        <v>288</v>
      </c>
      <c r="C124" s="12" t="s">
        <v>41</v>
      </c>
      <c r="D124" s="45" t="s">
        <v>401</v>
      </c>
      <c r="E124" s="39">
        <v>99.500470000000007</v>
      </c>
      <c r="F124" s="39">
        <v>99.789389999999997</v>
      </c>
      <c r="G124" s="39">
        <v>80.225819999999999</v>
      </c>
      <c r="H124" s="56">
        <v>93.17189333333333</v>
      </c>
      <c r="I124" s="40">
        <v>55.890000000000008</v>
      </c>
      <c r="J124" s="66">
        <v>85.943327500000009</v>
      </c>
      <c r="K124" s="39">
        <v>0.53333333333333333</v>
      </c>
      <c r="L124" s="39">
        <v>100</v>
      </c>
      <c r="M124" s="6">
        <v>619.67333333333329</v>
      </c>
      <c r="N124" s="69">
        <v>11.589999999999998</v>
      </c>
      <c r="O124" s="40">
        <v>18.330000000000002</v>
      </c>
      <c r="P124" s="41">
        <v>12.704636666666667</v>
      </c>
      <c r="Q124" s="42">
        <v>18.608506666666667</v>
      </c>
      <c r="R124" s="43">
        <v>21.673390000000001</v>
      </c>
      <c r="S124" s="40">
        <v>14.94</v>
      </c>
      <c r="T124" s="41">
        <v>6.3</v>
      </c>
      <c r="U124" s="44">
        <f t="shared" si="6"/>
        <v>157.65750000000003</v>
      </c>
      <c r="V124" s="13">
        <f t="shared" si="8"/>
        <v>-267.90178048780479</v>
      </c>
      <c r="W124" t="s">
        <v>627</v>
      </c>
    </row>
    <row r="125" spans="2:23" x14ac:dyDescent="0.2">
      <c r="B125" s="12" t="s">
        <v>296</v>
      </c>
      <c r="C125" s="12" t="s">
        <v>230</v>
      </c>
      <c r="D125" s="45" t="s">
        <v>400</v>
      </c>
      <c r="E125" s="39">
        <v>88.636949999999999</v>
      </c>
      <c r="F125" s="39">
        <v>97.966549999999998</v>
      </c>
      <c r="G125" s="39">
        <v>98.917509999999993</v>
      </c>
      <c r="H125" s="56">
        <v>95.173670000000001</v>
      </c>
      <c r="I125" s="40">
        <v>99.446666666666658</v>
      </c>
      <c r="J125" s="66">
        <v>84.702943333333337</v>
      </c>
      <c r="K125" s="39">
        <v>4.6666666666666669E-2</v>
      </c>
      <c r="L125" s="39">
        <v>100</v>
      </c>
      <c r="M125" s="6">
        <v>474.40000000000003</v>
      </c>
      <c r="N125" s="69">
        <v>16.886666666666667</v>
      </c>
      <c r="O125" s="40">
        <v>12.833333333333334</v>
      </c>
      <c r="P125" s="41">
        <v>11.910393333333333</v>
      </c>
      <c r="Q125" s="42">
        <v>10.831526666666667</v>
      </c>
      <c r="R125" s="43">
        <v>14.142153333333335</v>
      </c>
      <c r="S125" s="40">
        <v>12.719999999999999</v>
      </c>
      <c r="T125" s="41">
        <v>11.19</v>
      </c>
      <c r="U125" s="44">
        <f t="shared" si="6"/>
        <v>280.02975000000004</v>
      </c>
      <c r="V125" s="13">
        <f t="shared" si="8"/>
        <v>-145.52953048780478</v>
      </c>
      <c r="W125" t="s">
        <v>584</v>
      </c>
    </row>
    <row r="126" spans="2:23" x14ac:dyDescent="0.2">
      <c r="B126" s="12" t="s">
        <v>218</v>
      </c>
      <c r="C126" s="12" t="s">
        <v>44</v>
      </c>
      <c r="D126" s="45" t="s">
        <v>266</v>
      </c>
      <c r="E126" s="39">
        <v>100</v>
      </c>
      <c r="F126" s="39">
        <v>98.537719999999993</v>
      </c>
      <c r="G126" s="39">
        <v>100</v>
      </c>
      <c r="H126" s="56">
        <v>99.512573333333322</v>
      </c>
      <c r="I126" s="40">
        <v>100</v>
      </c>
      <c r="J126" s="66">
        <v>98.332089999999994</v>
      </c>
      <c r="K126" s="39">
        <v>0.11666666666666665</v>
      </c>
      <c r="L126" s="39">
        <v>100</v>
      </c>
      <c r="M126" s="6">
        <v>309.90000000000003</v>
      </c>
      <c r="N126" s="69">
        <v>19.626666666666665</v>
      </c>
      <c r="O126" s="40">
        <v>12.243333333333332</v>
      </c>
      <c r="P126" s="41">
        <v>11.076000000000001</v>
      </c>
      <c r="Q126" s="42">
        <v>16.399666666666665</v>
      </c>
      <c r="R126" s="43">
        <v>18.4557</v>
      </c>
      <c r="S126" s="40">
        <v>16.28</v>
      </c>
      <c r="T126" s="41">
        <v>15.743333333333332</v>
      </c>
      <c r="U126" s="44">
        <f t="shared" si="6"/>
        <v>393.97691666666668</v>
      </c>
      <c r="V126" s="13">
        <f t="shared" si="8"/>
        <v>-31.582363821138131</v>
      </c>
    </row>
    <row r="127" spans="2:23" x14ac:dyDescent="0.2">
      <c r="B127" s="12" t="s">
        <v>429</v>
      </c>
      <c r="C127" s="12" t="s">
        <v>340</v>
      </c>
      <c r="D127" s="45" t="s">
        <v>401</v>
      </c>
      <c r="E127" s="39">
        <v>100</v>
      </c>
      <c r="F127" s="39">
        <v>99.904910000000001</v>
      </c>
      <c r="G127" s="39">
        <v>99.938159999999996</v>
      </c>
      <c r="H127" s="56">
        <v>99.947690000000009</v>
      </c>
      <c r="I127" s="40">
        <v>75.61666666666666</v>
      </c>
      <c r="J127" s="66">
        <v>89.359458571428576</v>
      </c>
      <c r="K127" s="39">
        <v>6.07</v>
      </c>
      <c r="L127" s="39">
        <v>75.726666666666674</v>
      </c>
      <c r="M127" s="6">
        <v>448.21999999999997</v>
      </c>
      <c r="N127" s="69">
        <v>12.833333333333334</v>
      </c>
      <c r="O127" s="40" t="s">
        <v>56</v>
      </c>
      <c r="P127" s="41" t="s">
        <v>56</v>
      </c>
      <c r="Q127" s="42" t="s">
        <v>56</v>
      </c>
      <c r="R127" s="43">
        <v>20.170919999999999</v>
      </c>
      <c r="S127" s="40">
        <v>13.783333333333331</v>
      </c>
      <c r="T127" s="41">
        <v>7.666666666666667</v>
      </c>
      <c r="U127" s="44">
        <f t="shared" si="6"/>
        <v>191.85833333333335</v>
      </c>
      <c r="V127" s="13">
        <f t="shared" si="8"/>
        <v>-233.70094715447146</v>
      </c>
    </row>
    <row r="128" spans="2:23" s="8" customFormat="1" x14ac:dyDescent="0.2">
      <c r="B128" s="12" t="s">
        <v>283</v>
      </c>
      <c r="C128" s="12" t="s">
        <v>53</v>
      </c>
      <c r="D128" s="45" t="s">
        <v>264</v>
      </c>
      <c r="E128" s="39">
        <v>97.534149999999997</v>
      </c>
      <c r="F128" s="39">
        <v>97.755359999999996</v>
      </c>
      <c r="G128" s="39">
        <v>98.505120000000005</v>
      </c>
      <c r="H128" s="56">
        <v>97.931543333333323</v>
      </c>
      <c r="I128" s="40">
        <v>98.483333333333334</v>
      </c>
      <c r="J128" s="66">
        <v>97.539400833333332</v>
      </c>
      <c r="K128" s="39">
        <v>0.69666666666666666</v>
      </c>
      <c r="L128" s="39">
        <v>99.853333333333339</v>
      </c>
      <c r="M128" s="6">
        <v>395.40666666666669</v>
      </c>
      <c r="N128" s="69">
        <v>16.77333333333333</v>
      </c>
      <c r="O128" s="40">
        <v>15.466666666666669</v>
      </c>
      <c r="P128" s="41">
        <v>12.853193333333335</v>
      </c>
      <c r="Q128" s="42">
        <v>16.91084</v>
      </c>
      <c r="R128" s="43">
        <v>20.074183333333334</v>
      </c>
      <c r="S128" s="40">
        <v>14.14</v>
      </c>
      <c r="T128" s="41">
        <v>11.496666666666664</v>
      </c>
      <c r="U128" s="44">
        <f t="shared" si="6"/>
        <v>287.7040833333333</v>
      </c>
      <c r="V128" s="13">
        <f t="shared" si="8"/>
        <v>-137.85519715447151</v>
      </c>
      <c r="W128" t="s">
        <v>630</v>
      </c>
    </row>
    <row r="129" spans="2:23" s="8" customFormat="1" x14ac:dyDescent="0.2">
      <c r="B129" t="s">
        <v>219</v>
      </c>
      <c r="C129" t="s">
        <v>27</v>
      </c>
      <c r="D129" s="45" t="s">
        <v>387</v>
      </c>
      <c r="E129" s="39">
        <v>98.220179999999999</v>
      </c>
      <c r="F129" s="39">
        <v>99.551289999999995</v>
      </c>
      <c r="G129" s="39">
        <v>96.731110000000001</v>
      </c>
      <c r="H129" s="56">
        <v>98.16752666666666</v>
      </c>
      <c r="I129" s="40">
        <v>99.186666666666667</v>
      </c>
      <c r="J129" s="66">
        <v>93.153480833333347</v>
      </c>
      <c r="K129" s="39">
        <v>0.5066666666666666</v>
      </c>
      <c r="L129" s="39">
        <v>99.99666666666667</v>
      </c>
      <c r="M129" s="6">
        <v>527.70333333333338</v>
      </c>
      <c r="N129" s="70">
        <v>12.816666666666668</v>
      </c>
      <c r="O129" s="40">
        <v>14.123333333333333</v>
      </c>
      <c r="P129" s="41">
        <v>12.763019999999999</v>
      </c>
      <c r="Q129" s="42">
        <v>33.262336666666663</v>
      </c>
      <c r="R129" s="43">
        <v>24.465146666666666</v>
      </c>
      <c r="S129" s="40">
        <v>15.54</v>
      </c>
      <c r="T129" s="41">
        <v>12.833333333333334</v>
      </c>
      <c r="U129" s="44">
        <f t="shared" si="6"/>
        <v>321.1541666666667</v>
      </c>
      <c r="V129" s="13">
        <f t="shared" si="8"/>
        <v>-104.40511382113812</v>
      </c>
      <c r="W129" t="s">
        <v>465</v>
      </c>
    </row>
    <row r="130" spans="2:23" x14ac:dyDescent="0.2">
      <c r="B130" t="s">
        <v>430</v>
      </c>
      <c r="C130" t="s">
        <v>431</v>
      </c>
      <c r="D130" s="12" t="s">
        <v>444</v>
      </c>
      <c r="E130" s="39">
        <v>99.330190000000002</v>
      </c>
      <c r="F130" s="39">
        <v>99.314999999999998</v>
      </c>
      <c r="G130" s="39">
        <v>99.605580000000003</v>
      </c>
      <c r="H130" s="56">
        <v>99.41692333333333</v>
      </c>
      <c r="I130" s="40">
        <v>99.81</v>
      </c>
      <c r="J130" s="66">
        <v>97.18780285714287</v>
      </c>
      <c r="K130" s="37">
        <v>0.25</v>
      </c>
      <c r="L130" s="39">
        <v>100</v>
      </c>
      <c r="M130" s="6">
        <v>555.00666666666666</v>
      </c>
      <c r="N130" s="69">
        <v>16.66</v>
      </c>
      <c r="O130" s="40" t="s">
        <v>56</v>
      </c>
      <c r="P130" s="41" t="s">
        <v>56</v>
      </c>
      <c r="Q130" s="42" t="s">
        <v>56</v>
      </c>
      <c r="R130" s="43">
        <v>23.37077</v>
      </c>
      <c r="S130" s="40">
        <v>23.08666666666667</v>
      </c>
      <c r="T130" s="41">
        <v>18.040000000000003</v>
      </c>
      <c r="U130" s="44">
        <f t="shared" si="6"/>
        <v>451.45100000000014</v>
      </c>
      <c r="V130" s="14">
        <f t="shared" si="8"/>
        <v>25.891719512195323</v>
      </c>
    </row>
    <row r="131" spans="2:23" x14ac:dyDescent="0.2">
      <c r="B131" s="12" t="s">
        <v>220</v>
      </c>
      <c r="C131" s="12" t="s">
        <v>256</v>
      </c>
      <c r="D131" s="45" t="s">
        <v>265</v>
      </c>
      <c r="E131" s="39">
        <v>100</v>
      </c>
      <c r="F131" s="39">
        <v>99.928330000000003</v>
      </c>
      <c r="G131" s="39">
        <v>100</v>
      </c>
      <c r="H131" s="56">
        <v>99.976110000000006</v>
      </c>
      <c r="I131" s="40">
        <v>100</v>
      </c>
      <c r="J131" s="66">
        <v>98.363925833333326</v>
      </c>
      <c r="K131" s="39">
        <v>-0.89333333333333342</v>
      </c>
      <c r="L131" s="39">
        <v>100</v>
      </c>
      <c r="M131" s="6">
        <v>559.24333333333334</v>
      </c>
      <c r="N131" s="69">
        <v>19.489999999999998</v>
      </c>
      <c r="O131" s="40">
        <v>22.193333333333332</v>
      </c>
      <c r="P131" s="41">
        <v>16.94145</v>
      </c>
      <c r="Q131" s="42">
        <v>20.630016666666666</v>
      </c>
      <c r="R131" s="43">
        <v>24.068996666666663</v>
      </c>
      <c r="S131" s="40">
        <v>20.883333333333336</v>
      </c>
      <c r="T131" s="41">
        <v>16.970000000000002</v>
      </c>
      <c r="U131" s="44">
        <f t="shared" si="6"/>
        <v>424.67425000000014</v>
      </c>
      <c r="V131" s="14">
        <f t="shared" si="8"/>
        <v>-0.88503048780466997</v>
      </c>
      <c r="W131" t="s">
        <v>416</v>
      </c>
    </row>
    <row r="132" spans="2:23" x14ac:dyDescent="0.2">
      <c r="B132" s="12" t="s">
        <v>317</v>
      </c>
      <c r="C132" s="12" t="s">
        <v>229</v>
      </c>
      <c r="D132" s="45" t="s">
        <v>401</v>
      </c>
      <c r="E132" s="39">
        <v>99.844040000000007</v>
      </c>
      <c r="F132" s="39">
        <v>99.951669999999993</v>
      </c>
      <c r="G132" s="39">
        <v>99.950209999999998</v>
      </c>
      <c r="H132" s="56">
        <v>99.915306666666652</v>
      </c>
      <c r="I132" s="40">
        <v>99.98</v>
      </c>
      <c r="J132" s="66">
        <v>99.837589999999992</v>
      </c>
      <c r="K132" s="39">
        <v>-1</v>
      </c>
      <c r="L132" s="39">
        <v>100</v>
      </c>
      <c r="M132" s="6">
        <v>628.34666666666669</v>
      </c>
      <c r="N132" s="69">
        <v>16.306666666666668</v>
      </c>
      <c r="O132" s="40">
        <v>6.1966666666666681</v>
      </c>
      <c r="P132" s="41">
        <v>5.113083333333333</v>
      </c>
      <c r="Q132" s="42">
        <v>7.6880766666666673</v>
      </c>
      <c r="R132" s="43">
        <v>9.5027633333333323</v>
      </c>
      <c r="S132" s="40">
        <v>6.9799999999999995</v>
      </c>
      <c r="T132" s="41">
        <v>4.8066666666666658</v>
      </c>
      <c r="U132" s="44">
        <f t="shared" ref="U132:U195" si="9">SUM(T132*0.275)*91</f>
        <v>120.28683333333332</v>
      </c>
      <c r="V132" s="13">
        <f t="shared" si="8"/>
        <v>-305.27244715447148</v>
      </c>
    </row>
    <row r="133" spans="2:23" x14ac:dyDescent="0.2">
      <c r="B133" t="s">
        <v>318</v>
      </c>
      <c r="C133" t="s">
        <v>332</v>
      </c>
      <c r="D133" s="45" t="s">
        <v>264</v>
      </c>
      <c r="E133" s="39">
        <v>99.994389999999996</v>
      </c>
      <c r="F133" s="39">
        <v>100</v>
      </c>
      <c r="G133" s="39">
        <v>100</v>
      </c>
      <c r="H133" s="56">
        <v>99.998130000000003</v>
      </c>
      <c r="I133" s="40">
        <v>100</v>
      </c>
      <c r="J133" s="66">
        <v>99.953695833333313</v>
      </c>
      <c r="K133" s="39">
        <v>0.37333333333333335</v>
      </c>
      <c r="L133" s="39">
        <v>100</v>
      </c>
      <c r="M133" s="6">
        <v>628.22000000000014</v>
      </c>
      <c r="N133" s="69">
        <v>13.173333333333332</v>
      </c>
      <c r="O133" s="40">
        <v>15.13</v>
      </c>
      <c r="P133" s="41">
        <v>14.265303333333335</v>
      </c>
      <c r="Q133" s="42">
        <v>21.991806666666665</v>
      </c>
      <c r="R133" s="43">
        <v>29.221423333333334</v>
      </c>
      <c r="S133" s="40">
        <v>22.22</v>
      </c>
      <c r="T133" s="41">
        <v>14.823333333333332</v>
      </c>
      <c r="U133" s="44">
        <f t="shared" si="9"/>
        <v>370.95391666666666</v>
      </c>
      <c r="V133" s="13">
        <f t="shared" si="8"/>
        <v>-54.605363821138155</v>
      </c>
    </row>
    <row r="134" spans="2:23" x14ac:dyDescent="0.2">
      <c r="B134" t="s">
        <v>374</v>
      </c>
      <c r="C134" t="s">
        <v>334</v>
      </c>
      <c r="D134" s="45" t="s">
        <v>269</v>
      </c>
      <c r="E134" s="39">
        <v>99.645030000000006</v>
      </c>
      <c r="F134" s="39">
        <v>99.849130000000002</v>
      </c>
      <c r="G134" s="39">
        <v>99.980090000000004</v>
      </c>
      <c r="H134" s="56">
        <v>99.824750000000009</v>
      </c>
      <c r="I134" s="40">
        <v>99.983333333333334</v>
      </c>
      <c r="J134" s="66">
        <v>99.431972500000015</v>
      </c>
      <c r="K134" s="39">
        <v>2.3333333333333334E-2</v>
      </c>
      <c r="L134" s="39">
        <v>100</v>
      </c>
      <c r="M134" s="106">
        <v>796</v>
      </c>
      <c r="N134" s="69">
        <v>14.563333333333334</v>
      </c>
      <c r="O134" s="40">
        <v>12.265000000000001</v>
      </c>
      <c r="P134" s="41">
        <v>15.509163333333335</v>
      </c>
      <c r="Q134" s="42">
        <v>30.680589999999999</v>
      </c>
      <c r="R134" s="43">
        <v>33.811389999999996</v>
      </c>
      <c r="S134" s="40">
        <v>22.13</v>
      </c>
      <c r="T134" s="41">
        <v>17.463333333333335</v>
      </c>
      <c r="U134" s="44">
        <f t="shared" si="9"/>
        <v>437.01991666666675</v>
      </c>
      <c r="V134" s="14">
        <f t="shared" si="8"/>
        <v>11.460636178861932</v>
      </c>
      <c r="W134" t="s">
        <v>588</v>
      </c>
    </row>
    <row r="135" spans="2:23" x14ac:dyDescent="0.2">
      <c r="B135" s="12" t="s">
        <v>221</v>
      </c>
      <c r="C135" s="12" t="s">
        <v>42</v>
      </c>
      <c r="D135" s="45" t="s">
        <v>400</v>
      </c>
      <c r="E135" s="39">
        <v>98.642669999999995</v>
      </c>
      <c r="F135" s="39">
        <v>91.882859999999994</v>
      </c>
      <c r="G135" s="39">
        <v>98.236900000000006</v>
      </c>
      <c r="H135" s="56">
        <v>96.254143333333332</v>
      </c>
      <c r="I135" s="40">
        <v>98.11</v>
      </c>
      <c r="J135" s="66">
        <v>96.738420833333336</v>
      </c>
      <c r="K135" s="39">
        <v>0.45</v>
      </c>
      <c r="L135" s="39">
        <v>100</v>
      </c>
      <c r="M135" s="6">
        <v>382.84333333333331</v>
      </c>
      <c r="N135" s="69">
        <v>11.696666666666667</v>
      </c>
      <c r="O135" s="40">
        <v>11.103333333333333</v>
      </c>
      <c r="P135" s="41">
        <v>9.5265933333333326</v>
      </c>
      <c r="Q135" s="42">
        <v>12.992873333333335</v>
      </c>
      <c r="R135" s="43">
        <v>14.582769999999998</v>
      </c>
      <c r="S135" s="40">
        <v>10.626666666666667</v>
      </c>
      <c r="T135" s="41">
        <v>9.4766666666666666</v>
      </c>
      <c r="U135" s="44">
        <f t="shared" si="9"/>
        <v>237.15358333333333</v>
      </c>
      <c r="V135" s="13">
        <f t="shared" si="8"/>
        <v>-188.40569715447148</v>
      </c>
      <c r="W135" t="s">
        <v>587</v>
      </c>
    </row>
    <row r="136" spans="2:23" x14ac:dyDescent="0.2">
      <c r="B136" t="s">
        <v>287</v>
      </c>
      <c r="C136" t="s">
        <v>16</v>
      </c>
      <c r="D136" s="45" t="s">
        <v>360</v>
      </c>
      <c r="E136" s="39">
        <v>99.370890000000003</v>
      </c>
      <c r="F136" s="39">
        <v>97.546379999999999</v>
      </c>
      <c r="G136" s="39">
        <v>98.557519999999997</v>
      </c>
      <c r="H136" s="56">
        <v>98.491596666666666</v>
      </c>
      <c r="I136" s="40">
        <v>99.59333333333332</v>
      </c>
      <c r="J136" s="66">
        <v>98.224849166666672</v>
      </c>
      <c r="K136" s="39">
        <v>0.28999999999999998</v>
      </c>
      <c r="L136" s="39">
        <v>99.786666666666676</v>
      </c>
      <c r="M136" s="6">
        <v>609.16666666666663</v>
      </c>
      <c r="N136" s="69">
        <v>13.11</v>
      </c>
      <c r="O136" s="40">
        <v>14.74</v>
      </c>
      <c r="P136" s="41">
        <v>12.271966666666668</v>
      </c>
      <c r="Q136" s="42">
        <v>16.778866666666669</v>
      </c>
      <c r="R136" s="43">
        <v>19.395795</v>
      </c>
      <c r="S136" s="40">
        <v>15.530000000000001</v>
      </c>
      <c r="T136" s="41">
        <v>13.246666666666668</v>
      </c>
      <c r="U136" s="44">
        <f t="shared" si="9"/>
        <v>331.4978333333334</v>
      </c>
      <c r="V136" s="13">
        <f t="shared" si="8"/>
        <v>-94.061447154471409</v>
      </c>
    </row>
    <row r="137" spans="2:23" x14ac:dyDescent="0.2">
      <c r="B137" s="12" t="s">
        <v>278</v>
      </c>
      <c r="C137" s="12" t="s">
        <v>23</v>
      </c>
      <c r="D137" s="45" t="s">
        <v>402</v>
      </c>
      <c r="E137" s="39">
        <v>97.162530000000004</v>
      </c>
      <c r="F137" s="39">
        <v>96.64425</v>
      </c>
      <c r="G137" s="39">
        <v>93.212940000000003</v>
      </c>
      <c r="H137" s="56">
        <v>95.673240000000007</v>
      </c>
      <c r="I137" s="40">
        <v>96.103333333333339</v>
      </c>
      <c r="J137" s="66">
        <v>96.167888333333323</v>
      </c>
      <c r="K137" s="39">
        <v>0.3</v>
      </c>
      <c r="L137" s="39">
        <v>100</v>
      </c>
      <c r="M137" s="6">
        <v>253.99</v>
      </c>
      <c r="N137" s="69">
        <v>19.77333333333333</v>
      </c>
      <c r="O137" s="40">
        <v>11.839999999999998</v>
      </c>
      <c r="P137" s="41">
        <v>11.110413333333335</v>
      </c>
      <c r="Q137" s="42">
        <v>13.444706666666667</v>
      </c>
      <c r="R137" s="43">
        <v>22.948160000000001</v>
      </c>
      <c r="S137" s="40">
        <v>13.979999999999999</v>
      </c>
      <c r="T137" s="41">
        <v>11.816666666666665</v>
      </c>
      <c r="U137" s="44">
        <f t="shared" si="9"/>
        <v>295.71208333333328</v>
      </c>
      <c r="V137" s="13">
        <f t="shared" si="8"/>
        <v>-129.84719715447153</v>
      </c>
    </row>
    <row r="138" spans="2:23" x14ac:dyDescent="0.2">
      <c r="B138" s="12" t="s">
        <v>222</v>
      </c>
      <c r="C138" s="12" t="s">
        <v>49</v>
      </c>
      <c r="D138" s="45" t="s">
        <v>400</v>
      </c>
      <c r="E138" s="39">
        <v>99.827449999999999</v>
      </c>
      <c r="F138" s="39">
        <v>99.878469999999993</v>
      </c>
      <c r="G138" s="39">
        <v>85.371539999999996</v>
      </c>
      <c r="H138" s="56">
        <v>95.025819999999996</v>
      </c>
      <c r="I138" s="40">
        <v>97.166666666666671</v>
      </c>
      <c r="J138" s="66">
        <v>97.859740000000002</v>
      </c>
      <c r="K138" s="39">
        <v>0.02</v>
      </c>
      <c r="L138" s="39">
        <v>100</v>
      </c>
      <c r="M138" s="6">
        <v>472.7166666666667</v>
      </c>
      <c r="N138" s="69">
        <v>13.653333333333334</v>
      </c>
      <c r="O138" s="40">
        <v>17.193333333333332</v>
      </c>
      <c r="P138" s="41">
        <v>14.310120000000001</v>
      </c>
      <c r="Q138" s="42">
        <v>18.254263333333331</v>
      </c>
      <c r="R138" s="43">
        <v>22.057033333333337</v>
      </c>
      <c r="S138" s="40">
        <v>15.343333333333334</v>
      </c>
      <c r="T138" s="41">
        <v>12.683333333333332</v>
      </c>
      <c r="U138" s="44">
        <f t="shared" si="9"/>
        <v>317.40041666666667</v>
      </c>
      <c r="V138" s="13">
        <f t="shared" ref="V138:V169" si="10">U138-U$214</f>
        <v>-108.15886382113814</v>
      </c>
    </row>
    <row r="139" spans="2:23" x14ac:dyDescent="0.2">
      <c r="B139" t="s">
        <v>291</v>
      </c>
      <c r="C139" t="s">
        <v>312</v>
      </c>
      <c r="D139" s="45" t="s">
        <v>267</v>
      </c>
      <c r="E139" s="39">
        <v>99.221819999999994</v>
      </c>
      <c r="F139" s="39">
        <v>99.681139999999999</v>
      </c>
      <c r="G139" s="39">
        <v>99.361009999999993</v>
      </c>
      <c r="H139" s="56">
        <v>99.421323333333319</v>
      </c>
      <c r="I139" s="40">
        <v>59.106666666666662</v>
      </c>
      <c r="J139" s="66">
        <v>88.944479999999999</v>
      </c>
      <c r="K139" s="39">
        <v>1.0766666666666669</v>
      </c>
      <c r="L139" s="39">
        <v>86.856666666666669</v>
      </c>
      <c r="M139" s="6">
        <v>545.91</v>
      </c>
      <c r="N139" s="69">
        <v>16.206666666666667</v>
      </c>
      <c r="O139" s="40">
        <v>14.299999999999999</v>
      </c>
      <c r="P139" s="41">
        <v>15.050030000000001</v>
      </c>
      <c r="Q139" s="42">
        <v>21.71951</v>
      </c>
      <c r="R139" s="43">
        <v>21.970843333333335</v>
      </c>
      <c r="S139" s="40">
        <v>15.353333333333333</v>
      </c>
      <c r="T139" s="41">
        <v>8.7466666666666661</v>
      </c>
      <c r="U139" s="44">
        <f t="shared" si="9"/>
        <v>218.88533333333336</v>
      </c>
      <c r="V139" s="13">
        <f t="shared" si="10"/>
        <v>-206.67394715447145</v>
      </c>
      <c r="W139" t="s">
        <v>628</v>
      </c>
    </row>
    <row r="140" spans="2:23" x14ac:dyDescent="0.2">
      <c r="B140" s="12" t="s">
        <v>494</v>
      </c>
      <c r="C140" s="12" t="s">
        <v>12</v>
      </c>
      <c r="D140" s="12" t="s">
        <v>265</v>
      </c>
      <c r="E140" s="39"/>
      <c r="F140" s="39"/>
      <c r="G140" s="39">
        <v>99.664869999999993</v>
      </c>
      <c r="H140" s="56">
        <v>99.664869999999993</v>
      </c>
      <c r="I140" s="40">
        <v>100</v>
      </c>
      <c r="J140" s="66">
        <v>99.916217500000002</v>
      </c>
      <c r="K140" s="39">
        <v>-4.9999999999999996E-2</v>
      </c>
      <c r="L140" s="39">
        <v>100</v>
      </c>
      <c r="M140" s="6">
        <v>1148.9000000000001</v>
      </c>
      <c r="N140" s="69">
        <v>10.683333333333332</v>
      </c>
      <c r="O140" s="40" t="s">
        <v>56</v>
      </c>
      <c r="P140" s="41" t="s">
        <v>56</v>
      </c>
      <c r="Q140" s="42" t="s">
        <v>56</v>
      </c>
      <c r="R140" s="43" t="s">
        <v>56</v>
      </c>
      <c r="S140" s="40">
        <v>14</v>
      </c>
      <c r="T140" s="41">
        <v>13.016666666666666</v>
      </c>
      <c r="U140" s="44">
        <f t="shared" si="9"/>
        <v>325.74208333333331</v>
      </c>
      <c r="V140" s="13">
        <f t="shared" si="10"/>
        <v>-99.817197154471501</v>
      </c>
    </row>
    <row r="141" spans="2:23" x14ac:dyDescent="0.2">
      <c r="B141" s="12" t="s">
        <v>290</v>
      </c>
      <c r="C141" s="12" t="s">
        <v>257</v>
      </c>
      <c r="D141" s="45" t="s">
        <v>264</v>
      </c>
      <c r="E141" s="39">
        <v>99.672979999999995</v>
      </c>
      <c r="F141" s="39">
        <v>99.822019999999995</v>
      </c>
      <c r="G141" s="39">
        <v>99.697239999999994</v>
      </c>
      <c r="H141" s="56">
        <v>99.730746666666661</v>
      </c>
      <c r="I141" s="40">
        <v>99.82</v>
      </c>
      <c r="J141" s="66">
        <v>98.369269999999986</v>
      </c>
      <c r="K141" s="39">
        <v>0.29333333333333333</v>
      </c>
      <c r="L141" s="39">
        <v>99.886666666666656</v>
      </c>
      <c r="M141" s="6">
        <v>555.87666666666667</v>
      </c>
      <c r="N141" s="69">
        <v>15.469999999999999</v>
      </c>
      <c r="O141" s="40">
        <v>8.6433333333333326</v>
      </c>
      <c r="P141" s="41">
        <v>6.4454900000000004</v>
      </c>
      <c r="Q141" s="42">
        <v>9.5138066666666674</v>
      </c>
      <c r="R141" s="43">
        <v>21.487389999999998</v>
      </c>
      <c r="S141" s="40" t="s">
        <v>56</v>
      </c>
      <c r="T141" s="41">
        <v>5.95</v>
      </c>
      <c r="U141" s="44">
        <f t="shared" si="9"/>
        <v>148.89875000000001</v>
      </c>
      <c r="V141" s="13">
        <f t="shared" si="10"/>
        <v>-276.66053048780481</v>
      </c>
    </row>
    <row r="142" spans="2:23" x14ac:dyDescent="0.2">
      <c r="B142" s="12" t="s">
        <v>495</v>
      </c>
      <c r="C142" s="12" t="s">
        <v>523</v>
      </c>
      <c r="D142" s="45" t="s">
        <v>264</v>
      </c>
      <c r="E142" s="39"/>
      <c r="F142" s="39">
        <v>99.364040000000003</v>
      </c>
      <c r="G142" s="39">
        <v>99.956010000000006</v>
      </c>
      <c r="H142" s="56">
        <v>99.660025000000005</v>
      </c>
      <c r="I142" s="40">
        <v>98.133333333333326</v>
      </c>
      <c r="J142" s="66">
        <v>123.4300125</v>
      </c>
      <c r="K142" s="39">
        <v>0.57999999999999996</v>
      </c>
      <c r="L142" s="39">
        <v>99.993333333333339</v>
      </c>
      <c r="M142" s="6">
        <v>1046.79</v>
      </c>
      <c r="N142" s="69">
        <v>14.936666666666667</v>
      </c>
      <c r="O142" s="40" t="s">
        <v>56</v>
      </c>
      <c r="P142" s="41" t="s">
        <v>56</v>
      </c>
      <c r="Q142" s="42" t="s">
        <v>56</v>
      </c>
      <c r="R142" s="43" t="s">
        <v>56</v>
      </c>
      <c r="S142" s="40">
        <v>22.79</v>
      </c>
      <c r="T142" s="41">
        <v>13.043333333333331</v>
      </c>
      <c r="U142" s="44">
        <f t="shared" si="9"/>
        <v>326.40941666666663</v>
      </c>
      <c r="V142" s="13">
        <f t="shared" si="10"/>
        <v>-99.149863821138183</v>
      </c>
    </row>
    <row r="143" spans="2:23" x14ac:dyDescent="0.2">
      <c r="B143" s="12" t="s">
        <v>271</v>
      </c>
      <c r="C143" s="12" t="s">
        <v>270</v>
      </c>
      <c r="D143" s="45" t="s">
        <v>267</v>
      </c>
      <c r="E143" s="39">
        <v>97.265699999999995</v>
      </c>
      <c r="F143" s="39">
        <v>98.199179999999998</v>
      </c>
      <c r="G143" s="39">
        <v>98.392830000000004</v>
      </c>
      <c r="H143" s="56">
        <v>97.952569999999994</v>
      </c>
      <c r="I143" s="40">
        <v>98.59666666666665</v>
      </c>
      <c r="J143" s="66">
        <v>87.509030833333327</v>
      </c>
      <c r="K143" s="39">
        <v>0.6366666666666666</v>
      </c>
      <c r="L143" s="39">
        <v>99.813333333333333</v>
      </c>
      <c r="M143" s="6">
        <v>678.78666666666675</v>
      </c>
      <c r="N143" s="69">
        <v>17.850000000000001</v>
      </c>
      <c r="O143" s="40">
        <v>26.17</v>
      </c>
      <c r="P143" s="41">
        <v>19.672946666666668</v>
      </c>
      <c r="Q143" s="42">
        <v>26.354710000000001</v>
      </c>
      <c r="R143" s="43">
        <v>23.634800000000002</v>
      </c>
      <c r="S143" s="40">
        <v>20.693333333333335</v>
      </c>
      <c r="T143" s="41">
        <v>17.973333333333333</v>
      </c>
      <c r="U143" s="44">
        <f t="shared" si="9"/>
        <v>449.78266666666667</v>
      </c>
      <c r="V143" s="14">
        <f t="shared" si="10"/>
        <v>24.223386178861858</v>
      </c>
      <c r="W143" t="s">
        <v>458</v>
      </c>
    </row>
    <row r="144" spans="2:23" x14ac:dyDescent="0.2">
      <c r="B144" s="12" t="s">
        <v>496</v>
      </c>
      <c r="C144" s="12" t="s">
        <v>397</v>
      </c>
      <c r="D144" s="45" t="s">
        <v>269</v>
      </c>
      <c r="E144" s="39">
        <v>99.397260000000003</v>
      </c>
      <c r="F144" s="39">
        <v>99.670609999999996</v>
      </c>
      <c r="G144" s="39">
        <v>99.88503</v>
      </c>
      <c r="H144" s="56">
        <v>99.650966666666662</v>
      </c>
      <c r="I144" s="40">
        <v>99.953333333333333</v>
      </c>
      <c r="J144" s="66">
        <v>97.823734999999999</v>
      </c>
      <c r="K144" s="39">
        <v>-0.11</v>
      </c>
      <c r="L144" s="39">
        <v>100</v>
      </c>
      <c r="M144" s="106">
        <v>658.3</v>
      </c>
      <c r="N144" s="69">
        <v>12.430000000000001</v>
      </c>
      <c r="O144" s="40" t="s">
        <v>56</v>
      </c>
      <c r="P144" s="41" t="s">
        <v>56</v>
      </c>
      <c r="Q144" s="42">
        <v>22.948160000000001</v>
      </c>
      <c r="R144" s="43">
        <v>22.31617</v>
      </c>
      <c r="S144" s="40">
        <v>14.986666666666666</v>
      </c>
      <c r="T144" s="41">
        <v>11.716666666666667</v>
      </c>
      <c r="U144" s="44">
        <f t="shared" si="9"/>
        <v>293.20958333333334</v>
      </c>
      <c r="V144" s="13">
        <f t="shared" si="10"/>
        <v>-132.34969715447147</v>
      </c>
      <c r="W144" t="s">
        <v>587</v>
      </c>
    </row>
    <row r="145" spans="2:23" x14ac:dyDescent="0.2">
      <c r="B145" s="12" t="s">
        <v>497</v>
      </c>
      <c r="C145" s="12" t="s">
        <v>524</v>
      </c>
      <c r="D145" s="12" t="s">
        <v>400</v>
      </c>
      <c r="E145" s="39">
        <v>90.034890000000004</v>
      </c>
      <c r="F145" s="39">
        <v>82.668459999999996</v>
      </c>
      <c r="G145" s="39">
        <v>99.957819999999998</v>
      </c>
      <c r="H145" s="56">
        <v>90.887056666666652</v>
      </c>
      <c r="I145" s="40">
        <v>99.65666666666668</v>
      </c>
      <c r="J145" s="66">
        <v>95.271861666666666</v>
      </c>
      <c r="K145" s="39">
        <v>0.57999999999999996</v>
      </c>
      <c r="L145" s="39">
        <v>99.74666666666667</v>
      </c>
      <c r="M145" s="6">
        <v>432.00666666666666</v>
      </c>
      <c r="N145" s="69">
        <v>14.54</v>
      </c>
      <c r="O145" s="40" t="s">
        <v>56</v>
      </c>
      <c r="P145" s="41" t="s">
        <v>56</v>
      </c>
      <c r="Q145" s="42" t="s">
        <v>56</v>
      </c>
      <c r="R145" s="43" t="s">
        <v>56</v>
      </c>
      <c r="S145" s="40">
        <v>15.813333333333334</v>
      </c>
      <c r="T145" s="41">
        <v>11.676666666666668</v>
      </c>
      <c r="U145" s="44">
        <f t="shared" si="9"/>
        <v>292.20858333333337</v>
      </c>
      <c r="V145" s="13">
        <f t="shared" si="10"/>
        <v>-133.35069715447145</v>
      </c>
    </row>
    <row r="146" spans="2:23" x14ac:dyDescent="0.2">
      <c r="B146" s="12" t="s">
        <v>498</v>
      </c>
      <c r="C146" s="12" t="s">
        <v>372</v>
      </c>
      <c r="D146" s="12" t="s">
        <v>267</v>
      </c>
      <c r="E146" s="39">
        <v>99.966669999999993</v>
      </c>
      <c r="F146" s="39">
        <v>99.959270000000004</v>
      </c>
      <c r="G146" s="39">
        <v>99.995080000000002</v>
      </c>
      <c r="H146" s="56">
        <v>99.973673333333338</v>
      </c>
      <c r="I146" s="40">
        <v>99.98</v>
      </c>
      <c r="J146" s="66">
        <v>74.970601666666667</v>
      </c>
      <c r="K146" s="39">
        <v>0.59333333333333338</v>
      </c>
      <c r="L146" s="39">
        <v>100</v>
      </c>
      <c r="M146" s="6">
        <v>510.62999999999994</v>
      </c>
      <c r="N146" s="69">
        <v>16.239999999999998</v>
      </c>
      <c r="O146" s="40" t="s">
        <v>56</v>
      </c>
      <c r="P146" s="41" t="s">
        <v>56</v>
      </c>
      <c r="Q146" s="42" t="s">
        <v>56</v>
      </c>
      <c r="R146" s="43">
        <v>23.720826666666667</v>
      </c>
      <c r="S146" s="40">
        <v>15.196666666666665</v>
      </c>
      <c r="T146" s="41">
        <v>12.280000000000001</v>
      </c>
      <c r="U146" s="44">
        <f t="shared" si="9"/>
        <v>307.30700000000007</v>
      </c>
      <c r="V146" s="13">
        <f t="shared" si="10"/>
        <v>-118.25228048780474</v>
      </c>
      <c r="W146" s="8"/>
    </row>
    <row r="147" spans="2:23" x14ac:dyDescent="0.2">
      <c r="B147" s="12" t="s">
        <v>375</v>
      </c>
      <c r="C147" s="12" t="s">
        <v>335</v>
      </c>
      <c r="D147" s="45" t="s">
        <v>269</v>
      </c>
      <c r="E147" s="39">
        <v>98.515780000000007</v>
      </c>
      <c r="F147" s="39">
        <v>99.384469999999993</v>
      </c>
      <c r="G147" s="39">
        <v>99.746089999999995</v>
      </c>
      <c r="H147" s="56">
        <v>99.215446666666665</v>
      </c>
      <c r="I147" s="40">
        <v>99.446666666666658</v>
      </c>
      <c r="J147" s="66">
        <v>98.50942583333331</v>
      </c>
      <c r="K147" s="39">
        <v>1.1233333333333333</v>
      </c>
      <c r="L147" s="39">
        <v>100</v>
      </c>
      <c r="M147" s="106">
        <v>578.29999999999995</v>
      </c>
      <c r="N147" s="69">
        <v>15.066666666666668</v>
      </c>
      <c r="O147" s="40" t="s">
        <v>56</v>
      </c>
      <c r="P147" s="41" t="s">
        <v>56</v>
      </c>
      <c r="Q147" s="42" t="s">
        <v>56</v>
      </c>
      <c r="R147" s="43" t="s">
        <v>56</v>
      </c>
      <c r="S147" s="40">
        <v>19.196666666666669</v>
      </c>
      <c r="T147" s="41">
        <v>13.149999999999999</v>
      </c>
      <c r="U147" s="44">
        <f t="shared" si="9"/>
        <v>329.07875000000001</v>
      </c>
      <c r="V147" s="13">
        <f t="shared" si="10"/>
        <v>-96.480530487804799</v>
      </c>
      <c r="W147" t="s">
        <v>587</v>
      </c>
    </row>
    <row r="148" spans="2:23" x14ac:dyDescent="0.2">
      <c r="B148" s="12" t="s">
        <v>499</v>
      </c>
      <c r="C148" s="12" t="s">
        <v>229</v>
      </c>
      <c r="D148" s="12" t="s">
        <v>401</v>
      </c>
      <c r="E148" s="39">
        <v>96.820120000000003</v>
      </c>
      <c r="F148" s="39">
        <v>99.949820000000003</v>
      </c>
      <c r="G148" s="39">
        <v>99.987110000000001</v>
      </c>
      <c r="H148" s="56">
        <v>98.919016666666678</v>
      </c>
      <c r="I148" s="40">
        <v>99.993333333333339</v>
      </c>
      <c r="J148" s="66">
        <v>99.456175000000016</v>
      </c>
      <c r="K148" s="39">
        <v>0.80666666666666664</v>
      </c>
      <c r="L148" s="39">
        <v>100</v>
      </c>
      <c r="M148" s="6">
        <v>442.42333333333335</v>
      </c>
      <c r="N148" s="69">
        <v>12.92</v>
      </c>
      <c r="O148" s="40" t="s">
        <v>56</v>
      </c>
      <c r="P148" s="41" t="s">
        <v>56</v>
      </c>
      <c r="Q148" s="42" t="s">
        <v>56</v>
      </c>
      <c r="R148" s="43" t="s">
        <v>56</v>
      </c>
      <c r="S148" s="40">
        <v>18.96</v>
      </c>
      <c r="T148" s="41">
        <v>13.846666666666666</v>
      </c>
      <c r="U148" s="44">
        <f t="shared" si="9"/>
        <v>346.51283333333333</v>
      </c>
      <c r="V148" s="13">
        <f t="shared" si="10"/>
        <v>-79.04644715447148</v>
      </c>
    </row>
    <row r="149" spans="2:23" x14ac:dyDescent="0.2">
      <c r="B149" s="12" t="s">
        <v>319</v>
      </c>
      <c r="C149" s="12" t="s">
        <v>18</v>
      </c>
      <c r="D149" s="45" t="s">
        <v>267</v>
      </c>
      <c r="E149" s="39">
        <v>99.895709999999994</v>
      </c>
      <c r="F149" s="39">
        <v>99.809039999999996</v>
      </c>
      <c r="G149" s="39">
        <v>99.864620000000002</v>
      </c>
      <c r="H149" s="56">
        <v>99.856456666666659</v>
      </c>
      <c r="I149" s="40">
        <v>99.88666666666667</v>
      </c>
      <c r="J149" s="66">
        <v>99.867837500000007</v>
      </c>
      <c r="K149" s="39">
        <v>-1.6666666666666666E-2</v>
      </c>
      <c r="L149" s="39">
        <v>100</v>
      </c>
      <c r="M149" s="6">
        <v>406.49333333333334</v>
      </c>
      <c r="N149" s="69">
        <v>17.556666666666665</v>
      </c>
      <c r="O149" s="40">
        <v>12.783333333333333</v>
      </c>
      <c r="P149" s="41">
        <v>11.067489999999999</v>
      </c>
      <c r="Q149" s="42">
        <v>17.536013333333333</v>
      </c>
      <c r="R149" s="43">
        <v>17.881746666666668</v>
      </c>
      <c r="S149" s="40">
        <v>13.659999999999998</v>
      </c>
      <c r="T149" s="41">
        <v>12.103333333333333</v>
      </c>
      <c r="U149" s="44">
        <f t="shared" si="9"/>
        <v>302.88591666666667</v>
      </c>
      <c r="V149" s="13">
        <f t="shared" si="10"/>
        <v>-122.67336382113814</v>
      </c>
      <c r="W149" t="s">
        <v>415</v>
      </c>
    </row>
    <row r="150" spans="2:23" x14ac:dyDescent="0.2">
      <c r="B150" t="s">
        <v>393</v>
      </c>
      <c r="C150" t="s">
        <v>398</v>
      </c>
      <c r="D150" s="45" t="s">
        <v>401</v>
      </c>
      <c r="E150" s="39">
        <v>99.247450000000001</v>
      </c>
      <c r="F150" s="39">
        <v>99.965100000000007</v>
      </c>
      <c r="G150" s="39">
        <v>99.907309999999995</v>
      </c>
      <c r="H150" s="56">
        <v>99.706620000000001</v>
      </c>
      <c r="I150" s="40">
        <v>99.81</v>
      </c>
      <c r="J150" s="66">
        <v>82.956089166666672</v>
      </c>
      <c r="K150" s="39">
        <v>-3.3333333333333335E-3</v>
      </c>
      <c r="L150" s="39">
        <v>100</v>
      </c>
      <c r="M150" s="6">
        <v>367.49666666666667</v>
      </c>
      <c r="N150" s="69">
        <v>16.583333333333332</v>
      </c>
      <c r="O150" s="40" t="s">
        <v>56</v>
      </c>
      <c r="P150" s="41" t="s">
        <v>56</v>
      </c>
      <c r="Q150" s="42">
        <v>21.49</v>
      </c>
      <c r="R150" s="43">
        <v>21.515249999999998</v>
      </c>
      <c r="S150" s="40">
        <v>15.18</v>
      </c>
      <c r="T150" s="41">
        <v>8.5299999999999994</v>
      </c>
      <c r="U150" s="44">
        <f t="shared" si="9"/>
        <v>213.46325000000002</v>
      </c>
      <c r="V150" s="13">
        <f t="shared" si="10"/>
        <v>-212.0960304878048</v>
      </c>
    </row>
    <row r="151" spans="2:23" x14ac:dyDescent="0.2">
      <c r="B151" s="12" t="s">
        <v>500</v>
      </c>
      <c r="C151" s="12" t="s">
        <v>24</v>
      </c>
      <c r="D151" s="12" t="s">
        <v>267</v>
      </c>
      <c r="E151" s="39"/>
      <c r="F151" s="39">
        <v>94.169390000000007</v>
      </c>
      <c r="G151" s="39">
        <v>99.872339999999994</v>
      </c>
      <c r="H151" s="56">
        <v>97.020865000000001</v>
      </c>
      <c r="I151" s="40">
        <v>99.676666666666662</v>
      </c>
      <c r="J151" s="66">
        <v>98.614345999999998</v>
      </c>
      <c r="K151" s="39">
        <v>0.5</v>
      </c>
      <c r="L151" s="39">
        <v>100</v>
      </c>
      <c r="M151" s="6">
        <v>619.20499999999993</v>
      </c>
      <c r="N151" s="69">
        <v>12.323333333333332</v>
      </c>
      <c r="O151" s="40" t="s">
        <v>56</v>
      </c>
      <c r="P151" s="41" t="s">
        <v>56</v>
      </c>
      <c r="Q151" s="42" t="s">
        <v>56</v>
      </c>
      <c r="R151" s="43" t="s">
        <v>56</v>
      </c>
      <c r="S151" s="40" t="s">
        <v>56</v>
      </c>
      <c r="T151" s="41">
        <v>10.283333333333333</v>
      </c>
      <c r="U151" s="44">
        <f t="shared" si="9"/>
        <v>257.34041666666667</v>
      </c>
      <c r="V151" s="13">
        <f t="shared" si="10"/>
        <v>-168.21886382113814</v>
      </c>
    </row>
    <row r="152" spans="2:23" x14ac:dyDescent="0.2">
      <c r="B152" s="12" t="s">
        <v>432</v>
      </c>
      <c r="C152" s="12" t="s">
        <v>433</v>
      </c>
      <c r="D152" s="45" t="s">
        <v>443</v>
      </c>
      <c r="E152" s="39">
        <v>99.689310000000006</v>
      </c>
      <c r="F152" s="39">
        <v>99.991309999999999</v>
      </c>
      <c r="G152" s="39">
        <v>100</v>
      </c>
      <c r="H152" s="56">
        <v>99.893539999999987</v>
      </c>
      <c r="I152" s="40">
        <v>99.983333333333334</v>
      </c>
      <c r="J152" s="66">
        <v>98.362271428571447</v>
      </c>
      <c r="K152" s="39">
        <v>0.37000000000000005</v>
      </c>
      <c r="L152" s="39">
        <v>100</v>
      </c>
      <c r="M152" s="6">
        <v>554.4</v>
      </c>
      <c r="N152" s="69">
        <v>12.863333333333335</v>
      </c>
      <c r="O152" s="40" t="s">
        <v>56</v>
      </c>
      <c r="P152" s="41" t="s">
        <v>56</v>
      </c>
      <c r="Q152" s="42" t="s">
        <v>56</v>
      </c>
      <c r="R152" s="43">
        <v>10.257616666666665</v>
      </c>
      <c r="S152" s="40">
        <v>18.173333333333332</v>
      </c>
      <c r="T152" s="41">
        <v>15.403333333333334</v>
      </c>
      <c r="U152" s="44">
        <f t="shared" si="9"/>
        <v>385.46841666666671</v>
      </c>
      <c r="V152" s="13">
        <f t="shared" si="10"/>
        <v>-40.0908638211381</v>
      </c>
    </row>
    <row r="153" spans="2:23" x14ac:dyDescent="0.2">
      <c r="B153" t="s">
        <v>501</v>
      </c>
      <c r="C153" t="s">
        <v>233</v>
      </c>
      <c r="D153" s="45" t="s">
        <v>267</v>
      </c>
      <c r="E153" s="39">
        <v>98.807029999999997</v>
      </c>
      <c r="F153" s="39">
        <v>99.176240000000007</v>
      </c>
      <c r="G153" s="39">
        <v>98.691980000000001</v>
      </c>
      <c r="H153" s="56">
        <v>98.891750000000002</v>
      </c>
      <c r="I153" s="40">
        <v>99.613333333333344</v>
      </c>
      <c r="J153" s="66">
        <v>99.171276666666685</v>
      </c>
      <c r="K153" s="39">
        <v>-4.9999999999999996E-2</v>
      </c>
      <c r="L153" s="39">
        <v>100</v>
      </c>
      <c r="M153" s="6">
        <v>327.88333333333333</v>
      </c>
      <c r="N153" s="69">
        <v>19.55</v>
      </c>
      <c r="O153" s="40" t="s">
        <v>56</v>
      </c>
      <c r="P153" s="41">
        <v>16.934184999999999</v>
      </c>
      <c r="Q153" s="42">
        <v>16.296326666666669</v>
      </c>
      <c r="R153" s="43">
        <v>17.640280000000001</v>
      </c>
      <c r="S153" s="40">
        <v>14.113333333333335</v>
      </c>
      <c r="T153" s="41">
        <v>12.050000000000002</v>
      </c>
      <c r="U153" s="44">
        <f t="shared" si="9"/>
        <v>301.5512500000001</v>
      </c>
      <c r="V153" s="13">
        <f t="shared" si="10"/>
        <v>-124.00803048780472</v>
      </c>
    </row>
    <row r="154" spans="2:23" x14ac:dyDescent="0.2">
      <c r="B154" s="12" t="s">
        <v>434</v>
      </c>
      <c r="C154" s="12" t="s">
        <v>435</v>
      </c>
      <c r="D154" s="45" t="s">
        <v>265</v>
      </c>
      <c r="E154" s="39">
        <v>86.858710000000002</v>
      </c>
      <c r="F154" s="39">
        <v>100</v>
      </c>
      <c r="G154" s="39">
        <v>100</v>
      </c>
      <c r="H154" s="56">
        <v>95.619569999999996</v>
      </c>
      <c r="I154" s="40">
        <v>99.583333333333329</v>
      </c>
      <c r="J154" s="66">
        <v>97.601451666666662</v>
      </c>
      <c r="K154" s="39">
        <v>-0.02</v>
      </c>
      <c r="L154" s="39">
        <v>100</v>
      </c>
      <c r="M154" s="6">
        <v>566.66666666666663</v>
      </c>
      <c r="N154" s="69">
        <v>13.066666666666668</v>
      </c>
      <c r="O154" s="40" t="s">
        <v>56</v>
      </c>
      <c r="P154" s="41" t="s">
        <v>56</v>
      </c>
      <c r="Q154" s="42" t="s">
        <v>56</v>
      </c>
      <c r="R154" s="43">
        <v>0</v>
      </c>
      <c r="S154" s="40">
        <v>21.006666666666664</v>
      </c>
      <c r="T154" s="41">
        <v>16.36</v>
      </c>
      <c r="U154" s="44">
        <f t="shared" si="9"/>
        <v>409.40900000000005</v>
      </c>
      <c r="V154" s="13">
        <f t="shared" si="10"/>
        <v>-16.150280487804764</v>
      </c>
      <c r="W154" t="s">
        <v>460</v>
      </c>
    </row>
    <row r="155" spans="2:23" x14ac:dyDescent="0.2">
      <c r="B155" s="12" t="s">
        <v>320</v>
      </c>
      <c r="C155" s="12" t="s">
        <v>24</v>
      </c>
      <c r="D155" s="45" t="s">
        <v>267</v>
      </c>
      <c r="E155" s="39">
        <v>97.314570000000003</v>
      </c>
      <c r="F155" s="39">
        <v>97.85566</v>
      </c>
      <c r="G155" s="39">
        <v>98.176180000000002</v>
      </c>
      <c r="H155" s="56">
        <v>97.782136666666659</v>
      </c>
      <c r="I155" s="40">
        <v>98.326666666666668</v>
      </c>
      <c r="J155" s="66">
        <v>97.584305000000015</v>
      </c>
      <c r="K155" s="39">
        <v>-0.72333333333333327</v>
      </c>
      <c r="L155" s="39">
        <v>100</v>
      </c>
      <c r="M155" s="6">
        <v>331.33333333333331</v>
      </c>
      <c r="N155" s="69">
        <v>16.673333333333332</v>
      </c>
      <c r="O155" s="40">
        <v>11.31</v>
      </c>
      <c r="P155" s="41">
        <v>9.5661733333333316</v>
      </c>
      <c r="Q155" s="42">
        <v>12.168476666666669</v>
      </c>
      <c r="R155" s="43">
        <v>13.790043333333335</v>
      </c>
      <c r="S155" s="40">
        <v>11.776666666666666</v>
      </c>
      <c r="T155" s="41">
        <v>10.25</v>
      </c>
      <c r="U155" s="44">
        <f t="shared" si="9"/>
        <v>256.50625000000002</v>
      </c>
      <c r="V155" s="13">
        <f t="shared" si="10"/>
        <v>-169.05303048780479</v>
      </c>
      <c r="W155" s="2"/>
    </row>
    <row r="156" spans="2:23" x14ac:dyDescent="0.2">
      <c r="B156" s="12" t="s">
        <v>364</v>
      </c>
      <c r="C156" s="12" t="s">
        <v>276</v>
      </c>
      <c r="D156" s="45" t="s">
        <v>268</v>
      </c>
      <c r="E156" s="39">
        <v>99.693690000000004</v>
      </c>
      <c r="F156" s="39">
        <v>99.918899999999994</v>
      </c>
      <c r="G156" s="39">
        <v>99.609049999999996</v>
      </c>
      <c r="H156" s="56">
        <v>99.74054666666666</v>
      </c>
      <c r="I156" s="40">
        <v>99.68</v>
      </c>
      <c r="J156" s="66">
        <v>90.180401666666668</v>
      </c>
      <c r="K156" s="39">
        <v>0.96666666666666679</v>
      </c>
      <c r="L156" s="39">
        <v>99.983333333333334</v>
      </c>
      <c r="M156" s="6">
        <v>545.06000000000006</v>
      </c>
      <c r="N156" s="69">
        <v>14.986666666666665</v>
      </c>
      <c r="O156" s="40" t="s">
        <v>56</v>
      </c>
      <c r="P156" s="41">
        <v>13.429600000000001</v>
      </c>
      <c r="Q156" s="42">
        <v>11.926293333333334</v>
      </c>
      <c r="R156" s="43">
        <v>18.09308</v>
      </c>
      <c r="S156" s="40">
        <v>13.926666666666668</v>
      </c>
      <c r="T156" s="41">
        <v>11.75</v>
      </c>
      <c r="U156" s="44">
        <f t="shared" si="9"/>
        <v>294.04374999999999</v>
      </c>
      <c r="V156" s="13">
        <f t="shared" si="10"/>
        <v>-131.51553048780482</v>
      </c>
    </row>
    <row r="157" spans="2:23" x14ac:dyDescent="0.2">
      <c r="B157" s="12" t="s">
        <v>502</v>
      </c>
      <c r="C157" s="12" t="s">
        <v>32</v>
      </c>
      <c r="D157" s="12" t="s">
        <v>401</v>
      </c>
      <c r="E157" s="39">
        <v>30.414719999999999</v>
      </c>
      <c r="F157" s="39">
        <v>98.412019999999998</v>
      </c>
      <c r="G157" s="39">
        <v>99.916989999999998</v>
      </c>
      <c r="H157" s="64">
        <v>76.247910000000005</v>
      </c>
      <c r="I157" s="40">
        <v>99.86333333333333</v>
      </c>
      <c r="J157" s="66">
        <v>99.583801999999991</v>
      </c>
      <c r="K157" s="39">
        <v>1.0999999999999999</v>
      </c>
      <c r="L157" s="39">
        <v>100</v>
      </c>
      <c r="M157" s="6">
        <v>584.75333333333333</v>
      </c>
      <c r="N157" s="69">
        <v>14.770000000000001</v>
      </c>
      <c r="O157" s="40" t="s">
        <v>56</v>
      </c>
      <c r="P157" s="41" t="s">
        <v>56</v>
      </c>
      <c r="Q157" s="42" t="s">
        <v>56</v>
      </c>
      <c r="R157" s="43" t="s">
        <v>56</v>
      </c>
      <c r="S157" s="40">
        <v>14.675000000000001</v>
      </c>
      <c r="T157" s="41">
        <v>14.32</v>
      </c>
      <c r="U157" s="44">
        <f t="shared" si="9"/>
        <v>358.35800000000006</v>
      </c>
      <c r="V157" s="13">
        <f t="shared" si="10"/>
        <v>-67.201280487804752</v>
      </c>
      <c r="W157" t="s">
        <v>604</v>
      </c>
    </row>
    <row r="158" spans="2:23" x14ac:dyDescent="0.2">
      <c r="B158" s="12" t="s">
        <v>436</v>
      </c>
      <c r="C158" s="12" t="s">
        <v>229</v>
      </c>
      <c r="D158" s="45" t="s">
        <v>401</v>
      </c>
      <c r="E158" s="39">
        <v>99.701179999999994</v>
      </c>
      <c r="F158" s="39">
        <v>98.895319999999998</v>
      </c>
      <c r="G158" s="39">
        <v>98.102090000000004</v>
      </c>
      <c r="H158" s="56">
        <v>98.899529999999984</v>
      </c>
      <c r="I158" s="40">
        <v>98.986666666666679</v>
      </c>
      <c r="J158" s="66">
        <v>74.224509166666664</v>
      </c>
      <c r="K158" s="39">
        <v>1.01</v>
      </c>
      <c r="L158" s="39">
        <v>100</v>
      </c>
      <c r="M158" s="6">
        <v>878.91333333333341</v>
      </c>
      <c r="N158" s="69">
        <v>20.52</v>
      </c>
      <c r="O158" s="40" t="s">
        <v>56</v>
      </c>
      <c r="P158" s="41" t="s">
        <v>56</v>
      </c>
      <c r="Q158" s="42" t="s">
        <v>56</v>
      </c>
      <c r="R158" s="43">
        <v>20.316136666666665</v>
      </c>
      <c r="S158" s="40">
        <v>13.089999999999998</v>
      </c>
      <c r="T158" s="41">
        <v>11.540000000000001</v>
      </c>
      <c r="U158" s="44">
        <f t="shared" si="9"/>
        <v>288.78850000000006</v>
      </c>
      <c r="V158" s="13">
        <f t="shared" si="10"/>
        <v>-136.77078048780476</v>
      </c>
    </row>
    <row r="159" spans="2:23" x14ac:dyDescent="0.2">
      <c r="B159" s="12" t="s">
        <v>297</v>
      </c>
      <c r="C159" s="12" t="s">
        <v>31</v>
      </c>
      <c r="D159" s="45" t="s">
        <v>267</v>
      </c>
      <c r="E159" s="39">
        <v>98.863069999999993</v>
      </c>
      <c r="F159" s="39">
        <v>98.374790000000004</v>
      </c>
      <c r="G159" s="39">
        <v>99.351550000000003</v>
      </c>
      <c r="H159" s="56">
        <v>98.863136666666676</v>
      </c>
      <c r="I159" s="40">
        <v>99.469999999999985</v>
      </c>
      <c r="J159" s="66">
        <v>98.554174166666655</v>
      </c>
      <c r="K159" s="39">
        <v>0.3133333333333333</v>
      </c>
      <c r="L159" s="39">
        <v>100</v>
      </c>
      <c r="M159" s="6">
        <v>302.74333333333328</v>
      </c>
      <c r="N159" s="69">
        <v>14.786666666666667</v>
      </c>
      <c r="O159" s="40">
        <v>5.9333333333333336</v>
      </c>
      <c r="P159" s="41">
        <v>5.7624533333333341</v>
      </c>
      <c r="Q159" s="42">
        <v>6.5631500000000003</v>
      </c>
      <c r="R159" s="43">
        <v>7.0868133333333345</v>
      </c>
      <c r="S159" s="40">
        <v>5.8999999999999995</v>
      </c>
      <c r="T159" s="41">
        <v>5.5500000000000007</v>
      </c>
      <c r="U159" s="44">
        <f t="shared" si="9"/>
        <v>138.88875000000002</v>
      </c>
      <c r="V159" s="13">
        <f t="shared" si="10"/>
        <v>-286.6705304878048</v>
      </c>
      <c r="W159" t="s">
        <v>57</v>
      </c>
    </row>
    <row r="160" spans="2:23" x14ac:dyDescent="0.2">
      <c r="B160" s="12" t="s">
        <v>223</v>
      </c>
      <c r="C160" s="12" t="s">
        <v>50</v>
      </c>
      <c r="D160" s="45" t="s">
        <v>268</v>
      </c>
      <c r="E160" s="39">
        <v>99.828940000000003</v>
      </c>
      <c r="F160" s="39">
        <v>99.633840000000006</v>
      </c>
      <c r="G160" s="39">
        <v>99.977440000000001</v>
      </c>
      <c r="H160" s="56">
        <v>99.813406666666666</v>
      </c>
      <c r="I160" s="40">
        <v>99.98</v>
      </c>
      <c r="J160" s="66">
        <v>99.860044166666668</v>
      </c>
      <c r="K160" s="39">
        <v>-3.6666666666666674E-2</v>
      </c>
      <c r="L160" s="39">
        <v>100</v>
      </c>
      <c r="M160" s="6">
        <v>455.90666666666669</v>
      </c>
      <c r="N160" s="69">
        <v>19.313333333333333</v>
      </c>
      <c r="O160" s="40">
        <v>17.696666666666669</v>
      </c>
      <c r="P160" s="41">
        <v>15.183769999999999</v>
      </c>
      <c r="Q160" s="42">
        <v>19.982883333333334</v>
      </c>
      <c r="R160" s="43">
        <v>27.993269999999999</v>
      </c>
      <c r="S160" s="40">
        <v>19.190000000000001</v>
      </c>
      <c r="T160" s="41">
        <v>16.203333333333333</v>
      </c>
      <c r="U160" s="44">
        <f t="shared" si="9"/>
        <v>405.48841666666669</v>
      </c>
      <c r="V160" s="13">
        <f t="shared" si="10"/>
        <v>-20.070863821138119</v>
      </c>
    </row>
    <row r="161" spans="2:23" x14ac:dyDescent="0.2">
      <c r="B161" s="12" t="s">
        <v>299</v>
      </c>
      <c r="C161" s="12" t="s">
        <v>59</v>
      </c>
      <c r="D161" s="45" t="s">
        <v>268</v>
      </c>
      <c r="E161" s="39">
        <v>98.598979999999997</v>
      </c>
      <c r="F161" s="39">
        <v>98.893690000000007</v>
      </c>
      <c r="G161" s="39">
        <v>98.57741</v>
      </c>
      <c r="H161" s="56">
        <v>98.690026666666668</v>
      </c>
      <c r="I161" s="40">
        <v>97.346666666666678</v>
      </c>
      <c r="J161" s="66">
        <v>98.084759166666672</v>
      </c>
      <c r="K161" s="39">
        <v>-1.0000000000000004E-2</v>
      </c>
      <c r="L161" s="39">
        <v>99.933333333333337</v>
      </c>
      <c r="M161" s="6">
        <v>393.95333333333338</v>
      </c>
      <c r="N161" s="69">
        <v>18.063333333333333</v>
      </c>
      <c r="O161" s="40">
        <v>14.813333333333333</v>
      </c>
      <c r="P161" s="41">
        <v>11.206336666666669</v>
      </c>
      <c r="Q161" s="42">
        <v>15.9382</v>
      </c>
      <c r="R161" s="43">
        <v>16.728326666666668</v>
      </c>
      <c r="S161" s="40">
        <v>14.956666666666665</v>
      </c>
      <c r="T161" s="41">
        <v>13.196666666666667</v>
      </c>
      <c r="U161" s="44">
        <f t="shared" si="9"/>
        <v>330.24658333333338</v>
      </c>
      <c r="V161" s="13">
        <f t="shared" si="10"/>
        <v>-95.312697154471437</v>
      </c>
    </row>
    <row r="162" spans="2:23" x14ac:dyDescent="0.2">
      <c r="B162" s="12" t="s">
        <v>240</v>
      </c>
      <c r="C162" s="12" t="s">
        <v>18</v>
      </c>
      <c r="D162" s="45" t="s">
        <v>267</v>
      </c>
      <c r="E162" s="39">
        <v>42.060760000000002</v>
      </c>
      <c r="F162" s="39">
        <v>72.701980000000006</v>
      </c>
      <c r="G162" s="39">
        <v>100</v>
      </c>
      <c r="H162" s="64">
        <v>71.587580000000003</v>
      </c>
      <c r="I162" s="40">
        <v>100</v>
      </c>
      <c r="J162" s="66">
        <v>86.137434166666665</v>
      </c>
      <c r="K162" s="39">
        <v>1.3433333333333335</v>
      </c>
      <c r="L162" s="39">
        <v>100</v>
      </c>
      <c r="M162" s="6">
        <v>451.17</v>
      </c>
      <c r="N162" s="69">
        <v>13.466666666666669</v>
      </c>
      <c r="O162" s="40">
        <v>13.246666666666668</v>
      </c>
      <c r="P162" s="41">
        <v>10.141773333333333</v>
      </c>
      <c r="Q162" s="42">
        <v>17.782186666666664</v>
      </c>
      <c r="R162" s="43">
        <v>18.807886666666665</v>
      </c>
      <c r="S162" s="40">
        <v>9.4733333333333345</v>
      </c>
      <c r="T162" s="41">
        <v>10.63</v>
      </c>
      <c r="U162" s="44">
        <f t="shared" si="9"/>
        <v>266.01575000000003</v>
      </c>
      <c r="V162" s="13">
        <f t="shared" si="10"/>
        <v>-159.54353048780479</v>
      </c>
      <c r="W162" t="s">
        <v>585</v>
      </c>
    </row>
    <row r="163" spans="2:23" x14ac:dyDescent="0.2">
      <c r="B163" s="12" t="s">
        <v>295</v>
      </c>
      <c r="C163" s="12" t="s">
        <v>229</v>
      </c>
      <c r="D163" s="45" t="s">
        <v>401</v>
      </c>
      <c r="E163" s="39">
        <v>99.513850000000005</v>
      </c>
      <c r="F163" s="39">
        <v>99.625489999999999</v>
      </c>
      <c r="G163" s="39">
        <v>99.897580000000005</v>
      </c>
      <c r="H163" s="56">
        <v>99.678973333333332</v>
      </c>
      <c r="I163" s="40">
        <v>99.643333333333331</v>
      </c>
      <c r="J163" s="66">
        <v>99.452865000000017</v>
      </c>
      <c r="K163" s="39">
        <v>6.6666666666666671E-3</v>
      </c>
      <c r="L163" s="39">
        <v>100</v>
      </c>
      <c r="M163" s="6">
        <v>471.50666666666666</v>
      </c>
      <c r="N163" s="69">
        <v>17.303333333333335</v>
      </c>
      <c r="O163" s="40">
        <v>15.453333333333333</v>
      </c>
      <c r="P163" s="41">
        <v>12.367273333333333</v>
      </c>
      <c r="Q163" s="42">
        <v>16.089236666666665</v>
      </c>
      <c r="R163" s="43">
        <v>20.615440000000003</v>
      </c>
      <c r="S163" s="40">
        <v>15.856666666666667</v>
      </c>
      <c r="T163" s="41">
        <v>13.033333333333333</v>
      </c>
      <c r="U163" s="44">
        <f t="shared" si="9"/>
        <v>326.15916666666669</v>
      </c>
      <c r="V163" s="13">
        <f t="shared" si="10"/>
        <v>-99.40011382113812</v>
      </c>
    </row>
    <row r="164" spans="2:23" x14ac:dyDescent="0.2">
      <c r="B164" s="12" t="s">
        <v>321</v>
      </c>
      <c r="C164" s="12" t="s">
        <v>276</v>
      </c>
      <c r="D164" s="45" t="s">
        <v>268</v>
      </c>
      <c r="E164" s="39">
        <v>98.094239999999999</v>
      </c>
      <c r="F164" s="39">
        <v>98.332949999999997</v>
      </c>
      <c r="G164" s="39">
        <v>98.788020000000003</v>
      </c>
      <c r="H164" s="56">
        <v>98.405070000000009</v>
      </c>
      <c r="I164" s="40">
        <v>97.62</v>
      </c>
      <c r="J164" s="66">
        <v>98.41614083333333</v>
      </c>
      <c r="K164" s="39">
        <v>-0.34333333333333332</v>
      </c>
      <c r="L164" s="39">
        <v>99.883333333333326</v>
      </c>
      <c r="M164" s="6">
        <v>370.96333333333337</v>
      </c>
      <c r="N164" s="69">
        <v>19.503333333333334</v>
      </c>
      <c r="O164" s="40">
        <v>15.88</v>
      </c>
      <c r="P164" s="41">
        <v>13.856353333333335</v>
      </c>
      <c r="Q164" s="42">
        <v>18.21378</v>
      </c>
      <c r="R164" s="43">
        <v>20.683813333333333</v>
      </c>
      <c r="S164" s="40">
        <v>16.989999999999998</v>
      </c>
      <c r="T164" s="41">
        <v>11.646666666666668</v>
      </c>
      <c r="U164" s="44">
        <f t="shared" si="9"/>
        <v>291.45783333333338</v>
      </c>
      <c r="V164" s="13">
        <f t="shared" si="10"/>
        <v>-134.10144715447143</v>
      </c>
      <c r="W164" t="s">
        <v>379</v>
      </c>
    </row>
    <row r="165" spans="2:23" x14ac:dyDescent="0.2">
      <c r="B165" s="12" t="s">
        <v>241</v>
      </c>
      <c r="C165" s="12" t="s">
        <v>525</v>
      </c>
      <c r="D165" s="45" t="s">
        <v>268</v>
      </c>
      <c r="E165" s="39">
        <v>96.667619999999999</v>
      </c>
      <c r="F165" s="39">
        <v>98.420079999999999</v>
      </c>
      <c r="G165" s="39">
        <v>99.616739999999993</v>
      </c>
      <c r="H165" s="56">
        <v>98.234813333333321</v>
      </c>
      <c r="I165" s="40">
        <v>99.259999999999991</v>
      </c>
      <c r="J165" s="66">
        <v>97.091189999999997</v>
      </c>
      <c r="K165" s="39">
        <v>0.36000000000000004</v>
      </c>
      <c r="L165" s="39">
        <v>99.3</v>
      </c>
      <c r="M165" s="6">
        <v>627.57000000000005</v>
      </c>
      <c r="N165" s="69">
        <v>18.326666666666668</v>
      </c>
      <c r="O165" s="40">
        <v>17.73</v>
      </c>
      <c r="P165" s="41">
        <v>15.702336666666664</v>
      </c>
      <c r="Q165" s="42">
        <v>22.053356666666669</v>
      </c>
      <c r="R165" s="43">
        <v>26.167869999999997</v>
      </c>
      <c r="S165" s="40">
        <v>19.103333333333332</v>
      </c>
      <c r="T165" s="41">
        <v>15.863333333333335</v>
      </c>
      <c r="U165" s="44">
        <f t="shared" si="9"/>
        <v>396.97991666666672</v>
      </c>
      <c r="V165" s="13">
        <f t="shared" si="10"/>
        <v>-28.579363821138088</v>
      </c>
    </row>
    <row r="166" spans="2:23" x14ac:dyDescent="0.2">
      <c r="B166" t="s">
        <v>277</v>
      </c>
      <c r="C166" t="s">
        <v>258</v>
      </c>
      <c r="D166" s="45" t="s">
        <v>267</v>
      </c>
      <c r="E166" s="39">
        <v>98.589960000000005</v>
      </c>
      <c r="F166" s="39">
        <v>99.176140000000004</v>
      </c>
      <c r="G166" s="39">
        <v>98.54</v>
      </c>
      <c r="H166" s="56">
        <v>98.76870000000001</v>
      </c>
      <c r="I166" s="40">
        <v>99.05</v>
      </c>
      <c r="J166" s="66">
        <v>98.684834166666676</v>
      </c>
      <c r="K166" s="39">
        <v>-0.52333333333333332</v>
      </c>
      <c r="L166" s="39">
        <v>100</v>
      </c>
      <c r="M166" s="6">
        <v>429.58</v>
      </c>
      <c r="N166" s="69">
        <v>22.986666666666668</v>
      </c>
      <c r="O166" s="40">
        <v>17.169999999999998</v>
      </c>
      <c r="P166" s="41">
        <v>15.055996666666667</v>
      </c>
      <c r="Q166" s="42">
        <v>18.404683333333335</v>
      </c>
      <c r="R166" s="43">
        <v>22.503826666666669</v>
      </c>
      <c r="S166" s="40">
        <v>18.863333333333333</v>
      </c>
      <c r="T166" s="41">
        <v>15.623333333333335</v>
      </c>
      <c r="U166" s="44">
        <f t="shared" si="9"/>
        <v>390.97391666666675</v>
      </c>
      <c r="V166" s="13">
        <f t="shared" si="10"/>
        <v>-34.58536382113806</v>
      </c>
    </row>
    <row r="167" spans="2:23" x14ac:dyDescent="0.2">
      <c r="B167" t="s">
        <v>284</v>
      </c>
      <c r="C167" t="s">
        <v>45</v>
      </c>
      <c r="D167" s="45" t="s">
        <v>387</v>
      </c>
      <c r="E167" s="39">
        <v>95.932069999999996</v>
      </c>
      <c r="F167" s="39">
        <v>95.787779999999998</v>
      </c>
      <c r="G167" s="39">
        <v>92.842240000000004</v>
      </c>
      <c r="H167" s="56">
        <v>94.854030000000009</v>
      </c>
      <c r="I167" s="40">
        <v>96.023333333333326</v>
      </c>
      <c r="J167" s="66">
        <v>93.891237499999988</v>
      </c>
      <c r="K167" s="39">
        <v>0.47666666666666663</v>
      </c>
      <c r="L167" s="39">
        <v>100</v>
      </c>
      <c r="M167" s="6">
        <v>363.02333333333331</v>
      </c>
      <c r="N167" s="69">
        <v>20.796666666666667</v>
      </c>
      <c r="O167" s="40">
        <v>12.913333333333334</v>
      </c>
      <c r="P167" s="41">
        <v>10.376023333333332</v>
      </c>
      <c r="Q167" s="42">
        <v>13.442070000000001</v>
      </c>
      <c r="R167" s="43">
        <v>15.931989999999999</v>
      </c>
      <c r="S167" s="40">
        <v>13.65</v>
      </c>
      <c r="T167" s="41">
        <v>12.04</v>
      </c>
      <c r="U167" s="44">
        <f t="shared" si="9"/>
        <v>301.30099999999999</v>
      </c>
      <c r="V167" s="13">
        <f t="shared" si="10"/>
        <v>-124.25828048780483</v>
      </c>
      <c r="W167" t="s">
        <v>466</v>
      </c>
    </row>
    <row r="168" spans="2:23" x14ac:dyDescent="0.2">
      <c r="B168" s="12" t="s">
        <v>503</v>
      </c>
      <c r="C168" s="12" t="s">
        <v>363</v>
      </c>
      <c r="D168" s="45" t="s">
        <v>264</v>
      </c>
      <c r="E168" s="39">
        <v>100</v>
      </c>
      <c r="F168" s="39">
        <v>100</v>
      </c>
      <c r="G168" s="39">
        <v>100</v>
      </c>
      <c r="H168" s="56">
        <v>100</v>
      </c>
      <c r="I168" s="40">
        <v>100</v>
      </c>
      <c r="J168" s="66">
        <v>99.650091666666682</v>
      </c>
      <c r="K168" s="39">
        <v>0.10333333333333333</v>
      </c>
      <c r="L168" s="39">
        <v>100</v>
      </c>
      <c r="M168" s="6">
        <v>408.40666666666669</v>
      </c>
      <c r="N168" s="69">
        <v>21.626666666666665</v>
      </c>
      <c r="O168" s="40">
        <v>19.209999999999997</v>
      </c>
      <c r="P168" s="41">
        <v>20.815726666666666</v>
      </c>
      <c r="Q168" s="42">
        <v>19.887519999999999</v>
      </c>
      <c r="R168" s="43">
        <v>22.631339999999998</v>
      </c>
      <c r="S168" s="40">
        <v>19.463333333333335</v>
      </c>
      <c r="T168" s="41">
        <v>17.010000000000002</v>
      </c>
      <c r="U168" s="44">
        <f t="shared" si="9"/>
        <v>425.67525000000006</v>
      </c>
      <c r="V168" s="14">
        <f t="shared" si="10"/>
        <v>0.11596951219524954</v>
      </c>
    </row>
    <row r="169" spans="2:23" x14ac:dyDescent="0.2">
      <c r="B169" s="12" t="s">
        <v>394</v>
      </c>
      <c r="C169" s="12" t="s">
        <v>233</v>
      </c>
      <c r="D169" s="45" t="s">
        <v>267</v>
      </c>
      <c r="E169" s="39">
        <v>98.550330000000002</v>
      </c>
      <c r="F169" s="39">
        <v>99.273629999999997</v>
      </c>
      <c r="G169" s="39">
        <v>99.960440000000006</v>
      </c>
      <c r="H169" s="56">
        <v>99.261466666666664</v>
      </c>
      <c r="I169" s="40">
        <v>86.88666666666667</v>
      </c>
      <c r="J169" s="66">
        <v>95.071672000000007</v>
      </c>
      <c r="K169" s="39">
        <v>2.4833333333333334</v>
      </c>
      <c r="L169" s="39">
        <v>87.796666666666667</v>
      </c>
      <c r="M169" s="6">
        <v>223.39333333333332</v>
      </c>
      <c r="N169" s="69">
        <v>16.083333333333332</v>
      </c>
      <c r="O169" s="40" t="s">
        <v>56</v>
      </c>
      <c r="P169" s="41" t="s">
        <v>56</v>
      </c>
      <c r="Q169" s="42">
        <v>27.993269999999999</v>
      </c>
      <c r="R169" s="43">
        <v>27.074655</v>
      </c>
      <c r="S169" s="40">
        <v>22.986666666666665</v>
      </c>
      <c r="T169" s="41">
        <v>16.91</v>
      </c>
      <c r="U169" s="44">
        <f t="shared" si="9"/>
        <v>423.17275000000006</v>
      </c>
      <c r="V169" s="14">
        <f t="shared" si="10"/>
        <v>-2.3865304878047482</v>
      </c>
      <c r="W169" t="s">
        <v>412</v>
      </c>
    </row>
    <row r="170" spans="2:23" x14ac:dyDescent="0.2">
      <c r="B170" t="s">
        <v>226</v>
      </c>
      <c r="C170" t="s">
        <v>231</v>
      </c>
      <c r="D170" s="45" t="s">
        <v>387</v>
      </c>
      <c r="E170" s="39">
        <v>100</v>
      </c>
      <c r="F170" s="39">
        <v>100</v>
      </c>
      <c r="G170" s="39">
        <v>100</v>
      </c>
      <c r="H170" s="56">
        <v>100</v>
      </c>
      <c r="I170" s="40">
        <v>99.99666666666667</v>
      </c>
      <c r="J170" s="66">
        <v>99.999166666666667</v>
      </c>
      <c r="K170" s="39">
        <v>0.4366666666666667</v>
      </c>
      <c r="L170" s="39">
        <v>100</v>
      </c>
      <c r="M170" s="6">
        <v>394.73</v>
      </c>
      <c r="N170" s="69">
        <v>18.756666666666664</v>
      </c>
      <c r="O170" s="40">
        <v>15.823333333333332</v>
      </c>
      <c r="P170" s="41">
        <v>14.270406666666668</v>
      </c>
      <c r="Q170" s="42">
        <v>15.689766666666666</v>
      </c>
      <c r="R170" s="43">
        <v>15.633173333333332</v>
      </c>
      <c r="S170" s="40">
        <v>14.406666666666666</v>
      </c>
      <c r="T170" s="41">
        <v>13.406666666666666</v>
      </c>
      <c r="U170" s="44">
        <f t="shared" si="9"/>
        <v>335.50183333333337</v>
      </c>
      <c r="V170" s="13">
        <f t="shared" ref="V170:V201" si="11">U170-U$214</f>
        <v>-90.057447154471447</v>
      </c>
    </row>
    <row r="171" spans="2:23" x14ac:dyDescent="0.2">
      <c r="B171" s="12" t="s">
        <v>224</v>
      </c>
      <c r="C171" s="12" t="s">
        <v>525</v>
      </c>
      <c r="D171" s="45" t="s">
        <v>268</v>
      </c>
      <c r="E171" s="39">
        <v>98.524829999999994</v>
      </c>
      <c r="F171" s="39">
        <v>98.58811</v>
      </c>
      <c r="G171" s="39">
        <v>99.095110000000005</v>
      </c>
      <c r="H171" s="56">
        <v>98.736016666666657</v>
      </c>
      <c r="I171" s="40">
        <v>98.81</v>
      </c>
      <c r="J171" s="66">
        <v>98.06864916666666</v>
      </c>
      <c r="K171" s="39">
        <v>1.1666666666666667</v>
      </c>
      <c r="L171" s="39">
        <v>98.873333333333335</v>
      </c>
      <c r="M171" s="6">
        <v>723.50666666666666</v>
      </c>
      <c r="N171" s="69">
        <v>16.400000000000002</v>
      </c>
      <c r="O171" s="40">
        <v>12.826666666666668</v>
      </c>
      <c r="P171" s="41">
        <v>11.659409999999998</v>
      </c>
      <c r="Q171" s="42">
        <v>18.952736666666667</v>
      </c>
      <c r="R171" s="43">
        <v>22.146426666666667</v>
      </c>
      <c r="S171" s="40">
        <v>16.346666666666668</v>
      </c>
      <c r="T171" s="41">
        <v>12.863333333333332</v>
      </c>
      <c r="U171" s="44">
        <f t="shared" si="9"/>
        <v>321.90491666666668</v>
      </c>
      <c r="V171" s="13">
        <f t="shared" si="11"/>
        <v>-103.65436382113813</v>
      </c>
      <c r="W171" t="s">
        <v>414</v>
      </c>
    </row>
    <row r="172" spans="2:23" x14ac:dyDescent="0.2">
      <c r="B172" t="s">
        <v>504</v>
      </c>
      <c r="C172" t="s">
        <v>437</v>
      </c>
      <c r="D172" s="12"/>
      <c r="E172" s="39">
        <v>99.82199</v>
      </c>
      <c r="F172" s="39">
        <v>99.841629999999995</v>
      </c>
      <c r="G172" s="39">
        <v>99.945869999999999</v>
      </c>
      <c r="H172" s="56">
        <v>99.869829999999993</v>
      </c>
      <c r="I172" s="40">
        <v>99.956666666666663</v>
      </c>
      <c r="J172" s="66">
        <v>99.690629999999999</v>
      </c>
      <c r="K172" s="39">
        <v>1.67</v>
      </c>
      <c r="L172" s="39">
        <v>100</v>
      </c>
      <c r="M172" s="6">
        <v>402.66333333333336</v>
      </c>
      <c r="N172" s="69">
        <v>15.146666666666667</v>
      </c>
      <c r="O172" s="40" t="s">
        <v>56</v>
      </c>
      <c r="P172" s="41" t="s">
        <v>56</v>
      </c>
      <c r="Q172" s="42" t="s">
        <v>56</v>
      </c>
      <c r="R172" s="43">
        <v>11.853489999999999</v>
      </c>
      <c r="S172" s="40">
        <v>8.7166666666666668</v>
      </c>
      <c r="T172" s="41">
        <v>5.2700000000000005</v>
      </c>
      <c r="U172" s="44">
        <f t="shared" si="9"/>
        <v>131.88175000000001</v>
      </c>
      <c r="V172" s="13">
        <f t="shared" si="11"/>
        <v>-293.6775304878048</v>
      </c>
    </row>
    <row r="173" spans="2:23" x14ac:dyDescent="0.2">
      <c r="B173" t="s">
        <v>242</v>
      </c>
      <c r="C173" t="s">
        <v>11</v>
      </c>
      <c r="D173" s="45" t="s">
        <v>264</v>
      </c>
      <c r="E173" s="39">
        <v>99.040030000000002</v>
      </c>
      <c r="F173" s="39">
        <v>99.222669999999994</v>
      </c>
      <c r="G173" s="39">
        <v>97.063990000000004</v>
      </c>
      <c r="H173" s="56">
        <v>98.442229999999995</v>
      </c>
      <c r="I173" s="40">
        <v>99.179999999999993</v>
      </c>
      <c r="J173" s="66">
        <v>98.899645000000007</v>
      </c>
      <c r="K173" s="39">
        <v>0.15333333333333335</v>
      </c>
      <c r="L173" s="39">
        <v>99.970000000000013</v>
      </c>
      <c r="M173" s="6">
        <v>381.81333333333333</v>
      </c>
      <c r="N173" s="69">
        <v>19.02333333333333</v>
      </c>
      <c r="O173" s="40">
        <v>14.356666666666667</v>
      </c>
      <c r="P173" s="41">
        <v>12.98901</v>
      </c>
      <c r="Q173" s="42">
        <v>14.885616666666669</v>
      </c>
      <c r="R173" s="43">
        <v>16.966176666666666</v>
      </c>
      <c r="S173" s="40">
        <v>14.793333333333331</v>
      </c>
      <c r="T173" s="41">
        <v>12.75</v>
      </c>
      <c r="U173" s="44">
        <f t="shared" si="9"/>
        <v>319.06875000000002</v>
      </c>
      <c r="V173" s="13">
        <f t="shared" si="11"/>
        <v>-106.49053048780479</v>
      </c>
    </row>
    <row r="174" spans="2:23" x14ac:dyDescent="0.2">
      <c r="B174" s="12" t="s">
        <v>292</v>
      </c>
      <c r="C174" s="12" t="s">
        <v>313</v>
      </c>
      <c r="D174" s="45" t="s">
        <v>336</v>
      </c>
      <c r="E174" s="39">
        <v>97.445359999999994</v>
      </c>
      <c r="F174" s="39">
        <v>98.038139999999999</v>
      </c>
      <c r="G174" s="39">
        <v>99.165620000000004</v>
      </c>
      <c r="H174" s="56">
        <v>98.216373333333323</v>
      </c>
      <c r="I174" s="40">
        <v>98.79</v>
      </c>
      <c r="J174" s="66">
        <v>97.269572499999995</v>
      </c>
      <c r="K174" s="39">
        <v>0.11666666666666665</v>
      </c>
      <c r="L174" s="39">
        <v>99.740000000000009</v>
      </c>
      <c r="M174" s="6">
        <v>254.03333333333333</v>
      </c>
      <c r="N174" s="69">
        <v>19.786666666666665</v>
      </c>
      <c r="O174" s="40">
        <v>10.236666666666666</v>
      </c>
      <c r="P174" s="41">
        <v>8.7495833333333337</v>
      </c>
      <c r="Q174" s="42">
        <v>10.4298</v>
      </c>
      <c r="R174" s="43">
        <v>11.74794</v>
      </c>
      <c r="S174" s="40">
        <v>9.24</v>
      </c>
      <c r="T174" s="41">
        <v>8.6733333333333338</v>
      </c>
      <c r="U174" s="44">
        <f t="shared" si="9"/>
        <v>217.05016666666671</v>
      </c>
      <c r="V174" s="13">
        <f t="shared" si="11"/>
        <v>-208.5091138211381</v>
      </c>
    </row>
    <row r="175" spans="2:23" x14ac:dyDescent="0.2">
      <c r="B175" s="12" t="s">
        <v>301</v>
      </c>
      <c r="C175" s="12" t="s">
        <v>24</v>
      </c>
      <c r="D175" s="45" t="s">
        <v>267</v>
      </c>
      <c r="E175" s="39">
        <v>98.820160000000001</v>
      </c>
      <c r="F175" s="39">
        <v>98.461560000000006</v>
      </c>
      <c r="G175" s="39">
        <v>97.967010000000002</v>
      </c>
      <c r="H175" s="56">
        <v>98.416243333333341</v>
      </c>
      <c r="I175" s="40">
        <v>98.486666666666665</v>
      </c>
      <c r="J175" s="66">
        <v>97.517907499999993</v>
      </c>
      <c r="K175" s="39">
        <v>9.0000000000000011E-2</v>
      </c>
      <c r="L175" s="39">
        <v>100</v>
      </c>
      <c r="M175" s="6">
        <v>351.33</v>
      </c>
      <c r="N175" s="69">
        <v>22.63</v>
      </c>
      <c r="O175" s="40">
        <v>12.829999999999998</v>
      </c>
      <c r="P175" s="41">
        <v>11.815473333333333</v>
      </c>
      <c r="Q175" s="42">
        <v>13.718863333333333</v>
      </c>
      <c r="R175" s="43">
        <v>15.289296666666667</v>
      </c>
      <c r="S175" s="40">
        <v>13.326666666666668</v>
      </c>
      <c r="T175" s="41">
        <v>11.456666666666669</v>
      </c>
      <c r="U175" s="44">
        <f t="shared" si="9"/>
        <v>286.70308333333338</v>
      </c>
      <c r="V175" s="13">
        <f t="shared" si="11"/>
        <v>-138.85619715447143</v>
      </c>
      <c r="W175" t="s">
        <v>467</v>
      </c>
    </row>
    <row r="176" spans="2:23" x14ac:dyDescent="0.2">
      <c r="B176" s="12" t="s">
        <v>243</v>
      </c>
      <c r="C176" s="12" t="s">
        <v>41</v>
      </c>
      <c r="D176" s="45" t="s">
        <v>401</v>
      </c>
      <c r="E176" s="39">
        <v>94.672359999999998</v>
      </c>
      <c r="F176" s="39">
        <v>95.555949999999996</v>
      </c>
      <c r="G176" s="39">
        <v>97.109859999999998</v>
      </c>
      <c r="H176" s="56">
        <v>95.779389999999992</v>
      </c>
      <c r="I176" s="40">
        <v>97.193333333333328</v>
      </c>
      <c r="J176" s="66">
        <v>95.277525000000011</v>
      </c>
      <c r="K176" s="39">
        <v>0.51666666666666672</v>
      </c>
      <c r="L176" s="39">
        <v>98.740000000000009</v>
      </c>
      <c r="M176" s="6">
        <v>221.26</v>
      </c>
      <c r="N176" s="69">
        <v>15.853333333333333</v>
      </c>
      <c r="O176" s="40">
        <v>10.876666666666665</v>
      </c>
      <c r="P176" s="41">
        <v>8.9918233333333326</v>
      </c>
      <c r="Q176" s="42">
        <v>11.694736666666666</v>
      </c>
      <c r="R176" s="43">
        <v>13.859114999999999</v>
      </c>
      <c r="S176" s="40">
        <v>10.936666666666667</v>
      </c>
      <c r="T176" s="41">
        <v>9.0299999999999994</v>
      </c>
      <c r="U176" s="44">
        <f t="shared" si="9"/>
        <v>225.97575000000001</v>
      </c>
      <c r="V176" s="13">
        <f t="shared" si="11"/>
        <v>-199.58353048780481</v>
      </c>
    </row>
    <row r="177" spans="2:23" x14ac:dyDescent="0.2">
      <c r="B177" t="s">
        <v>282</v>
      </c>
      <c r="C177" t="s">
        <v>41</v>
      </c>
      <c r="D177" s="45" t="s">
        <v>401</v>
      </c>
      <c r="E177" s="39">
        <v>99.991810000000001</v>
      </c>
      <c r="F177" s="39">
        <v>100</v>
      </c>
      <c r="G177" s="39">
        <v>100</v>
      </c>
      <c r="H177" s="56">
        <v>99.99727</v>
      </c>
      <c r="I177" s="40">
        <v>99.990000000000009</v>
      </c>
      <c r="J177" s="66">
        <v>99.858605833333343</v>
      </c>
      <c r="K177" s="39">
        <v>0.58666666666666667</v>
      </c>
      <c r="L177" s="39">
        <v>100</v>
      </c>
      <c r="M177" s="6">
        <v>309.78000000000003</v>
      </c>
      <c r="N177" s="69">
        <v>17.13</v>
      </c>
      <c r="O177" s="40">
        <v>15.063333333333333</v>
      </c>
      <c r="P177" s="41">
        <v>10.25365</v>
      </c>
      <c r="Q177" s="42">
        <v>13.469833333333334</v>
      </c>
      <c r="R177" s="43">
        <v>15.797576666666666</v>
      </c>
      <c r="S177" s="40">
        <v>11.816666666666665</v>
      </c>
      <c r="T177" s="41">
        <v>10.666666666666666</v>
      </c>
      <c r="U177" s="44">
        <f t="shared" si="9"/>
        <v>266.93333333333334</v>
      </c>
      <c r="V177" s="13">
        <f t="shared" si="11"/>
        <v>-158.62594715447148</v>
      </c>
    </row>
    <row r="178" spans="2:23" x14ac:dyDescent="0.2">
      <c r="B178" t="s">
        <v>289</v>
      </c>
      <c r="C178" s="12" t="s">
        <v>15</v>
      </c>
      <c r="D178" s="45" t="s">
        <v>264</v>
      </c>
      <c r="E178" s="39">
        <v>98.615539999999996</v>
      </c>
      <c r="F178" s="39">
        <v>98.79468</v>
      </c>
      <c r="G178" s="39">
        <v>95.855459999999994</v>
      </c>
      <c r="H178" s="56">
        <v>97.755226666666658</v>
      </c>
      <c r="I178" s="40">
        <v>98.793333333333337</v>
      </c>
      <c r="J178" s="66">
        <v>98.200519166666666</v>
      </c>
      <c r="K178" s="39">
        <v>0.3033333333333334</v>
      </c>
      <c r="L178" s="39">
        <v>99.99666666666667</v>
      </c>
      <c r="M178" s="6">
        <v>326.75666666666666</v>
      </c>
      <c r="N178" s="69">
        <v>18.796666666666667</v>
      </c>
      <c r="O178" s="40">
        <v>13.393333333333333</v>
      </c>
      <c r="P178" s="41">
        <v>7.2958733333333337</v>
      </c>
      <c r="Q178" s="42">
        <v>12.829173333333335</v>
      </c>
      <c r="R178" s="43">
        <v>13.983333333333334</v>
      </c>
      <c r="S178" s="40">
        <v>12.423333333333332</v>
      </c>
      <c r="T178" s="41">
        <v>10.950000000000001</v>
      </c>
      <c r="U178" s="44">
        <f t="shared" si="9"/>
        <v>274.02375000000006</v>
      </c>
      <c r="V178" s="13">
        <f t="shared" si="11"/>
        <v>-151.53553048780475</v>
      </c>
      <c r="W178" t="s">
        <v>413</v>
      </c>
    </row>
    <row r="179" spans="2:23" x14ac:dyDescent="0.2">
      <c r="B179" t="s">
        <v>306</v>
      </c>
      <c r="C179" t="s">
        <v>259</v>
      </c>
      <c r="D179" s="45" t="s">
        <v>337</v>
      </c>
      <c r="E179" s="39">
        <v>97.710589999999996</v>
      </c>
      <c r="F179" s="39">
        <v>97.992379999999997</v>
      </c>
      <c r="G179" s="39">
        <v>97.92353</v>
      </c>
      <c r="H179" s="56">
        <v>97.875499999999988</v>
      </c>
      <c r="I179" s="40">
        <v>97.643333333333331</v>
      </c>
      <c r="J179" s="66">
        <v>97.835311666666669</v>
      </c>
      <c r="K179" s="39">
        <v>-0.59333333333333327</v>
      </c>
      <c r="L179" s="39">
        <v>100</v>
      </c>
      <c r="M179" s="6">
        <v>370.02</v>
      </c>
      <c r="N179" s="69">
        <v>0</v>
      </c>
      <c r="O179" s="40">
        <v>15.463333333333333</v>
      </c>
      <c r="P179" s="41">
        <v>13.393610000000001</v>
      </c>
      <c r="Q179" s="42">
        <v>21.049410000000002</v>
      </c>
      <c r="R179" s="43">
        <v>22.893876666666667</v>
      </c>
      <c r="S179" s="40">
        <v>17.290000000000003</v>
      </c>
      <c r="T179" s="41">
        <v>13.873333333333333</v>
      </c>
      <c r="U179" s="44">
        <f t="shared" si="9"/>
        <v>347.18016666666671</v>
      </c>
      <c r="V179" s="13">
        <f t="shared" si="11"/>
        <v>-78.379113821138105</v>
      </c>
    </row>
    <row r="180" spans="2:23" x14ac:dyDescent="0.2">
      <c r="B180" s="12" t="s">
        <v>244</v>
      </c>
      <c r="C180" s="12" t="s">
        <v>27</v>
      </c>
      <c r="D180" s="45" t="s">
        <v>331</v>
      </c>
      <c r="E180" s="39">
        <v>96.107730000000004</v>
      </c>
      <c r="F180" s="39">
        <v>97.53116</v>
      </c>
      <c r="G180" s="39">
        <v>99.052099999999996</v>
      </c>
      <c r="H180" s="56">
        <v>97.563663333333338</v>
      </c>
      <c r="I180" s="40">
        <v>99.206666666666663</v>
      </c>
      <c r="J180" s="66">
        <v>87.239175833333334</v>
      </c>
      <c r="K180" s="39">
        <v>0.48666666666666664</v>
      </c>
      <c r="L180" s="39">
        <v>100</v>
      </c>
      <c r="M180" s="6">
        <v>266.70999999999998</v>
      </c>
      <c r="N180" s="69">
        <v>13.96</v>
      </c>
      <c r="O180" s="40">
        <v>17.873333333333335</v>
      </c>
      <c r="P180" s="41">
        <v>15.141133333333332</v>
      </c>
      <c r="Q180" s="42">
        <v>21.003196666666668</v>
      </c>
      <c r="R180" s="43">
        <v>18.986226666666667</v>
      </c>
      <c r="S180" s="40">
        <v>11.013333333333334</v>
      </c>
      <c r="T180" s="41">
        <v>9.0433333333333348</v>
      </c>
      <c r="U180" s="44">
        <f t="shared" si="9"/>
        <v>226.30941666666672</v>
      </c>
      <c r="V180" s="13">
        <f t="shared" si="11"/>
        <v>-199.24986382113809</v>
      </c>
      <c r="W180" t="s">
        <v>459</v>
      </c>
    </row>
    <row r="181" spans="2:23" x14ac:dyDescent="0.2">
      <c r="B181" t="s">
        <v>322</v>
      </c>
      <c r="C181" t="s">
        <v>338</v>
      </c>
      <c r="D181" s="45" t="s">
        <v>264</v>
      </c>
      <c r="E181" s="39"/>
      <c r="F181" s="39">
        <v>99.940340000000006</v>
      </c>
      <c r="G181" s="39">
        <v>100</v>
      </c>
      <c r="H181" s="56">
        <v>99.970169999999996</v>
      </c>
      <c r="I181" s="40">
        <v>99.990000000000009</v>
      </c>
      <c r="J181" s="66">
        <v>91.443353333333334</v>
      </c>
      <c r="K181" s="39">
        <v>1.1866666666666668</v>
      </c>
      <c r="L181" s="39">
        <v>100</v>
      </c>
      <c r="M181" s="6">
        <v>395.55333333333328</v>
      </c>
      <c r="N181" s="69">
        <v>18.03</v>
      </c>
      <c r="O181" s="40">
        <v>16.239999999999998</v>
      </c>
      <c r="P181" s="41">
        <v>12.494453333333333</v>
      </c>
      <c r="Q181" s="42">
        <v>17.230800000000002</v>
      </c>
      <c r="R181" s="43">
        <v>20.578379999999999</v>
      </c>
      <c r="S181" s="40">
        <v>16.52</v>
      </c>
      <c r="T181" s="41">
        <v>14.4</v>
      </c>
      <c r="U181" s="44">
        <f t="shared" si="9"/>
        <v>360.36</v>
      </c>
      <c r="V181" s="13">
        <f t="shared" si="11"/>
        <v>-65.199280487804799</v>
      </c>
    </row>
    <row r="182" spans="2:23" x14ac:dyDescent="0.2">
      <c r="B182" s="12" t="s">
        <v>505</v>
      </c>
      <c r="C182" s="12" t="s">
        <v>526</v>
      </c>
      <c r="D182" s="12" t="s">
        <v>400</v>
      </c>
      <c r="E182" s="39"/>
      <c r="F182" s="39"/>
      <c r="G182" s="39">
        <v>99.985479999999995</v>
      </c>
      <c r="H182" s="56">
        <v>99.985479999999995</v>
      </c>
      <c r="I182" s="40">
        <v>99.986666666666665</v>
      </c>
      <c r="J182" s="66">
        <v>99.986369999999994</v>
      </c>
      <c r="K182" s="39">
        <v>0.83666666666666656</v>
      </c>
      <c r="L182" s="39">
        <v>100</v>
      </c>
      <c r="M182" s="6">
        <v>423.74666666666667</v>
      </c>
      <c r="N182" s="69">
        <v>12.856666666666667</v>
      </c>
      <c r="O182" s="40" t="s">
        <v>56</v>
      </c>
      <c r="P182" s="41" t="s">
        <v>56</v>
      </c>
      <c r="Q182" s="42" t="s">
        <v>56</v>
      </c>
      <c r="R182" s="43" t="s">
        <v>56</v>
      </c>
      <c r="S182" s="40">
        <v>6.46</v>
      </c>
      <c r="T182" s="41">
        <v>6.0100000000000007</v>
      </c>
      <c r="U182" s="44">
        <f t="shared" si="9"/>
        <v>150.40025000000003</v>
      </c>
      <c r="V182" s="13">
        <f t="shared" si="11"/>
        <v>-275.15903048780478</v>
      </c>
    </row>
    <row r="183" spans="2:23" x14ac:dyDescent="0.2">
      <c r="B183" s="12" t="s">
        <v>245</v>
      </c>
      <c r="C183" s="12" t="s">
        <v>50</v>
      </c>
      <c r="D183" s="45" t="s">
        <v>268</v>
      </c>
      <c r="E183" s="39">
        <v>98.280619999999999</v>
      </c>
      <c r="F183" s="39">
        <v>99.28886</v>
      </c>
      <c r="G183" s="39">
        <v>99.995819999999995</v>
      </c>
      <c r="H183" s="56">
        <v>99.188433333333322</v>
      </c>
      <c r="I183" s="40">
        <v>99.966666666666654</v>
      </c>
      <c r="J183" s="66">
        <v>97.456829166666651</v>
      </c>
      <c r="K183" s="39">
        <v>0.03</v>
      </c>
      <c r="L183" s="39">
        <v>100</v>
      </c>
      <c r="M183" s="6">
        <v>235.78666666666666</v>
      </c>
      <c r="N183" s="69">
        <v>13.520000000000001</v>
      </c>
      <c r="O183" s="40">
        <v>14.479999999999999</v>
      </c>
      <c r="P183" s="41">
        <v>11.495629999999998</v>
      </c>
      <c r="Q183" s="42">
        <v>14.680146666666667</v>
      </c>
      <c r="R183" s="43">
        <v>16.002643333333335</v>
      </c>
      <c r="S183" s="40">
        <v>11.573333333333332</v>
      </c>
      <c r="T183" s="41">
        <v>9.5299999999999994</v>
      </c>
      <c r="U183" s="44">
        <f t="shared" si="9"/>
        <v>238.48825000000002</v>
      </c>
      <c r="V183" s="13">
        <f t="shared" si="11"/>
        <v>-187.07103048780479</v>
      </c>
    </row>
    <row r="184" spans="2:23" x14ac:dyDescent="0.2">
      <c r="B184" t="s">
        <v>298</v>
      </c>
      <c r="C184" t="s">
        <v>51</v>
      </c>
      <c r="D184" s="45" t="s">
        <v>268</v>
      </c>
      <c r="E184" s="39">
        <v>93.535929999999993</v>
      </c>
      <c r="F184" s="39">
        <v>94.680490000000006</v>
      </c>
      <c r="G184" s="39">
        <v>96.277169999999998</v>
      </c>
      <c r="H184" s="56">
        <v>94.831196666666656</v>
      </c>
      <c r="I184" s="40">
        <v>94.756666666666661</v>
      </c>
      <c r="J184" s="66">
        <v>93.077194166666672</v>
      </c>
      <c r="K184" s="39">
        <v>0.55666666666666664</v>
      </c>
      <c r="L184" s="39">
        <v>96.356666666666669</v>
      </c>
      <c r="M184" s="6">
        <v>303.34333333333331</v>
      </c>
      <c r="N184" s="69">
        <v>21.399999999999995</v>
      </c>
      <c r="O184" s="40">
        <v>11.253333333333336</v>
      </c>
      <c r="P184" s="41">
        <v>10.039680000000001</v>
      </c>
      <c r="Q184" s="42">
        <v>11.887116666666666</v>
      </c>
      <c r="R184" s="43">
        <v>12.488626666666667</v>
      </c>
      <c r="S184" s="40">
        <v>9.8533333333333335</v>
      </c>
      <c r="T184" s="41">
        <v>9.4633333333333329</v>
      </c>
      <c r="U184" s="44">
        <f t="shared" si="9"/>
        <v>236.81991666666667</v>
      </c>
      <c r="V184" s="13">
        <f t="shared" si="11"/>
        <v>-188.73936382113814</v>
      </c>
      <c r="W184" t="s">
        <v>405</v>
      </c>
    </row>
    <row r="185" spans="2:23" x14ac:dyDescent="0.2">
      <c r="B185" t="s">
        <v>323</v>
      </c>
      <c r="C185" t="s">
        <v>339</v>
      </c>
      <c r="D185" s="45" t="s">
        <v>387</v>
      </c>
      <c r="E185" s="39">
        <v>99.841989999999996</v>
      </c>
      <c r="F185" s="39">
        <v>99.865399999999994</v>
      </c>
      <c r="G185" s="39">
        <v>92.687269999999998</v>
      </c>
      <c r="H185" s="56">
        <v>97.464886666666658</v>
      </c>
      <c r="I185" s="40">
        <v>93.48</v>
      </c>
      <c r="J185" s="66">
        <v>97.366856666666664</v>
      </c>
      <c r="K185" s="39">
        <v>-0.39666666666666667</v>
      </c>
      <c r="L185" s="39">
        <v>100</v>
      </c>
      <c r="M185" s="6">
        <v>323.34333333333331</v>
      </c>
      <c r="N185" s="69">
        <v>16.716666666666669</v>
      </c>
      <c r="O185" s="40">
        <v>10.63</v>
      </c>
      <c r="P185" s="41">
        <v>9.663546666666667</v>
      </c>
      <c r="Q185" s="42">
        <v>12.580486666666665</v>
      </c>
      <c r="R185" s="43">
        <v>14.814853333333334</v>
      </c>
      <c r="S185" s="40">
        <v>10.963333333333333</v>
      </c>
      <c r="T185" s="41">
        <v>7.1433333333333335</v>
      </c>
      <c r="U185" s="44">
        <f t="shared" si="9"/>
        <v>178.76191666666668</v>
      </c>
      <c r="V185" s="13">
        <f t="shared" si="11"/>
        <v>-246.79736382113813</v>
      </c>
    </row>
    <row r="186" spans="2:23" x14ac:dyDescent="0.2">
      <c r="B186" t="s">
        <v>506</v>
      </c>
      <c r="C186" t="s">
        <v>27</v>
      </c>
      <c r="D186" s="12" t="s">
        <v>331</v>
      </c>
      <c r="E186" s="39"/>
      <c r="F186" s="39">
        <v>99.927340000000001</v>
      </c>
      <c r="G186" s="39">
        <v>99.987530000000007</v>
      </c>
      <c r="H186" s="56">
        <v>99.9</v>
      </c>
      <c r="I186" s="40">
        <v>99.946666666666673</v>
      </c>
      <c r="J186" s="66">
        <v>99.950974000000002</v>
      </c>
      <c r="K186" s="39">
        <v>0.58333333333333337</v>
      </c>
      <c r="L186" s="39">
        <v>100</v>
      </c>
      <c r="M186" s="6">
        <v>0</v>
      </c>
      <c r="N186" s="69">
        <v>21.97666666666667</v>
      </c>
      <c r="O186" s="40" t="s">
        <v>56</v>
      </c>
      <c r="P186" s="41" t="s">
        <v>56</v>
      </c>
      <c r="Q186" s="42" t="s">
        <v>56</v>
      </c>
      <c r="R186" s="43" t="s">
        <v>56</v>
      </c>
      <c r="S186" s="40">
        <v>17.545000000000002</v>
      </c>
      <c r="T186" s="41">
        <v>17.176666666666666</v>
      </c>
      <c r="U186" s="44">
        <f t="shared" si="9"/>
        <v>429.84608333333341</v>
      </c>
      <c r="V186" s="14">
        <f t="shared" si="11"/>
        <v>4.286802845528598</v>
      </c>
    </row>
    <row r="187" spans="2:23" x14ac:dyDescent="0.2">
      <c r="B187" t="s">
        <v>507</v>
      </c>
      <c r="C187" t="s">
        <v>311</v>
      </c>
      <c r="D187" s="12" t="s">
        <v>267</v>
      </c>
      <c r="E187" s="39"/>
      <c r="F187" s="39">
        <v>95.394580000000005</v>
      </c>
      <c r="G187" s="39">
        <v>99.498320000000007</v>
      </c>
      <c r="H187" s="56">
        <v>99.9</v>
      </c>
      <c r="I187" s="40">
        <v>99.916666666666671</v>
      </c>
      <c r="J187" s="66">
        <v>98.928579999999997</v>
      </c>
      <c r="K187" s="39">
        <v>0.4466666666666666</v>
      </c>
      <c r="L187" s="39">
        <v>100</v>
      </c>
      <c r="M187" s="6">
        <v>455.17666666666668</v>
      </c>
      <c r="N187" s="69">
        <v>14.103333333333333</v>
      </c>
      <c r="O187" s="40" t="s">
        <v>56</v>
      </c>
      <c r="P187" s="41" t="s">
        <v>56</v>
      </c>
      <c r="Q187" s="42" t="s">
        <v>56</v>
      </c>
      <c r="R187" s="43" t="s">
        <v>56</v>
      </c>
      <c r="S187" s="40" t="s">
        <v>56</v>
      </c>
      <c r="T187" s="41">
        <v>8.06</v>
      </c>
      <c r="U187" s="44">
        <f t="shared" si="9"/>
        <v>201.70150000000004</v>
      </c>
      <c r="V187" s="13">
        <f t="shared" si="11"/>
        <v>-223.85778048780477</v>
      </c>
    </row>
    <row r="188" spans="2:23" x14ac:dyDescent="0.2">
      <c r="B188" t="s">
        <v>508</v>
      </c>
      <c r="C188" t="s">
        <v>13</v>
      </c>
      <c r="D188" s="12" t="s">
        <v>400</v>
      </c>
      <c r="E188" s="39"/>
      <c r="F188" s="39"/>
      <c r="G188" s="39">
        <v>100</v>
      </c>
      <c r="H188" s="56">
        <v>100</v>
      </c>
      <c r="I188" s="40">
        <v>97.12</v>
      </c>
      <c r="J188" s="66">
        <v>91.832147500000005</v>
      </c>
      <c r="K188" s="39">
        <v>0.42333333333333334</v>
      </c>
      <c r="L188" s="39">
        <v>100</v>
      </c>
      <c r="M188" s="6">
        <v>513.95000000000005</v>
      </c>
      <c r="N188" s="69">
        <v>20.473333333333333</v>
      </c>
      <c r="O188" s="40" t="s">
        <v>56</v>
      </c>
      <c r="P188" s="41" t="s">
        <v>56</v>
      </c>
      <c r="Q188" s="42" t="s">
        <v>56</v>
      </c>
      <c r="R188" s="43" t="s">
        <v>56</v>
      </c>
      <c r="S188" s="40" t="s">
        <v>56</v>
      </c>
      <c r="T188" s="41">
        <v>14.106666666666664</v>
      </c>
      <c r="U188" s="44">
        <f t="shared" si="9"/>
        <v>353.01933333333329</v>
      </c>
      <c r="V188" s="13">
        <f t="shared" si="11"/>
        <v>-72.53994715447152</v>
      </c>
    </row>
    <row r="189" spans="2:23" x14ac:dyDescent="0.2">
      <c r="B189" t="s">
        <v>509</v>
      </c>
      <c r="C189" t="s">
        <v>231</v>
      </c>
      <c r="D189" s="45" t="s">
        <v>387</v>
      </c>
      <c r="E189" s="39">
        <v>98.896299999999997</v>
      </c>
      <c r="F189" s="39">
        <v>98.960610000000003</v>
      </c>
      <c r="G189" s="39">
        <v>99.56044</v>
      </c>
      <c r="H189" s="56">
        <v>99.139116666666666</v>
      </c>
      <c r="I189" s="40">
        <v>99.516666666666652</v>
      </c>
      <c r="J189" s="66">
        <v>98.075594285714288</v>
      </c>
      <c r="K189" s="39">
        <v>-0.25</v>
      </c>
      <c r="L189" s="39">
        <v>100</v>
      </c>
      <c r="M189" s="6">
        <v>485.03000000000003</v>
      </c>
      <c r="N189" s="69">
        <v>14.38</v>
      </c>
      <c r="O189" s="40" t="s">
        <v>56</v>
      </c>
      <c r="P189" s="41" t="s">
        <v>56</v>
      </c>
      <c r="Q189" s="42" t="s">
        <v>56</v>
      </c>
      <c r="R189" s="43">
        <v>17.39254</v>
      </c>
      <c r="S189" s="40">
        <v>15.956666666666665</v>
      </c>
      <c r="T189" s="41">
        <v>11.4</v>
      </c>
      <c r="U189" s="44">
        <f t="shared" si="9"/>
        <v>285.28500000000003</v>
      </c>
      <c r="V189" s="13">
        <f t="shared" si="11"/>
        <v>-140.27428048780479</v>
      </c>
    </row>
    <row r="190" spans="2:23" x14ac:dyDescent="0.2">
      <c r="B190" t="s">
        <v>510</v>
      </c>
      <c r="C190" t="s">
        <v>51</v>
      </c>
      <c r="D190" s="45" t="s">
        <v>268</v>
      </c>
      <c r="E190" s="39">
        <v>100</v>
      </c>
      <c r="F190" s="39">
        <v>99.935980000000001</v>
      </c>
      <c r="G190" s="39">
        <v>100</v>
      </c>
      <c r="H190" s="56">
        <v>99.978659999999991</v>
      </c>
      <c r="I190" s="40">
        <v>100</v>
      </c>
      <c r="J190" s="66">
        <v>99.43048777777777</v>
      </c>
      <c r="K190" s="39">
        <v>-0.15</v>
      </c>
      <c r="L190" s="39">
        <v>100</v>
      </c>
      <c r="M190" s="6">
        <v>376.81333333333333</v>
      </c>
      <c r="N190" s="69">
        <v>15.706666666666669</v>
      </c>
      <c r="O190" s="40" t="s">
        <v>56</v>
      </c>
      <c r="P190" s="41" t="s">
        <v>56</v>
      </c>
      <c r="Q190" s="42" t="s">
        <v>56</v>
      </c>
      <c r="R190" s="43">
        <v>19.87012</v>
      </c>
      <c r="S190" s="40">
        <v>14.96</v>
      </c>
      <c r="T190" s="41">
        <v>12.340000000000002</v>
      </c>
      <c r="U190" s="44">
        <f t="shared" si="9"/>
        <v>308.80850000000009</v>
      </c>
      <c r="V190" s="13">
        <f t="shared" si="11"/>
        <v>-116.75078048780472</v>
      </c>
      <c r="W190" s="17"/>
    </row>
    <row r="191" spans="2:23" x14ac:dyDescent="0.2">
      <c r="B191" t="s">
        <v>511</v>
      </c>
      <c r="C191" t="s">
        <v>338</v>
      </c>
      <c r="D191" s="45" t="s">
        <v>264</v>
      </c>
      <c r="E191" s="39"/>
      <c r="F191" s="39"/>
      <c r="G191" s="39">
        <v>100</v>
      </c>
      <c r="H191" s="56">
        <v>100</v>
      </c>
      <c r="I191" s="40">
        <v>93.979999999999976</v>
      </c>
      <c r="J191" s="66">
        <v>90.103829999999988</v>
      </c>
      <c r="K191" s="39">
        <v>3.2533333333333334</v>
      </c>
      <c r="L191" s="39">
        <v>93.979999999999976</v>
      </c>
      <c r="M191" s="6">
        <v>223.67666666666665</v>
      </c>
      <c r="N191" s="69">
        <v>17.55</v>
      </c>
      <c r="O191" s="40" t="s">
        <v>56</v>
      </c>
      <c r="P191" s="41" t="s">
        <v>56</v>
      </c>
      <c r="Q191" s="42" t="s">
        <v>56</v>
      </c>
      <c r="R191" s="43" t="s">
        <v>56</v>
      </c>
      <c r="S191" s="40">
        <v>17.02</v>
      </c>
      <c r="T191" s="41">
        <v>14.516666666666667</v>
      </c>
      <c r="U191" s="44">
        <f t="shared" si="9"/>
        <v>363.27958333333339</v>
      </c>
      <c r="V191" s="13">
        <f t="shared" si="11"/>
        <v>-62.279697154471421</v>
      </c>
    </row>
    <row r="192" spans="2:23" x14ac:dyDescent="0.2">
      <c r="B192" t="s">
        <v>369</v>
      </c>
      <c r="C192" t="s">
        <v>257</v>
      </c>
      <c r="D192" s="45" t="s">
        <v>264</v>
      </c>
      <c r="E192" s="39">
        <v>84.899109999999993</v>
      </c>
      <c r="F192" s="39">
        <v>88.304289999999995</v>
      </c>
      <c r="G192" s="39">
        <v>90.438339999999997</v>
      </c>
      <c r="H192" s="56">
        <v>87.880579999999995</v>
      </c>
      <c r="I192" s="40">
        <v>99.856666666666669</v>
      </c>
      <c r="J192" s="66">
        <v>95.799566666666678</v>
      </c>
      <c r="K192" s="39">
        <v>0.56333333333333335</v>
      </c>
      <c r="L192" s="39">
        <v>100</v>
      </c>
      <c r="M192" s="6">
        <v>395.87000000000006</v>
      </c>
      <c r="N192" s="69">
        <v>14.709999999999999</v>
      </c>
      <c r="O192" s="40" t="s">
        <v>56</v>
      </c>
      <c r="P192" s="41">
        <v>11.67736</v>
      </c>
      <c r="Q192" s="42">
        <v>17.911650000000002</v>
      </c>
      <c r="R192" s="43">
        <v>19.702280000000002</v>
      </c>
      <c r="S192" s="40">
        <v>14.75</v>
      </c>
      <c r="T192" s="41">
        <v>11.11</v>
      </c>
      <c r="U192" s="44">
        <f t="shared" si="9"/>
        <v>278.02775000000003</v>
      </c>
      <c r="V192" s="13">
        <f t="shared" si="11"/>
        <v>-147.53153048780479</v>
      </c>
    </row>
    <row r="193" spans="2:23" x14ac:dyDescent="0.2">
      <c r="B193" t="s">
        <v>512</v>
      </c>
      <c r="C193" t="s">
        <v>371</v>
      </c>
      <c r="D193" s="45" t="s">
        <v>264</v>
      </c>
      <c r="E193" s="39"/>
      <c r="F193" s="39"/>
      <c r="G193" s="39">
        <v>100</v>
      </c>
      <c r="H193" s="56">
        <v>100</v>
      </c>
      <c r="I193" s="40">
        <v>99.176666666666662</v>
      </c>
      <c r="J193" s="66">
        <v>96.559065000000004</v>
      </c>
      <c r="K193" s="39">
        <v>0.46333333333333337</v>
      </c>
      <c r="L193" s="39">
        <v>99.813333333333333</v>
      </c>
      <c r="M193" s="6">
        <v>185.59666666666669</v>
      </c>
      <c r="N193" s="69">
        <v>15.333333333333334</v>
      </c>
      <c r="O193" s="40" t="s">
        <v>56</v>
      </c>
      <c r="P193" s="41" t="s">
        <v>56</v>
      </c>
      <c r="Q193" s="42" t="s">
        <v>56</v>
      </c>
      <c r="R193" s="43" t="s">
        <v>56</v>
      </c>
      <c r="S193" s="40">
        <v>15.68</v>
      </c>
      <c r="T193" s="41">
        <v>10.6</v>
      </c>
      <c r="U193" s="44">
        <f t="shared" si="9"/>
        <v>265.26499999999999</v>
      </c>
      <c r="V193" s="13">
        <f t="shared" si="11"/>
        <v>-160.29428048780483</v>
      </c>
    </row>
    <row r="194" spans="2:23" x14ac:dyDescent="0.2">
      <c r="B194" t="s">
        <v>513</v>
      </c>
      <c r="C194" t="s">
        <v>527</v>
      </c>
      <c r="D194" s="12" t="s">
        <v>387</v>
      </c>
      <c r="E194" s="39"/>
      <c r="F194" s="39">
        <v>95.318879999999993</v>
      </c>
      <c r="G194" s="39">
        <v>95.065060000000003</v>
      </c>
      <c r="H194" s="56">
        <v>95.191969999999998</v>
      </c>
      <c r="I194" s="40">
        <v>98.533333333333346</v>
      </c>
      <c r="J194" s="66">
        <v>97.196787999999998</v>
      </c>
      <c r="K194" s="39">
        <v>-6.3333333333333339E-2</v>
      </c>
      <c r="L194" s="39">
        <v>100</v>
      </c>
      <c r="M194" s="6">
        <v>685.42333333333329</v>
      </c>
      <c r="N194" s="69">
        <v>18.216666666666665</v>
      </c>
      <c r="O194" s="40" t="s">
        <v>56</v>
      </c>
      <c r="P194" s="41" t="s">
        <v>56</v>
      </c>
      <c r="Q194" s="42" t="s">
        <v>56</v>
      </c>
      <c r="R194" s="43" t="s">
        <v>56</v>
      </c>
      <c r="S194" s="40">
        <v>19.395000000000003</v>
      </c>
      <c r="T194" s="41">
        <v>17.196666666666669</v>
      </c>
      <c r="U194" s="44">
        <f t="shared" si="9"/>
        <v>430.34658333333346</v>
      </c>
      <c r="V194" s="14">
        <f t="shared" si="11"/>
        <v>4.787302845528643</v>
      </c>
    </row>
    <row r="195" spans="2:23" x14ac:dyDescent="0.2">
      <c r="B195" t="s">
        <v>324</v>
      </c>
      <c r="C195" t="s">
        <v>340</v>
      </c>
      <c r="D195" s="45" t="s">
        <v>400</v>
      </c>
      <c r="E195" s="39">
        <v>97.440600000000003</v>
      </c>
      <c r="F195" s="39">
        <v>97.68141</v>
      </c>
      <c r="G195" s="39">
        <v>95.266180000000006</v>
      </c>
      <c r="H195" s="56">
        <v>96.796063333333336</v>
      </c>
      <c r="I195" s="40">
        <v>91.663333333333341</v>
      </c>
      <c r="J195" s="66">
        <v>95.450274999999991</v>
      </c>
      <c r="K195" s="39">
        <v>0.76333333333333353</v>
      </c>
      <c r="L195" s="39">
        <v>98.649999999999991</v>
      </c>
      <c r="M195" s="6">
        <v>340.50333333333333</v>
      </c>
      <c r="N195" s="69">
        <v>22.75</v>
      </c>
      <c r="O195" s="40">
        <v>14.600000000000001</v>
      </c>
      <c r="P195" s="41">
        <v>15.520569999999999</v>
      </c>
      <c r="Q195" s="42">
        <v>17.291843333333333</v>
      </c>
      <c r="R195" s="43">
        <v>18.850813333333335</v>
      </c>
      <c r="S195" s="40">
        <v>16.796666666666667</v>
      </c>
      <c r="T195" s="41">
        <v>14.926666666666668</v>
      </c>
      <c r="U195" s="44">
        <f t="shared" si="9"/>
        <v>373.53983333333338</v>
      </c>
      <c r="V195" s="13">
        <f t="shared" si="11"/>
        <v>-52.019447154471436</v>
      </c>
      <c r="W195" t="s">
        <v>468</v>
      </c>
    </row>
    <row r="196" spans="2:23" x14ac:dyDescent="0.2">
      <c r="B196" t="s">
        <v>438</v>
      </c>
      <c r="C196" t="s">
        <v>15</v>
      </c>
      <c r="D196" s="45" t="s">
        <v>262</v>
      </c>
      <c r="E196" s="39">
        <v>98.564710000000005</v>
      </c>
      <c r="F196" s="39">
        <v>99.786550000000005</v>
      </c>
      <c r="G196" s="39">
        <v>99.782769999999999</v>
      </c>
      <c r="H196" s="56">
        <v>99.378010000000017</v>
      </c>
      <c r="I196" s="40">
        <v>99.839999999999989</v>
      </c>
      <c r="J196" s="66">
        <v>96.650795555555561</v>
      </c>
      <c r="K196" s="39">
        <v>0.30333333333333329</v>
      </c>
      <c r="L196" s="39">
        <v>99.93</v>
      </c>
      <c r="M196" s="6">
        <v>273.95666666666665</v>
      </c>
      <c r="N196" s="69">
        <v>14.603333333333333</v>
      </c>
      <c r="O196" s="40" t="s">
        <v>56</v>
      </c>
      <c r="P196" s="41" t="s">
        <v>56</v>
      </c>
      <c r="Q196" s="42" t="s">
        <v>56</v>
      </c>
      <c r="R196" s="43">
        <v>21.182633333333332</v>
      </c>
      <c r="S196" s="40">
        <v>11.423333333333334</v>
      </c>
      <c r="T196" s="41">
        <v>9.1133333333333315</v>
      </c>
      <c r="U196" s="44">
        <f t="shared" ref="U196:U213" si="12">SUM(T196*0.275)*91</f>
        <v>228.06116666666662</v>
      </c>
      <c r="V196" s="13">
        <f t="shared" si="11"/>
        <v>-197.49811382113819</v>
      </c>
    </row>
    <row r="197" spans="2:23" x14ac:dyDescent="0.2">
      <c r="B197" t="s">
        <v>325</v>
      </c>
      <c r="C197" t="s">
        <v>255</v>
      </c>
      <c r="D197" s="45" t="s">
        <v>403</v>
      </c>
      <c r="E197" s="39">
        <v>99.541740000000004</v>
      </c>
      <c r="F197" s="39">
        <v>99.535510000000002</v>
      </c>
      <c r="G197" s="39">
        <v>99.76979</v>
      </c>
      <c r="H197" s="56">
        <v>99.615679999999998</v>
      </c>
      <c r="I197" s="40">
        <v>99.95</v>
      </c>
      <c r="J197" s="66">
        <v>97.491420833333336</v>
      </c>
      <c r="K197" s="39">
        <v>0.49333333333333335</v>
      </c>
      <c r="L197" s="39">
        <v>100</v>
      </c>
      <c r="M197" s="6">
        <v>288.13000000000005</v>
      </c>
      <c r="N197" s="69">
        <v>18.316666666666666</v>
      </c>
      <c r="O197" s="40">
        <v>10.676666666666668</v>
      </c>
      <c r="P197" s="41">
        <v>9.2657300000000014</v>
      </c>
      <c r="Q197" s="42">
        <v>12.367606666666667</v>
      </c>
      <c r="R197" s="43">
        <v>13.804616666666666</v>
      </c>
      <c r="S197" s="40">
        <v>10.886666666666668</v>
      </c>
      <c r="T197" s="41">
        <v>10.423333333333332</v>
      </c>
      <c r="U197" s="44">
        <f t="shared" si="12"/>
        <v>260.84391666666664</v>
      </c>
      <c r="V197" s="13">
        <f t="shared" si="11"/>
        <v>-164.71536382113817</v>
      </c>
    </row>
    <row r="198" spans="2:23" x14ac:dyDescent="0.2">
      <c r="B198" t="s">
        <v>439</v>
      </c>
      <c r="C198" t="s">
        <v>388</v>
      </c>
      <c r="D198" s="45" t="s">
        <v>400</v>
      </c>
      <c r="E198" s="39">
        <v>99.487549999999999</v>
      </c>
      <c r="F198" s="39">
        <v>99.740539999999996</v>
      </c>
      <c r="G198" s="39">
        <v>100</v>
      </c>
      <c r="H198" s="56">
        <v>99.742696666666674</v>
      </c>
      <c r="I198" s="40">
        <v>100</v>
      </c>
      <c r="J198" s="66">
        <v>97.968064999999996</v>
      </c>
      <c r="K198" s="39">
        <v>3.6666666666666667E-2</v>
      </c>
      <c r="L198" s="39">
        <v>100</v>
      </c>
      <c r="M198" s="6">
        <v>380.2833333333333</v>
      </c>
      <c r="N198" s="69">
        <v>13.623333333333333</v>
      </c>
      <c r="O198" s="40" t="s">
        <v>56</v>
      </c>
      <c r="P198" s="41" t="s">
        <v>56</v>
      </c>
      <c r="Q198" s="42" t="s">
        <v>56</v>
      </c>
      <c r="R198" s="43">
        <v>17.618210000000001</v>
      </c>
      <c r="S198" s="40">
        <v>14.520000000000001</v>
      </c>
      <c r="T198" s="41">
        <v>10.353333333333333</v>
      </c>
      <c r="U198" s="44">
        <f t="shared" si="12"/>
        <v>259.09216666666669</v>
      </c>
      <c r="V198" s="13">
        <f t="shared" si="11"/>
        <v>-166.46711382113813</v>
      </c>
    </row>
    <row r="199" spans="2:23" x14ac:dyDescent="0.2">
      <c r="B199" t="s">
        <v>514</v>
      </c>
      <c r="C199" t="s">
        <v>258</v>
      </c>
      <c r="D199" s="45" t="s">
        <v>267</v>
      </c>
      <c r="E199" s="39">
        <v>99.942899999999995</v>
      </c>
      <c r="F199" s="39">
        <v>99.911869999999993</v>
      </c>
      <c r="G199" s="39">
        <v>99.889579999999995</v>
      </c>
      <c r="H199" s="56">
        <v>99.914783333333318</v>
      </c>
      <c r="I199" s="40">
        <v>99.88</v>
      </c>
      <c r="J199" s="66">
        <v>99.609526666666682</v>
      </c>
      <c r="K199" s="39">
        <v>0.56666666666666676</v>
      </c>
      <c r="L199" s="39">
        <v>100</v>
      </c>
      <c r="M199" s="6">
        <v>286.48666666666662</v>
      </c>
      <c r="N199" s="69">
        <v>20.893333333333334</v>
      </c>
      <c r="O199" s="40" t="s">
        <v>56</v>
      </c>
      <c r="P199" s="41" t="s">
        <v>56</v>
      </c>
      <c r="Q199" s="42" t="s">
        <v>56</v>
      </c>
      <c r="R199" s="43">
        <v>18.750993333333334</v>
      </c>
      <c r="S199" s="40">
        <v>15.61</v>
      </c>
      <c r="T199" s="41">
        <v>13.196666666666665</v>
      </c>
      <c r="U199" s="44">
        <f t="shared" si="12"/>
        <v>330.24658333333332</v>
      </c>
      <c r="V199" s="13">
        <f t="shared" si="11"/>
        <v>-95.312697154471493</v>
      </c>
      <c r="W199" s="17"/>
    </row>
    <row r="200" spans="2:23" x14ac:dyDescent="0.2">
      <c r="B200" t="s">
        <v>326</v>
      </c>
      <c r="C200" t="s">
        <v>255</v>
      </c>
      <c r="D200" s="45" t="s">
        <v>403</v>
      </c>
      <c r="E200" s="39">
        <v>99.281170000000003</v>
      </c>
      <c r="F200" s="39">
        <v>99.732759999999999</v>
      </c>
      <c r="G200" s="39">
        <v>93.437510000000003</v>
      </c>
      <c r="H200" s="56">
        <v>97.483813333333345</v>
      </c>
      <c r="I200" s="40">
        <v>99.756666666666661</v>
      </c>
      <c r="J200" s="66">
        <v>98.488870833333337</v>
      </c>
      <c r="K200" s="39">
        <v>-0.51333333333333331</v>
      </c>
      <c r="L200" s="39">
        <v>100</v>
      </c>
      <c r="M200" s="6">
        <v>360.26666666666665</v>
      </c>
      <c r="N200" s="69">
        <v>14.836666666666668</v>
      </c>
      <c r="O200" s="40">
        <v>21.026666666666667</v>
      </c>
      <c r="P200" s="41">
        <v>15.209563333333334</v>
      </c>
      <c r="Q200" s="42">
        <v>28.918446666666664</v>
      </c>
      <c r="R200" s="43">
        <v>35.62444</v>
      </c>
      <c r="S200" s="40">
        <v>23.183333333333334</v>
      </c>
      <c r="T200" s="41">
        <v>20.546666666666667</v>
      </c>
      <c r="U200" s="44">
        <f t="shared" si="12"/>
        <v>514.18033333333335</v>
      </c>
      <c r="V200" s="13">
        <f t="shared" si="11"/>
        <v>88.621052845528538</v>
      </c>
      <c r="W200" t="s">
        <v>586</v>
      </c>
    </row>
    <row r="201" spans="2:23" x14ac:dyDescent="0.2">
      <c r="B201" t="s">
        <v>361</v>
      </c>
      <c r="C201" t="s">
        <v>35</v>
      </c>
      <c r="D201" s="45" t="s">
        <v>267</v>
      </c>
      <c r="E201" s="39">
        <v>99.997309999999999</v>
      </c>
      <c r="F201" s="39">
        <v>100</v>
      </c>
      <c r="G201" s="39">
        <v>100</v>
      </c>
      <c r="H201" s="56">
        <v>99.999103333333323</v>
      </c>
      <c r="I201" s="40">
        <v>100</v>
      </c>
      <c r="J201" s="66">
        <v>99.624035833333323</v>
      </c>
      <c r="K201" s="39">
        <v>-0.14333333333333334</v>
      </c>
      <c r="L201" s="39">
        <v>100</v>
      </c>
      <c r="M201" s="6">
        <v>434.17333333333335</v>
      </c>
      <c r="N201" s="69">
        <v>16.62</v>
      </c>
      <c r="O201" s="40" t="s">
        <v>56</v>
      </c>
      <c r="P201" s="41" t="s">
        <v>56</v>
      </c>
      <c r="Q201" s="42" t="s">
        <v>56</v>
      </c>
      <c r="R201" s="43">
        <v>16.75</v>
      </c>
      <c r="S201" s="40">
        <v>15.036666666666667</v>
      </c>
      <c r="T201" s="41">
        <v>12.073333333333332</v>
      </c>
      <c r="U201" s="44">
        <f t="shared" si="12"/>
        <v>302.13516666666669</v>
      </c>
      <c r="V201" s="13">
        <f t="shared" si="11"/>
        <v>-123.42411382113812</v>
      </c>
    </row>
    <row r="202" spans="2:23" x14ac:dyDescent="0.2">
      <c r="B202" t="s">
        <v>327</v>
      </c>
      <c r="C202" t="s">
        <v>341</v>
      </c>
      <c r="D202" s="45" t="s">
        <v>401</v>
      </c>
      <c r="E202" s="39">
        <v>99.20326</v>
      </c>
      <c r="F202" s="39">
        <v>99.342950000000002</v>
      </c>
      <c r="G202" s="39">
        <v>99.691059999999993</v>
      </c>
      <c r="H202" s="56">
        <v>99.412423333333322</v>
      </c>
      <c r="I202" s="40">
        <v>99.916666666666671</v>
      </c>
      <c r="J202" s="66">
        <v>99.190190833333347</v>
      </c>
      <c r="K202" s="39">
        <v>-0.25333333333333335</v>
      </c>
      <c r="L202" s="39">
        <v>100</v>
      </c>
      <c r="M202" s="6">
        <v>357.03333333333336</v>
      </c>
      <c r="N202" s="69">
        <v>19.959999999999997</v>
      </c>
      <c r="O202" s="40">
        <v>12.52</v>
      </c>
      <c r="P202" s="41">
        <v>13.096909999999998</v>
      </c>
      <c r="Q202" s="42">
        <v>17.517009999999999</v>
      </c>
      <c r="R202" s="43">
        <v>19.468676666666667</v>
      </c>
      <c r="S202" s="40">
        <v>15.056666666666667</v>
      </c>
      <c r="T202" s="41">
        <v>12.21</v>
      </c>
      <c r="U202" s="44">
        <f t="shared" si="12"/>
        <v>305.55525000000006</v>
      </c>
      <c r="V202" s="13">
        <f t="shared" ref="V202:V208" si="13">U202-U$214</f>
        <v>-120.00403048780476</v>
      </c>
    </row>
    <row r="203" spans="2:23" x14ac:dyDescent="0.2">
      <c r="B203" t="s">
        <v>370</v>
      </c>
      <c r="C203" t="s">
        <v>388</v>
      </c>
      <c r="D203" s="45" t="s">
        <v>400</v>
      </c>
      <c r="E203" s="39">
        <v>99.02355</v>
      </c>
      <c r="F203" s="39">
        <v>98.56711</v>
      </c>
      <c r="G203" s="39">
        <v>96.672619999999995</v>
      </c>
      <c r="H203" s="56">
        <v>98.087760000000003</v>
      </c>
      <c r="I203" s="40">
        <v>98.339999999999989</v>
      </c>
      <c r="J203" s="66">
        <v>98.610935833333329</v>
      </c>
      <c r="K203" s="39">
        <v>0.51</v>
      </c>
      <c r="L203" s="39">
        <v>100</v>
      </c>
      <c r="M203" s="6">
        <v>605.92333333333329</v>
      </c>
      <c r="N203" s="69">
        <v>23.213333333333335</v>
      </c>
      <c r="O203" s="40" t="s">
        <v>56</v>
      </c>
      <c r="P203" s="41" t="s">
        <v>56</v>
      </c>
      <c r="Q203" s="42">
        <v>22.355520000000002</v>
      </c>
      <c r="R203" s="43">
        <v>23.42197333333333</v>
      </c>
      <c r="S203" s="40">
        <v>18.510000000000002</v>
      </c>
      <c r="T203" s="41">
        <v>16.099999999999998</v>
      </c>
      <c r="U203" s="44">
        <f t="shared" si="12"/>
        <v>402.90250000000003</v>
      </c>
      <c r="V203" s="13">
        <f t="shared" si="13"/>
        <v>-22.656780487804781</v>
      </c>
    </row>
    <row r="204" spans="2:23" x14ac:dyDescent="0.2">
      <c r="B204" t="s">
        <v>395</v>
      </c>
      <c r="C204" t="s">
        <v>340</v>
      </c>
      <c r="D204" s="45" t="s">
        <v>400</v>
      </c>
      <c r="E204" s="39">
        <v>99.856080000000006</v>
      </c>
      <c r="F204" s="39">
        <v>99.959419999999994</v>
      </c>
      <c r="G204" s="39">
        <v>99.992369999999994</v>
      </c>
      <c r="H204" s="56">
        <v>99.935956666666655</v>
      </c>
      <c r="I204" s="40">
        <v>99.973333333333343</v>
      </c>
      <c r="J204" s="66">
        <v>99.366442000000006</v>
      </c>
      <c r="K204" s="39">
        <v>0</v>
      </c>
      <c r="L204" s="39">
        <v>100</v>
      </c>
      <c r="M204" s="6">
        <v>305.85333333333341</v>
      </c>
      <c r="N204" s="69">
        <v>14.336666666666668</v>
      </c>
      <c r="O204" s="40" t="s">
        <v>56</v>
      </c>
      <c r="P204" s="41">
        <v>18.78</v>
      </c>
      <c r="Q204" s="42">
        <v>14</v>
      </c>
      <c r="R204" s="43">
        <v>13.939310000000001</v>
      </c>
      <c r="S204" s="40">
        <v>10.39</v>
      </c>
      <c r="T204" s="41">
        <v>9.0733333333333324</v>
      </c>
      <c r="U204" s="44">
        <f t="shared" si="12"/>
        <v>227.06016666666665</v>
      </c>
      <c r="V204" s="13">
        <f t="shared" si="13"/>
        <v>-198.49911382113817</v>
      </c>
    </row>
    <row r="205" spans="2:23" x14ac:dyDescent="0.2">
      <c r="B205" t="s">
        <v>440</v>
      </c>
      <c r="C205" t="s">
        <v>15</v>
      </c>
      <c r="D205" s="45" t="s">
        <v>264</v>
      </c>
      <c r="E205" s="39">
        <v>98.15361</v>
      </c>
      <c r="F205" s="39">
        <v>99.184160000000006</v>
      </c>
      <c r="G205" s="39">
        <v>99.013210000000001</v>
      </c>
      <c r="H205" s="56">
        <v>98.783659999999998</v>
      </c>
      <c r="I205" s="40">
        <v>92.276666666666657</v>
      </c>
      <c r="J205" s="66">
        <v>95.068267500000005</v>
      </c>
      <c r="K205" s="39">
        <v>-0.82</v>
      </c>
      <c r="L205" s="39">
        <v>99.366666666666674</v>
      </c>
      <c r="M205" s="6">
        <v>395.07333333333332</v>
      </c>
      <c r="N205" s="69">
        <v>23.709999999999997</v>
      </c>
      <c r="O205" s="40" t="s">
        <v>56</v>
      </c>
      <c r="P205" s="41" t="s">
        <v>56</v>
      </c>
      <c r="Q205" s="42" t="s">
        <v>56</v>
      </c>
      <c r="R205" s="43">
        <v>14.626129999999998</v>
      </c>
      <c r="S205" s="40">
        <v>15.786666666666667</v>
      </c>
      <c r="T205" s="41">
        <v>12.88</v>
      </c>
      <c r="U205" s="44">
        <f t="shared" si="12"/>
        <v>322.32200000000006</v>
      </c>
      <c r="V205" s="13">
        <f t="shared" si="13"/>
        <v>-103.23728048780475</v>
      </c>
    </row>
    <row r="206" spans="2:23" x14ac:dyDescent="0.2">
      <c r="B206" t="s">
        <v>366</v>
      </c>
      <c r="C206" t="s">
        <v>367</v>
      </c>
      <c r="D206" s="45" t="s">
        <v>264</v>
      </c>
      <c r="E206" s="39">
        <v>98.954059999999998</v>
      </c>
      <c r="F206" s="39">
        <v>98.648009999999999</v>
      </c>
      <c r="G206" s="39">
        <v>76.434899999999999</v>
      </c>
      <c r="H206" s="56">
        <v>91.34565666666667</v>
      </c>
      <c r="I206" s="40">
        <v>86.366666666666674</v>
      </c>
      <c r="J206" s="66">
        <v>93.905295833333341</v>
      </c>
      <c r="K206" s="39">
        <v>-0.43</v>
      </c>
      <c r="L206" s="39">
        <v>100</v>
      </c>
      <c r="M206" s="6">
        <v>310.07</v>
      </c>
      <c r="N206" s="69">
        <v>23.209999999999997</v>
      </c>
      <c r="O206" s="40" t="s">
        <v>56</v>
      </c>
      <c r="P206" s="41">
        <v>16.453849999999999</v>
      </c>
      <c r="Q206" s="42">
        <v>24.034323333333333</v>
      </c>
      <c r="R206" s="43">
        <v>26.979453333333336</v>
      </c>
      <c r="S206" s="40">
        <v>19.790000000000003</v>
      </c>
      <c r="T206" s="41">
        <v>18.166666666666668</v>
      </c>
      <c r="U206" s="44">
        <f t="shared" si="12"/>
        <v>454.62083333333345</v>
      </c>
      <c r="V206" s="14">
        <f t="shared" si="13"/>
        <v>29.061552845528638</v>
      </c>
      <c r="W206" t="s">
        <v>635</v>
      </c>
    </row>
    <row r="207" spans="2:23" x14ac:dyDescent="0.2">
      <c r="B207" t="s">
        <v>515</v>
      </c>
      <c r="C207" t="s">
        <v>528</v>
      </c>
      <c r="D207" s="12"/>
      <c r="E207" s="39">
        <v>75.687430000000006</v>
      </c>
      <c r="F207" s="39">
        <v>98.992919999999998</v>
      </c>
      <c r="G207" s="39">
        <v>97.616510000000005</v>
      </c>
      <c r="H207" s="56">
        <v>90.765620000000013</v>
      </c>
      <c r="I207" s="40">
        <v>98.59333333333332</v>
      </c>
      <c r="J207" s="66">
        <v>94.679476666666673</v>
      </c>
      <c r="K207" s="39">
        <v>-7.6666666666666661E-2</v>
      </c>
      <c r="L207" s="39">
        <v>100</v>
      </c>
      <c r="M207" s="6">
        <v>337.77</v>
      </c>
      <c r="N207" s="69">
        <v>17.97666666666667</v>
      </c>
      <c r="O207" s="40" t="s">
        <v>56</v>
      </c>
      <c r="P207" s="41" t="s">
        <v>56</v>
      </c>
      <c r="Q207" s="42" t="s">
        <v>56</v>
      </c>
      <c r="R207" s="43" t="s">
        <v>56</v>
      </c>
      <c r="S207" s="40">
        <v>17.883333333333333</v>
      </c>
      <c r="T207" s="41">
        <v>14.196666666666667</v>
      </c>
      <c r="U207" s="44">
        <f t="shared" si="12"/>
        <v>355.27158333333335</v>
      </c>
      <c r="V207" s="13">
        <f t="shared" si="13"/>
        <v>-70.287697154471459</v>
      </c>
    </row>
    <row r="208" spans="2:23" x14ac:dyDescent="0.2">
      <c r="B208" t="s">
        <v>516</v>
      </c>
      <c r="C208" t="s">
        <v>9</v>
      </c>
      <c r="D208" s="45" t="s">
        <v>402</v>
      </c>
      <c r="E208" s="39">
        <v>97.825540000000004</v>
      </c>
      <c r="F208" s="39">
        <v>98.248059999999995</v>
      </c>
      <c r="G208" s="39">
        <v>98.411289999999994</v>
      </c>
      <c r="H208" s="56">
        <v>98.161630000000002</v>
      </c>
      <c r="I208" s="40">
        <v>94.01</v>
      </c>
      <c r="J208" s="66">
        <v>95.821468333333328</v>
      </c>
      <c r="K208" s="39">
        <v>0.28666666666666668</v>
      </c>
      <c r="L208" s="39">
        <v>100</v>
      </c>
      <c r="M208" s="6">
        <v>519.52666666666664</v>
      </c>
      <c r="N208" s="69">
        <v>21.820000000000004</v>
      </c>
      <c r="O208" s="40" t="s">
        <v>56</v>
      </c>
      <c r="P208" s="41" t="s">
        <v>56</v>
      </c>
      <c r="Q208" s="42" t="s">
        <v>56</v>
      </c>
      <c r="R208" s="43">
        <v>15.3</v>
      </c>
      <c r="S208" s="40">
        <v>15.886666666666665</v>
      </c>
      <c r="T208" s="41">
        <v>13.186666666666667</v>
      </c>
      <c r="U208" s="44">
        <f t="shared" si="12"/>
        <v>329.99633333333338</v>
      </c>
      <c r="V208" s="13">
        <f t="shared" si="13"/>
        <v>-95.562947154471431</v>
      </c>
    </row>
    <row r="209" spans="2:23" x14ac:dyDescent="0.2">
      <c r="B209" t="s">
        <v>610</v>
      </c>
      <c r="C209" t="s">
        <v>609</v>
      </c>
      <c r="D209" t="s">
        <v>400</v>
      </c>
      <c r="E209" s="39">
        <v>97.987319999999997</v>
      </c>
      <c r="F209" s="39">
        <v>98.809780000000003</v>
      </c>
      <c r="G209" s="56">
        <v>99.858549999999994</v>
      </c>
      <c r="H209" s="56">
        <v>98.885216666666665</v>
      </c>
      <c r="I209" s="40">
        <v>99.146666666666661</v>
      </c>
      <c r="J209" s="66">
        <v>98.120901666666668</v>
      </c>
      <c r="K209" s="1">
        <v>-1.4400000000000002</v>
      </c>
      <c r="L209" s="25">
        <v>99.373333333333335</v>
      </c>
      <c r="M209" s="6">
        <v>394.73333333333335</v>
      </c>
      <c r="N209" s="6">
        <v>8.0266666666666655</v>
      </c>
      <c r="O209" s="40" t="s">
        <v>56</v>
      </c>
      <c r="P209" s="58">
        <v>5.15</v>
      </c>
      <c r="Q209" s="59">
        <v>10.73</v>
      </c>
      <c r="R209" s="57">
        <v>12.03</v>
      </c>
      <c r="S209" s="47">
        <v>9.2299999999999986</v>
      </c>
      <c r="T209" s="68">
        <v>8.3533333333333335</v>
      </c>
      <c r="U209" s="44">
        <f t="shared" si="12"/>
        <v>209.0421666666667</v>
      </c>
      <c r="V209" s="13">
        <f>U209-U$143</f>
        <v>-240.74049999999997</v>
      </c>
      <c r="W209" t="s">
        <v>575</v>
      </c>
    </row>
    <row r="210" spans="2:23" x14ac:dyDescent="0.2">
      <c r="B210" t="s">
        <v>611</v>
      </c>
      <c r="C210" t="s">
        <v>13</v>
      </c>
      <c r="D210" t="s">
        <v>400</v>
      </c>
      <c r="E210"/>
      <c r="I210" s="40">
        <v>95.24</v>
      </c>
      <c r="J210">
        <v>95.24</v>
      </c>
      <c r="K210">
        <v>-0.17</v>
      </c>
      <c r="L210">
        <v>99.910000000000011</v>
      </c>
      <c r="M210" s="6">
        <v>352.94666666666672</v>
      </c>
      <c r="N210" s="6">
        <v>14.82</v>
      </c>
      <c r="O210" s="61" t="s">
        <v>56</v>
      </c>
      <c r="P210" s="41" t="s">
        <v>56</v>
      </c>
      <c r="Q210" s="42" t="s">
        <v>56</v>
      </c>
      <c r="R210" s="43" t="s">
        <v>56</v>
      </c>
      <c r="S210" s="40" t="s">
        <v>56</v>
      </c>
      <c r="T210" s="67">
        <v>10.41</v>
      </c>
      <c r="U210" s="44">
        <f t="shared" si="12"/>
        <v>260.51024999999998</v>
      </c>
      <c r="V210" s="13">
        <f>U210-U$143</f>
        <v>-189.27241666666669</v>
      </c>
    </row>
    <row r="211" spans="2:23" x14ac:dyDescent="0.2">
      <c r="B211" t="s">
        <v>517</v>
      </c>
      <c r="C211" t="s">
        <v>330</v>
      </c>
      <c r="D211" s="12" t="s">
        <v>400</v>
      </c>
      <c r="E211" s="39"/>
      <c r="F211" s="39"/>
      <c r="G211" s="39">
        <v>98.447609999999997</v>
      </c>
      <c r="H211" s="56">
        <v>98.447609999999997</v>
      </c>
      <c r="I211" s="40">
        <v>99.12</v>
      </c>
      <c r="J211" s="66">
        <v>98.951902499999989</v>
      </c>
      <c r="K211" s="39">
        <v>0.02</v>
      </c>
      <c r="L211" s="39">
        <v>100</v>
      </c>
      <c r="M211" s="6">
        <v>225.58666666666667</v>
      </c>
      <c r="N211" s="69">
        <v>15.996666666666668</v>
      </c>
      <c r="O211" s="40" t="s">
        <v>56</v>
      </c>
      <c r="P211" s="41" t="s">
        <v>56</v>
      </c>
      <c r="Q211" s="42" t="s">
        <v>56</v>
      </c>
      <c r="R211" s="43" t="s">
        <v>56</v>
      </c>
      <c r="S211" s="40">
        <v>12.54</v>
      </c>
      <c r="T211" s="41">
        <v>7.6266666666666678</v>
      </c>
      <c r="U211" s="44">
        <f t="shared" si="12"/>
        <v>190.85733333333337</v>
      </c>
      <c r="V211" s="13">
        <f>U211-U$214</f>
        <v>-234.70194715447144</v>
      </c>
    </row>
    <row r="212" spans="2:23" x14ac:dyDescent="0.2">
      <c r="B212" t="s">
        <v>308</v>
      </c>
      <c r="C212" t="s">
        <v>47</v>
      </c>
      <c r="D212" s="45" t="s">
        <v>269</v>
      </c>
      <c r="E212" s="39">
        <v>98.675780000000003</v>
      </c>
      <c r="F212" s="39">
        <v>99.268029999999996</v>
      </c>
      <c r="G212" s="39">
        <v>99.734809999999996</v>
      </c>
      <c r="H212" s="56">
        <v>99.226206666666656</v>
      </c>
      <c r="I212" s="40">
        <v>99.796666666666667</v>
      </c>
      <c r="J212" s="66">
        <v>98.370808333333329</v>
      </c>
      <c r="K212" s="39">
        <v>9.6666666666666665E-2</v>
      </c>
      <c r="L212" s="39">
        <v>100</v>
      </c>
      <c r="M212" s="53">
        <v>594.70000000000005</v>
      </c>
      <c r="N212" s="69">
        <v>19.626666666666665</v>
      </c>
      <c r="O212" s="40">
        <v>18.343333333333334</v>
      </c>
      <c r="P212" s="41">
        <v>15.783886666666668</v>
      </c>
      <c r="Q212" s="42">
        <v>18.13128</v>
      </c>
      <c r="R212" s="43">
        <v>22.190770000000001</v>
      </c>
      <c r="S212" s="40">
        <v>17.183333333333334</v>
      </c>
      <c r="T212" s="41">
        <v>17.093333333333334</v>
      </c>
      <c r="U212" s="44">
        <f t="shared" si="12"/>
        <v>427.76066666666668</v>
      </c>
      <c r="V212" s="14">
        <f>U212-U$214</f>
        <v>2.2013861788618669</v>
      </c>
      <c r="W212" t="s">
        <v>587</v>
      </c>
    </row>
    <row r="213" spans="2:23" x14ac:dyDescent="0.2">
      <c r="B213" t="s">
        <v>309</v>
      </c>
      <c r="C213" t="s">
        <v>43</v>
      </c>
      <c r="D213" s="45" t="s">
        <v>269</v>
      </c>
      <c r="E213" s="39">
        <v>99.923810000000003</v>
      </c>
      <c r="F213" s="39">
        <v>99.912660000000002</v>
      </c>
      <c r="G213" s="39">
        <v>99.941990000000004</v>
      </c>
      <c r="H213" s="56">
        <v>99.926153333333332</v>
      </c>
      <c r="I213" s="40">
        <v>99.936666666666667</v>
      </c>
      <c r="J213" s="66">
        <v>99.838661666666681</v>
      </c>
      <c r="K213" s="39">
        <v>0.12333333333333334</v>
      </c>
      <c r="L213" s="39">
        <v>100</v>
      </c>
      <c r="M213" s="53">
        <v>344.4</v>
      </c>
      <c r="N213" s="69">
        <v>16.643333333333334</v>
      </c>
      <c r="O213" s="40">
        <v>14.020000000000001</v>
      </c>
      <c r="P213" s="41">
        <v>14.088186666666667</v>
      </c>
      <c r="Q213" s="42">
        <v>16.845370000000003</v>
      </c>
      <c r="R213" s="43">
        <v>18.465306666666667</v>
      </c>
      <c r="S213" s="40">
        <v>14.356666666666667</v>
      </c>
      <c r="T213" s="41">
        <v>12.353333333333333</v>
      </c>
      <c r="U213" s="44">
        <f t="shared" si="12"/>
        <v>309.1421666666667</v>
      </c>
      <c r="V213" s="13">
        <f>U213-U$214</f>
        <v>-116.41711382113812</v>
      </c>
      <c r="W213" t="s">
        <v>587</v>
      </c>
    </row>
    <row r="214" spans="2:23" x14ac:dyDescent="0.2">
      <c r="B214" s="12"/>
      <c r="C214" s="12"/>
      <c r="D214" s="38"/>
      <c r="E214" s="21">
        <f>SUM(E3:E213)/191</f>
        <v>92.95243869109953</v>
      </c>
      <c r="F214" s="21">
        <f>SUM(F3:F213)/197</f>
        <v>94.840901675126887</v>
      </c>
      <c r="G214" s="21">
        <f>SUM(G3:G213)/206</f>
        <v>95.740055048543681</v>
      </c>
      <c r="H214" s="65">
        <f>SUM(H3:H213)/206</f>
        <v>94.417860194174779</v>
      </c>
      <c r="I214" s="65">
        <f>SUM(I3:I213)/210</f>
        <v>94.734698412698407</v>
      </c>
      <c r="J214" s="65">
        <f>SUM(J3:J213)/212</f>
        <v>91.59432594089823</v>
      </c>
      <c r="K214" s="21">
        <f>SUM(K3:K213)/190</f>
        <v>0.29296491228070182</v>
      </c>
      <c r="L214" s="21">
        <f>SUM(L3:L213)/210</f>
        <v>99.209365079365071</v>
      </c>
      <c r="M214" s="21">
        <f>SUM(M3:M213)/204</f>
        <v>536.69388071895457</v>
      </c>
      <c r="N214" s="21">
        <f>SUM(N3:N213)/208</f>
        <v>18.107692307692318</v>
      </c>
      <c r="O214" s="9">
        <v>23.937876712328766</v>
      </c>
      <c r="P214" s="9">
        <v>21.277591446078429</v>
      </c>
      <c r="Q214" s="9">
        <v>25.344460382716061</v>
      </c>
      <c r="R214" s="9">
        <v>28.214885707070703</v>
      </c>
      <c r="S214" s="21">
        <f>SUM(S3:S213)/200</f>
        <v>20.323491666666662</v>
      </c>
      <c r="T214" s="21">
        <f>SUM(T3:T213)/206</f>
        <v>17.137378640776699</v>
      </c>
      <c r="U214" s="28">
        <f>SUM(U3:U213)/205</f>
        <v>425.55928048780481</v>
      </c>
      <c r="V214" s="21"/>
    </row>
    <row r="216" spans="2:23" x14ac:dyDescent="0.2">
      <c r="E216"/>
    </row>
    <row r="217" spans="2:23" x14ac:dyDescent="0.2">
      <c r="E217"/>
    </row>
    <row r="218" spans="2:23" x14ac:dyDescent="0.2">
      <c r="E218"/>
    </row>
    <row r="219" spans="2:23" x14ac:dyDescent="0.2">
      <c r="E219"/>
    </row>
    <row r="220" spans="2:23" x14ac:dyDescent="0.2">
      <c r="E220"/>
    </row>
    <row r="221" spans="2:23" x14ac:dyDescent="0.2">
      <c r="E221"/>
    </row>
    <row r="222" spans="2:23" x14ac:dyDescent="0.2">
      <c r="E222"/>
    </row>
    <row r="223" spans="2:23" x14ac:dyDescent="0.2">
      <c r="E223"/>
    </row>
    <row r="224" spans="2:23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</sheetData>
  <autoFilter ref="B2:W211" xr:uid="{ECD96C3E-E451-A84C-A9B3-422BB2837935}"/>
  <mergeCells count="4">
    <mergeCell ref="K1:L1"/>
    <mergeCell ref="O1:S1"/>
    <mergeCell ref="U1:V1"/>
    <mergeCell ref="E1:J1"/>
  </mergeCells>
  <phoneticPr fontId="4" type="noConversion"/>
  <pageMargins left="0.75" right="0.75" top="1" bottom="1" header="0.5" footer="0.5"/>
  <pageSetup paperSize="9" scale="38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4E7D-244B-A445-8F43-054BFE68413D}">
  <sheetPr>
    <pageSetUpPr fitToPage="1"/>
  </sheetPr>
  <dimension ref="B1:AF230"/>
  <sheetViews>
    <sheetView tabSelected="1" topLeftCell="A89" zoomScale="74" zoomScaleNormal="74" workbookViewId="0">
      <pane xSplit="2" topLeftCell="C1" activePane="topRight" state="frozen"/>
      <selection pane="topRight" activeCell="Y29" sqref="Y29"/>
    </sheetView>
  </sheetViews>
  <sheetFormatPr baseColWidth="10" defaultRowHeight="16" x14ac:dyDescent="0.2"/>
  <cols>
    <col min="2" max="2" width="56" customWidth="1"/>
    <col min="3" max="3" width="16.83203125" customWidth="1"/>
    <col min="4" max="4" width="20.6640625" customWidth="1"/>
    <col min="5" max="11" width="13.5" customWidth="1"/>
    <col min="12" max="12" width="22.1640625" style="5" customWidth="1"/>
    <col min="13" max="13" width="13.5" customWidth="1"/>
    <col min="14" max="22" width="13.5" style="5" customWidth="1"/>
    <col min="23" max="23" width="8.1640625" customWidth="1"/>
    <col min="24" max="24" width="98.6640625" bestFit="1" customWidth="1"/>
  </cols>
  <sheetData>
    <row r="1" spans="2:24" ht="21" x14ac:dyDescent="0.25">
      <c r="E1" s="108" t="s">
        <v>547</v>
      </c>
      <c r="F1" s="108"/>
      <c r="G1" s="108"/>
      <c r="H1" s="108"/>
      <c r="I1" s="108"/>
      <c r="J1" s="55"/>
      <c r="K1" s="107" t="s">
        <v>38</v>
      </c>
      <c r="L1" s="107"/>
      <c r="M1" s="22"/>
      <c r="N1" s="22"/>
      <c r="O1" s="108" t="s">
        <v>548</v>
      </c>
      <c r="P1" s="108"/>
      <c r="Q1" s="108"/>
      <c r="R1" s="108"/>
      <c r="S1" s="108"/>
      <c r="T1" s="55"/>
      <c r="U1" s="109" t="s">
        <v>60</v>
      </c>
      <c r="V1" s="109"/>
      <c r="W1" s="22"/>
    </row>
    <row r="2" spans="2:24" x14ac:dyDescent="0.2">
      <c r="B2" s="7" t="s">
        <v>39</v>
      </c>
      <c r="C2" s="7" t="s">
        <v>385</v>
      </c>
      <c r="E2" s="29" t="s">
        <v>542</v>
      </c>
      <c r="F2" s="29" t="s">
        <v>543</v>
      </c>
      <c r="G2" s="30" t="s">
        <v>544</v>
      </c>
      <c r="H2" s="30" t="s">
        <v>545</v>
      </c>
      <c r="I2" s="29" t="s">
        <v>616</v>
      </c>
      <c r="J2" s="29" t="s">
        <v>546</v>
      </c>
      <c r="K2" s="31" t="s">
        <v>38</v>
      </c>
      <c r="L2" s="31" t="s">
        <v>619</v>
      </c>
      <c r="M2" s="31" t="s">
        <v>54</v>
      </c>
      <c r="N2" s="31" t="s">
        <v>55</v>
      </c>
      <c r="O2" s="32" t="s">
        <v>422</v>
      </c>
      <c r="P2" s="33" t="s">
        <v>555</v>
      </c>
      <c r="Q2" s="34" t="s">
        <v>556</v>
      </c>
      <c r="R2" s="35" t="s">
        <v>589</v>
      </c>
      <c r="S2" s="32" t="s">
        <v>557</v>
      </c>
      <c r="T2" s="62" t="s">
        <v>607</v>
      </c>
      <c r="U2" s="31" t="s">
        <v>60</v>
      </c>
      <c r="V2" s="31" t="s">
        <v>263</v>
      </c>
      <c r="W2" s="31" t="s">
        <v>63</v>
      </c>
    </row>
    <row r="3" spans="2:24" ht="18" customHeight="1" x14ac:dyDescent="0.2">
      <c r="B3" t="s">
        <v>246</v>
      </c>
      <c r="C3" s="72"/>
      <c r="D3" t="s">
        <v>262</v>
      </c>
      <c r="E3" s="39">
        <v>29.168610000000001</v>
      </c>
      <c r="F3" s="39">
        <v>36.27205</v>
      </c>
      <c r="G3" s="56">
        <v>98.466260000000005</v>
      </c>
      <c r="H3" s="64">
        <v>54.635640000000002</v>
      </c>
      <c r="I3" s="40">
        <v>98.646666666666661</v>
      </c>
      <c r="J3" s="66">
        <v>69.088565833333334</v>
      </c>
      <c r="K3" s="1">
        <v>0.26333333333333336</v>
      </c>
      <c r="L3" s="25">
        <v>100</v>
      </c>
      <c r="M3" s="6">
        <v>768.10666666666668</v>
      </c>
      <c r="N3" s="1">
        <v>18.136666666666667</v>
      </c>
      <c r="O3" s="73">
        <v>27.85</v>
      </c>
      <c r="P3" s="51">
        <v>26.57</v>
      </c>
      <c r="Q3" s="52">
        <v>28.96</v>
      </c>
      <c r="R3" s="42">
        <v>23.86</v>
      </c>
      <c r="S3" s="74">
        <v>21.256666666666664</v>
      </c>
      <c r="T3" s="47">
        <v>20.786666666666665</v>
      </c>
      <c r="U3" s="60">
        <f>SUM(T3*0.275)*91</f>
        <v>520.18633333333332</v>
      </c>
      <c r="V3" s="14">
        <f t="shared" ref="V3:V34" si="0">U3-U$144</f>
        <v>15.047472916666493</v>
      </c>
      <c r="W3" s="49">
        <f>SUM((T3*0.21233)*91)/1000</f>
        <v>0.40164059693333332</v>
      </c>
      <c r="X3" t="s">
        <v>559</v>
      </c>
    </row>
    <row r="4" spans="2:24" x14ac:dyDescent="0.2">
      <c r="B4" t="s">
        <v>357</v>
      </c>
      <c r="C4" s="72">
        <v>45444</v>
      </c>
      <c r="D4" t="s">
        <v>267</v>
      </c>
      <c r="E4" s="39">
        <v>99.361429999999999</v>
      </c>
      <c r="F4" s="39">
        <v>98.026480000000006</v>
      </c>
      <c r="G4" s="56">
        <v>99.969250000000002</v>
      </c>
      <c r="H4" s="56">
        <v>99.119053333333341</v>
      </c>
      <c r="I4" s="40">
        <v>99.719999999999985</v>
      </c>
      <c r="J4" s="66">
        <v>99.255567500000026</v>
      </c>
      <c r="K4" s="1">
        <v>-0.37666666666666665</v>
      </c>
      <c r="L4" s="25">
        <v>100</v>
      </c>
      <c r="M4" s="6">
        <v>395.83333333333331</v>
      </c>
      <c r="N4" s="75"/>
      <c r="O4" s="76">
        <v>13.41</v>
      </c>
      <c r="P4" s="77">
        <v>12.04</v>
      </c>
      <c r="Q4" s="78">
        <v>14.05</v>
      </c>
      <c r="R4" s="42">
        <v>16.34</v>
      </c>
      <c r="S4" s="74">
        <v>13.36</v>
      </c>
      <c r="T4" s="47">
        <v>11.606666666666667</v>
      </c>
      <c r="U4" s="60">
        <f>SUM(T4*0.275)*91</f>
        <v>290.45683333333335</v>
      </c>
      <c r="V4" s="13">
        <f t="shared" si="0"/>
        <v>-214.68202708333348</v>
      </c>
      <c r="W4" s="49">
        <f t="shared" ref="W4:W67" si="1">SUM((T4*0.21233)*91)/1000</f>
        <v>0.22426436153333332</v>
      </c>
    </row>
    <row r="5" spans="2:24" x14ac:dyDescent="0.2">
      <c r="B5" t="s">
        <v>68</v>
      </c>
      <c r="C5" s="72">
        <v>45638</v>
      </c>
      <c r="D5" t="s">
        <v>264</v>
      </c>
      <c r="E5" s="39">
        <v>99.439260000000004</v>
      </c>
      <c r="F5" s="39">
        <v>99.583939999999998</v>
      </c>
      <c r="G5" s="56">
        <v>99.974630000000005</v>
      </c>
      <c r="H5" s="56">
        <v>99.665943333333345</v>
      </c>
      <c r="I5" s="40">
        <v>99.956666666666663</v>
      </c>
      <c r="J5" s="66">
        <v>99.278328333333334</v>
      </c>
      <c r="K5" s="1">
        <v>0.39333333333333337</v>
      </c>
      <c r="L5" s="25">
        <v>100</v>
      </c>
      <c r="M5" s="6">
        <v>437.97</v>
      </c>
      <c r="N5" s="1">
        <v>12.579999999999998</v>
      </c>
      <c r="O5" s="73">
        <v>14.4</v>
      </c>
      <c r="P5" s="51">
        <v>12.85</v>
      </c>
      <c r="Q5" s="52">
        <v>16.59</v>
      </c>
      <c r="R5" s="42">
        <v>19.13</v>
      </c>
      <c r="S5" s="74">
        <v>14.046666666666667</v>
      </c>
      <c r="T5" s="47">
        <v>12.166666666666666</v>
      </c>
      <c r="U5" s="60">
        <f t="shared" ref="U5:U68" si="2">SUM(T5*0.275)*91</f>
        <v>304.47083333333336</v>
      </c>
      <c r="V5" s="13">
        <f t="shared" si="0"/>
        <v>-200.66802708333347</v>
      </c>
      <c r="W5" s="49">
        <f t="shared" si="1"/>
        <v>0.23508469833333331</v>
      </c>
    </row>
    <row r="6" spans="2:24" x14ac:dyDescent="0.2">
      <c r="B6" t="s">
        <v>389</v>
      </c>
      <c r="D6" t="s">
        <v>267</v>
      </c>
      <c r="E6" s="39">
        <v>93.636430000000004</v>
      </c>
      <c r="F6" s="39">
        <v>97.037850000000006</v>
      </c>
      <c r="G6" s="56">
        <v>96.081860000000006</v>
      </c>
      <c r="H6" s="56">
        <v>95.585380000000001</v>
      </c>
      <c r="I6" s="40">
        <v>97.316666666666663</v>
      </c>
      <c r="J6" s="66">
        <v>74.831285000000008</v>
      </c>
      <c r="K6" s="1">
        <v>5.6666666666666664E-2</v>
      </c>
      <c r="L6" s="25">
        <v>100</v>
      </c>
      <c r="M6" s="6">
        <v>688.66</v>
      </c>
      <c r="N6" s="1">
        <v>19.443333333333332</v>
      </c>
      <c r="O6" s="79"/>
      <c r="P6" s="80"/>
      <c r="Q6" s="81">
        <v>40.68</v>
      </c>
      <c r="R6" s="18">
        <v>40.74</v>
      </c>
      <c r="S6" s="74">
        <v>27.733333333333334</v>
      </c>
      <c r="T6" s="47">
        <v>22.613333333333333</v>
      </c>
      <c r="U6" s="60">
        <f t="shared" si="2"/>
        <v>565.89866666666671</v>
      </c>
      <c r="V6" s="14">
        <f t="shared" si="0"/>
        <v>60.759806249999883</v>
      </c>
      <c r="W6" s="49">
        <f t="shared" si="1"/>
        <v>0.43693550506666662</v>
      </c>
      <c r="X6" t="s">
        <v>560</v>
      </c>
    </row>
    <row r="7" spans="2:24" x14ac:dyDescent="0.2">
      <c r="B7" t="s">
        <v>351</v>
      </c>
      <c r="C7" s="72">
        <v>45434</v>
      </c>
      <c r="D7" t="s">
        <v>267</v>
      </c>
      <c r="E7" s="39">
        <v>99.574560000000005</v>
      </c>
      <c r="F7" s="39">
        <v>99.696770000000001</v>
      </c>
      <c r="G7" s="56">
        <v>99.872079999999997</v>
      </c>
      <c r="H7" s="56">
        <v>99.714470000000006</v>
      </c>
      <c r="I7" s="40">
        <v>99.92</v>
      </c>
      <c r="J7" s="66">
        <v>99.268936666666676</v>
      </c>
      <c r="K7" s="1">
        <v>4.6666666666666669E-2</v>
      </c>
      <c r="L7" s="25">
        <v>100</v>
      </c>
      <c r="M7" s="6">
        <v>734.51666666666677</v>
      </c>
      <c r="N7" s="1">
        <v>18.033333333333335</v>
      </c>
      <c r="O7" s="79">
        <v>14.01</v>
      </c>
      <c r="P7" s="77">
        <v>12.88</v>
      </c>
      <c r="Q7" s="78">
        <v>0</v>
      </c>
      <c r="R7" s="42">
        <v>19.96</v>
      </c>
      <c r="S7" s="74">
        <v>16.943333333333335</v>
      </c>
      <c r="T7" s="47">
        <v>13.203333333333333</v>
      </c>
      <c r="U7" s="60">
        <f t="shared" si="2"/>
        <v>330.41341666666671</v>
      </c>
      <c r="V7" s="13">
        <f t="shared" si="0"/>
        <v>-174.72544375000012</v>
      </c>
      <c r="W7" s="49">
        <f t="shared" si="1"/>
        <v>0.25511520276666666</v>
      </c>
    </row>
    <row r="8" spans="2:24" x14ac:dyDescent="0.2">
      <c r="B8" t="s">
        <v>70</v>
      </c>
      <c r="C8" s="72">
        <v>44743</v>
      </c>
      <c r="D8" t="s">
        <v>262</v>
      </c>
      <c r="E8" s="39">
        <v>100</v>
      </c>
      <c r="F8" s="39">
        <v>100</v>
      </c>
      <c r="G8" s="56">
        <v>99.992149999999995</v>
      </c>
      <c r="H8" s="56">
        <v>99.997383333333332</v>
      </c>
      <c r="I8" s="40">
        <v>99.99666666666667</v>
      </c>
      <c r="J8" s="66">
        <v>99.612231666666673</v>
      </c>
      <c r="K8" s="1">
        <v>0.50666666666666671</v>
      </c>
      <c r="L8" s="25">
        <v>100</v>
      </c>
      <c r="M8" s="6">
        <v>531.27999999999986</v>
      </c>
      <c r="N8" s="1">
        <v>20.436666666666667</v>
      </c>
      <c r="O8" s="73">
        <v>34.380000000000003</v>
      </c>
      <c r="P8" s="51">
        <v>27.14</v>
      </c>
      <c r="Q8" s="52">
        <v>30.92</v>
      </c>
      <c r="R8" s="42">
        <v>29.43</v>
      </c>
      <c r="S8" s="74">
        <v>26.826666666666664</v>
      </c>
      <c r="T8" s="47">
        <v>24.17</v>
      </c>
      <c r="U8" s="60">
        <f t="shared" si="2"/>
        <v>604.85425000000009</v>
      </c>
      <c r="V8" s="14">
        <f t="shared" si="0"/>
        <v>99.715389583333263</v>
      </c>
      <c r="W8" s="49">
        <f t="shared" si="1"/>
        <v>0.46701346510000002</v>
      </c>
    </row>
    <row r="9" spans="2:24" x14ac:dyDescent="0.2">
      <c r="B9" t="s">
        <v>529</v>
      </c>
      <c r="C9" s="72"/>
      <c r="D9" t="s">
        <v>267</v>
      </c>
      <c r="E9" s="39"/>
      <c r="F9" s="39">
        <v>85.420559999999995</v>
      </c>
      <c r="G9" s="56">
        <v>100</v>
      </c>
      <c r="H9" s="56">
        <v>92.710279999999997</v>
      </c>
      <c r="I9" s="40">
        <v>100</v>
      </c>
      <c r="J9" s="66">
        <v>97.084112000000005</v>
      </c>
      <c r="K9" s="1">
        <v>0.11666666666666668</v>
      </c>
      <c r="L9" s="25">
        <v>100</v>
      </c>
      <c r="M9" s="6">
        <v>738.59666666666669</v>
      </c>
      <c r="N9" s="1">
        <v>22.343333333333334</v>
      </c>
      <c r="O9" s="73"/>
      <c r="P9" s="51"/>
      <c r="Q9" s="52"/>
      <c r="R9" s="42"/>
      <c r="S9" s="74">
        <v>13.25</v>
      </c>
      <c r="T9" s="47">
        <v>17.795000000000002</v>
      </c>
      <c r="U9" s="60">
        <f t="shared" si="2"/>
        <v>445.31987500000008</v>
      </c>
      <c r="V9" s="13">
        <f t="shared" si="0"/>
        <v>-59.818985416666749</v>
      </c>
      <c r="W9" s="49">
        <f t="shared" si="1"/>
        <v>0.34383552384999999</v>
      </c>
    </row>
    <row r="10" spans="2:24" x14ac:dyDescent="0.2">
      <c r="B10" t="s">
        <v>530</v>
      </c>
      <c r="C10" s="82">
        <v>46062</v>
      </c>
      <c r="D10" t="s">
        <v>267</v>
      </c>
      <c r="E10" s="39"/>
      <c r="F10" s="39"/>
      <c r="G10" s="56"/>
      <c r="H10" s="56"/>
      <c r="I10" s="40">
        <v>52.043333333333329</v>
      </c>
      <c r="J10" s="66">
        <v>52.043333333333329</v>
      </c>
      <c r="K10" s="1"/>
      <c r="L10" s="25"/>
      <c r="M10" s="6">
        <v>389.26</v>
      </c>
      <c r="N10" s="1">
        <v>20.003333333333334</v>
      </c>
      <c r="O10" s="73"/>
      <c r="P10" s="51"/>
      <c r="Q10" s="52"/>
      <c r="R10" s="42"/>
      <c r="S10" s="74">
        <v>22.14</v>
      </c>
      <c r="T10" s="47">
        <v>18.41</v>
      </c>
      <c r="U10" s="60">
        <f t="shared" si="2"/>
        <v>460.71025000000003</v>
      </c>
      <c r="V10" s="13">
        <f t="shared" si="0"/>
        <v>-44.4286104166668</v>
      </c>
      <c r="W10" s="49">
        <f t="shared" si="1"/>
        <v>0.35571857229999998</v>
      </c>
      <c r="X10" t="s">
        <v>650</v>
      </c>
    </row>
    <row r="11" spans="2:24" x14ac:dyDescent="0.2">
      <c r="B11" t="s">
        <v>72</v>
      </c>
      <c r="C11" s="72">
        <v>44281</v>
      </c>
      <c r="D11" t="s">
        <v>264</v>
      </c>
      <c r="E11" s="39">
        <v>99.98845</v>
      </c>
      <c r="F11" s="39">
        <v>99.426450000000003</v>
      </c>
      <c r="G11" s="56">
        <v>99.996799999999993</v>
      </c>
      <c r="H11" s="56">
        <v>99.803899999999999</v>
      </c>
      <c r="I11" s="40">
        <v>100</v>
      </c>
      <c r="J11" s="66">
        <v>98.505845833333339</v>
      </c>
      <c r="K11" s="1">
        <v>0.94666666666666666</v>
      </c>
      <c r="L11" s="25">
        <v>100</v>
      </c>
      <c r="M11" s="6">
        <v>1059.7933333333333</v>
      </c>
      <c r="N11" s="1">
        <v>15.013333333333335</v>
      </c>
      <c r="O11" s="73">
        <v>5.24</v>
      </c>
      <c r="P11" s="51">
        <v>5.32</v>
      </c>
      <c r="Q11" s="52">
        <v>4.93</v>
      </c>
      <c r="R11" s="42">
        <v>4.8899999999999997</v>
      </c>
      <c r="S11" s="74">
        <v>4.8166666666666664</v>
      </c>
      <c r="T11" s="47">
        <v>4.6166666666666671</v>
      </c>
      <c r="U11" s="60">
        <f t="shared" si="2"/>
        <v>115.53208333333335</v>
      </c>
      <c r="V11" s="13">
        <f t="shared" si="0"/>
        <v>-389.6067770833335</v>
      </c>
      <c r="W11" s="49">
        <f t="shared" si="1"/>
        <v>8.9203371833333336E-2</v>
      </c>
      <c r="X11" t="s">
        <v>590</v>
      </c>
    </row>
    <row r="12" spans="2:24" x14ac:dyDescent="0.2">
      <c r="B12" t="s">
        <v>73</v>
      </c>
      <c r="C12" s="72">
        <v>41954</v>
      </c>
      <c r="D12" t="s">
        <v>267</v>
      </c>
      <c r="E12" s="39">
        <v>99.991969999999995</v>
      </c>
      <c r="F12" s="39">
        <v>100</v>
      </c>
      <c r="G12" s="56">
        <v>100</v>
      </c>
      <c r="H12" s="56">
        <v>99.997323333333327</v>
      </c>
      <c r="I12" s="40">
        <v>100</v>
      </c>
      <c r="J12" s="66">
        <v>99.332785000000001</v>
      </c>
      <c r="K12" s="1">
        <v>-4.6166666666666671</v>
      </c>
      <c r="L12" s="25">
        <v>99.993333333333339</v>
      </c>
      <c r="M12" s="6">
        <v>719.1633333333333</v>
      </c>
      <c r="N12" s="1">
        <v>11.956666666666665</v>
      </c>
      <c r="O12" s="73">
        <v>21.67</v>
      </c>
      <c r="P12" s="51">
        <v>23.83</v>
      </c>
      <c r="Q12" s="52">
        <v>24.24</v>
      </c>
      <c r="R12" s="42">
        <v>30.45</v>
      </c>
      <c r="S12" s="74">
        <v>19.260000000000002</v>
      </c>
      <c r="T12" s="47">
        <v>14.639999999999999</v>
      </c>
      <c r="U12" s="60">
        <f t="shared" si="2"/>
        <v>366.36599999999999</v>
      </c>
      <c r="V12" s="13">
        <f t="shared" si="0"/>
        <v>-138.77286041666684</v>
      </c>
      <c r="W12" s="49">
        <f t="shared" si="1"/>
        <v>0.28287451919999995</v>
      </c>
    </row>
    <row r="13" spans="2:24" x14ac:dyDescent="0.2">
      <c r="B13" t="s">
        <v>75</v>
      </c>
      <c r="C13" s="72">
        <v>44831</v>
      </c>
      <c r="D13" t="s">
        <v>400</v>
      </c>
      <c r="E13" s="39">
        <v>99.68365</v>
      </c>
      <c r="F13" s="39">
        <v>99.876919999999998</v>
      </c>
      <c r="G13" s="56">
        <v>97.811369999999997</v>
      </c>
      <c r="H13" s="56">
        <v>99.123980000000003</v>
      </c>
      <c r="I13" s="40">
        <v>99.803333333333342</v>
      </c>
      <c r="J13" s="66">
        <v>82.421900833333339</v>
      </c>
      <c r="K13" s="1">
        <v>0.99333333333333351</v>
      </c>
      <c r="L13" s="25">
        <v>99.876666666666665</v>
      </c>
      <c r="M13" s="6">
        <v>1016.2199999999999</v>
      </c>
      <c r="N13" s="1">
        <v>23.189999999999998</v>
      </c>
      <c r="O13" s="83">
        <v>43.38</v>
      </c>
      <c r="P13" s="83">
        <v>38.409999999999997</v>
      </c>
      <c r="Q13" s="84">
        <v>39.380000000000003</v>
      </c>
      <c r="R13" s="15">
        <v>38.43</v>
      </c>
      <c r="S13" s="74">
        <v>30.686666666666667</v>
      </c>
      <c r="T13" s="47">
        <v>28.553333333333331</v>
      </c>
      <c r="U13" s="60">
        <f t="shared" si="2"/>
        <v>714.54716666666661</v>
      </c>
      <c r="V13" s="14">
        <f t="shared" si="0"/>
        <v>209.40830624999978</v>
      </c>
      <c r="W13" s="49">
        <f t="shared" si="1"/>
        <v>0.5517083632666665</v>
      </c>
    </row>
    <row r="14" spans="2:24" x14ac:dyDescent="0.2">
      <c r="B14" t="s">
        <v>675</v>
      </c>
      <c r="C14" s="72">
        <v>44826</v>
      </c>
      <c r="D14" t="s">
        <v>401</v>
      </c>
      <c r="E14" s="39">
        <v>96.908159999999995</v>
      </c>
      <c r="F14" s="39">
        <v>99.764250000000004</v>
      </c>
      <c r="G14" s="56">
        <v>99.847139999999996</v>
      </c>
      <c r="H14" s="56">
        <v>98.839849999999998</v>
      </c>
      <c r="I14" s="40">
        <v>88.280000000000015</v>
      </c>
      <c r="J14" s="66">
        <v>87.662500000000009</v>
      </c>
      <c r="K14" s="1">
        <v>-0.13999999999999999</v>
      </c>
      <c r="L14" s="25">
        <v>93.75333333333333</v>
      </c>
      <c r="M14" s="6">
        <v>1282.9766666666667</v>
      </c>
      <c r="N14" s="1">
        <v>15.236666666666666</v>
      </c>
      <c r="O14" s="83">
        <v>50.69</v>
      </c>
      <c r="P14" s="83">
        <v>45.35</v>
      </c>
      <c r="Q14" s="84">
        <v>53.21</v>
      </c>
      <c r="R14" s="15">
        <v>59.01</v>
      </c>
      <c r="S14" s="84">
        <v>52.77</v>
      </c>
      <c r="T14" s="18">
        <v>57.98</v>
      </c>
      <c r="U14" s="60">
        <f t="shared" si="2"/>
        <v>1450.9494999999999</v>
      </c>
      <c r="V14" s="14">
        <f t="shared" si="0"/>
        <v>945.81063958333311</v>
      </c>
      <c r="W14" s="49">
        <f t="shared" si="1"/>
        <v>1.1202912993999998</v>
      </c>
      <c r="X14" s="11" t="s">
        <v>687</v>
      </c>
    </row>
    <row r="15" spans="2:24" x14ac:dyDescent="0.2">
      <c r="B15" t="s">
        <v>76</v>
      </c>
      <c r="C15" s="72">
        <v>44813</v>
      </c>
      <c r="D15" t="s">
        <v>402</v>
      </c>
      <c r="E15" s="39">
        <v>98.498429999999999</v>
      </c>
      <c r="F15" s="39">
        <v>99.832120000000003</v>
      </c>
      <c r="G15" s="56">
        <v>99.456429999999997</v>
      </c>
      <c r="H15" s="56">
        <v>99.262326666666681</v>
      </c>
      <c r="I15" s="40">
        <v>99.54</v>
      </c>
      <c r="J15" s="66">
        <v>97.818799999999996</v>
      </c>
      <c r="K15" s="1">
        <v>0.17</v>
      </c>
      <c r="L15" s="25">
        <v>100</v>
      </c>
      <c r="M15" s="6">
        <v>1076.96</v>
      </c>
      <c r="N15" s="1">
        <v>18.303333333333331</v>
      </c>
      <c r="O15" s="73">
        <v>26.22</v>
      </c>
      <c r="P15" s="51">
        <v>22.49</v>
      </c>
      <c r="Q15" s="52">
        <v>28.68</v>
      </c>
      <c r="R15" s="42">
        <v>29.77</v>
      </c>
      <c r="S15" s="74">
        <v>24.696666666666669</v>
      </c>
      <c r="T15" s="47">
        <v>20.200000000000003</v>
      </c>
      <c r="U15" s="60">
        <f t="shared" si="2"/>
        <v>505.50500000000011</v>
      </c>
      <c r="V15" s="13">
        <f t="shared" si="0"/>
        <v>0.36613958333327901</v>
      </c>
      <c r="W15" s="49">
        <f t="shared" si="1"/>
        <v>0.39030500600000001</v>
      </c>
    </row>
    <row r="16" spans="2:24" x14ac:dyDescent="0.2">
      <c r="B16" t="s">
        <v>77</v>
      </c>
      <c r="C16" s="72">
        <v>44812</v>
      </c>
      <c r="D16" t="s">
        <v>402</v>
      </c>
      <c r="E16" s="39">
        <v>34.784570000000002</v>
      </c>
      <c r="F16" s="39">
        <v>41.517620000000001</v>
      </c>
      <c r="G16" s="56">
        <v>42.897100000000002</v>
      </c>
      <c r="H16" s="56">
        <v>39.733096666666661</v>
      </c>
      <c r="I16" s="40">
        <v>50.73</v>
      </c>
      <c r="J16" s="66">
        <v>39.309162499999999</v>
      </c>
      <c r="K16" s="1">
        <v>4.1766666666666667</v>
      </c>
      <c r="L16" s="85">
        <v>49.836666666666666</v>
      </c>
      <c r="M16" s="6">
        <v>1213.6833333333334</v>
      </c>
      <c r="N16" s="1">
        <v>21.456666666666667</v>
      </c>
      <c r="O16" s="73">
        <v>32.159999999999997</v>
      </c>
      <c r="P16" s="51">
        <v>26.57</v>
      </c>
      <c r="Q16" s="52">
        <v>31.78</v>
      </c>
      <c r="R16" s="15">
        <v>36.9</v>
      </c>
      <c r="S16" s="74">
        <v>31.846666666666664</v>
      </c>
      <c r="T16" s="47">
        <v>28.41</v>
      </c>
      <c r="U16" s="60">
        <f t="shared" si="2"/>
        <v>710.96024999999997</v>
      </c>
      <c r="V16" s="14">
        <f t="shared" si="0"/>
        <v>205.82138958333314</v>
      </c>
      <c r="W16" s="49">
        <f t="shared" si="1"/>
        <v>0.54893887229999994</v>
      </c>
      <c r="X16" t="s">
        <v>380</v>
      </c>
    </row>
    <row r="17" spans="2:24" x14ac:dyDescent="0.2">
      <c r="B17" t="s">
        <v>78</v>
      </c>
      <c r="C17" s="72">
        <v>44369</v>
      </c>
      <c r="D17" t="s">
        <v>264</v>
      </c>
      <c r="E17" s="39">
        <v>99.617859999999993</v>
      </c>
      <c r="F17" s="39">
        <v>99.979370000000003</v>
      </c>
      <c r="G17" s="56">
        <v>99.996949999999998</v>
      </c>
      <c r="H17" s="56">
        <v>99.86472666666667</v>
      </c>
      <c r="I17" s="40">
        <v>99.473333333333315</v>
      </c>
      <c r="J17" s="66">
        <v>99.715468333333334</v>
      </c>
      <c r="K17" s="1">
        <v>0.44</v>
      </c>
      <c r="L17" s="25">
        <v>99.74666666666667</v>
      </c>
      <c r="M17" s="6">
        <v>891.25</v>
      </c>
      <c r="N17" s="1">
        <v>21.533333333333331</v>
      </c>
      <c r="O17" s="73">
        <v>21.17</v>
      </c>
      <c r="P17" s="51">
        <v>18.32</v>
      </c>
      <c r="Q17" s="52">
        <v>21.41</v>
      </c>
      <c r="R17" s="42">
        <v>24.45</v>
      </c>
      <c r="S17" s="74">
        <v>20.896666666666665</v>
      </c>
      <c r="T17" s="47">
        <v>18.5</v>
      </c>
      <c r="U17" s="60">
        <f t="shared" si="2"/>
        <v>462.96250000000003</v>
      </c>
      <c r="V17" s="13">
        <f t="shared" si="0"/>
        <v>-42.176360416666796</v>
      </c>
      <c r="W17" s="49">
        <f t="shared" si="1"/>
        <v>0.35745755500000004</v>
      </c>
      <c r="X17" t="s">
        <v>561</v>
      </c>
    </row>
    <row r="18" spans="2:24" x14ac:dyDescent="0.2">
      <c r="B18" t="s">
        <v>79</v>
      </c>
      <c r="C18" s="72">
        <v>43647</v>
      </c>
      <c r="D18" t="s">
        <v>400</v>
      </c>
      <c r="E18" s="39">
        <v>98.993309999999994</v>
      </c>
      <c r="F18" s="39">
        <v>91.522739999999999</v>
      </c>
      <c r="G18" s="56">
        <v>97.245760000000004</v>
      </c>
      <c r="H18" s="56">
        <v>95.920603333333347</v>
      </c>
      <c r="I18" s="40">
        <v>99.27</v>
      </c>
      <c r="J18" s="66">
        <v>93.973279999999988</v>
      </c>
      <c r="K18" s="1">
        <v>-0.92333333333333334</v>
      </c>
      <c r="L18" s="25">
        <v>99.993333333333339</v>
      </c>
      <c r="M18" s="6">
        <v>819.93</v>
      </c>
      <c r="N18" s="1">
        <v>22.343333333333334</v>
      </c>
      <c r="O18" s="79">
        <v>25.44</v>
      </c>
      <c r="P18" s="77">
        <v>18.13</v>
      </c>
      <c r="Q18" s="78">
        <v>20.3</v>
      </c>
      <c r="R18" s="42">
        <v>25.84</v>
      </c>
      <c r="S18" s="74">
        <v>21.8</v>
      </c>
      <c r="T18" s="47">
        <v>17.143333333333331</v>
      </c>
      <c r="U18" s="60">
        <f t="shared" si="2"/>
        <v>429.01191666666665</v>
      </c>
      <c r="V18" s="13">
        <f t="shared" si="0"/>
        <v>-76.12694375000018</v>
      </c>
      <c r="W18" s="49">
        <f t="shared" si="1"/>
        <v>0.33124400096666667</v>
      </c>
      <c r="X18" t="s">
        <v>407</v>
      </c>
    </row>
    <row r="19" spans="2:24" x14ac:dyDescent="0.2">
      <c r="B19" t="s">
        <v>81</v>
      </c>
      <c r="C19" s="72">
        <v>44821</v>
      </c>
      <c r="D19" t="s">
        <v>400</v>
      </c>
      <c r="E19" s="39">
        <v>81.474000000000004</v>
      </c>
      <c r="F19" s="39">
        <v>26.20054</v>
      </c>
      <c r="G19" s="56">
        <v>100</v>
      </c>
      <c r="H19" s="64">
        <v>69.224846666666664</v>
      </c>
      <c r="I19" s="40">
        <v>94.966666666666654</v>
      </c>
      <c r="J19" s="66">
        <v>79.135608333333352</v>
      </c>
      <c r="K19" s="1">
        <v>1.5533333333333335</v>
      </c>
      <c r="L19" s="85">
        <v>95.466666666666654</v>
      </c>
      <c r="M19" s="6">
        <v>901.9766666666668</v>
      </c>
      <c r="N19" s="1">
        <v>24.05</v>
      </c>
      <c r="O19" s="83">
        <v>44.61</v>
      </c>
      <c r="P19" s="83">
        <v>45.55</v>
      </c>
      <c r="Q19" s="84">
        <v>45.14</v>
      </c>
      <c r="R19" s="15">
        <v>46.74</v>
      </c>
      <c r="S19" s="84">
        <v>35.410000000000004</v>
      </c>
      <c r="T19" s="18">
        <v>38.846666666666664</v>
      </c>
      <c r="U19" s="60">
        <f t="shared" si="2"/>
        <v>972.13783333333333</v>
      </c>
      <c r="V19" s="13">
        <f t="shared" si="0"/>
        <v>466.9989729166665</v>
      </c>
      <c r="W19" s="49">
        <f t="shared" si="1"/>
        <v>0.75059645873333314</v>
      </c>
      <c r="X19" t="s">
        <v>663</v>
      </c>
    </row>
    <row r="20" spans="2:24" x14ac:dyDescent="0.2">
      <c r="B20" t="s">
        <v>354</v>
      </c>
      <c r="C20" s="72">
        <v>44264</v>
      </c>
      <c r="D20" t="s">
        <v>402</v>
      </c>
      <c r="E20" s="39">
        <v>99.995329999999996</v>
      </c>
      <c r="F20" s="39">
        <v>99.985069999999993</v>
      </c>
      <c r="G20" s="56">
        <v>99.997559999999993</v>
      </c>
      <c r="H20" s="56">
        <v>99.992653333333308</v>
      </c>
      <c r="I20" s="40">
        <v>100</v>
      </c>
      <c r="J20" s="66">
        <v>99.978539999999995</v>
      </c>
      <c r="K20" s="1">
        <v>-0.42333333333333334</v>
      </c>
      <c r="L20" s="25">
        <v>100</v>
      </c>
      <c r="M20" s="6">
        <v>1183.03</v>
      </c>
      <c r="N20" s="1">
        <v>18.883333333333333</v>
      </c>
      <c r="O20" s="73">
        <v>19.63</v>
      </c>
      <c r="P20" s="51">
        <v>18.510000000000002</v>
      </c>
      <c r="Q20" s="52">
        <v>17.98</v>
      </c>
      <c r="R20" s="42">
        <v>18.57</v>
      </c>
      <c r="S20" s="74">
        <v>18.526666666666667</v>
      </c>
      <c r="T20" s="47">
        <v>17.853333333333335</v>
      </c>
      <c r="U20" s="60">
        <f t="shared" si="2"/>
        <v>446.77966666666674</v>
      </c>
      <c r="V20" s="13">
        <f t="shared" si="0"/>
        <v>-58.359193750000088</v>
      </c>
      <c r="W20" s="49">
        <f t="shared" si="1"/>
        <v>0.34496264226666673</v>
      </c>
      <c r="X20" t="s">
        <v>681</v>
      </c>
    </row>
    <row r="21" spans="2:24" x14ac:dyDescent="0.2">
      <c r="B21" t="s">
        <v>83</v>
      </c>
      <c r="C21" s="72">
        <v>43867</v>
      </c>
      <c r="D21" t="s">
        <v>402</v>
      </c>
      <c r="E21" s="39">
        <v>99.803740000000005</v>
      </c>
      <c r="F21" s="39">
        <v>90.280289999999994</v>
      </c>
      <c r="G21" s="56">
        <v>90.279179999999997</v>
      </c>
      <c r="H21" s="56">
        <v>93.454403333333332</v>
      </c>
      <c r="I21" s="40">
        <v>87.353333333333339</v>
      </c>
      <c r="J21" s="66">
        <v>95.169273333333351</v>
      </c>
      <c r="K21" s="1">
        <v>-2.9833333333333338</v>
      </c>
      <c r="L21" s="25">
        <v>100</v>
      </c>
      <c r="M21" s="6">
        <v>1110.4233333333334</v>
      </c>
      <c r="N21" s="1">
        <v>20.393333333333334</v>
      </c>
      <c r="O21" s="73">
        <v>35.200000000000003</v>
      </c>
      <c r="P21" s="51">
        <v>26.87</v>
      </c>
      <c r="Q21" s="52">
        <v>33.71</v>
      </c>
      <c r="R21" s="15">
        <v>37.07</v>
      </c>
      <c r="S21" s="74">
        <v>33.016666666666666</v>
      </c>
      <c r="T21" s="47">
        <v>31.89</v>
      </c>
      <c r="U21" s="60">
        <f t="shared" si="2"/>
        <v>798.04724999999996</v>
      </c>
      <c r="V21" s="14">
        <f t="shared" si="0"/>
        <v>292.90838958333313</v>
      </c>
      <c r="W21" s="49">
        <f t="shared" si="1"/>
        <v>0.61617953669999992</v>
      </c>
      <c r="X21" t="s">
        <v>682</v>
      </c>
    </row>
    <row r="22" spans="2:24" x14ac:dyDescent="0.2">
      <c r="B22" t="s">
        <v>84</v>
      </c>
      <c r="C22" s="72">
        <v>44593</v>
      </c>
      <c r="D22" t="s">
        <v>267</v>
      </c>
      <c r="E22" s="39">
        <v>64.012209999999996</v>
      </c>
      <c r="F22" s="39">
        <v>70.094269999999995</v>
      </c>
      <c r="G22" s="56">
        <v>69.589839999999995</v>
      </c>
      <c r="H22" s="64">
        <v>67.898773333333324</v>
      </c>
      <c r="I22" s="40">
        <v>92.286666666666676</v>
      </c>
      <c r="J22" s="66">
        <v>80.744489999999985</v>
      </c>
      <c r="K22" s="1">
        <v>1.18</v>
      </c>
      <c r="L22" s="85">
        <v>98.426666666666662</v>
      </c>
      <c r="M22" s="6">
        <v>1205.1300000000001</v>
      </c>
      <c r="N22" s="1">
        <v>21.663333333333338</v>
      </c>
      <c r="O22" s="73">
        <v>31.16</v>
      </c>
      <c r="P22" s="51">
        <v>30.43</v>
      </c>
      <c r="Q22" s="84">
        <v>38.51</v>
      </c>
      <c r="R22" s="15">
        <v>41.64</v>
      </c>
      <c r="S22" s="84">
        <v>42.446666666666665</v>
      </c>
      <c r="T22" s="18">
        <v>36.163333333333334</v>
      </c>
      <c r="U22" s="60">
        <f t="shared" si="2"/>
        <v>904.98741666666672</v>
      </c>
      <c r="V22" s="14">
        <f t="shared" si="0"/>
        <v>399.84855624999989</v>
      </c>
      <c r="W22" s="49">
        <f t="shared" si="1"/>
        <v>0.69874901156666669</v>
      </c>
      <c r="X22" t="s">
        <v>662</v>
      </c>
    </row>
    <row r="23" spans="2:24" x14ac:dyDescent="0.2">
      <c r="B23" t="s">
        <v>250</v>
      </c>
      <c r="C23" s="72">
        <v>42562</v>
      </c>
      <c r="D23" t="s">
        <v>401</v>
      </c>
      <c r="E23" s="39">
        <v>99.955539999999999</v>
      </c>
      <c r="F23" s="39">
        <v>99.873670000000004</v>
      </c>
      <c r="G23" s="56">
        <v>99.214190000000002</v>
      </c>
      <c r="H23" s="56">
        <v>99.681133333333335</v>
      </c>
      <c r="I23" s="40">
        <v>99.446666666666673</v>
      </c>
      <c r="J23" s="66">
        <v>93.847070000000016</v>
      </c>
      <c r="K23" s="1">
        <v>0.48666666666666664</v>
      </c>
      <c r="L23" s="25">
        <v>100</v>
      </c>
      <c r="M23" s="6">
        <v>1057.1266666666668</v>
      </c>
      <c r="N23" s="1">
        <v>17.236666666666668</v>
      </c>
      <c r="O23" s="73">
        <v>26.25</v>
      </c>
      <c r="P23" s="51">
        <v>22.23</v>
      </c>
      <c r="Q23" s="52">
        <v>29.17</v>
      </c>
      <c r="R23" s="42">
        <v>33.619999999999997</v>
      </c>
      <c r="S23" s="74">
        <v>25.416666666666668</v>
      </c>
      <c r="T23" s="47">
        <v>21.75333333333333</v>
      </c>
      <c r="U23" s="60">
        <f t="shared" si="2"/>
        <v>544.37716666666665</v>
      </c>
      <c r="V23" s="14">
        <f t="shared" si="0"/>
        <v>39.238306249999823</v>
      </c>
      <c r="W23" s="49">
        <f t="shared" si="1"/>
        <v>0.42031855926666661</v>
      </c>
      <c r="X23" t="s">
        <v>469</v>
      </c>
    </row>
    <row r="24" spans="2:24" x14ac:dyDescent="0.2">
      <c r="B24" t="s">
        <v>86</v>
      </c>
      <c r="C24" s="72">
        <v>43648</v>
      </c>
      <c r="D24" t="s">
        <v>400</v>
      </c>
      <c r="E24" s="39">
        <v>97.164749999999998</v>
      </c>
      <c r="F24" s="39">
        <v>99.704269999999994</v>
      </c>
      <c r="G24" s="56">
        <v>98.693460000000002</v>
      </c>
      <c r="H24" s="56">
        <v>98.520826666666665</v>
      </c>
      <c r="I24" s="40">
        <v>99.88666666666667</v>
      </c>
      <c r="J24" s="66">
        <v>98.628775833333336</v>
      </c>
      <c r="K24" s="1">
        <v>7.6666666666666675E-2</v>
      </c>
      <c r="L24" s="25">
        <v>100</v>
      </c>
      <c r="M24" s="6">
        <v>1006.9533333333334</v>
      </c>
      <c r="N24" s="1">
        <v>18.293333333333333</v>
      </c>
      <c r="O24" s="73">
        <v>22.92</v>
      </c>
      <c r="P24" s="51">
        <v>18.73</v>
      </c>
      <c r="Q24" s="52">
        <v>24.01</v>
      </c>
      <c r="R24" s="42">
        <v>26.03</v>
      </c>
      <c r="S24" s="74">
        <v>21.973333333333333</v>
      </c>
      <c r="T24" s="47">
        <v>18.266666666666666</v>
      </c>
      <c r="U24" s="60">
        <f t="shared" si="2"/>
        <v>457.12333333333333</v>
      </c>
      <c r="V24" s="13">
        <f t="shared" si="0"/>
        <v>-48.015527083333495</v>
      </c>
      <c r="W24" s="49">
        <f t="shared" si="1"/>
        <v>0.3529490813333333</v>
      </c>
      <c r="X24" t="s">
        <v>424</v>
      </c>
    </row>
    <row r="25" spans="2:24" x14ac:dyDescent="0.2">
      <c r="B25" t="s">
        <v>672</v>
      </c>
      <c r="C25" s="72">
        <v>44791</v>
      </c>
      <c r="D25" t="s">
        <v>265</v>
      </c>
      <c r="E25" s="39">
        <v>96.539670000000001</v>
      </c>
      <c r="F25" s="39">
        <v>96.029560000000004</v>
      </c>
      <c r="G25" s="56">
        <v>99.986270000000005</v>
      </c>
      <c r="H25" s="56">
        <v>97.518500000000003</v>
      </c>
      <c r="I25" s="40">
        <v>97.166666666666671</v>
      </c>
      <c r="J25" s="66">
        <v>85.326089166666648</v>
      </c>
      <c r="K25" s="1">
        <v>0.79</v>
      </c>
      <c r="L25" s="25">
        <v>100</v>
      </c>
      <c r="M25" s="6">
        <v>1497.0133333333333</v>
      </c>
      <c r="N25" s="1">
        <v>20.32</v>
      </c>
      <c r="O25" s="73"/>
      <c r="P25" s="51"/>
      <c r="Q25" s="52">
        <v>30.81</v>
      </c>
      <c r="R25" s="42">
        <v>27.72</v>
      </c>
      <c r="S25" s="74">
        <v>22.57</v>
      </c>
      <c r="T25" s="47">
        <v>19.54</v>
      </c>
      <c r="U25" s="60">
        <f t="shared" si="2"/>
        <v>488.98849999999999</v>
      </c>
      <c r="V25" s="13">
        <f t="shared" si="0"/>
        <v>-16.150360416666842</v>
      </c>
      <c r="W25" s="49">
        <f t="shared" si="1"/>
        <v>0.37755246619999999</v>
      </c>
      <c r="X25" t="s">
        <v>562</v>
      </c>
    </row>
    <row r="26" spans="2:24" x14ac:dyDescent="0.2">
      <c r="B26" t="s">
        <v>2</v>
      </c>
      <c r="C26" s="72">
        <v>43587</v>
      </c>
      <c r="D26" t="s">
        <v>267</v>
      </c>
      <c r="E26" s="39">
        <v>86.225759999999994</v>
      </c>
      <c r="F26" s="39">
        <v>85.298730000000006</v>
      </c>
      <c r="G26" s="56">
        <v>85.836579999999998</v>
      </c>
      <c r="H26" s="56">
        <v>85.787023333333352</v>
      </c>
      <c r="I26" s="40">
        <v>62.78</v>
      </c>
      <c r="J26" s="66">
        <v>76.085290833333346</v>
      </c>
      <c r="K26" s="1">
        <v>-0.55999999999999994</v>
      </c>
      <c r="L26" s="25">
        <v>99.483333333333334</v>
      </c>
      <c r="M26" s="6">
        <v>672.01333333333332</v>
      </c>
      <c r="N26" s="1">
        <v>20.483333333333334</v>
      </c>
      <c r="O26" s="73">
        <v>31.43</v>
      </c>
      <c r="P26" s="51">
        <v>27.96</v>
      </c>
      <c r="Q26" s="52">
        <v>39.159999999999997</v>
      </c>
      <c r="R26" s="42">
        <v>42.96</v>
      </c>
      <c r="S26" s="74">
        <v>30.930000000000003</v>
      </c>
      <c r="T26" s="47">
        <v>29.423333333333332</v>
      </c>
      <c r="U26" s="60">
        <f t="shared" si="2"/>
        <v>736.31891666666672</v>
      </c>
      <c r="V26" s="14">
        <f t="shared" si="0"/>
        <v>231.18005624999989</v>
      </c>
      <c r="W26" s="49">
        <f t="shared" si="1"/>
        <v>0.56851852936666658</v>
      </c>
      <c r="X26" t="s">
        <v>652</v>
      </c>
    </row>
    <row r="27" spans="2:24" x14ac:dyDescent="0.2">
      <c r="B27" t="s">
        <v>88</v>
      </c>
      <c r="C27" s="72"/>
      <c r="D27" t="s">
        <v>267</v>
      </c>
      <c r="E27" s="39">
        <v>100</v>
      </c>
      <c r="F27" s="39">
        <v>60.767780000000002</v>
      </c>
      <c r="G27" s="56">
        <v>76.771910000000005</v>
      </c>
      <c r="H27" s="64">
        <v>79.179896666666664</v>
      </c>
      <c r="I27" s="40">
        <v>66.593333333333334</v>
      </c>
      <c r="J27" s="66">
        <v>84.639166666666668</v>
      </c>
      <c r="K27" s="1">
        <v>-1.39</v>
      </c>
      <c r="L27" s="25">
        <v>100</v>
      </c>
      <c r="M27" s="6">
        <v>1035.1733333333334</v>
      </c>
      <c r="N27" s="1">
        <v>23.656666666666666</v>
      </c>
      <c r="O27" s="73">
        <v>30.59</v>
      </c>
      <c r="P27" s="51">
        <v>25.41</v>
      </c>
      <c r="Q27" s="52">
        <v>28.73</v>
      </c>
      <c r="R27" s="15">
        <v>38.99</v>
      </c>
      <c r="S27" s="74">
        <v>33.263333333333335</v>
      </c>
      <c r="T27" s="47">
        <v>25.856666666666666</v>
      </c>
      <c r="U27" s="60">
        <f t="shared" si="2"/>
        <v>647.06308333333334</v>
      </c>
      <c r="V27" s="14">
        <f t="shared" si="0"/>
        <v>141.92422291666651</v>
      </c>
      <c r="W27" s="49">
        <f t="shared" si="1"/>
        <v>0.49960328903333329</v>
      </c>
      <c r="X27" t="s">
        <v>654</v>
      </c>
    </row>
    <row r="28" spans="2:24" x14ac:dyDescent="0.2">
      <c r="B28" t="s">
        <v>89</v>
      </c>
      <c r="C28" s="72"/>
      <c r="D28" t="s">
        <v>400</v>
      </c>
      <c r="E28" s="39">
        <v>99.933769999999996</v>
      </c>
      <c r="F28" s="39">
        <v>100</v>
      </c>
      <c r="G28" s="56">
        <v>100</v>
      </c>
      <c r="H28" s="56">
        <v>99.977923333333322</v>
      </c>
      <c r="I28" s="40">
        <v>100</v>
      </c>
      <c r="J28" s="66">
        <v>95.545303333333322</v>
      </c>
      <c r="K28" s="1">
        <v>-0.03</v>
      </c>
      <c r="L28" s="25">
        <v>100</v>
      </c>
      <c r="M28" s="6">
        <v>904.5200000000001</v>
      </c>
      <c r="N28" s="1">
        <v>22.169999999999998</v>
      </c>
      <c r="O28" s="83">
        <v>42.23</v>
      </c>
      <c r="P28" s="83">
        <v>42.23</v>
      </c>
      <c r="Q28" s="84">
        <v>41.3</v>
      </c>
      <c r="R28" s="15">
        <v>39</v>
      </c>
      <c r="S28" s="74">
        <v>34.916666666666664</v>
      </c>
      <c r="T28" s="47">
        <v>33.593333333333334</v>
      </c>
      <c r="U28" s="60">
        <f t="shared" si="2"/>
        <v>840.67316666666682</v>
      </c>
      <c r="V28" s="14">
        <f t="shared" si="0"/>
        <v>335.53430624999999</v>
      </c>
      <c r="W28" s="49">
        <f t="shared" si="1"/>
        <v>0.64909139446666664</v>
      </c>
      <c r="X28" t="s">
        <v>677</v>
      </c>
    </row>
    <row r="29" spans="2:24" x14ac:dyDescent="0.2">
      <c r="B29" t="s">
        <v>90</v>
      </c>
      <c r="C29" s="72">
        <v>45433</v>
      </c>
      <c r="D29" t="s">
        <v>267</v>
      </c>
      <c r="E29" s="39">
        <v>99.624629999999996</v>
      </c>
      <c r="F29" s="39">
        <v>95.186440000000005</v>
      </c>
      <c r="G29" s="56">
        <v>96.913619999999995</v>
      </c>
      <c r="H29" s="56">
        <v>97.241563333333332</v>
      </c>
      <c r="I29" s="40">
        <v>99.573333333333338</v>
      </c>
      <c r="J29" s="66">
        <v>92.071100833333333</v>
      </c>
      <c r="K29" s="1">
        <v>0.93</v>
      </c>
      <c r="L29" s="25">
        <v>100</v>
      </c>
      <c r="M29" s="6">
        <v>1085.3500000000001</v>
      </c>
      <c r="N29" s="1">
        <v>19.976666666666667</v>
      </c>
      <c r="O29" s="73">
        <v>26.49</v>
      </c>
      <c r="P29" s="51">
        <v>21.98</v>
      </c>
      <c r="Q29" s="52">
        <v>31.23</v>
      </c>
      <c r="R29" s="42">
        <v>29.39</v>
      </c>
      <c r="S29" s="74">
        <v>27.45</v>
      </c>
      <c r="T29" s="47">
        <v>26.583333333333332</v>
      </c>
      <c r="U29" s="60">
        <f t="shared" si="2"/>
        <v>665.2479166666667</v>
      </c>
      <c r="V29" s="14">
        <f t="shared" si="0"/>
        <v>160.10905624999987</v>
      </c>
      <c r="W29" s="49">
        <f t="shared" si="1"/>
        <v>0.51364396416666658</v>
      </c>
    </row>
    <row r="30" spans="2:24" x14ac:dyDescent="0.2">
      <c r="B30" t="s">
        <v>293</v>
      </c>
      <c r="C30" s="72">
        <v>43315</v>
      </c>
      <c r="D30" t="s">
        <v>265</v>
      </c>
      <c r="E30" s="39">
        <v>29.15898</v>
      </c>
      <c r="F30" s="39">
        <v>29.146940000000001</v>
      </c>
      <c r="G30" s="56">
        <v>29.799510000000001</v>
      </c>
      <c r="H30" s="64">
        <v>29.368476666666666</v>
      </c>
      <c r="I30" s="40">
        <v>29.17</v>
      </c>
      <c r="J30" s="66">
        <v>51.482374166666666</v>
      </c>
      <c r="K30" s="1">
        <v>12.873333333333333</v>
      </c>
      <c r="L30" s="85">
        <v>44.31</v>
      </c>
      <c r="M30" s="6">
        <v>1213.1766666666665</v>
      </c>
      <c r="N30" s="1">
        <v>21.75</v>
      </c>
      <c r="O30" s="73">
        <v>24.49</v>
      </c>
      <c r="P30" s="51">
        <v>18.010000000000002</v>
      </c>
      <c r="Q30" s="52">
        <v>23.86</v>
      </c>
      <c r="R30" s="42">
        <v>25.07</v>
      </c>
      <c r="S30" s="74"/>
      <c r="T30" s="47">
        <v>23.51</v>
      </c>
      <c r="U30" s="60">
        <f t="shared" si="2"/>
        <v>588.33775000000014</v>
      </c>
      <c r="V30" s="14">
        <f t="shared" si="0"/>
        <v>83.198889583333312</v>
      </c>
      <c r="W30" s="49">
        <f t="shared" si="1"/>
        <v>0.45426092530000001</v>
      </c>
      <c r="X30" t="s">
        <v>676</v>
      </c>
    </row>
    <row r="31" spans="2:24" x14ac:dyDescent="0.2">
      <c r="B31" t="s">
        <v>294</v>
      </c>
      <c r="C31" s="72">
        <v>44412</v>
      </c>
      <c r="D31" t="s">
        <v>267</v>
      </c>
      <c r="E31" s="39">
        <v>99.491569999999996</v>
      </c>
      <c r="F31" s="39">
        <v>96.737759999999994</v>
      </c>
      <c r="G31" s="56">
        <v>98.266819999999996</v>
      </c>
      <c r="H31" s="56">
        <v>98.165383333333338</v>
      </c>
      <c r="I31" s="40">
        <v>98.343333333333348</v>
      </c>
      <c r="J31" s="66">
        <v>98.778247500000006</v>
      </c>
      <c r="K31" s="1">
        <v>-2.9800000000000004</v>
      </c>
      <c r="L31" s="25">
        <v>100</v>
      </c>
      <c r="M31" s="6">
        <v>1126.2033333333331</v>
      </c>
      <c r="N31" s="1">
        <v>22.066666666666666</v>
      </c>
      <c r="O31" s="73">
        <v>30.22</v>
      </c>
      <c r="P31" s="51">
        <v>25.73</v>
      </c>
      <c r="Q31" s="52">
        <v>28.42</v>
      </c>
      <c r="R31" s="42">
        <v>32.15</v>
      </c>
      <c r="S31" s="74">
        <v>27.14</v>
      </c>
      <c r="T31" s="47">
        <v>24.483333333333334</v>
      </c>
      <c r="U31" s="60">
        <f t="shared" si="2"/>
        <v>612.69541666666669</v>
      </c>
      <c r="V31" s="14">
        <f t="shared" si="0"/>
        <v>107.55655624999986</v>
      </c>
      <c r="W31" s="49">
        <f t="shared" si="1"/>
        <v>0.47306770116666669</v>
      </c>
    </row>
    <row r="32" spans="2:24" x14ac:dyDescent="0.2">
      <c r="B32" t="s">
        <v>92</v>
      </c>
      <c r="C32" s="72"/>
      <c r="D32" t="s">
        <v>267</v>
      </c>
      <c r="E32" s="39">
        <v>97.45805</v>
      </c>
      <c r="F32" s="39">
        <v>99.695530000000005</v>
      </c>
      <c r="G32" s="56">
        <v>99.429130000000001</v>
      </c>
      <c r="H32" s="56">
        <v>98.86090333333334</v>
      </c>
      <c r="I32" s="40">
        <v>99.99666666666667</v>
      </c>
      <c r="J32" s="66">
        <v>92.390974166666652</v>
      </c>
      <c r="K32" s="1">
        <v>0.14666666666666667</v>
      </c>
      <c r="L32" s="25">
        <v>100</v>
      </c>
      <c r="M32" s="6">
        <v>1091.2066666666667</v>
      </c>
      <c r="N32" s="1">
        <v>21.036666666666665</v>
      </c>
      <c r="O32" s="73">
        <v>33.54</v>
      </c>
      <c r="P32" s="51">
        <v>33.57</v>
      </c>
      <c r="Q32" s="52">
        <v>27.02</v>
      </c>
      <c r="R32" s="42">
        <v>29.55</v>
      </c>
      <c r="S32" s="74">
        <v>26.173333333333332</v>
      </c>
      <c r="T32" s="47">
        <v>21.323333333333334</v>
      </c>
      <c r="U32" s="60">
        <f t="shared" si="2"/>
        <v>533.61641666666674</v>
      </c>
      <c r="V32" s="14">
        <f t="shared" si="0"/>
        <v>28.477556249999907</v>
      </c>
      <c r="W32" s="49">
        <f t="shared" si="1"/>
        <v>0.41201008636666664</v>
      </c>
    </row>
    <row r="33" spans="2:24" x14ac:dyDescent="0.2">
      <c r="B33" t="s">
        <v>93</v>
      </c>
      <c r="C33" s="72">
        <v>42552</v>
      </c>
      <c r="D33" t="s">
        <v>267</v>
      </c>
      <c r="E33" s="39">
        <v>98.825850000000003</v>
      </c>
      <c r="F33" s="39">
        <v>100</v>
      </c>
      <c r="G33" s="56">
        <v>100</v>
      </c>
      <c r="H33" s="56">
        <v>99.608616666666663</v>
      </c>
      <c r="I33" s="40">
        <v>100</v>
      </c>
      <c r="J33" s="66">
        <v>95.104744166666663</v>
      </c>
      <c r="K33" s="1">
        <v>0.22</v>
      </c>
      <c r="L33" s="25">
        <v>100</v>
      </c>
      <c r="M33" s="6">
        <v>1050.2166666666665</v>
      </c>
      <c r="N33" s="1">
        <v>20.003333333333334</v>
      </c>
      <c r="O33" s="73">
        <v>22.44</v>
      </c>
      <c r="P33" s="51">
        <v>19.53</v>
      </c>
      <c r="Q33" s="52">
        <v>24.82</v>
      </c>
      <c r="R33" s="42">
        <v>25.22</v>
      </c>
      <c r="S33" s="74">
        <v>22.233333333333334</v>
      </c>
      <c r="T33" s="47">
        <v>19.146666666666668</v>
      </c>
      <c r="U33" s="60">
        <f t="shared" si="2"/>
        <v>479.14533333333344</v>
      </c>
      <c r="V33" s="13">
        <f t="shared" si="0"/>
        <v>-25.99352708333339</v>
      </c>
      <c r="W33" s="49">
        <f t="shared" si="1"/>
        <v>0.3699524677333334</v>
      </c>
      <c r="X33" t="s">
        <v>470</v>
      </c>
    </row>
    <row r="34" spans="2:24" x14ac:dyDescent="0.2">
      <c r="B34" t="s">
        <v>531</v>
      </c>
      <c r="C34" s="72">
        <v>44826</v>
      </c>
      <c r="D34" t="s">
        <v>401</v>
      </c>
      <c r="E34" s="1">
        <v>57.889670000000002</v>
      </c>
      <c r="F34" s="1">
        <v>99.89958</v>
      </c>
      <c r="G34" s="1">
        <v>99.631110000000007</v>
      </c>
      <c r="H34" s="1">
        <v>85.806786666666667</v>
      </c>
      <c r="I34" s="40">
        <v>96.916666666666671</v>
      </c>
      <c r="J34" s="1">
        <v>91.361726666666655</v>
      </c>
      <c r="K34" s="1">
        <v>-0.10666666666666667</v>
      </c>
      <c r="L34" s="25">
        <v>100</v>
      </c>
      <c r="M34" s="6">
        <v>596.03666666666675</v>
      </c>
      <c r="N34" s="1">
        <v>17.706666666666667</v>
      </c>
      <c r="O34" s="73"/>
      <c r="P34" s="51"/>
      <c r="Q34" s="52"/>
      <c r="R34" s="42"/>
      <c r="S34" s="86">
        <v>19.283333333333331</v>
      </c>
      <c r="T34" s="47">
        <v>19.599999999999998</v>
      </c>
      <c r="U34" s="60">
        <f t="shared" si="2"/>
        <v>490.48999999999995</v>
      </c>
      <c r="V34" s="13">
        <f t="shared" si="0"/>
        <v>-14.648860416666878</v>
      </c>
      <c r="W34" s="49">
        <f t="shared" si="1"/>
        <v>0.37871178799999994</v>
      </c>
    </row>
    <row r="35" spans="2:24" x14ac:dyDescent="0.2">
      <c r="B35" t="s">
        <v>225</v>
      </c>
      <c r="C35" s="72"/>
      <c r="D35" t="s">
        <v>264</v>
      </c>
      <c r="E35" s="39">
        <v>85.889949999999999</v>
      </c>
      <c r="F35" s="39">
        <v>97.287949999999995</v>
      </c>
      <c r="G35" s="56">
        <v>99.986270000000005</v>
      </c>
      <c r="H35" s="56">
        <v>94.388056666666671</v>
      </c>
      <c r="I35" s="40">
        <v>72.33</v>
      </c>
      <c r="J35" s="66">
        <v>77.466659166666673</v>
      </c>
      <c r="K35" s="1">
        <v>1.1666666666666667</v>
      </c>
      <c r="L35" s="25">
        <v>99.99666666666667</v>
      </c>
      <c r="M35" s="6">
        <v>956.7266666666668</v>
      </c>
      <c r="N35" s="1">
        <v>20.689999999999998</v>
      </c>
      <c r="O35" s="79">
        <v>20.98</v>
      </c>
      <c r="P35" s="77">
        <v>17.21</v>
      </c>
      <c r="Q35" s="78">
        <v>22.25</v>
      </c>
      <c r="R35" s="42">
        <v>26.49</v>
      </c>
      <c r="S35" s="74">
        <v>21.826666666666668</v>
      </c>
      <c r="T35" s="47">
        <v>17.59333333333333</v>
      </c>
      <c r="U35" s="60">
        <f t="shared" si="2"/>
        <v>440.27316666666661</v>
      </c>
      <c r="V35" s="13">
        <f t="shared" ref="V35:V62" si="3">U35-U$144</f>
        <v>-64.865693750000219</v>
      </c>
      <c r="W35" s="49">
        <f t="shared" si="1"/>
        <v>0.33993891446666658</v>
      </c>
      <c r="X35" t="s">
        <v>657</v>
      </c>
    </row>
    <row r="36" spans="2:24" x14ac:dyDescent="0.2">
      <c r="B36" t="s">
        <v>95</v>
      </c>
      <c r="C36" s="72">
        <v>44810</v>
      </c>
      <c r="D36" t="s">
        <v>402</v>
      </c>
      <c r="E36" s="39">
        <v>100</v>
      </c>
      <c r="F36" s="39">
        <v>99.909819999999996</v>
      </c>
      <c r="G36" s="56">
        <v>99.957920000000001</v>
      </c>
      <c r="H36" s="56">
        <v>99.955913333333342</v>
      </c>
      <c r="I36" s="40">
        <v>93.04</v>
      </c>
      <c r="J36" s="66">
        <v>90.408524999999997</v>
      </c>
      <c r="K36" s="1">
        <v>-0.84</v>
      </c>
      <c r="L36" s="25">
        <v>99.85</v>
      </c>
      <c r="M36" s="6">
        <v>452.25</v>
      </c>
      <c r="N36" s="1">
        <v>17.78</v>
      </c>
      <c r="O36" s="73">
        <v>35.79</v>
      </c>
      <c r="P36" s="51">
        <v>30.3</v>
      </c>
      <c r="Q36" s="52">
        <v>28.78</v>
      </c>
      <c r="R36" s="42">
        <v>31.21</v>
      </c>
      <c r="S36" s="74">
        <v>28.173333333333336</v>
      </c>
      <c r="T36" s="47">
        <v>16.29</v>
      </c>
      <c r="U36" s="60">
        <f t="shared" si="2"/>
        <v>407.65725000000003</v>
      </c>
      <c r="V36" s="13">
        <f t="shared" si="3"/>
        <v>-97.481610416666797</v>
      </c>
      <c r="W36" s="49">
        <f t="shared" si="1"/>
        <v>0.31475586869999994</v>
      </c>
    </row>
    <row r="37" spans="2:24" x14ac:dyDescent="0.2">
      <c r="B37" t="s">
        <v>96</v>
      </c>
      <c r="C37" s="72">
        <v>44602</v>
      </c>
      <c r="D37" t="s">
        <v>267</v>
      </c>
      <c r="E37" s="39">
        <v>97.332170000000005</v>
      </c>
      <c r="F37" s="39">
        <v>99.517539999999997</v>
      </c>
      <c r="G37" s="56">
        <v>96.257940000000005</v>
      </c>
      <c r="H37" s="56">
        <v>97.702550000000016</v>
      </c>
      <c r="I37" s="40">
        <v>98.853333333333339</v>
      </c>
      <c r="J37" s="66">
        <v>98.887833333333347</v>
      </c>
      <c r="K37" s="1">
        <v>0.22666666666666666</v>
      </c>
      <c r="L37" s="25">
        <v>100</v>
      </c>
      <c r="M37" s="6">
        <v>790.84333333333325</v>
      </c>
      <c r="N37" s="1">
        <v>17.666666666666668</v>
      </c>
      <c r="O37" s="73">
        <v>23.09</v>
      </c>
      <c r="P37" s="51">
        <v>18.05</v>
      </c>
      <c r="Q37" s="52">
        <v>25.95</v>
      </c>
      <c r="R37" s="42">
        <v>29.32</v>
      </c>
      <c r="S37" s="74">
        <v>22.626666666666665</v>
      </c>
      <c r="T37" s="47">
        <v>21.036666666666665</v>
      </c>
      <c r="U37" s="60">
        <f t="shared" si="2"/>
        <v>526.44258333333335</v>
      </c>
      <c r="V37" s="14">
        <f t="shared" si="3"/>
        <v>21.303722916666516</v>
      </c>
      <c r="W37" s="49">
        <f t="shared" si="1"/>
        <v>0.40647110443333329</v>
      </c>
    </row>
    <row r="38" spans="2:24" x14ac:dyDescent="0.2">
      <c r="B38" t="s">
        <v>349</v>
      </c>
      <c r="C38" s="72">
        <v>42524</v>
      </c>
      <c r="D38" t="s">
        <v>265</v>
      </c>
      <c r="E38" s="39">
        <v>100</v>
      </c>
      <c r="F38" s="39">
        <v>98.683480000000003</v>
      </c>
      <c r="G38" s="56">
        <v>94.582279999999997</v>
      </c>
      <c r="H38" s="56">
        <v>97.755253333333329</v>
      </c>
      <c r="I38" s="40">
        <v>100</v>
      </c>
      <c r="J38" s="66">
        <v>98.31598000000001</v>
      </c>
      <c r="K38" s="1">
        <v>0.24</v>
      </c>
      <c r="L38" s="25">
        <v>100</v>
      </c>
      <c r="M38" s="6">
        <v>633.77333333333331</v>
      </c>
      <c r="N38" s="1">
        <v>18.936666666666664</v>
      </c>
      <c r="O38" s="73">
        <v>16.079999999999998</v>
      </c>
      <c r="P38" s="51">
        <v>15.79</v>
      </c>
      <c r="Q38" s="52">
        <v>19.940000000000001</v>
      </c>
      <c r="R38" s="42">
        <v>19.52</v>
      </c>
      <c r="S38" s="74">
        <v>18.213333333333335</v>
      </c>
      <c r="T38" s="47">
        <v>13.799999999999999</v>
      </c>
      <c r="U38" s="60">
        <f t="shared" si="2"/>
        <v>345.34499999999997</v>
      </c>
      <c r="V38" s="13">
        <f t="shared" si="3"/>
        <v>-159.79386041666686</v>
      </c>
      <c r="W38" s="49">
        <f t="shared" si="1"/>
        <v>0.26664401399999998</v>
      </c>
      <c r="X38" t="s">
        <v>472</v>
      </c>
    </row>
    <row r="39" spans="2:24" x14ac:dyDescent="0.2">
      <c r="B39" t="s">
        <v>274</v>
      </c>
      <c r="C39" s="72"/>
      <c r="D39" t="s">
        <v>400</v>
      </c>
      <c r="E39" s="39">
        <v>99.666399999999996</v>
      </c>
      <c r="F39" s="39">
        <v>99.847309999999993</v>
      </c>
      <c r="G39" s="56">
        <v>99.726640000000003</v>
      </c>
      <c r="H39" s="56">
        <v>99.74678333333334</v>
      </c>
      <c r="I39" s="40">
        <v>99.956666666666663</v>
      </c>
      <c r="J39" s="66">
        <v>98.900682500000002</v>
      </c>
      <c r="K39" s="1">
        <v>0.69000000000000006</v>
      </c>
      <c r="L39" s="25">
        <v>100</v>
      </c>
      <c r="M39" s="6">
        <v>779.11333333333334</v>
      </c>
      <c r="N39" s="1">
        <v>18.203333333333333</v>
      </c>
      <c r="O39" s="73">
        <v>11.92</v>
      </c>
      <c r="P39" s="51">
        <v>10.06</v>
      </c>
      <c r="Q39" s="52">
        <v>13.03</v>
      </c>
      <c r="R39" s="42">
        <v>13.67</v>
      </c>
      <c r="S39" s="74">
        <v>10.910000000000002</v>
      </c>
      <c r="T39" s="47">
        <v>8.68</v>
      </c>
      <c r="U39" s="60">
        <f t="shared" si="2"/>
        <v>217.21700000000001</v>
      </c>
      <c r="V39" s="13">
        <f t="shared" si="3"/>
        <v>-287.92186041666685</v>
      </c>
      <c r="W39" s="49">
        <f t="shared" si="1"/>
        <v>0.1677152204</v>
      </c>
    </row>
    <row r="40" spans="2:24" x14ac:dyDescent="0.2">
      <c r="B40" t="s">
        <v>97</v>
      </c>
      <c r="C40" s="72">
        <v>45139</v>
      </c>
      <c r="D40" t="s">
        <v>264</v>
      </c>
      <c r="E40" s="39">
        <v>97.647890000000004</v>
      </c>
      <c r="F40" s="39">
        <v>94.405169999999998</v>
      </c>
      <c r="G40" s="56">
        <v>95.207719999999995</v>
      </c>
      <c r="H40" s="56">
        <v>95.753593333333342</v>
      </c>
      <c r="I40" s="40">
        <v>92.356666666666669</v>
      </c>
      <c r="J40" s="66">
        <v>91.853673333333333</v>
      </c>
      <c r="K40" s="1">
        <v>0.62333333333333341</v>
      </c>
      <c r="L40" s="25">
        <v>99.163333333333341</v>
      </c>
      <c r="M40" s="6">
        <v>707.64333333333343</v>
      </c>
      <c r="N40" s="1">
        <v>20.483333333333334</v>
      </c>
      <c r="O40" s="73">
        <v>20.92</v>
      </c>
      <c r="P40" s="51">
        <v>17.989999999999998</v>
      </c>
      <c r="Q40" s="52">
        <v>23.97</v>
      </c>
      <c r="R40" s="42">
        <v>31.43</v>
      </c>
      <c r="S40" s="74">
        <v>22.310000000000002</v>
      </c>
      <c r="T40" s="47">
        <v>17.796666666666667</v>
      </c>
      <c r="U40" s="60">
        <f t="shared" si="2"/>
        <v>445.36158333333333</v>
      </c>
      <c r="V40" s="13">
        <f t="shared" si="3"/>
        <v>-59.777277083333502</v>
      </c>
      <c r="W40" s="49">
        <f t="shared" si="1"/>
        <v>0.34386772723333331</v>
      </c>
      <c r="X40" t="s">
        <v>386</v>
      </c>
    </row>
    <row r="41" spans="2:24" x14ac:dyDescent="0.2">
      <c r="B41" t="s">
        <v>247</v>
      </c>
      <c r="C41" s="72">
        <v>45171</v>
      </c>
      <c r="D41" t="s">
        <v>267</v>
      </c>
      <c r="E41" s="39">
        <v>38.762410000000003</v>
      </c>
      <c r="F41" s="39">
        <v>43.033180000000002</v>
      </c>
      <c r="G41" s="56">
        <v>47.099530000000001</v>
      </c>
      <c r="H41" s="64">
        <v>42.965040000000009</v>
      </c>
      <c r="I41" s="40">
        <v>53.01</v>
      </c>
      <c r="J41" s="66">
        <v>43.289850833333333</v>
      </c>
      <c r="K41" s="1">
        <v>3.7166666666666663</v>
      </c>
      <c r="L41" s="85">
        <v>49.309999999999995</v>
      </c>
      <c r="M41" s="6">
        <v>840.74333333333334</v>
      </c>
      <c r="N41" s="1">
        <v>21.126666666666665</v>
      </c>
      <c r="O41" s="73">
        <v>12.61</v>
      </c>
      <c r="P41" s="51">
        <v>10.83</v>
      </c>
      <c r="Q41" s="52">
        <v>13.16</v>
      </c>
      <c r="R41" s="42">
        <v>14.24</v>
      </c>
      <c r="S41" s="74">
        <v>12.466666666666667</v>
      </c>
      <c r="T41" s="47">
        <v>10.506666666666666</v>
      </c>
      <c r="U41" s="60">
        <f t="shared" si="2"/>
        <v>262.92933333333337</v>
      </c>
      <c r="V41" s="13">
        <f t="shared" si="3"/>
        <v>-242.20952708333346</v>
      </c>
      <c r="W41" s="49">
        <f t="shared" si="1"/>
        <v>0.20301012853333331</v>
      </c>
      <c r="X41" t="s">
        <v>471</v>
      </c>
    </row>
    <row r="42" spans="2:24" x14ac:dyDescent="0.2">
      <c r="B42" t="s">
        <v>615</v>
      </c>
      <c r="D42" t="s">
        <v>264</v>
      </c>
      <c r="I42" s="40"/>
      <c r="J42">
        <v>0</v>
      </c>
      <c r="K42">
        <v>0.88</v>
      </c>
      <c r="L42" s="5">
        <v>97.84</v>
      </c>
      <c r="M42">
        <v>880.28</v>
      </c>
      <c r="N42" s="5">
        <v>17.64</v>
      </c>
      <c r="O42" s="73"/>
      <c r="P42" s="51"/>
      <c r="Q42" s="52"/>
      <c r="R42" s="42"/>
      <c r="S42" s="74"/>
      <c r="T42" s="47">
        <v>16.12</v>
      </c>
      <c r="U42" s="60">
        <f t="shared" si="2"/>
        <v>403.40300000000008</v>
      </c>
      <c r="V42" s="13">
        <f t="shared" si="3"/>
        <v>-101.73586041666675</v>
      </c>
      <c r="W42" s="49">
        <f t="shared" si="1"/>
        <v>0.31147112360000001</v>
      </c>
    </row>
    <row r="43" spans="2:24" x14ac:dyDescent="0.2">
      <c r="B43" t="s">
        <v>98</v>
      </c>
      <c r="C43" s="72">
        <v>44399</v>
      </c>
      <c r="D43" t="s">
        <v>265</v>
      </c>
      <c r="E43" s="39">
        <v>100</v>
      </c>
      <c r="F43" s="39">
        <v>100</v>
      </c>
      <c r="G43" s="56">
        <v>100</v>
      </c>
      <c r="H43" s="56">
        <v>100</v>
      </c>
      <c r="I43" s="40">
        <v>100</v>
      </c>
      <c r="J43" s="66">
        <v>99.750924999999995</v>
      </c>
      <c r="K43" s="1">
        <v>-0.98999999999999988</v>
      </c>
      <c r="L43" s="25">
        <v>100</v>
      </c>
      <c r="M43" s="6">
        <v>1023.4266666666666</v>
      </c>
      <c r="N43" s="1">
        <v>20</v>
      </c>
      <c r="O43" s="73">
        <v>25.03</v>
      </c>
      <c r="P43" s="51">
        <v>22.99</v>
      </c>
      <c r="Q43" s="52">
        <v>28.11</v>
      </c>
      <c r="R43" s="42">
        <v>28.88</v>
      </c>
      <c r="S43" s="74">
        <v>21.23</v>
      </c>
      <c r="T43" s="47">
        <v>16.32</v>
      </c>
      <c r="U43" s="60">
        <f t="shared" si="2"/>
        <v>408.40800000000002</v>
      </c>
      <c r="V43" s="13">
        <f t="shared" si="3"/>
        <v>-96.730860416666815</v>
      </c>
      <c r="W43" s="49">
        <f t="shared" si="1"/>
        <v>0.31533552960000005</v>
      </c>
      <c r="X43" t="s">
        <v>384</v>
      </c>
    </row>
    <row r="44" spans="2:24" x14ac:dyDescent="0.2">
      <c r="B44" t="s">
        <v>532</v>
      </c>
      <c r="C44" s="72"/>
      <c r="D44" t="s">
        <v>402</v>
      </c>
      <c r="E44" s="1">
        <v>47.503950000000003</v>
      </c>
      <c r="F44" s="1">
        <v>80.778720000000007</v>
      </c>
      <c r="G44" s="1">
        <v>98.628190000000004</v>
      </c>
      <c r="H44" s="1">
        <v>75.636953333333338</v>
      </c>
      <c r="I44" s="40">
        <v>98.196666666666673</v>
      </c>
      <c r="J44" s="1">
        <v>86.916809999999998</v>
      </c>
      <c r="K44" s="1">
        <v>0.11</v>
      </c>
      <c r="L44" s="85">
        <v>99.69</v>
      </c>
      <c r="M44" s="6">
        <v>182.24333333333334</v>
      </c>
      <c r="N44" s="1">
        <v>18.763333333333332</v>
      </c>
      <c r="O44" s="79"/>
      <c r="P44" s="77"/>
      <c r="Q44" s="78"/>
      <c r="R44" s="42"/>
      <c r="S44" s="86">
        <v>32.47</v>
      </c>
      <c r="T44" s="47">
        <v>18.293333333333333</v>
      </c>
      <c r="U44" s="60">
        <f t="shared" si="2"/>
        <v>457.79066666666671</v>
      </c>
      <c r="V44" s="13">
        <f t="shared" si="3"/>
        <v>-47.348193750000121</v>
      </c>
      <c r="W44" s="49">
        <f t="shared" si="1"/>
        <v>0.35346433546666667</v>
      </c>
    </row>
    <row r="45" spans="2:24" x14ac:dyDescent="0.2">
      <c r="B45" t="s">
        <v>99</v>
      </c>
      <c r="C45" s="72"/>
      <c r="D45" t="s">
        <v>402</v>
      </c>
      <c r="E45" s="39">
        <v>94.954359999999994</v>
      </c>
      <c r="F45" s="39">
        <v>99.587239999999994</v>
      </c>
      <c r="G45" s="56">
        <v>98.877629999999996</v>
      </c>
      <c r="H45" s="56">
        <v>97.806409999999985</v>
      </c>
      <c r="I45" s="40">
        <v>99.573333333333338</v>
      </c>
      <c r="J45" s="66">
        <v>91.038080833333311</v>
      </c>
      <c r="K45" s="1">
        <v>1.78</v>
      </c>
      <c r="L45" s="25">
        <v>99.64</v>
      </c>
      <c r="M45" s="6">
        <v>1206.7766666666666</v>
      </c>
      <c r="N45" s="1">
        <v>19.55</v>
      </c>
      <c r="O45" s="73"/>
      <c r="P45" s="51">
        <v>22.79</v>
      </c>
      <c r="Q45" s="52">
        <v>31.88</v>
      </c>
      <c r="R45" s="15">
        <v>35.49</v>
      </c>
      <c r="S45" s="74">
        <v>29.49</v>
      </c>
      <c r="T45" s="47">
        <v>23.099999999999998</v>
      </c>
      <c r="U45" s="60">
        <f t="shared" si="2"/>
        <v>578.07749999999999</v>
      </c>
      <c r="V45" s="14">
        <f t="shared" si="3"/>
        <v>72.938639583333156</v>
      </c>
      <c r="W45" s="49">
        <f t="shared" si="1"/>
        <v>0.4463388929999999</v>
      </c>
      <c r="X45" t="s">
        <v>446</v>
      </c>
    </row>
    <row r="46" spans="2:24" x14ac:dyDescent="0.2">
      <c r="B46" t="s">
        <v>533</v>
      </c>
      <c r="C46" s="72">
        <v>42619</v>
      </c>
      <c r="D46" t="s">
        <v>267</v>
      </c>
      <c r="E46" s="1"/>
      <c r="F46" s="1">
        <v>61.171639999999996</v>
      </c>
      <c r="G46" s="1">
        <v>76.405140000000003</v>
      </c>
      <c r="H46" s="87">
        <v>68.788389999999993</v>
      </c>
      <c r="I46" s="40">
        <v>68.223333333333343</v>
      </c>
      <c r="J46" s="1">
        <v>68.449355999999995</v>
      </c>
      <c r="K46" s="1">
        <v>0.73666666666666669</v>
      </c>
      <c r="L46" s="25">
        <v>85.936666666666667</v>
      </c>
      <c r="M46" s="6">
        <v>639.21999999999991</v>
      </c>
      <c r="N46" s="1">
        <v>23.366666666666664</v>
      </c>
      <c r="O46" s="73"/>
      <c r="P46" s="51"/>
      <c r="Q46" s="52"/>
      <c r="R46" s="42"/>
      <c r="S46" s="84">
        <v>43.3</v>
      </c>
      <c r="T46" s="18">
        <v>60.580000000000005</v>
      </c>
      <c r="U46" s="60">
        <f t="shared" si="2"/>
        <v>1516.0145000000002</v>
      </c>
      <c r="V46" s="14">
        <f t="shared" si="3"/>
        <v>1010.8756395833334</v>
      </c>
      <c r="W46" s="49">
        <f t="shared" si="1"/>
        <v>1.1705285773999998</v>
      </c>
      <c r="X46" t="s">
        <v>655</v>
      </c>
    </row>
    <row r="47" spans="2:24" x14ac:dyDescent="0.2">
      <c r="B47" t="s">
        <v>534</v>
      </c>
      <c r="C47" s="72">
        <v>43734</v>
      </c>
      <c r="D47" t="s">
        <v>267</v>
      </c>
      <c r="E47" s="1"/>
      <c r="F47" s="1">
        <v>95.081639999999993</v>
      </c>
      <c r="G47" s="1">
        <v>99.061859999999996</v>
      </c>
      <c r="H47" s="1">
        <v>97.071749999999994</v>
      </c>
      <c r="I47" s="40">
        <v>98.316666666666677</v>
      </c>
      <c r="J47" s="1">
        <v>97.818699999999993</v>
      </c>
      <c r="K47" s="1">
        <v>-0.23</v>
      </c>
      <c r="L47" s="25">
        <v>99.79</v>
      </c>
      <c r="M47" s="6">
        <v>230.27333333333331</v>
      </c>
      <c r="N47" s="1">
        <v>18.373333333333335</v>
      </c>
      <c r="O47" s="73"/>
      <c r="P47" s="51"/>
      <c r="Q47" s="52"/>
      <c r="R47" s="42"/>
      <c r="S47" s="74">
        <v>16.25</v>
      </c>
      <c r="T47" s="47">
        <v>23.37</v>
      </c>
      <c r="U47" s="60">
        <f t="shared" si="2"/>
        <v>584.83425000000011</v>
      </c>
      <c r="V47" s="14">
        <f t="shared" si="3"/>
        <v>79.695389583333281</v>
      </c>
      <c r="W47" s="49">
        <f t="shared" si="1"/>
        <v>0.45155584110000002</v>
      </c>
    </row>
    <row r="48" spans="2:24" x14ac:dyDescent="0.2">
      <c r="B48" t="s">
        <v>307</v>
      </c>
      <c r="C48" s="72">
        <v>41609</v>
      </c>
      <c r="D48" t="s">
        <v>401</v>
      </c>
      <c r="E48" s="39"/>
      <c r="F48" s="39">
        <v>99.037189999999995</v>
      </c>
      <c r="G48" s="56">
        <v>84.468260000000001</v>
      </c>
      <c r="H48" s="56">
        <v>91.752724999999998</v>
      </c>
      <c r="I48" s="40">
        <v>88.876666666666665</v>
      </c>
      <c r="J48" s="66">
        <v>90.027090000000001</v>
      </c>
      <c r="K48" s="1">
        <v>-0.37666666666666665</v>
      </c>
      <c r="L48" s="25">
        <v>100</v>
      </c>
      <c r="M48" s="6">
        <v>784.4466666666666</v>
      </c>
      <c r="N48" s="1">
        <v>20.703333333333333</v>
      </c>
      <c r="O48" s="73">
        <v>21.83</v>
      </c>
      <c r="P48" s="51">
        <v>20.73</v>
      </c>
      <c r="Q48" s="52">
        <v>20.149999999999999</v>
      </c>
      <c r="R48" s="42">
        <v>25.01</v>
      </c>
      <c r="S48" s="74">
        <v>24.50333333333333</v>
      </c>
      <c r="T48" s="47">
        <v>16.25</v>
      </c>
      <c r="U48" s="60">
        <f t="shared" si="2"/>
        <v>406.65625</v>
      </c>
      <c r="V48" s="13">
        <f t="shared" si="3"/>
        <v>-98.48261041666683</v>
      </c>
      <c r="W48" s="49">
        <f t="shared" si="1"/>
        <v>0.31398298749999998</v>
      </c>
      <c r="X48" t="s">
        <v>686</v>
      </c>
    </row>
    <row r="49" spans="2:24" x14ac:dyDescent="0.2">
      <c r="B49" t="s">
        <v>100</v>
      </c>
      <c r="C49" s="72">
        <v>44778</v>
      </c>
      <c r="D49" t="s">
        <v>267</v>
      </c>
      <c r="E49" s="39">
        <v>95.760599999999997</v>
      </c>
      <c r="F49" s="39">
        <v>97.517809999999997</v>
      </c>
      <c r="G49" s="56">
        <v>99.471509999999995</v>
      </c>
      <c r="H49" s="56">
        <v>97.583306666666658</v>
      </c>
      <c r="I49" s="40">
        <v>99.23</v>
      </c>
      <c r="J49" s="66">
        <v>71.407256666666669</v>
      </c>
      <c r="K49" s="1">
        <v>-0.10333333333333333</v>
      </c>
      <c r="L49" s="25">
        <v>100</v>
      </c>
      <c r="M49" s="6">
        <v>842.55000000000007</v>
      </c>
      <c r="N49" s="1">
        <v>15.520000000000001</v>
      </c>
      <c r="O49" s="73">
        <v>15.89</v>
      </c>
      <c r="P49" s="51">
        <v>14.36</v>
      </c>
      <c r="Q49" s="52">
        <v>20.11</v>
      </c>
      <c r="R49" s="42">
        <v>23.91</v>
      </c>
      <c r="S49" s="74">
        <v>21.676666666666666</v>
      </c>
      <c r="T49" s="47">
        <v>17.236666666666668</v>
      </c>
      <c r="U49" s="60">
        <f t="shared" si="2"/>
        <v>431.34758333333343</v>
      </c>
      <c r="V49" s="13">
        <f t="shared" si="3"/>
        <v>-73.791277083333398</v>
      </c>
      <c r="W49" s="49">
        <f t="shared" si="1"/>
        <v>0.33304739043333337</v>
      </c>
      <c r="X49" t="s">
        <v>381</v>
      </c>
    </row>
    <row r="50" spans="2:24" x14ac:dyDescent="0.2">
      <c r="B50" t="s">
        <v>342</v>
      </c>
      <c r="C50" s="72">
        <v>44870</v>
      </c>
      <c r="D50" t="s">
        <v>265</v>
      </c>
      <c r="E50" s="39">
        <v>82.639989999999997</v>
      </c>
      <c r="F50" s="39">
        <v>99.850489999999994</v>
      </c>
      <c r="G50" s="56">
        <v>100</v>
      </c>
      <c r="H50" s="56">
        <v>94.163493333333335</v>
      </c>
      <c r="I50" s="40">
        <v>99.38</v>
      </c>
      <c r="J50" s="66">
        <v>83.689592500000003</v>
      </c>
      <c r="K50" s="1">
        <v>0.31333333333333335</v>
      </c>
      <c r="L50" s="25">
        <v>100</v>
      </c>
      <c r="M50" s="6">
        <v>899.70666666666659</v>
      </c>
      <c r="N50" s="1">
        <v>12.906666666666666</v>
      </c>
      <c r="O50" s="73">
        <v>19.47</v>
      </c>
      <c r="P50" s="51">
        <v>15.67</v>
      </c>
      <c r="Q50" s="52">
        <v>18.420000000000002</v>
      </c>
      <c r="R50" s="42">
        <v>23.7</v>
      </c>
      <c r="S50" s="74">
        <v>19.223333333333333</v>
      </c>
      <c r="T50" s="47">
        <v>14.973333333333334</v>
      </c>
      <c r="U50" s="60">
        <f t="shared" si="2"/>
        <v>374.70766666666674</v>
      </c>
      <c r="V50" s="13">
        <f t="shared" si="3"/>
        <v>-130.43119375000009</v>
      </c>
      <c r="W50" s="49">
        <f t="shared" si="1"/>
        <v>0.28931519586666665</v>
      </c>
      <c r="X50" t="s">
        <v>404</v>
      </c>
    </row>
    <row r="51" spans="2:24" x14ac:dyDescent="0.2">
      <c r="B51" t="s">
        <v>101</v>
      </c>
      <c r="C51" s="72"/>
      <c r="D51" t="s">
        <v>400</v>
      </c>
      <c r="E51" s="39">
        <v>98.381259999999997</v>
      </c>
      <c r="F51" s="39">
        <v>100</v>
      </c>
      <c r="G51" s="56">
        <v>96.405270000000002</v>
      </c>
      <c r="H51" s="56">
        <v>98.262176666666662</v>
      </c>
      <c r="I51" s="40">
        <v>99.09333333333332</v>
      </c>
      <c r="J51" s="66">
        <v>98.01054916666665</v>
      </c>
      <c r="K51" s="1">
        <v>1.8266666666666664</v>
      </c>
      <c r="L51" s="25">
        <v>100</v>
      </c>
      <c r="M51" s="6">
        <v>823.65666666666675</v>
      </c>
      <c r="N51" s="1">
        <v>21.076666666666668</v>
      </c>
      <c r="O51" s="73">
        <v>27.91</v>
      </c>
      <c r="P51" s="51">
        <v>24.93</v>
      </c>
      <c r="Q51" s="52">
        <v>28.82</v>
      </c>
      <c r="R51" s="42">
        <v>33.47</v>
      </c>
      <c r="S51" s="74">
        <v>28.64</v>
      </c>
      <c r="T51" s="47">
        <v>24.763333333333332</v>
      </c>
      <c r="U51" s="60">
        <f t="shared" si="2"/>
        <v>619.70241666666675</v>
      </c>
      <c r="V51" s="14">
        <f t="shared" si="3"/>
        <v>114.56355624999992</v>
      </c>
      <c r="W51" s="49">
        <f t="shared" si="1"/>
        <v>0.47847786956666666</v>
      </c>
      <c r="X51" t="s">
        <v>563</v>
      </c>
    </row>
    <row r="52" spans="2:24" x14ac:dyDescent="0.2">
      <c r="B52" t="s">
        <v>102</v>
      </c>
      <c r="C52" s="72"/>
      <c r="D52" t="s">
        <v>400</v>
      </c>
      <c r="E52" s="39">
        <v>99.083629999999999</v>
      </c>
      <c r="F52" s="39">
        <v>95.578460000000007</v>
      </c>
      <c r="G52" s="56">
        <v>96.926079999999999</v>
      </c>
      <c r="H52" s="56">
        <v>97.196056666666664</v>
      </c>
      <c r="I52" s="40">
        <v>97.063333333333333</v>
      </c>
      <c r="J52" s="66">
        <v>72.615904999999998</v>
      </c>
      <c r="K52" s="1">
        <v>-0.31</v>
      </c>
      <c r="L52" s="25">
        <v>148.34</v>
      </c>
      <c r="M52" s="6">
        <v>831.55666666666673</v>
      </c>
      <c r="N52" s="1">
        <v>21.603333333333335</v>
      </c>
      <c r="O52" s="73">
        <v>32.200000000000003</v>
      </c>
      <c r="P52" s="51">
        <v>22.39</v>
      </c>
      <c r="Q52" s="52">
        <v>27.98</v>
      </c>
      <c r="R52" s="42">
        <v>30.68</v>
      </c>
      <c r="S52" s="74">
        <v>24.069999999999997</v>
      </c>
      <c r="T52" s="47">
        <v>22.033333333333331</v>
      </c>
      <c r="U52" s="60">
        <f t="shared" si="2"/>
        <v>551.38416666666672</v>
      </c>
      <c r="V52" s="14">
        <f t="shared" si="3"/>
        <v>46.245306249999885</v>
      </c>
      <c r="W52" s="49">
        <f t="shared" si="1"/>
        <v>0.42572872766666658</v>
      </c>
      <c r="X52" s="20" t="s">
        <v>447</v>
      </c>
    </row>
    <row r="53" spans="2:24" x14ac:dyDescent="0.2">
      <c r="B53" t="s">
        <v>103</v>
      </c>
      <c r="C53" s="72">
        <v>43241</v>
      </c>
      <c r="D53" t="s">
        <v>400</v>
      </c>
      <c r="E53" s="39">
        <v>92.175460000000001</v>
      </c>
      <c r="F53" s="39">
        <v>97.624300000000005</v>
      </c>
      <c r="G53" s="56">
        <v>71.48715</v>
      </c>
      <c r="H53" s="56">
        <v>87.095636666666664</v>
      </c>
      <c r="I53" s="40">
        <v>82.703333333333333</v>
      </c>
      <c r="J53" s="66">
        <v>60.768601666666676</v>
      </c>
      <c r="K53" s="1">
        <v>-2.5266666666666668</v>
      </c>
      <c r="L53" s="25">
        <v>100</v>
      </c>
      <c r="M53" s="6">
        <v>876.74333333333334</v>
      </c>
      <c r="N53" s="1">
        <v>22.906666666666666</v>
      </c>
      <c r="O53" s="83">
        <v>42.94</v>
      </c>
      <c r="P53" s="83">
        <v>40.700000000000003</v>
      </c>
      <c r="Q53" s="84">
        <v>43.55</v>
      </c>
      <c r="R53" s="42">
        <v>32.380000000000003</v>
      </c>
      <c r="S53" s="74">
        <v>32.883333333333333</v>
      </c>
      <c r="T53" s="47">
        <v>29.293333333333333</v>
      </c>
      <c r="U53" s="60">
        <f t="shared" si="2"/>
        <v>733.06566666666674</v>
      </c>
      <c r="V53" s="14">
        <f t="shared" si="3"/>
        <v>227.92680624999991</v>
      </c>
      <c r="W53" s="49">
        <f t="shared" si="1"/>
        <v>0.56600666546666667</v>
      </c>
      <c r="X53" t="s">
        <v>660</v>
      </c>
    </row>
    <row r="54" spans="2:24" x14ac:dyDescent="0.2">
      <c r="B54" t="s">
        <v>104</v>
      </c>
      <c r="C54" s="72"/>
      <c r="D54" t="s">
        <v>400</v>
      </c>
      <c r="E54" s="39">
        <v>99.936520000000002</v>
      </c>
      <c r="F54" s="39">
        <v>99.971689999999995</v>
      </c>
      <c r="G54" s="56">
        <v>99.982110000000006</v>
      </c>
      <c r="H54" s="56">
        <v>99.963439999999991</v>
      </c>
      <c r="I54" s="40">
        <v>99.96</v>
      </c>
      <c r="J54" s="66">
        <v>96.199850833333315</v>
      </c>
      <c r="K54" s="1">
        <v>0.51</v>
      </c>
      <c r="L54" s="25">
        <v>100</v>
      </c>
      <c r="M54" s="6">
        <v>693.56666666666661</v>
      </c>
      <c r="N54" s="1">
        <v>16.779999999999998</v>
      </c>
      <c r="O54" s="83">
        <v>57.4</v>
      </c>
      <c r="P54" s="83">
        <v>55.74</v>
      </c>
      <c r="Q54" s="52">
        <v>30.69</v>
      </c>
      <c r="R54" s="42">
        <v>28.86</v>
      </c>
      <c r="S54" s="74">
        <v>24.963333333333335</v>
      </c>
      <c r="T54" s="47">
        <v>22.080000000000002</v>
      </c>
      <c r="U54" s="60">
        <f t="shared" si="2"/>
        <v>552.55200000000013</v>
      </c>
      <c r="V54" s="14">
        <f t="shared" si="3"/>
        <v>47.413139583333304</v>
      </c>
      <c r="W54" s="49">
        <f t="shared" si="1"/>
        <v>0.42663042240000004</v>
      </c>
      <c r="X54" t="s">
        <v>476</v>
      </c>
    </row>
    <row r="55" spans="2:24" x14ac:dyDescent="0.2">
      <c r="B55" t="s">
        <v>106</v>
      </c>
      <c r="C55" s="72">
        <v>42706</v>
      </c>
      <c r="D55" t="s">
        <v>264</v>
      </c>
      <c r="E55" s="39">
        <v>98.960049999999995</v>
      </c>
      <c r="F55" s="39">
        <v>98.809610000000006</v>
      </c>
      <c r="G55" s="56">
        <v>98.725440000000006</v>
      </c>
      <c r="H55" s="56">
        <v>98.831699999999998</v>
      </c>
      <c r="I55" s="40">
        <v>99.983333333333334</v>
      </c>
      <c r="J55" s="66">
        <v>99.589965000000007</v>
      </c>
      <c r="K55" s="1">
        <v>-1.55</v>
      </c>
      <c r="L55" s="25">
        <v>100</v>
      </c>
      <c r="M55" s="6">
        <v>650.96</v>
      </c>
      <c r="N55" s="1">
        <v>23.516666666666669</v>
      </c>
      <c r="O55" s="73">
        <v>21.51</v>
      </c>
      <c r="P55" s="51">
        <v>18.04</v>
      </c>
      <c r="Q55" s="52">
        <v>24.78</v>
      </c>
      <c r="R55" s="42">
        <v>24.18</v>
      </c>
      <c r="S55" s="74">
        <v>20.823333333333334</v>
      </c>
      <c r="T55" s="47">
        <v>19.236666666666668</v>
      </c>
      <c r="U55" s="60">
        <f t="shared" si="2"/>
        <v>481.39758333333344</v>
      </c>
      <c r="V55" s="13">
        <f t="shared" si="3"/>
        <v>-23.741277083333387</v>
      </c>
      <c r="W55" s="49">
        <f t="shared" si="1"/>
        <v>0.37169145043333335</v>
      </c>
      <c r="X55" t="s">
        <v>564</v>
      </c>
    </row>
    <row r="56" spans="2:24" x14ac:dyDescent="0.2">
      <c r="B56" t="s">
        <v>108</v>
      </c>
      <c r="C56" s="72"/>
      <c r="D56" t="s">
        <v>267</v>
      </c>
      <c r="E56" s="39">
        <v>99.222359999999995</v>
      </c>
      <c r="F56" s="39">
        <v>99.55874</v>
      </c>
      <c r="G56" s="56">
        <v>99.328739999999996</v>
      </c>
      <c r="H56" s="56">
        <v>99.36994666666665</v>
      </c>
      <c r="I56" s="40">
        <v>99.563333333333333</v>
      </c>
      <c r="J56" s="66">
        <v>99.083684166666671</v>
      </c>
      <c r="K56" s="1">
        <v>0.44</v>
      </c>
      <c r="L56" s="25">
        <v>99.860000000000014</v>
      </c>
      <c r="M56" s="6"/>
      <c r="N56" s="75">
        <v>17.523333333333337</v>
      </c>
      <c r="O56" s="73">
        <v>18.100000000000001</v>
      </c>
      <c r="P56" s="51">
        <v>15.03</v>
      </c>
      <c r="Q56" s="52">
        <v>22.6</v>
      </c>
      <c r="R56" s="42">
        <v>25.36</v>
      </c>
      <c r="S56" s="74">
        <v>19.209999999999997</v>
      </c>
      <c r="T56" s="47">
        <v>15.579999999999998</v>
      </c>
      <c r="U56" s="60">
        <f t="shared" si="2"/>
        <v>389.88949999999994</v>
      </c>
      <c r="V56" s="13">
        <f t="shared" si="3"/>
        <v>-115.24936041666689</v>
      </c>
      <c r="W56" s="49">
        <f t="shared" si="1"/>
        <v>0.30103722739999994</v>
      </c>
      <c r="X56" t="s">
        <v>314</v>
      </c>
    </row>
    <row r="57" spans="2:24" x14ac:dyDescent="0.2">
      <c r="B57" t="s">
        <v>110</v>
      </c>
      <c r="C57" s="72"/>
      <c r="D57" t="s">
        <v>267</v>
      </c>
      <c r="E57" s="39">
        <v>92.586539999999999</v>
      </c>
      <c r="F57" s="39">
        <v>96.012200000000007</v>
      </c>
      <c r="G57" s="56">
        <v>92.475009999999997</v>
      </c>
      <c r="H57" s="56">
        <v>93.691250000000011</v>
      </c>
      <c r="I57" s="40">
        <v>95.916666666666671</v>
      </c>
      <c r="J57" s="66">
        <v>89.124136666666672</v>
      </c>
      <c r="K57" s="1">
        <v>0.96666666666666679</v>
      </c>
      <c r="L57" s="25">
        <v>96.623333333333335</v>
      </c>
      <c r="M57" s="6">
        <v>862.04666666666674</v>
      </c>
      <c r="N57" s="1"/>
      <c r="O57" s="73">
        <v>34.049999999999997</v>
      </c>
      <c r="P57" s="51">
        <v>34.08</v>
      </c>
      <c r="Q57" s="84">
        <v>37.85</v>
      </c>
      <c r="R57" s="15">
        <v>38.67</v>
      </c>
      <c r="S57" s="84">
        <v>39.633333333333333</v>
      </c>
      <c r="T57" s="47">
        <v>23.106666666666669</v>
      </c>
      <c r="U57" s="60">
        <f t="shared" si="2"/>
        <v>578.24433333333343</v>
      </c>
      <c r="V57" s="14">
        <f t="shared" si="3"/>
        <v>73.105472916666599</v>
      </c>
      <c r="W57" s="49">
        <f t="shared" si="1"/>
        <v>0.4464677065333334</v>
      </c>
      <c r="X57" t="s">
        <v>591</v>
      </c>
    </row>
    <row r="58" spans="2:24" x14ac:dyDescent="0.2">
      <c r="B58" t="s">
        <v>111</v>
      </c>
      <c r="C58" s="72">
        <v>45630</v>
      </c>
      <c r="D58" t="s">
        <v>402</v>
      </c>
      <c r="E58" s="39">
        <v>89.484899999999996</v>
      </c>
      <c r="F58" s="39">
        <v>87.253950000000003</v>
      </c>
      <c r="G58" s="56">
        <v>99.090329999999994</v>
      </c>
      <c r="H58" s="56">
        <v>91.943060000000003</v>
      </c>
      <c r="I58" s="40">
        <v>99.493333333333339</v>
      </c>
      <c r="J58" s="66">
        <v>94.142756666666671</v>
      </c>
      <c r="K58" s="1">
        <v>0.60333333333333339</v>
      </c>
      <c r="L58" s="25">
        <v>99.320000000000007</v>
      </c>
      <c r="M58" s="6">
        <v>867.63666666666666</v>
      </c>
      <c r="N58" s="1">
        <v>21.27333333333333</v>
      </c>
      <c r="O58" s="73">
        <v>18.72</v>
      </c>
      <c r="P58" s="51">
        <v>18.2</v>
      </c>
      <c r="Q58" s="52">
        <v>19.329999999999998</v>
      </c>
      <c r="R58" s="42">
        <v>19.170000000000002</v>
      </c>
      <c r="S58" s="74">
        <v>16.900000000000002</v>
      </c>
      <c r="T58" s="47">
        <v>16.883333333333333</v>
      </c>
      <c r="U58" s="60">
        <f t="shared" si="2"/>
        <v>422.50541666666675</v>
      </c>
      <c r="V58" s="13">
        <f t="shared" si="3"/>
        <v>-82.633443750000083</v>
      </c>
      <c r="W58" s="49">
        <f t="shared" si="1"/>
        <v>0.32622027316666663</v>
      </c>
      <c r="X58" t="s">
        <v>456</v>
      </c>
    </row>
    <row r="59" spans="2:24" x14ac:dyDescent="0.2">
      <c r="B59" t="s">
        <v>112</v>
      </c>
      <c r="C59" s="72">
        <v>43788</v>
      </c>
      <c r="D59" t="s">
        <v>400</v>
      </c>
      <c r="E59" s="39">
        <v>99.901769999999999</v>
      </c>
      <c r="F59" s="39">
        <v>99.936139999999995</v>
      </c>
      <c r="G59" s="56">
        <v>99.896569999999997</v>
      </c>
      <c r="H59" s="56">
        <v>99.911493333333325</v>
      </c>
      <c r="I59" s="40">
        <v>99.856666666666669</v>
      </c>
      <c r="J59" s="66">
        <v>97.338715000000022</v>
      </c>
      <c r="K59" s="1">
        <v>-0.55333333333333334</v>
      </c>
      <c r="L59" s="25">
        <v>98.113333333333344</v>
      </c>
      <c r="M59" s="6">
        <v>692.02</v>
      </c>
      <c r="N59" s="1">
        <v>19.510000000000002</v>
      </c>
      <c r="O59" s="73">
        <v>17.59</v>
      </c>
      <c r="P59" s="51">
        <v>10.97</v>
      </c>
      <c r="Q59" s="52">
        <v>25.58</v>
      </c>
      <c r="R59" s="42">
        <v>32.6</v>
      </c>
      <c r="S59" s="88">
        <v>25.243333333333336</v>
      </c>
      <c r="T59" s="47">
        <v>21.016666666666666</v>
      </c>
      <c r="U59" s="60">
        <f t="shared" si="2"/>
        <v>525.94208333333336</v>
      </c>
      <c r="V59" s="14">
        <f t="shared" si="3"/>
        <v>20.803222916666527</v>
      </c>
      <c r="W59" s="49">
        <f t="shared" si="1"/>
        <v>0.4060846638333333</v>
      </c>
      <c r="X59" t="s">
        <v>649</v>
      </c>
    </row>
    <row r="60" spans="2:24" x14ac:dyDescent="0.2">
      <c r="B60" t="s">
        <v>535</v>
      </c>
      <c r="C60" s="72"/>
      <c r="D60" t="s">
        <v>402</v>
      </c>
      <c r="E60" s="1">
        <v>63.405070000000002</v>
      </c>
      <c r="F60" s="1">
        <v>80.906809999999993</v>
      </c>
      <c r="G60" s="1">
        <v>77.899500000000003</v>
      </c>
      <c r="H60" s="87">
        <v>74.070460000000011</v>
      </c>
      <c r="I60" s="40">
        <v>29.306666666666668</v>
      </c>
      <c r="J60" s="1">
        <v>51.688563333333342</v>
      </c>
      <c r="K60" s="1">
        <v>0.79666666666666675</v>
      </c>
      <c r="L60" s="25">
        <v>95.62</v>
      </c>
      <c r="M60" s="6">
        <v>706.01666666666677</v>
      </c>
      <c r="N60" s="1">
        <v>24.116666666666664</v>
      </c>
      <c r="O60" s="73"/>
      <c r="P60" s="51"/>
      <c r="Q60" s="52"/>
      <c r="R60" s="59"/>
      <c r="S60" s="74">
        <v>16.169999999999998</v>
      </c>
      <c r="T60" s="47">
        <v>12.459999999999999</v>
      </c>
      <c r="U60" s="60">
        <f t="shared" si="2"/>
        <v>311.81149999999997</v>
      </c>
      <c r="V60" s="13">
        <f t="shared" si="3"/>
        <v>-193.32736041666686</v>
      </c>
      <c r="W60" s="49">
        <f t="shared" si="1"/>
        <v>0.24075249379999999</v>
      </c>
      <c r="X60" t="s">
        <v>646</v>
      </c>
    </row>
    <row r="61" spans="2:24" x14ac:dyDescent="0.2">
      <c r="B61" t="s">
        <v>536</v>
      </c>
      <c r="C61" s="72"/>
      <c r="D61" t="s">
        <v>402</v>
      </c>
      <c r="E61" s="1"/>
      <c r="F61" s="1">
        <v>100</v>
      </c>
      <c r="G61" s="1">
        <v>91.743719999999996</v>
      </c>
      <c r="H61" s="1">
        <v>95.871859999999998</v>
      </c>
      <c r="I61" s="40">
        <v>100</v>
      </c>
      <c r="J61" s="1">
        <v>98.348743999999996</v>
      </c>
      <c r="K61" s="1">
        <v>1.2300000000000002</v>
      </c>
      <c r="L61" s="25">
        <v>94.133333333333326</v>
      </c>
      <c r="M61" s="6">
        <v>769.20666666666659</v>
      </c>
      <c r="N61" s="1">
        <v>19.283333333333335</v>
      </c>
      <c r="O61" s="73"/>
      <c r="P61" s="51"/>
      <c r="Q61" s="52"/>
      <c r="R61" s="59"/>
      <c r="S61" s="74">
        <v>19.39</v>
      </c>
      <c r="T61" s="47">
        <v>22.545000000000002</v>
      </c>
      <c r="U61" s="60">
        <f t="shared" si="2"/>
        <v>564.18862500000012</v>
      </c>
      <c r="V61" s="14">
        <f t="shared" si="3"/>
        <v>59.049764583333285</v>
      </c>
      <c r="W61" s="49">
        <f t="shared" si="1"/>
        <v>0.43561516634999997</v>
      </c>
    </row>
    <row r="62" spans="2:24" x14ac:dyDescent="0.2">
      <c r="B62" t="s">
        <v>114</v>
      </c>
      <c r="C62" s="72">
        <v>43580</v>
      </c>
      <c r="D62" t="s">
        <v>402</v>
      </c>
      <c r="E62" s="39">
        <v>99.907550000000001</v>
      </c>
      <c r="F62" s="39">
        <v>99.997219999999999</v>
      </c>
      <c r="G62" s="56">
        <v>99.952479999999994</v>
      </c>
      <c r="H62" s="56">
        <v>99.95241666666665</v>
      </c>
      <c r="I62" s="40">
        <v>99.976666666666674</v>
      </c>
      <c r="J62" s="66">
        <v>95.386849999999995</v>
      </c>
      <c r="K62" s="1">
        <v>-1.5</v>
      </c>
      <c r="L62" s="25">
        <v>100</v>
      </c>
      <c r="M62" s="6">
        <v>1069.49</v>
      </c>
      <c r="N62" s="1">
        <v>19.786666666666665</v>
      </c>
      <c r="O62" s="73">
        <v>33.94</v>
      </c>
      <c r="P62" s="83">
        <v>36.01</v>
      </c>
      <c r="Q62" s="52">
        <v>31.47</v>
      </c>
      <c r="R62" s="42">
        <v>30.91</v>
      </c>
      <c r="S62" s="89">
        <v>26.363333333333333</v>
      </c>
      <c r="T62" s="47">
        <v>23.396666666666665</v>
      </c>
      <c r="U62" s="60">
        <f t="shared" si="2"/>
        <v>585.50158333333331</v>
      </c>
      <c r="V62" s="14">
        <f t="shared" si="3"/>
        <v>80.362722916666485</v>
      </c>
      <c r="W62" s="49">
        <f t="shared" si="1"/>
        <v>0.45207109523333328</v>
      </c>
      <c r="X62" t="s">
        <v>419</v>
      </c>
    </row>
    <row r="63" spans="2:24" x14ac:dyDescent="0.2">
      <c r="B63" t="s">
        <v>115</v>
      </c>
      <c r="C63" s="72"/>
      <c r="D63" t="s">
        <v>267</v>
      </c>
      <c r="E63" s="39">
        <v>37.440919999999998</v>
      </c>
      <c r="F63" s="39">
        <v>92.892470000000003</v>
      </c>
      <c r="G63" s="56">
        <v>96.894450000000006</v>
      </c>
      <c r="H63" s="64">
        <v>75.742613333333338</v>
      </c>
      <c r="I63" s="40">
        <v>91.676666666666662</v>
      </c>
      <c r="J63" s="66">
        <v>76.523481666666655</v>
      </c>
      <c r="K63" s="1">
        <v>0.44</v>
      </c>
      <c r="L63" s="85">
        <v>100</v>
      </c>
      <c r="M63" s="6">
        <v>886.69999999999993</v>
      </c>
      <c r="N63" s="1">
        <v>23.209999999999997</v>
      </c>
      <c r="O63" s="83">
        <v>49.79</v>
      </c>
      <c r="P63" s="83">
        <v>47.01</v>
      </c>
      <c r="Q63" s="84">
        <v>45.5</v>
      </c>
      <c r="R63" s="15">
        <v>41.83</v>
      </c>
      <c r="S63" s="74"/>
      <c r="T63" s="47"/>
      <c r="U63" s="60"/>
      <c r="V63" s="14"/>
      <c r="W63" s="49"/>
      <c r="X63" t="s">
        <v>565</v>
      </c>
    </row>
    <row r="64" spans="2:24" x14ac:dyDescent="0.2">
      <c r="B64" t="s">
        <v>390</v>
      </c>
      <c r="C64" s="72"/>
      <c r="D64" t="s">
        <v>264</v>
      </c>
      <c r="E64" s="39">
        <v>98.953069999999997</v>
      </c>
      <c r="F64" s="39">
        <v>99.209149999999994</v>
      </c>
      <c r="G64" s="56">
        <v>99.312070000000006</v>
      </c>
      <c r="H64" s="56">
        <v>99.158096666666665</v>
      </c>
      <c r="I64" s="40">
        <v>94.73</v>
      </c>
      <c r="J64" s="66">
        <v>78.763765833333323</v>
      </c>
      <c r="K64" s="1">
        <v>-0.22333333333333336</v>
      </c>
      <c r="L64" s="25">
        <v>100</v>
      </c>
      <c r="M64" s="6">
        <v>1002.4699999999999</v>
      </c>
      <c r="N64" s="1">
        <v>20.453333333333333</v>
      </c>
      <c r="O64" s="90">
        <v>50.98</v>
      </c>
      <c r="P64" s="90">
        <v>50.72</v>
      </c>
      <c r="Q64" s="91">
        <v>38.39</v>
      </c>
      <c r="R64" s="15">
        <v>35.619999999999997</v>
      </c>
      <c r="S64" s="74">
        <v>29.186666666666667</v>
      </c>
      <c r="T64" s="47">
        <v>25.8</v>
      </c>
      <c r="U64" s="60">
        <f t="shared" si="2"/>
        <v>645.6450000000001</v>
      </c>
      <c r="V64" s="14">
        <f t="shared" ref="V64:V95" si="4">U64-U$144</f>
        <v>140.50613958333327</v>
      </c>
      <c r="W64" s="49">
        <f t="shared" si="1"/>
        <v>0.49850837399999992</v>
      </c>
      <c r="X64" t="s">
        <v>448</v>
      </c>
    </row>
    <row r="65" spans="2:24" x14ac:dyDescent="0.2">
      <c r="B65" t="s">
        <v>248</v>
      </c>
      <c r="C65" s="72">
        <v>44882</v>
      </c>
      <c r="D65" t="s">
        <v>402</v>
      </c>
      <c r="E65" s="39">
        <v>97.391310000000004</v>
      </c>
      <c r="F65" s="39">
        <v>100</v>
      </c>
      <c r="G65" s="56">
        <v>99.716070000000002</v>
      </c>
      <c r="H65" s="56">
        <v>99.035793333333345</v>
      </c>
      <c r="I65" s="40">
        <v>100</v>
      </c>
      <c r="J65" s="66">
        <v>94.435741666666672</v>
      </c>
      <c r="K65" s="1">
        <v>-0.60999999999999988</v>
      </c>
      <c r="L65" s="25">
        <v>99.986666666666665</v>
      </c>
      <c r="M65" s="6">
        <v>961.21999999999991</v>
      </c>
      <c r="N65" s="1">
        <v>20.873333333333331</v>
      </c>
      <c r="O65" s="73">
        <v>23.68</v>
      </c>
      <c r="P65" s="51">
        <v>24.09</v>
      </c>
      <c r="Q65" s="52">
        <v>28.54</v>
      </c>
      <c r="R65" s="42">
        <v>27.43</v>
      </c>
      <c r="S65" s="74">
        <v>24.52</v>
      </c>
      <c r="T65" s="47">
        <v>22.253333333333334</v>
      </c>
      <c r="U65" s="60">
        <f t="shared" si="2"/>
        <v>556.8896666666667</v>
      </c>
      <c r="V65" s="14">
        <f t="shared" si="4"/>
        <v>51.750806249999869</v>
      </c>
      <c r="W65" s="49">
        <f t="shared" si="1"/>
        <v>0.42997957426666672</v>
      </c>
      <c r="X65" t="s">
        <v>681</v>
      </c>
    </row>
    <row r="66" spans="2:24" x14ac:dyDescent="0.2">
      <c r="B66" t="s">
        <v>537</v>
      </c>
      <c r="C66" s="72">
        <v>44833</v>
      </c>
      <c r="D66" t="s">
        <v>267</v>
      </c>
      <c r="E66" s="1"/>
      <c r="F66" s="1">
        <v>42.865850000000002</v>
      </c>
      <c r="G66" s="1">
        <v>96.178179999999998</v>
      </c>
      <c r="H66" s="87">
        <v>69.522014999999996</v>
      </c>
      <c r="I66" s="40">
        <v>97.90333333333335</v>
      </c>
      <c r="J66" s="1">
        <v>86.550805999999994</v>
      </c>
      <c r="K66" s="1">
        <v>-0.63666666666666671</v>
      </c>
      <c r="L66" s="25">
        <v>99.776666666666657</v>
      </c>
      <c r="M66" s="6">
        <v>780.6</v>
      </c>
      <c r="N66" s="1">
        <v>22.806666666666668</v>
      </c>
      <c r="O66" s="73"/>
      <c r="P66" s="51"/>
      <c r="Q66" s="52"/>
      <c r="R66" s="42"/>
      <c r="S66" s="86">
        <v>21.706666666666667</v>
      </c>
      <c r="T66" s="47">
        <v>31.13</v>
      </c>
      <c r="U66" s="60">
        <f t="shared" si="2"/>
        <v>779.02825000000007</v>
      </c>
      <c r="V66" s="14">
        <f t="shared" si="4"/>
        <v>273.88938958333324</v>
      </c>
      <c r="W66" s="49">
        <f t="shared" si="1"/>
        <v>0.60149479389999994</v>
      </c>
      <c r="X66" t="s">
        <v>593</v>
      </c>
    </row>
    <row r="67" spans="2:24" x14ac:dyDescent="0.2">
      <c r="B67" t="s">
        <v>305</v>
      </c>
      <c r="C67" s="72">
        <v>44335</v>
      </c>
      <c r="D67" t="s">
        <v>267</v>
      </c>
      <c r="E67" s="92">
        <v>99.831620000000001</v>
      </c>
      <c r="F67" s="92">
        <v>99.083609999999993</v>
      </c>
      <c r="G67" s="92">
        <v>99.136129999999994</v>
      </c>
      <c r="H67" s="105">
        <v>99.350453333333334</v>
      </c>
      <c r="I67" s="40">
        <v>99.67</v>
      </c>
      <c r="J67" s="66">
        <v>99.657636666666676</v>
      </c>
      <c r="K67" s="25">
        <v>-0.25666666666666665</v>
      </c>
      <c r="L67" s="25">
        <v>100</v>
      </c>
      <c r="M67" s="6">
        <v>963.47333333333336</v>
      </c>
      <c r="N67" s="1">
        <v>19.516666666666669</v>
      </c>
      <c r="O67" s="73">
        <v>32.76</v>
      </c>
      <c r="P67" s="51">
        <v>16.09</v>
      </c>
      <c r="Q67" s="52">
        <v>24.74</v>
      </c>
      <c r="R67" s="42">
        <v>28.16</v>
      </c>
      <c r="S67" s="74">
        <v>21.643333333333334</v>
      </c>
      <c r="T67" s="47">
        <v>18.91</v>
      </c>
      <c r="U67" s="60">
        <f t="shared" si="2"/>
        <v>473.22275000000002</v>
      </c>
      <c r="V67" s="13">
        <f t="shared" si="4"/>
        <v>-31.916110416666811</v>
      </c>
      <c r="W67" s="49">
        <f t="shared" si="1"/>
        <v>0.36537958729999997</v>
      </c>
    </row>
    <row r="68" spans="2:24" x14ac:dyDescent="0.2">
      <c r="B68" t="s">
        <v>116</v>
      </c>
      <c r="C68" s="72">
        <v>45357</v>
      </c>
      <c r="D68" t="s">
        <v>267</v>
      </c>
      <c r="E68" s="39">
        <v>89.480800000000002</v>
      </c>
      <c r="F68" s="39">
        <v>97.836939999999998</v>
      </c>
      <c r="G68" s="56">
        <v>99.965860000000006</v>
      </c>
      <c r="H68" s="56">
        <v>95.761200000000017</v>
      </c>
      <c r="I68" s="40">
        <v>89.676666666666677</v>
      </c>
      <c r="J68" s="66">
        <v>91.158033333333336</v>
      </c>
      <c r="K68" s="1">
        <v>0.54666666666666675</v>
      </c>
      <c r="L68" s="25">
        <v>100</v>
      </c>
      <c r="M68" s="6">
        <v>769.10666666666668</v>
      </c>
      <c r="N68" s="1">
        <v>22.883333333333336</v>
      </c>
      <c r="O68" s="83">
        <v>35.54</v>
      </c>
      <c r="P68" s="51">
        <v>23.97</v>
      </c>
      <c r="Q68" s="52">
        <v>30.75</v>
      </c>
      <c r="R68" s="15">
        <v>36.159999999999997</v>
      </c>
      <c r="S68" s="74">
        <v>32.926666666666669</v>
      </c>
      <c r="T68" s="47">
        <v>30.22</v>
      </c>
      <c r="U68" s="60">
        <f t="shared" si="2"/>
        <v>756.2555000000001</v>
      </c>
      <c r="V68" s="14">
        <f t="shared" si="4"/>
        <v>251.11663958333327</v>
      </c>
      <c r="W68" s="49">
        <f t="shared" ref="W68:W131" si="5">SUM((T68*0.21233)*91)/1000</f>
        <v>0.5839117466</v>
      </c>
      <c r="X68" t="s">
        <v>473</v>
      </c>
    </row>
    <row r="69" spans="2:24" x14ac:dyDescent="0.2">
      <c r="B69" t="s">
        <v>117</v>
      </c>
      <c r="C69" s="72">
        <v>42902</v>
      </c>
      <c r="D69" t="s">
        <v>267</v>
      </c>
      <c r="E69" s="39">
        <v>78.878039999999999</v>
      </c>
      <c r="F69" s="39">
        <v>92.652079999999998</v>
      </c>
      <c r="G69" s="56">
        <v>90.138159999999999</v>
      </c>
      <c r="H69" s="56">
        <v>87.222759999999994</v>
      </c>
      <c r="I69" s="40">
        <v>97.806666666666672</v>
      </c>
      <c r="J69" s="66">
        <v>84.196875833333337</v>
      </c>
      <c r="K69" s="1">
        <v>1.5200000000000002</v>
      </c>
      <c r="L69" s="85">
        <v>95.06</v>
      </c>
      <c r="M69" s="6">
        <v>1145.1166666666666</v>
      </c>
      <c r="N69" s="75">
        <v>29.723333333333333</v>
      </c>
      <c r="O69" s="83">
        <v>103.72</v>
      </c>
      <c r="P69" s="83">
        <v>91.73</v>
      </c>
      <c r="Q69" s="84">
        <v>97.5</v>
      </c>
      <c r="R69" s="15">
        <v>105.7</v>
      </c>
      <c r="S69" s="84">
        <v>110.56666666666666</v>
      </c>
      <c r="T69" s="18">
        <v>115.2</v>
      </c>
      <c r="U69" s="60">
        <f t="shared" ref="U69:U132" si="6">SUM(T69*0.275)*91</f>
        <v>2882.88</v>
      </c>
      <c r="V69" s="14">
        <f t="shared" si="4"/>
        <v>2377.7411395833333</v>
      </c>
      <c r="W69" s="49">
        <f t="shared" si="5"/>
        <v>2.225897856</v>
      </c>
      <c r="X69" t="s">
        <v>665</v>
      </c>
    </row>
    <row r="70" spans="2:24" x14ac:dyDescent="0.2">
      <c r="B70" t="s">
        <v>119</v>
      </c>
      <c r="C70" s="72">
        <v>44434</v>
      </c>
      <c r="D70" t="s">
        <v>402</v>
      </c>
      <c r="E70" s="39">
        <v>99.963769999999997</v>
      </c>
      <c r="F70" s="39">
        <v>100</v>
      </c>
      <c r="G70" s="56">
        <v>100</v>
      </c>
      <c r="H70" s="56">
        <v>99.987923333333342</v>
      </c>
      <c r="I70" s="40">
        <v>100</v>
      </c>
      <c r="J70" s="66">
        <v>81.833193333333327</v>
      </c>
      <c r="K70" s="1">
        <v>1.0350000000000001</v>
      </c>
      <c r="L70" s="25">
        <v>66.666666666666671</v>
      </c>
      <c r="M70" s="6">
        <v>749.31</v>
      </c>
      <c r="N70" s="1">
        <v>17.41</v>
      </c>
      <c r="O70" s="73">
        <v>0.02</v>
      </c>
      <c r="P70" s="51">
        <v>28.58</v>
      </c>
      <c r="Q70" s="84">
        <v>41.27</v>
      </c>
      <c r="R70" s="15">
        <v>43.41</v>
      </c>
      <c r="S70" s="74">
        <v>15.643333333333333</v>
      </c>
      <c r="T70" s="47">
        <v>11.496666666666664</v>
      </c>
      <c r="U70" s="60">
        <f t="shared" si="6"/>
        <v>287.7040833333333</v>
      </c>
      <c r="V70" s="13">
        <f t="shared" si="4"/>
        <v>-217.43477708333353</v>
      </c>
      <c r="W70" s="49">
        <f t="shared" si="5"/>
        <v>0.22213893823333328</v>
      </c>
      <c r="X70" t="s">
        <v>605</v>
      </c>
    </row>
    <row r="71" spans="2:24" x14ac:dyDescent="0.2">
      <c r="B71" t="s">
        <v>120</v>
      </c>
      <c r="C71" s="72">
        <v>44035</v>
      </c>
      <c r="D71" t="s">
        <v>267</v>
      </c>
      <c r="E71" s="39">
        <v>99.973169999999996</v>
      </c>
      <c r="F71" s="39">
        <v>99.978679999999997</v>
      </c>
      <c r="G71" s="56">
        <v>99.979060000000004</v>
      </c>
      <c r="H71" s="56">
        <v>99.976969999999994</v>
      </c>
      <c r="I71" s="40">
        <v>100</v>
      </c>
      <c r="J71" s="66">
        <v>99.640617500000005</v>
      </c>
      <c r="K71" s="1">
        <v>0.14000000000000001</v>
      </c>
      <c r="L71" s="25">
        <v>100</v>
      </c>
      <c r="M71" s="6">
        <v>683.5100000000001</v>
      </c>
      <c r="N71" s="1">
        <v>20.403333333333332</v>
      </c>
      <c r="O71" s="73">
        <v>24.65</v>
      </c>
      <c r="P71" s="51">
        <v>21.6</v>
      </c>
      <c r="Q71" s="52">
        <v>27.21</v>
      </c>
      <c r="R71" s="42">
        <v>29.27</v>
      </c>
      <c r="S71" s="74">
        <v>22.513333333333332</v>
      </c>
      <c r="T71" s="47">
        <v>19.809999999999999</v>
      </c>
      <c r="U71" s="60">
        <f t="shared" si="6"/>
        <v>495.74525</v>
      </c>
      <c r="V71" s="13">
        <f t="shared" si="4"/>
        <v>-9.3936104166668315</v>
      </c>
      <c r="W71" s="49">
        <f t="shared" si="5"/>
        <v>0.3827694143</v>
      </c>
    </row>
    <row r="72" spans="2:24" x14ac:dyDescent="0.2">
      <c r="B72" t="s">
        <v>121</v>
      </c>
      <c r="C72" s="72">
        <v>44092</v>
      </c>
      <c r="D72" t="s">
        <v>267</v>
      </c>
      <c r="E72" s="39">
        <v>43.702919999999999</v>
      </c>
      <c r="F72" s="39">
        <v>65.640410000000003</v>
      </c>
      <c r="G72" s="56">
        <v>88.707279999999997</v>
      </c>
      <c r="H72" s="64">
        <v>66.016869999999997</v>
      </c>
      <c r="I72" s="40">
        <v>99.796666666666667</v>
      </c>
      <c r="J72" s="66">
        <v>81.161175</v>
      </c>
      <c r="K72" s="1">
        <v>0.15333333333333332</v>
      </c>
      <c r="L72" s="85">
        <v>100</v>
      </c>
      <c r="M72" s="6">
        <v>823.06</v>
      </c>
      <c r="N72" s="1">
        <v>18.853333333333335</v>
      </c>
      <c r="O72" s="73">
        <v>28.53</v>
      </c>
      <c r="P72" s="51">
        <v>22.22</v>
      </c>
      <c r="Q72" s="52">
        <v>34.71</v>
      </c>
      <c r="R72" s="42">
        <v>35.799999999999997</v>
      </c>
      <c r="S72" s="74">
        <v>17.946666666666669</v>
      </c>
      <c r="T72" s="47">
        <v>21.123333333333331</v>
      </c>
      <c r="U72" s="60">
        <f t="shared" si="6"/>
        <v>528.61141666666663</v>
      </c>
      <c r="V72" s="14">
        <f t="shared" si="4"/>
        <v>23.472556249999798</v>
      </c>
      <c r="W72" s="49">
        <f t="shared" si="5"/>
        <v>0.40814568036666654</v>
      </c>
      <c r="X72" t="s">
        <v>594</v>
      </c>
    </row>
    <row r="73" spans="2:24" x14ac:dyDescent="0.2">
      <c r="B73" t="s">
        <v>347</v>
      </c>
      <c r="C73" s="72"/>
      <c r="D73" t="s">
        <v>267</v>
      </c>
      <c r="E73" s="39">
        <v>96.708029999999994</v>
      </c>
      <c r="F73" s="39">
        <v>100</v>
      </c>
      <c r="G73" s="56">
        <v>100</v>
      </c>
      <c r="H73" s="56">
        <v>98.902676666666665</v>
      </c>
      <c r="I73" s="40">
        <v>99.883333333333326</v>
      </c>
      <c r="J73" s="66">
        <v>99.21188166666667</v>
      </c>
      <c r="K73" s="1">
        <v>-8.666666666666667E-2</v>
      </c>
      <c r="L73" s="25">
        <v>99.963333333333324</v>
      </c>
      <c r="M73" s="6">
        <v>853.96333333333325</v>
      </c>
      <c r="N73" s="1">
        <v>22.916666666666668</v>
      </c>
      <c r="O73" s="83">
        <v>36.28</v>
      </c>
      <c r="P73" s="51">
        <v>32.69</v>
      </c>
      <c r="Q73" s="84">
        <v>36.54</v>
      </c>
      <c r="R73" s="42">
        <v>29.19</v>
      </c>
      <c r="S73" s="74">
        <v>27.599999999999998</v>
      </c>
      <c r="T73" s="47">
        <v>24.603333333333335</v>
      </c>
      <c r="U73" s="60">
        <f t="shared" si="6"/>
        <v>615.69841666666673</v>
      </c>
      <c r="V73" s="14">
        <f t="shared" si="4"/>
        <v>110.5595562499999</v>
      </c>
      <c r="W73" s="49">
        <f t="shared" si="5"/>
        <v>0.47538634476666669</v>
      </c>
    </row>
    <row r="74" spans="2:24" x14ac:dyDescent="0.2">
      <c r="B74" t="s">
        <v>122</v>
      </c>
      <c r="C74" s="72"/>
      <c r="D74" t="s">
        <v>264</v>
      </c>
      <c r="E74" s="39">
        <v>93.928610000000006</v>
      </c>
      <c r="F74" s="39">
        <v>78.308570000000003</v>
      </c>
      <c r="G74" s="56">
        <v>99.849620000000002</v>
      </c>
      <c r="H74" s="56">
        <v>90.695600000000013</v>
      </c>
      <c r="I74" s="40">
        <v>99.956666666666663</v>
      </c>
      <c r="J74" s="66">
        <v>96.957030833333349</v>
      </c>
      <c r="K74" s="1">
        <v>-1.27</v>
      </c>
      <c r="L74" s="25">
        <v>100</v>
      </c>
      <c r="M74" s="6">
        <v>813.11333333333334</v>
      </c>
      <c r="N74" s="1">
        <v>19.34</v>
      </c>
      <c r="O74" s="73">
        <v>21.09</v>
      </c>
      <c r="P74" s="51">
        <v>17.989999999999998</v>
      </c>
      <c r="Q74" s="52">
        <v>23.69</v>
      </c>
      <c r="R74" s="42">
        <v>26.62</v>
      </c>
      <c r="S74" s="74">
        <v>19.97666666666667</v>
      </c>
      <c r="T74" s="47">
        <v>18.813333333333333</v>
      </c>
      <c r="U74" s="60">
        <f t="shared" si="6"/>
        <v>470.80366666666669</v>
      </c>
      <c r="V74" s="13">
        <f t="shared" si="4"/>
        <v>-34.335193750000144</v>
      </c>
      <c r="W74" s="49">
        <f t="shared" si="5"/>
        <v>0.36351179106666659</v>
      </c>
    </row>
    <row r="75" spans="2:24" x14ac:dyDescent="0.2">
      <c r="B75" t="s">
        <v>391</v>
      </c>
      <c r="C75" s="72">
        <v>44750</v>
      </c>
      <c r="D75" t="s">
        <v>267</v>
      </c>
      <c r="E75" s="39">
        <v>99.717690000000005</v>
      </c>
      <c r="F75" s="39">
        <v>99.609660000000005</v>
      </c>
      <c r="G75" s="56">
        <v>97.963210000000004</v>
      </c>
      <c r="H75" s="56">
        <v>99.096853333333343</v>
      </c>
      <c r="I75" s="40">
        <v>99.163333333333341</v>
      </c>
      <c r="J75" s="66">
        <v>95.31088166666666</v>
      </c>
      <c r="K75" s="1">
        <v>0.26333333333333336</v>
      </c>
      <c r="L75" s="25">
        <v>100</v>
      </c>
      <c r="M75" s="6">
        <v>788.44999999999993</v>
      </c>
      <c r="N75" s="1">
        <v>27.223333333333333</v>
      </c>
      <c r="O75" s="73">
        <v>23.94</v>
      </c>
      <c r="P75" s="51">
        <v>21</v>
      </c>
      <c r="Q75" s="52">
        <v>41.28</v>
      </c>
      <c r="R75" s="42">
        <v>29.88</v>
      </c>
      <c r="S75" s="74">
        <v>31.656666666666666</v>
      </c>
      <c r="T75" s="47">
        <v>29.01</v>
      </c>
      <c r="U75" s="60">
        <f t="shared" si="6"/>
        <v>725.97525000000007</v>
      </c>
      <c r="V75" s="14">
        <f t="shared" si="4"/>
        <v>220.83638958333324</v>
      </c>
      <c r="W75" s="49">
        <f t="shared" si="5"/>
        <v>0.56053209029999995</v>
      </c>
      <c r="X75" t="s">
        <v>474</v>
      </c>
    </row>
    <row r="76" spans="2:24" x14ac:dyDescent="0.2">
      <c r="B76" t="s">
        <v>123</v>
      </c>
      <c r="C76" s="72"/>
      <c r="D76" t="s">
        <v>267</v>
      </c>
      <c r="E76" s="39"/>
      <c r="F76" s="39"/>
      <c r="G76" s="56"/>
      <c r="H76" s="56">
        <v>0</v>
      </c>
      <c r="I76" s="40">
        <v>99.94</v>
      </c>
      <c r="J76" s="66">
        <v>91.173248749999999</v>
      </c>
      <c r="K76" s="1">
        <v>0</v>
      </c>
      <c r="L76" s="25"/>
      <c r="M76" s="6">
        <v>851.44999999999993</v>
      </c>
      <c r="N76" s="1">
        <v>22.216666666666669</v>
      </c>
      <c r="O76" s="73">
        <v>24.76</v>
      </c>
      <c r="P76" s="51">
        <v>21.6</v>
      </c>
      <c r="Q76" s="52">
        <v>33.380000000000003</v>
      </c>
      <c r="R76" s="42">
        <v>34.56</v>
      </c>
      <c r="S76" s="74">
        <v>30.936666666666667</v>
      </c>
      <c r="T76" s="47">
        <v>25.186666666666667</v>
      </c>
      <c r="U76" s="60">
        <f t="shared" si="6"/>
        <v>630.29633333333334</v>
      </c>
      <c r="V76" s="14">
        <f t="shared" si="4"/>
        <v>125.15747291666651</v>
      </c>
      <c r="W76" s="49">
        <f t="shared" si="5"/>
        <v>0.48665752893333331</v>
      </c>
      <c r="X76" t="s">
        <v>566</v>
      </c>
    </row>
    <row r="77" spans="2:24" x14ac:dyDescent="0.2">
      <c r="B77" t="s">
        <v>124</v>
      </c>
      <c r="C77" s="72">
        <v>44419</v>
      </c>
      <c r="D77" t="s">
        <v>267</v>
      </c>
      <c r="E77" s="39">
        <v>99.825069999999997</v>
      </c>
      <c r="F77" s="39">
        <v>96.206370000000007</v>
      </c>
      <c r="G77" s="56">
        <v>98.637469999999993</v>
      </c>
      <c r="H77" s="56">
        <v>98.222969999999989</v>
      </c>
      <c r="I77" s="40">
        <v>98.62</v>
      </c>
      <c r="J77" s="66">
        <v>97.348613333333333</v>
      </c>
      <c r="K77" s="1">
        <v>0.27666666666666667</v>
      </c>
      <c r="L77" s="25">
        <v>99.416666666666671</v>
      </c>
      <c r="M77" s="6">
        <v>952.08333333333337</v>
      </c>
      <c r="N77" s="1">
        <v>17.760000000000002</v>
      </c>
      <c r="O77" s="73">
        <v>25.89</v>
      </c>
      <c r="P77" s="51">
        <v>20.13</v>
      </c>
      <c r="Q77" s="52">
        <v>28.82</v>
      </c>
      <c r="R77" s="42">
        <v>34.5</v>
      </c>
      <c r="S77" s="74">
        <v>26.903333333333336</v>
      </c>
      <c r="T77" s="47">
        <v>20.71</v>
      </c>
      <c r="U77" s="60">
        <f t="shared" si="6"/>
        <v>518.26775000000009</v>
      </c>
      <c r="V77" s="14">
        <f t="shared" si="4"/>
        <v>13.128889583333262</v>
      </c>
      <c r="W77" s="49">
        <f t="shared" si="5"/>
        <v>0.40015924130000002</v>
      </c>
    </row>
    <row r="78" spans="2:24" x14ac:dyDescent="0.2">
      <c r="B78" t="s">
        <v>125</v>
      </c>
      <c r="C78" s="72"/>
      <c r="D78" t="s">
        <v>267</v>
      </c>
      <c r="E78" s="39">
        <v>27.623570000000001</v>
      </c>
      <c r="F78" s="39">
        <v>29.777149999999999</v>
      </c>
      <c r="G78" s="56">
        <v>29.8019</v>
      </c>
      <c r="H78" s="56">
        <v>29.067539999999997</v>
      </c>
      <c r="I78" s="40">
        <v>29.186666666666667</v>
      </c>
      <c r="J78" s="66">
        <v>40.732123333333334</v>
      </c>
      <c r="K78" s="1">
        <v>1.3466666666666667</v>
      </c>
      <c r="L78" s="85">
        <v>88.73</v>
      </c>
      <c r="M78" s="6"/>
      <c r="N78" s="1">
        <v>22.546666666666667</v>
      </c>
      <c r="O78" s="73">
        <v>25.24</v>
      </c>
      <c r="P78" s="51">
        <v>25.03</v>
      </c>
      <c r="Q78" s="52">
        <v>23.36</v>
      </c>
      <c r="R78" s="42">
        <v>0</v>
      </c>
      <c r="S78" s="86">
        <v>15.583333333333334</v>
      </c>
      <c r="T78" s="47">
        <v>29.613333333333333</v>
      </c>
      <c r="U78" s="60">
        <f t="shared" si="6"/>
        <v>741.07366666666678</v>
      </c>
      <c r="V78" s="14">
        <f t="shared" si="4"/>
        <v>235.93480624999995</v>
      </c>
      <c r="W78" s="49">
        <f t="shared" si="5"/>
        <v>0.5721897150666666</v>
      </c>
      <c r="X78" t="s">
        <v>644</v>
      </c>
    </row>
    <row r="79" spans="2:24" x14ac:dyDescent="0.2">
      <c r="B79" t="s">
        <v>126</v>
      </c>
      <c r="C79" s="72">
        <v>44418</v>
      </c>
      <c r="D79" t="s">
        <v>400</v>
      </c>
      <c r="E79" s="39">
        <v>85.522450000000006</v>
      </c>
      <c r="F79" s="39">
        <v>82.393789999999996</v>
      </c>
      <c r="G79" s="56">
        <v>89.037430000000001</v>
      </c>
      <c r="H79" s="56">
        <v>85.651223333333334</v>
      </c>
      <c r="I79" s="40">
        <v>92.123333333333335</v>
      </c>
      <c r="J79" s="66">
        <v>80.914226666666664</v>
      </c>
      <c r="K79" s="1">
        <v>1.64</v>
      </c>
      <c r="L79" s="25">
        <v>94.703333333333333</v>
      </c>
      <c r="M79" s="6">
        <v>863.43999999999994</v>
      </c>
      <c r="N79" s="1">
        <v>22.866666666666664</v>
      </c>
      <c r="O79" s="73">
        <v>26.44</v>
      </c>
      <c r="P79" s="51">
        <v>17.559999999999999</v>
      </c>
      <c r="Q79" s="52">
        <v>22.26</v>
      </c>
      <c r="R79" s="42">
        <v>23.27</v>
      </c>
      <c r="S79" s="74">
        <v>21.083333333333336</v>
      </c>
      <c r="T79" s="47">
        <v>12.15</v>
      </c>
      <c r="U79" s="60">
        <f t="shared" si="6"/>
        <v>304.05375000000004</v>
      </c>
      <c r="V79" s="13">
        <f t="shared" si="4"/>
        <v>-201.08511041666679</v>
      </c>
      <c r="W79" s="49">
        <f t="shared" si="5"/>
        <v>0.2347626645</v>
      </c>
      <c r="X79" t="s">
        <v>449</v>
      </c>
    </row>
    <row r="80" spans="2:24" x14ac:dyDescent="0.2">
      <c r="B80" t="s">
        <v>127</v>
      </c>
      <c r="C80" s="72"/>
      <c r="D80" t="s">
        <v>400</v>
      </c>
      <c r="E80" s="39">
        <v>100</v>
      </c>
      <c r="F80" s="39">
        <v>100</v>
      </c>
      <c r="G80" s="56">
        <v>100</v>
      </c>
      <c r="H80" s="56">
        <v>100</v>
      </c>
      <c r="I80" s="40">
        <v>99.606666666666669</v>
      </c>
      <c r="J80" s="66">
        <v>99.792039166666655</v>
      </c>
      <c r="K80" s="1">
        <v>-0.90666666666666662</v>
      </c>
      <c r="L80" s="25">
        <v>100</v>
      </c>
      <c r="M80" s="6">
        <v>941.15</v>
      </c>
      <c r="N80" s="1">
        <v>14.26</v>
      </c>
      <c r="O80" s="73">
        <v>21.58</v>
      </c>
      <c r="P80" s="51">
        <v>16.989999999999998</v>
      </c>
      <c r="Q80" s="52">
        <v>25.31</v>
      </c>
      <c r="R80" s="42">
        <v>28.75</v>
      </c>
      <c r="S80" s="74">
        <v>19.670000000000002</v>
      </c>
      <c r="T80" s="47">
        <v>15.456666666666669</v>
      </c>
      <c r="U80" s="60">
        <f t="shared" si="6"/>
        <v>386.8030833333334</v>
      </c>
      <c r="V80" s="13">
        <f t="shared" si="4"/>
        <v>-118.33577708333343</v>
      </c>
      <c r="W80" s="49">
        <f t="shared" si="5"/>
        <v>0.2986541770333333</v>
      </c>
    </row>
    <row r="81" spans="2:32" x14ac:dyDescent="0.2">
      <c r="B81" t="s">
        <v>128</v>
      </c>
      <c r="C81" s="72">
        <v>43684</v>
      </c>
      <c r="D81" t="s">
        <v>400</v>
      </c>
      <c r="E81" s="39">
        <v>97.333430000000007</v>
      </c>
      <c r="F81" s="39">
        <v>98.120320000000007</v>
      </c>
      <c r="G81" s="56">
        <v>96.959829999999997</v>
      </c>
      <c r="H81" s="56">
        <v>97.471193333333346</v>
      </c>
      <c r="I81" s="40">
        <v>58.79</v>
      </c>
      <c r="J81" s="66">
        <v>81.488487500000005</v>
      </c>
      <c r="K81" s="1">
        <v>1.6233333333333333</v>
      </c>
      <c r="L81" s="25">
        <v>98.896666666666661</v>
      </c>
      <c r="M81" s="6">
        <v>862.28666666666675</v>
      </c>
      <c r="N81" s="1">
        <v>14.656666666666666</v>
      </c>
      <c r="O81" s="73">
        <v>18.170000000000002</v>
      </c>
      <c r="P81" s="51">
        <v>15.03</v>
      </c>
      <c r="Q81" s="52">
        <v>25.89</v>
      </c>
      <c r="R81" s="42">
        <v>27.59</v>
      </c>
      <c r="S81" s="74">
        <v>20.493333333333332</v>
      </c>
      <c r="T81" s="47">
        <v>11.76</v>
      </c>
      <c r="U81" s="60">
        <f t="shared" si="6"/>
        <v>294.29399999999998</v>
      </c>
      <c r="V81" s="13">
        <f t="shared" si="4"/>
        <v>-210.84486041666685</v>
      </c>
      <c r="W81" s="49">
        <f t="shared" si="5"/>
        <v>0.22722707280000001</v>
      </c>
      <c r="X81" t="s">
        <v>651</v>
      </c>
    </row>
    <row r="82" spans="2:32" x14ac:dyDescent="0.2">
      <c r="B82" t="s">
        <v>129</v>
      </c>
      <c r="C82" s="72"/>
      <c r="D82" t="s">
        <v>402</v>
      </c>
      <c r="E82" s="39">
        <v>99.522999999999996</v>
      </c>
      <c r="F82" s="39">
        <v>100</v>
      </c>
      <c r="G82" s="56">
        <v>99.994659999999996</v>
      </c>
      <c r="H82" s="56">
        <v>99.839219999999997</v>
      </c>
      <c r="I82" s="40">
        <v>99.98</v>
      </c>
      <c r="J82" s="66">
        <v>99.449831666666668</v>
      </c>
      <c r="K82" s="1">
        <v>-0.34333333333333327</v>
      </c>
      <c r="L82" s="25">
        <v>100</v>
      </c>
      <c r="M82" s="6">
        <v>1261.75</v>
      </c>
      <c r="N82" s="1">
        <v>18.759999999999998</v>
      </c>
      <c r="O82" s="73">
        <v>20.28</v>
      </c>
      <c r="P82" s="51">
        <v>14.87</v>
      </c>
      <c r="Q82" s="52">
        <v>24.54</v>
      </c>
      <c r="R82" s="42">
        <v>24.19</v>
      </c>
      <c r="S82" s="74">
        <v>19.393333333333334</v>
      </c>
      <c r="T82" s="47">
        <v>16.82</v>
      </c>
      <c r="U82" s="60">
        <f t="shared" si="6"/>
        <v>420.92050000000006</v>
      </c>
      <c r="V82" s="13">
        <f t="shared" si="4"/>
        <v>-84.218360416666769</v>
      </c>
      <c r="W82" s="49">
        <f t="shared" si="5"/>
        <v>0.32499654459999999</v>
      </c>
      <c r="X82" t="s">
        <v>564</v>
      </c>
    </row>
    <row r="83" spans="2:32" x14ac:dyDescent="0.2">
      <c r="B83" t="s">
        <v>130</v>
      </c>
      <c r="C83" s="72"/>
      <c r="D83" t="s">
        <v>267</v>
      </c>
      <c r="E83" s="39">
        <v>92.637810000000002</v>
      </c>
      <c r="F83" s="39">
        <v>98.783280000000005</v>
      </c>
      <c r="G83" s="56">
        <v>96.528350000000003</v>
      </c>
      <c r="H83" s="56">
        <v>95.983146666666656</v>
      </c>
      <c r="I83" s="40">
        <v>87.100000000000009</v>
      </c>
      <c r="J83" s="66">
        <v>87.629289166666652</v>
      </c>
      <c r="K83" s="1">
        <v>-3.1533333333333338</v>
      </c>
      <c r="L83" s="25">
        <v>98.509999999999991</v>
      </c>
      <c r="M83" s="6">
        <v>1065.7533333333333</v>
      </c>
      <c r="N83" s="1">
        <v>20.143333333333331</v>
      </c>
      <c r="O83" s="83">
        <v>46.25</v>
      </c>
      <c r="P83" s="51">
        <v>33</v>
      </c>
      <c r="Q83" s="52">
        <v>31.4</v>
      </c>
      <c r="R83" s="42">
        <v>36.18</v>
      </c>
      <c r="S83" s="74">
        <v>28.353333333333335</v>
      </c>
      <c r="T83" s="47">
        <v>5.296666666666666</v>
      </c>
      <c r="U83" s="60">
        <f t="shared" si="6"/>
        <v>132.54908333333333</v>
      </c>
      <c r="V83" s="13">
        <f t="shared" si="4"/>
        <v>-372.5897770833335</v>
      </c>
      <c r="W83" s="49">
        <f t="shared" si="5"/>
        <v>0.10234235223333331</v>
      </c>
      <c r="X83" t="s">
        <v>661</v>
      </c>
    </row>
    <row r="84" spans="2:32" x14ac:dyDescent="0.2">
      <c r="B84" t="s">
        <v>131</v>
      </c>
      <c r="C84" s="72">
        <v>45524</v>
      </c>
      <c r="D84" t="s">
        <v>400</v>
      </c>
      <c r="E84" s="39">
        <v>98.466269999999994</v>
      </c>
      <c r="F84" s="39">
        <v>99.974519999999998</v>
      </c>
      <c r="G84" s="56">
        <v>99.959339999999997</v>
      </c>
      <c r="H84" s="56">
        <v>99.466709999999992</v>
      </c>
      <c r="I84" s="40">
        <v>99.986666666666665</v>
      </c>
      <c r="J84" s="66">
        <v>99.817687499999991</v>
      </c>
      <c r="K84" s="1">
        <v>0.3666666666666667</v>
      </c>
      <c r="L84" s="25">
        <v>100</v>
      </c>
      <c r="M84" s="6">
        <v>1010.3266666666668</v>
      </c>
      <c r="N84" s="1">
        <v>15.856666666666667</v>
      </c>
      <c r="O84" s="79">
        <v>31.5</v>
      </c>
      <c r="P84" s="77">
        <v>26.71</v>
      </c>
      <c r="Q84" s="78">
        <v>36.64</v>
      </c>
      <c r="R84" s="42">
        <v>39.07</v>
      </c>
      <c r="S84" s="74">
        <v>32.413333333333334</v>
      </c>
      <c r="T84" s="47">
        <v>27.61</v>
      </c>
      <c r="U84" s="60">
        <f t="shared" si="6"/>
        <v>690.94025000000011</v>
      </c>
      <c r="V84" s="14">
        <f t="shared" si="4"/>
        <v>185.80138958333328</v>
      </c>
      <c r="W84" s="49">
        <f t="shared" si="5"/>
        <v>0.53348124829999999</v>
      </c>
      <c r="X84" t="s">
        <v>567</v>
      </c>
    </row>
    <row r="85" spans="2:32" x14ac:dyDescent="0.2">
      <c r="B85" t="s">
        <v>373</v>
      </c>
      <c r="C85" s="72">
        <v>45504</v>
      </c>
      <c r="D85" t="s">
        <v>400</v>
      </c>
      <c r="E85" s="39">
        <v>72.177269999999993</v>
      </c>
      <c r="F85" s="39">
        <v>45.390929999999997</v>
      </c>
      <c r="G85" s="56">
        <v>87.419240000000002</v>
      </c>
      <c r="H85" s="56">
        <v>68.329146666666659</v>
      </c>
      <c r="I85" s="40">
        <v>88.806666666666672</v>
      </c>
      <c r="J85" s="66">
        <v>85.169315833333357</v>
      </c>
      <c r="K85" s="1">
        <v>0.29666666666666669</v>
      </c>
      <c r="L85" s="25">
        <v>99.99666666666667</v>
      </c>
      <c r="M85" s="6">
        <v>995.1</v>
      </c>
      <c r="N85" s="1">
        <v>19.856666666666666</v>
      </c>
      <c r="O85" s="73">
        <v>17.16</v>
      </c>
      <c r="P85" s="51">
        <v>16.27</v>
      </c>
      <c r="Q85" s="52">
        <v>23.72</v>
      </c>
      <c r="R85" s="42">
        <v>30.7</v>
      </c>
      <c r="S85" s="74">
        <v>21.573333333333334</v>
      </c>
      <c r="T85" s="47">
        <v>14.89</v>
      </c>
      <c r="U85" s="60">
        <f t="shared" si="6"/>
        <v>372.62225000000001</v>
      </c>
      <c r="V85" s="13">
        <f t="shared" si="4"/>
        <v>-132.51661041666682</v>
      </c>
      <c r="W85" s="49">
        <f t="shared" si="5"/>
        <v>0.28770502670000003</v>
      </c>
      <c r="X85" t="s">
        <v>568</v>
      </c>
    </row>
    <row r="86" spans="2:32" x14ac:dyDescent="0.2">
      <c r="B86" t="s">
        <v>132</v>
      </c>
      <c r="C86" s="72">
        <v>45442</v>
      </c>
      <c r="D86" t="s">
        <v>267</v>
      </c>
      <c r="E86" s="39">
        <v>99.701409999999996</v>
      </c>
      <c r="F86" s="39">
        <v>100</v>
      </c>
      <c r="G86" s="56">
        <v>100</v>
      </c>
      <c r="H86" s="56">
        <v>99.900469999999999</v>
      </c>
      <c r="I86" s="40">
        <v>93.646666666666661</v>
      </c>
      <c r="J86" s="66">
        <v>92.527847500000007</v>
      </c>
      <c r="K86" s="1">
        <v>-0.66999999999999993</v>
      </c>
      <c r="L86" s="25">
        <v>96.923333333333332</v>
      </c>
      <c r="M86" s="6">
        <v>1088.95</v>
      </c>
      <c r="N86" s="1">
        <v>22.286666666666665</v>
      </c>
      <c r="O86" s="79">
        <v>32.549999999999997</v>
      </c>
      <c r="P86" s="77">
        <v>32.479999999999997</v>
      </c>
      <c r="Q86" s="78">
        <v>34.89</v>
      </c>
      <c r="R86" s="42">
        <v>36.090000000000003</v>
      </c>
      <c r="S86" s="74">
        <v>29.560000000000002</v>
      </c>
      <c r="T86" s="47">
        <v>24.66333333333333</v>
      </c>
      <c r="U86" s="60">
        <f t="shared" si="6"/>
        <v>617.19991666666658</v>
      </c>
      <c r="V86" s="14">
        <f t="shared" si="4"/>
        <v>112.06105624999975</v>
      </c>
      <c r="W86" s="49">
        <f t="shared" si="5"/>
        <v>0.47654566656666658</v>
      </c>
      <c r="X86" t="s">
        <v>406</v>
      </c>
    </row>
    <row r="87" spans="2:32" x14ac:dyDescent="0.2">
      <c r="B87" t="s">
        <v>538</v>
      </c>
      <c r="C87" s="72"/>
      <c r="D87" t="s">
        <v>267</v>
      </c>
      <c r="E87" s="39"/>
      <c r="F87" s="39">
        <v>95.604050000000001</v>
      </c>
      <c r="G87" s="56">
        <v>100</v>
      </c>
      <c r="H87" s="56">
        <v>97.802025</v>
      </c>
      <c r="I87" s="40">
        <v>95.463333333333324</v>
      </c>
      <c r="J87" s="66">
        <v>96.398809999999997</v>
      </c>
      <c r="K87" s="1">
        <v>5.6666666666666671E-2</v>
      </c>
      <c r="L87" s="25">
        <v>100</v>
      </c>
      <c r="M87" s="6">
        <v>1347.3433333333332</v>
      </c>
      <c r="N87" s="1">
        <v>15.766666666666666</v>
      </c>
      <c r="O87" s="73"/>
      <c r="P87" s="51"/>
      <c r="Q87" s="52"/>
      <c r="R87" s="42"/>
      <c r="S87" s="74">
        <v>13.523333333333333</v>
      </c>
      <c r="T87" s="47">
        <v>13.17</v>
      </c>
      <c r="U87" s="60">
        <f t="shared" si="6"/>
        <v>329.57925000000006</v>
      </c>
      <c r="V87" s="13">
        <f t="shared" si="4"/>
        <v>-175.55961041666677</v>
      </c>
      <c r="W87" s="49">
        <f t="shared" si="5"/>
        <v>0.25447113510000002</v>
      </c>
    </row>
    <row r="88" spans="2:32" x14ac:dyDescent="0.2">
      <c r="B88" t="s">
        <v>134</v>
      </c>
      <c r="C88" s="72">
        <v>44244</v>
      </c>
      <c r="D88" t="s">
        <v>267</v>
      </c>
      <c r="E88" s="39">
        <v>93.65204</v>
      </c>
      <c r="F88" s="39">
        <v>99.165469999999999</v>
      </c>
      <c r="G88" s="56">
        <v>95.343549999999993</v>
      </c>
      <c r="H88" s="56">
        <v>96.053686666666678</v>
      </c>
      <c r="I88" s="40">
        <v>99.75333333333333</v>
      </c>
      <c r="J88" s="66">
        <v>96.822931666666662</v>
      </c>
      <c r="K88" s="1">
        <v>0.50666666666666671</v>
      </c>
      <c r="L88" s="25">
        <v>100</v>
      </c>
      <c r="M88" s="6">
        <v>1001.4633333333333</v>
      </c>
      <c r="N88" s="1">
        <v>18.466666666666665</v>
      </c>
      <c r="O88" s="73">
        <v>30.58</v>
      </c>
      <c r="P88" s="51">
        <v>25.88</v>
      </c>
      <c r="Q88" s="52">
        <v>34.96</v>
      </c>
      <c r="R88" s="15">
        <v>40.51</v>
      </c>
      <c r="S88" s="84">
        <v>41.356666666666662</v>
      </c>
      <c r="T88" s="47">
        <v>28.626666666666665</v>
      </c>
      <c r="U88" s="60">
        <f t="shared" si="6"/>
        <v>716.38233333333335</v>
      </c>
      <c r="V88" s="14">
        <f t="shared" si="4"/>
        <v>211.24347291666652</v>
      </c>
      <c r="W88" s="49">
        <f t="shared" si="5"/>
        <v>0.55312531213333327</v>
      </c>
      <c r="X88" t="s">
        <v>592</v>
      </c>
    </row>
    <row r="89" spans="2:32" x14ac:dyDescent="0.2">
      <c r="B89" t="s">
        <v>135</v>
      </c>
      <c r="D89" t="s">
        <v>401</v>
      </c>
      <c r="E89" s="39">
        <v>99.979799999999997</v>
      </c>
      <c r="F89" s="39">
        <v>100</v>
      </c>
      <c r="G89" s="56">
        <v>100</v>
      </c>
      <c r="H89" s="56">
        <v>99.993266666666671</v>
      </c>
      <c r="I89" s="40">
        <v>100</v>
      </c>
      <c r="J89" s="66">
        <v>98.435048333333327</v>
      </c>
      <c r="K89" s="1">
        <v>-1.0033333333333334</v>
      </c>
      <c r="L89" s="25">
        <v>100</v>
      </c>
      <c r="M89" s="6">
        <v>1080.3566666666668</v>
      </c>
      <c r="N89" s="1">
        <v>16.943333333333332</v>
      </c>
      <c r="O89" s="73">
        <v>14.02</v>
      </c>
      <c r="P89" s="40">
        <v>8.75</v>
      </c>
      <c r="Q89" s="52">
        <v>18.989999999999998</v>
      </c>
      <c r="R89" s="42">
        <v>24.3</v>
      </c>
      <c r="S89" s="74">
        <v>16.886666666666667</v>
      </c>
      <c r="T89" s="47">
        <v>13.153333333333334</v>
      </c>
      <c r="U89" s="60">
        <f t="shared" si="6"/>
        <v>329.16216666666674</v>
      </c>
      <c r="V89" s="13">
        <f t="shared" si="4"/>
        <v>-175.97669375000009</v>
      </c>
      <c r="W89" s="49">
        <f t="shared" si="5"/>
        <v>0.25414910126666668</v>
      </c>
      <c r="X89" t="s">
        <v>685</v>
      </c>
    </row>
    <row r="90" spans="2:32" ht="17" customHeight="1" x14ac:dyDescent="0.2">
      <c r="B90" t="s">
        <v>136</v>
      </c>
      <c r="C90" s="72">
        <v>45295</v>
      </c>
      <c r="D90" t="s">
        <v>267</v>
      </c>
      <c r="E90" s="39">
        <v>99.871089999999995</v>
      </c>
      <c r="F90" s="39">
        <v>99.976110000000006</v>
      </c>
      <c r="G90" s="56">
        <v>99.988560000000007</v>
      </c>
      <c r="H90" s="56">
        <v>99.945253333333326</v>
      </c>
      <c r="I90" s="40">
        <v>98.563333333333333</v>
      </c>
      <c r="J90" s="66">
        <v>93.990419999999986</v>
      </c>
      <c r="K90" s="1">
        <v>0.58333333333333337</v>
      </c>
      <c r="L90" s="25">
        <v>100</v>
      </c>
      <c r="M90" s="6">
        <v>1098.99</v>
      </c>
      <c r="N90" s="1">
        <v>25.456666666666663</v>
      </c>
      <c r="O90" s="73">
        <v>31.27</v>
      </c>
      <c r="P90" s="51">
        <v>27.25</v>
      </c>
      <c r="Q90" s="52">
        <v>34.1</v>
      </c>
      <c r="R90" s="15">
        <v>37.54</v>
      </c>
      <c r="S90" s="74">
        <v>30.433333333333334</v>
      </c>
      <c r="T90" s="47">
        <v>26.866666666666664</v>
      </c>
      <c r="U90" s="60">
        <f t="shared" si="6"/>
        <v>672.33833333333325</v>
      </c>
      <c r="V90" s="14">
        <f t="shared" si="4"/>
        <v>167.19947291666642</v>
      </c>
      <c r="W90" s="49">
        <f t="shared" si="5"/>
        <v>0.5191185393333333</v>
      </c>
      <c r="X90" t="s">
        <v>475</v>
      </c>
    </row>
    <row r="91" spans="2:32" x14ac:dyDescent="0.2">
      <c r="B91" t="s">
        <v>137</v>
      </c>
      <c r="C91" s="72">
        <v>44768</v>
      </c>
      <c r="D91" t="s">
        <v>267</v>
      </c>
      <c r="E91" s="39">
        <v>26.358070000000001</v>
      </c>
      <c r="F91" s="39">
        <v>99.71172</v>
      </c>
      <c r="G91" s="56">
        <v>99.101039999999998</v>
      </c>
      <c r="H91" s="64">
        <v>75.056943333333336</v>
      </c>
      <c r="I91" s="40">
        <v>99.773333333333326</v>
      </c>
      <c r="J91" s="66">
        <v>58.283595833333329</v>
      </c>
      <c r="K91" s="1">
        <v>9.3333333333333338E-2</v>
      </c>
      <c r="L91" s="85">
        <v>100</v>
      </c>
      <c r="M91" s="6">
        <v>1059.3833333333332</v>
      </c>
      <c r="N91" s="1">
        <v>19.709999999999997</v>
      </c>
      <c r="O91" s="73">
        <v>26.39</v>
      </c>
      <c r="P91" s="51">
        <v>23.63</v>
      </c>
      <c r="Q91" s="52">
        <v>21.82</v>
      </c>
      <c r="R91" s="42">
        <v>24.4</v>
      </c>
      <c r="S91" s="74">
        <v>5.32</v>
      </c>
      <c r="T91" s="47">
        <v>6.8633333333333333</v>
      </c>
      <c r="U91" s="60">
        <f t="shared" si="6"/>
        <v>171.75491666666667</v>
      </c>
      <c r="V91" s="13">
        <f t="shared" si="4"/>
        <v>-333.38394375000018</v>
      </c>
      <c r="W91" s="49">
        <f t="shared" si="5"/>
        <v>0.13261353256666666</v>
      </c>
      <c r="X91" t="s">
        <v>595</v>
      </c>
    </row>
    <row r="92" spans="2:32" x14ac:dyDescent="0.2">
      <c r="B92" t="s">
        <v>138</v>
      </c>
      <c r="C92" s="72">
        <v>45673</v>
      </c>
      <c r="D92" t="s">
        <v>267</v>
      </c>
      <c r="E92" s="39">
        <v>100</v>
      </c>
      <c r="F92" s="39">
        <v>99.885469999999998</v>
      </c>
      <c r="G92" s="56">
        <v>97.133340000000004</v>
      </c>
      <c r="H92" s="56">
        <v>99.006270000000015</v>
      </c>
      <c r="I92" s="40">
        <v>89.533333333333346</v>
      </c>
      <c r="J92" s="66">
        <v>76.453263333333325</v>
      </c>
      <c r="K92" s="1">
        <v>0.53333333333333333</v>
      </c>
      <c r="L92" s="25">
        <v>100</v>
      </c>
      <c r="M92" s="6">
        <v>670.2833333333333</v>
      </c>
      <c r="N92" s="1">
        <v>18.209999999999997</v>
      </c>
      <c r="O92" s="83">
        <v>37.54</v>
      </c>
      <c r="P92" s="83">
        <v>37.369999999999997</v>
      </c>
      <c r="Q92" s="84">
        <v>36.4</v>
      </c>
      <c r="R92" s="15">
        <v>35.25</v>
      </c>
      <c r="S92" s="74">
        <v>27.933333333333334</v>
      </c>
      <c r="T92" s="47">
        <v>26.37</v>
      </c>
      <c r="U92" s="60">
        <f t="shared" si="6"/>
        <v>659.90925000000016</v>
      </c>
      <c r="V92" s="14">
        <f t="shared" si="4"/>
        <v>154.77038958333333</v>
      </c>
      <c r="W92" s="49">
        <f t="shared" si="5"/>
        <v>0.50952193109999999</v>
      </c>
      <c r="X92" t="s">
        <v>451</v>
      </c>
      <c r="AC92" s="10"/>
      <c r="AD92" s="10"/>
      <c r="AE92" s="10"/>
      <c r="AF92" s="26"/>
    </row>
    <row r="93" spans="2:32" x14ac:dyDescent="0.2">
      <c r="B93" t="s">
        <v>358</v>
      </c>
      <c r="C93" s="72">
        <v>44351</v>
      </c>
      <c r="D93" t="s">
        <v>267</v>
      </c>
      <c r="E93" s="39">
        <v>100</v>
      </c>
      <c r="F93" s="39">
        <v>99.960989999999995</v>
      </c>
      <c r="G93" s="56">
        <v>13.38758</v>
      </c>
      <c r="H93" s="64">
        <v>71.116190000000003</v>
      </c>
      <c r="I93" s="40">
        <v>99.969999999999985</v>
      </c>
      <c r="J93" s="66">
        <v>92.228189166666667</v>
      </c>
      <c r="K93" s="1">
        <v>0.42</v>
      </c>
      <c r="L93" s="25">
        <v>97.9</v>
      </c>
      <c r="M93" s="6">
        <v>996.94333333333327</v>
      </c>
      <c r="N93" s="1">
        <v>20.503333333333334</v>
      </c>
      <c r="O93" s="73">
        <v>12.06</v>
      </c>
      <c r="P93" s="51">
        <v>4.5999999999999996</v>
      </c>
      <c r="Q93" s="52">
        <v>4.45</v>
      </c>
      <c r="R93" s="42">
        <v>4.1100000000000003</v>
      </c>
      <c r="S93" s="86">
        <v>4.543333333333333</v>
      </c>
      <c r="T93" s="47">
        <v>10.38</v>
      </c>
      <c r="U93" s="60">
        <f t="shared" si="6"/>
        <v>259.7595</v>
      </c>
      <c r="V93" s="13">
        <f t="shared" si="4"/>
        <v>-245.37936041666683</v>
      </c>
      <c r="W93" s="49">
        <f t="shared" si="5"/>
        <v>0.2005626714</v>
      </c>
      <c r="X93" t="s">
        <v>596</v>
      </c>
      <c r="AC93" s="10"/>
      <c r="AD93" s="10"/>
      <c r="AE93" s="10"/>
      <c r="AF93" s="26"/>
    </row>
    <row r="94" spans="2:32" x14ac:dyDescent="0.2">
      <c r="B94" t="s">
        <v>139</v>
      </c>
      <c r="C94" s="72">
        <v>44596</v>
      </c>
      <c r="D94" t="s">
        <v>267</v>
      </c>
      <c r="E94" s="39">
        <v>29.166080000000001</v>
      </c>
      <c r="F94" s="39">
        <v>29.17032</v>
      </c>
      <c r="G94" s="56">
        <v>29.799510000000001</v>
      </c>
      <c r="H94" s="64">
        <v>29.378636666666665</v>
      </c>
      <c r="I94" s="40">
        <v>70.736666666666665</v>
      </c>
      <c r="J94" s="66">
        <v>45.701979166666661</v>
      </c>
      <c r="K94" s="1">
        <v>0.04</v>
      </c>
      <c r="L94" s="25">
        <v>99.993333333333339</v>
      </c>
      <c r="M94" s="6">
        <v>895.70333333333326</v>
      </c>
      <c r="N94" s="1">
        <v>18.213333333333335</v>
      </c>
      <c r="O94" s="73">
        <v>18.22</v>
      </c>
      <c r="P94" s="51">
        <v>12.98</v>
      </c>
      <c r="Q94" s="52">
        <v>18.04</v>
      </c>
      <c r="R94" s="42">
        <v>17.61</v>
      </c>
      <c r="S94" s="74">
        <v>13.216666666666667</v>
      </c>
      <c r="T94" s="47">
        <v>10.503333333333332</v>
      </c>
      <c r="U94" s="60">
        <f t="shared" si="6"/>
        <v>262.84591666666665</v>
      </c>
      <c r="V94" s="13">
        <f t="shared" si="4"/>
        <v>-242.29294375000018</v>
      </c>
      <c r="W94" s="49">
        <f t="shared" si="5"/>
        <v>0.20294572176666661</v>
      </c>
      <c r="X94" t="s">
        <v>656</v>
      </c>
      <c r="AC94" s="10"/>
      <c r="AD94" s="10"/>
      <c r="AE94" s="10"/>
      <c r="AF94" s="26"/>
    </row>
    <row r="95" spans="2:32" x14ac:dyDescent="0.2">
      <c r="B95" t="s">
        <v>355</v>
      </c>
      <c r="C95" s="72">
        <v>42571</v>
      </c>
      <c r="D95" t="s">
        <v>267</v>
      </c>
      <c r="E95" s="39">
        <v>100</v>
      </c>
      <c r="F95" s="39">
        <v>100</v>
      </c>
      <c r="G95" s="56">
        <v>99.960830000000001</v>
      </c>
      <c r="H95" s="56">
        <v>99.986943333333329</v>
      </c>
      <c r="I95" s="40">
        <v>100</v>
      </c>
      <c r="J95" s="66">
        <v>99.464359999999999</v>
      </c>
      <c r="K95" s="1">
        <v>-1.4800000000000002</v>
      </c>
      <c r="L95" s="25">
        <v>100</v>
      </c>
      <c r="M95" s="6">
        <v>524.98</v>
      </c>
      <c r="N95" s="1">
        <v>24.14</v>
      </c>
      <c r="O95" s="73">
        <v>13.53</v>
      </c>
      <c r="P95" s="51">
        <v>13.4</v>
      </c>
      <c r="Q95" s="52">
        <v>16.399999999999999</v>
      </c>
      <c r="R95" s="42">
        <v>17.850000000000001</v>
      </c>
      <c r="S95" s="74">
        <v>16.546666666666667</v>
      </c>
      <c r="T95" s="47">
        <v>13.926666666666668</v>
      </c>
      <c r="U95" s="60">
        <f t="shared" si="6"/>
        <v>348.5148333333334</v>
      </c>
      <c r="V95" s="13">
        <f t="shared" si="4"/>
        <v>-156.62402708333343</v>
      </c>
      <c r="W95" s="49">
        <f t="shared" si="5"/>
        <v>0.26909147113333337</v>
      </c>
      <c r="X95" t="s">
        <v>569</v>
      </c>
      <c r="AC95" s="10"/>
      <c r="AD95" s="10"/>
      <c r="AE95" s="10"/>
      <c r="AF95" s="26"/>
    </row>
    <row r="96" spans="2:32" x14ac:dyDescent="0.2">
      <c r="B96" t="s">
        <v>140</v>
      </c>
      <c r="C96" s="72"/>
      <c r="D96" t="s">
        <v>267</v>
      </c>
      <c r="E96" s="39">
        <v>100</v>
      </c>
      <c r="F96" s="39">
        <v>91.474699999999999</v>
      </c>
      <c r="G96" s="56">
        <v>95.848020000000005</v>
      </c>
      <c r="H96" s="56">
        <v>95.774240000000006</v>
      </c>
      <c r="I96" s="40">
        <v>97.773333333333326</v>
      </c>
      <c r="J96" s="66">
        <v>97.7352925</v>
      </c>
      <c r="K96" s="1">
        <v>0.16666666666666666</v>
      </c>
      <c r="L96" s="25">
        <v>100</v>
      </c>
      <c r="M96" s="6">
        <v>842.99666666666656</v>
      </c>
      <c r="N96" s="1">
        <v>20.98</v>
      </c>
      <c r="O96" s="73">
        <v>27.98</v>
      </c>
      <c r="P96" s="51">
        <v>20.61</v>
      </c>
      <c r="Q96" s="52">
        <v>21</v>
      </c>
      <c r="R96" s="42">
        <v>25.67</v>
      </c>
      <c r="S96" s="74">
        <v>21.983333333333334</v>
      </c>
      <c r="T96" s="47">
        <v>26.01</v>
      </c>
      <c r="U96" s="60">
        <f t="shared" si="6"/>
        <v>650.90025000000014</v>
      </c>
      <c r="V96" s="14">
        <f t="shared" ref="V96:V127" si="7">U96-U$144</f>
        <v>145.76138958333331</v>
      </c>
      <c r="W96" s="49">
        <f t="shared" si="5"/>
        <v>0.50256600029999998</v>
      </c>
      <c r="X96" s="11"/>
      <c r="AC96" s="10"/>
      <c r="AD96" s="10"/>
      <c r="AE96" s="10"/>
      <c r="AF96" s="26"/>
    </row>
    <row r="97" spans="2:32" x14ac:dyDescent="0.2">
      <c r="B97" t="s">
        <v>303</v>
      </c>
      <c r="C97" s="72"/>
      <c r="D97" t="s">
        <v>267</v>
      </c>
      <c r="E97" s="39">
        <v>99.485919999999993</v>
      </c>
      <c r="F97" s="39">
        <v>98.843670000000003</v>
      </c>
      <c r="G97" s="56">
        <v>92.829009999999997</v>
      </c>
      <c r="H97" s="56">
        <v>97.05286666666666</v>
      </c>
      <c r="I97" s="40">
        <v>75.586666666666659</v>
      </c>
      <c r="J97" s="66">
        <v>89.237849166666649</v>
      </c>
      <c r="K97" s="1">
        <v>3.0566666666666666</v>
      </c>
      <c r="L97" s="25">
        <v>81.946666666666673</v>
      </c>
      <c r="M97" s="6">
        <v>930.7166666666667</v>
      </c>
      <c r="N97" s="1">
        <v>20.006666666666664</v>
      </c>
      <c r="O97" s="73">
        <v>27.79</v>
      </c>
      <c r="P97" s="51">
        <v>26.26</v>
      </c>
      <c r="Q97" s="52">
        <v>28.54</v>
      </c>
      <c r="R97" s="42">
        <v>0.39</v>
      </c>
      <c r="S97" s="86">
        <v>0.38666666666666671</v>
      </c>
      <c r="T97" s="47">
        <v>32.6</v>
      </c>
      <c r="U97" s="60">
        <f t="shared" si="6"/>
        <v>815.81500000000017</v>
      </c>
      <c r="V97" s="14">
        <f t="shared" si="7"/>
        <v>310.67613958333334</v>
      </c>
      <c r="W97" s="49">
        <f t="shared" si="5"/>
        <v>0.62989817800000003</v>
      </c>
      <c r="X97" t="s">
        <v>658</v>
      </c>
      <c r="AC97" s="10"/>
      <c r="AD97" s="10"/>
      <c r="AE97" s="10"/>
      <c r="AF97" s="26"/>
    </row>
    <row r="98" spans="2:32" x14ac:dyDescent="0.2">
      <c r="B98" t="s">
        <v>188</v>
      </c>
      <c r="C98" s="93">
        <v>45132</v>
      </c>
      <c r="D98" t="s">
        <v>402</v>
      </c>
      <c r="E98" s="39">
        <v>100</v>
      </c>
      <c r="F98" s="39">
        <v>100</v>
      </c>
      <c r="G98" s="39">
        <v>100</v>
      </c>
      <c r="H98" s="56">
        <v>100</v>
      </c>
      <c r="I98" s="40">
        <v>100</v>
      </c>
      <c r="J98" s="66">
        <v>99.710304166666674</v>
      </c>
      <c r="K98" s="1">
        <v>-0.49333333333333335</v>
      </c>
      <c r="L98" s="25">
        <v>100</v>
      </c>
      <c r="M98" s="6">
        <v>564.6633333333333</v>
      </c>
      <c r="N98" s="1">
        <v>16.586666666666666</v>
      </c>
      <c r="O98" s="73">
        <v>15.55</v>
      </c>
      <c r="P98" s="51">
        <v>14.51</v>
      </c>
      <c r="Q98" s="41">
        <v>19.37</v>
      </c>
      <c r="R98" s="42">
        <v>20.56</v>
      </c>
      <c r="S98" s="74">
        <v>15.106666666666667</v>
      </c>
      <c r="T98" s="47">
        <v>12.33</v>
      </c>
      <c r="U98" s="60">
        <f t="shared" si="6"/>
        <v>308.55824999999999</v>
      </c>
      <c r="V98" s="13">
        <f t="shared" si="7"/>
        <v>-196.58061041666684</v>
      </c>
      <c r="W98" s="49">
        <f t="shared" si="5"/>
        <v>0.23824062990000003</v>
      </c>
      <c r="AC98" s="10"/>
      <c r="AD98" s="10"/>
      <c r="AE98" s="10"/>
      <c r="AF98" s="26"/>
    </row>
    <row r="99" spans="2:32" x14ac:dyDescent="0.2">
      <c r="B99" t="s">
        <v>300</v>
      </c>
      <c r="C99" s="72"/>
      <c r="D99" t="s">
        <v>402</v>
      </c>
      <c r="E99" s="39">
        <v>99.871020000000001</v>
      </c>
      <c r="F99" s="39">
        <v>99.877480000000006</v>
      </c>
      <c r="G99" s="56">
        <v>99.617270000000005</v>
      </c>
      <c r="H99" s="56">
        <v>99.788589999999999</v>
      </c>
      <c r="I99" s="40">
        <v>99.88</v>
      </c>
      <c r="J99" s="66">
        <v>99.713952500000005</v>
      </c>
      <c r="K99" s="1">
        <v>-1.5999999999999999</v>
      </c>
      <c r="L99" s="25">
        <v>100</v>
      </c>
      <c r="M99" s="6">
        <v>839.24000000000012</v>
      </c>
      <c r="N99" s="1">
        <v>19.446666666666665</v>
      </c>
      <c r="O99" s="73">
        <v>21.82</v>
      </c>
      <c r="P99" s="51">
        <v>16.690000000000001</v>
      </c>
      <c r="Q99" s="52">
        <v>22.25</v>
      </c>
      <c r="R99" s="42">
        <v>25.62</v>
      </c>
      <c r="S99" s="74">
        <v>18.599999999999998</v>
      </c>
      <c r="T99" s="47">
        <v>15.703333333333333</v>
      </c>
      <c r="U99" s="60">
        <f t="shared" si="6"/>
        <v>392.97591666666671</v>
      </c>
      <c r="V99" s="13">
        <f t="shared" si="7"/>
        <v>-112.16294375000012</v>
      </c>
      <c r="W99" s="49">
        <f t="shared" si="5"/>
        <v>0.30342027776666664</v>
      </c>
      <c r="X99" s="111" t="s">
        <v>683</v>
      </c>
      <c r="AC99" s="10"/>
      <c r="AD99" s="10"/>
      <c r="AE99" s="10"/>
      <c r="AF99" s="26"/>
    </row>
    <row r="100" spans="2:32" x14ac:dyDescent="0.2">
      <c r="B100" t="s">
        <v>143</v>
      </c>
      <c r="C100" s="72">
        <v>41836</v>
      </c>
      <c r="D100" t="s">
        <v>264</v>
      </c>
      <c r="E100" s="39">
        <v>99.232069999999993</v>
      </c>
      <c r="F100" s="39">
        <v>98.944379999999995</v>
      </c>
      <c r="G100" s="56">
        <v>96.850459999999998</v>
      </c>
      <c r="H100" s="56">
        <v>98.342303333333334</v>
      </c>
      <c r="I100" s="40">
        <v>97.65666666666668</v>
      </c>
      <c r="J100" s="66">
        <v>98.209230833333322</v>
      </c>
      <c r="K100" s="1">
        <v>-0.77999999999999992</v>
      </c>
      <c r="L100" s="25">
        <v>100</v>
      </c>
      <c r="M100" s="6">
        <v>669.16333333333341</v>
      </c>
      <c r="N100" s="1">
        <v>21.87</v>
      </c>
      <c r="O100" s="73">
        <v>16.399999999999999</v>
      </c>
      <c r="P100" s="51">
        <v>15.8</v>
      </c>
      <c r="Q100" s="52">
        <v>18.100000000000001</v>
      </c>
      <c r="R100" s="42">
        <v>17.440000000000001</v>
      </c>
      <c r="S100" s="74">
        <v>18.373333333333335</v>
      </c>
      <c r="T100" s="47">
        <v>16.536666666666665</v>
      </c>
      <c r="U100" s="60">
        <f t="shared" si="6"/>
        <v>413.83008333333339</v>
      </c>
      <c r="V100" s="13">
        <f t="shared" si="7"/>
        <v>-91.308777083333439</v>
      </c>
      <c r="W100" s="49">
        <f t="shared" si="5"/>
        <v>0.31952196943333333</v>
      </c>
      <c r="AC100" s="10"/>
      <c r="AD100" s="10"/>
      <c r="AE100" s="10"/>
      <c r="AF100" s="26"/>
    </row>
    <row r="101" spans="2:32" x14ac:dyDescent="0.2">
      <c r="B101" t="s">
        <v>144</v>
      </c>
      <c r="C101" s="72">
        <v>41975</v>
      </c>
      <c r="D101" t="s">
        <v>400</v>
      </c>
      <c r="E101" s="39">
        <v>99.992850000000004</v>
      </c>
      <c r="F101" s="39">
        <v>99.985060000000004</v>
      </c>
      <c r="G101" s="56">
        <v>99.718279999999993</v>
      </c>
      <c r="H101" s="56">
        <v>99.89873</v>
      </c>
      <c r="I101" s="40">
        <v>99.983333333333334</v>
      </c>
      <c r="J101" s="66">
        <v>99.94450333333333</v>
      </c>
      <c r="K101" s="1">
        <v>-0.44999999999999996</v>
      </c>
      <c r="L101" s="25">
        <v>100</v>
      </c>
      <c r="M101" s="6">
        <v>727.24333333333334</v>
      </c>
      <c r="N101" s="1">
        <v>21.853333333333335</v>
      </c>
      <c r="O101" s="73">
        <v>22.97</v>
      </c>
      <c r="P101" s="51">
        <v>10.63</v>
      </c>
      <c r="Q101" s="52">
        <v>14.16</v>
      </c>
      <c r="R101" s="42">
        <v>13.91</v>
      </c>
      <c r="S101" s="74">
        <v>10.526666666666667</v>
      </c>
      <c r="T101" s="47">
        <v>7.6166666666666671</v>
      </c>
      <c r="U101" s="60">
        <f t="shared" si="6"/>
        <v>190.60708333333335</v>
      </c>
      <c r="V101" s="13">
        <f t="shared" si="7"/>
        <v>-314.53177708333351</v>
      </c>
      <c r="W101" s="49">
        <f t="shared" si="5"/>
        <v>0.14716946183333335</v>
      </c>
      <c r="X101" t="s">
        <v>410</v>
      </c>
      <c r="AC101" s="10"/>
      <c r="AD101" s="10"/>
      <c r="AE101" s="10"/>
      <c r="AF101" s="26"/>
    </row>
    <row r="102" spans="2:32" x14ac:dyDescent="0.2">
      <c r="B102" t="s">
        <v>0</v>
      </c>
      <c r="C102" s="72">
        <v>42268</v>
      </c>
      <c r="D102" t="s">
        <v>267</v>
      </c>
      <c r="E102" s="39">
        <v>31.254539999999999</v>
      </c>
      <c r="F102" s="39">
        <v>81.183890000000005</v>
      </c>
      <c r="G102" s="56">
        <v>97.393910000000005</v>
      </c>
      <c r="H102" s="56">
        <v>69.944113333333334</v>
      </c>
      <c r="I102" s="40">
        <v>99.40333333333335</v>
      </c>
      <c r="J102" s="66">
        <v>77.138791666666663</v>
      </c>
      <c r="K102" s="1">
        <v>-1.5</v>
      </c>
      <c r="L102" s="85">
        <v>100</v>
      </c>
      <c r="M102" s="6">
        <v>955.61</v>
      </c>
      <c r="N102" s="1">
        <v>26.900000000000002</v>
      </c>
      <c r="O102" s="83">
        <v>43.78</v>
      </c>
      <c r="P102" s="83">
        <v>38.67</v>
      </c>
      <c r="Q102" s="84">
        <v>40.840000000000003</v>
      </c>
      <c r="R102" s="15">
        <v>42.39</v>
      </c>
      <c r="S102" s="84">
        <v>38.886666666666663</v>
      </c>
      <c r="T102" s="47">
        <v>34.306666666666665</v>
      </c>
      <c r="U102" s="60">
        <f t="shared" si="6"/>
        <v>858.52433333333329</v>
      </c>
      <c r="V102" s="14">
        <f t="shared" si="7"/>
        <v>353.38547291666646</v>
      </c>
      <c r="W102" s="49">
        <f t="shared" si="5"/>
        <v>0.66287444253333327</v>
      </c>
      <c r="AC102" s="10"/>
      <c r="AD102" s="10"/>
      <c r="AE102" s="10"/>
      <c r="AF102" s="26"/>
    </row>
    <row r="103" spans="2:32" x14ac:dyDescent="0.2">
      <c r="B103" t="s">
        <v>145</v>
      </c>
      <c r="C103" s="72">
        <v>42355</v>
      </c>
      <c r="D103" t="s">
        <v>401</v>
      </c>
      <c r="E103" s="39">
        <v>99.692210000000003</v>
      </c>
      <c r="F103" s="39">
        <v>97.352540000000005</v>
      </c>
      <c r="G103" s="56">
        <v>98.860740000000007</v>
      </c>
      <c r="H103" s="56">
        <v>98.635163333333352</v>
      </c>
      <c r="I103" s="40">
        <v>90.320000000000007</v>
      </c>
      <c r="J103" s="66">
        <v>92.736479166666655</v>
      </c>
      <c r="K103" s="1">
        <v>0.77666666666666673</v>
      </c>
      <c r="L103" s="25">
        <v>97.40666666666668</v>
      </c>
      <c r="M103" s="6">
        <v>1032.8266666666666</v>
      </c>
      <c r="N103" s="1">
        <v>19.473333333333333</v>
      </c>
      <c r="O103" s="73">
        <v>23.96</v>
      </c>
      <c r="P103" s="51">
        <v>17.809999999999999</v>
      </c>
      <c r="Q103" s="52">
        <v>22.03</v>
      </c>
      <c r="R103" s="42">
        <v>24.81</v>
      </c>
      <c r="S103" s="74">
        <v>20.803333333333335</v>
      </c>
      <c r="T103" s="47">
        <v>14.43</v>
      </c>
      <c r="U103" s="60">
        <f t="shared" si="6"/>
        <v>361.11075000000005</v>
      </c>
      <c r="V103" s="13">
        <f t="shared" si="7"/>
        <v>-144.02811041666678</v>
      </c>
      <c r="W103" s="49">
        <f t="shared" si="5"/>
        <v>0.27881689289999995</v>
      </c>
      <c r="AC103" s="10"/>
      <c r="AD103" s="10"/>
      <c r="AE103" s="10"/>
      <c r="AF103" s="26"/>
    </row>
    <row r="104" spans="2:32" x14ac:dyDescent="0.2">
      <c r="B104" t="s">
        <v>146</v>
      </c>
      <c r="C104" s="72">
        <v>42548</v>
      </c>
      <c r="D104" t="s">
        <v>402</v>
      </c>
      <c r="E104" s="39">
        <v>61.311610000000002</v>
      </c>
      <c r="F104" s="39">
        <v>72.244150000000005</v>
      </c>
      <c r="G104" s="56">
        <v>99.936419999999998</v>
      </c>
      <c r="H104" s="64">
        <v>77.830726666666678</v>
      </c>
      <c r="I104" s="40">
        <v>99.82</v>
      </c>
      <c r="J104" s="66">
        <v>81.585008333333334</v>
      </c>
      <c r="K104" s="1">
        <v>-0.12666666666666668</v>
      </c>
      <c r="L104" s="25">
        <v>100</v>
      </c>
      <c r="M104" s="6">
        <v>1060.4433333333334</v>
      </c>
      <c r="N104" s="1">
        <v>18.953333333333337</v>
      </c>
      <c r="O104" s="73">
        <v>29.51</v>
      </c>
      <c r="P104" s="51">
        <v>23.27</v>
      </c>
      <c r="Q104" s="52">
        <v>30.8</v>
      </c>
      <c r="R104" s="42">
        <v>30.49</v>
      </c>
      <c r="S104" s="74">
        <v>29.393333333333334</v>
      </c>
      <c r="T104" s="47">
        <v>27.223333333333333</v>
      </c>
      <c r="U104" s="60">
        <f t="shared" si="6"/>
        <v>681.26391666666666</v>
      </c>
      <c r="V104" s="14">
        <f t="shared" si="7"/>
        <v>176.12505624999983</v>
      </c>
      <c r="W104" s="49">
        <f t="shared" si="5"/>
        <v>0.52601006336666656</v>
      </c>
      <c r="X104" t="s">
        <v>597</v>
      </c>
      <c r="AC104" s="10"/>
      <c r="AD104" s="10"/>
      <c r="AE104" s="10"/>
      <c r="AF104" s="26"/>
    </row>
    <row r="105" spans="2:32" x14ac:dyDescent="0.2">
      <c r="B105" t="s">
        <v>251</v>
      </c>
      <c r="C105" s="72">
        <v>45021</v>
      </c>
      <c r="D105" t="s">
        <v>264</v>
      </c>
      <c r="E105" s="39">
        <v>83.598429999999993</v>
      </c>
      <c r="F105" s="39">
        <v>89.666989999999998</v>
      </c>
      <c r="G105" s="56">
        <v>98.384140000000002</v>
      </c>
      <c r="H105" s="56">
        <v>90.549853333333331</v>
      </c>
      <c r="I105" s="40">
        <v>99.786666666666676</v>
      </c>
      <c r="J105" s="66">
        <v>83.517109166666671</v>
      </c>
      <c r="K105" s="1">
        <v>1.64</v>
      </c>
      <c r="L105" s="25">
        <v>97.490000000000009</v>
      </c>
      <c r="M105" s="6">
        <v>1038.6600000000001</v>
      </c>
      <c r="N105" s="1">
        <v>22.683333333333337</v>
      </c>
      <c r="O105" s="79">
        <v>21.91</v>
      </c>
      <c r="P105" s="77">
        <v>23.91</v>
      </c>
      <c r="Q105" s="78">
        <v>25.43</v>
      </c>
      <c r="R105" s="42">
        <v>25.69</v>
      </c>
      <c r="S105" s="74">
        <v>23.400000000000002</v>
      </c>
      <c r="T105" s="47">
        <v>20.963333333333335</v>
      </c>
      <c r="U105" s="60">
        <f t="shared" si="6"/>
        <v>524.60741666666672</v>
      </c>
      <c r="V105" s="14">
        <f t="shared" si="7"/>
        <v>19.468556249999892</v>
      </c>
      <c r="W105" s="49">
        <f t="shared" si="5"/>
        <v>0.40505415556666668</v>
      </c>
      <c r="X105" t="s">
        <v>477</v>
      </c>
      <c r="AC105" s="10"/>
      <c r="AD105" s="10"/>
      <c r="AE105" s="10"/>
      <c r="AF105" s="26"/>
    </row>
    <row r="106" spans="2:32" x14ac:dyDescent="0.2">
      <c r="B106" t="s">
        <v>147</v>
      </c>
      <c r="C106" s="72">
        <v>44299</v>
      </c>
      <c r="D106" t="s">
        <v>401</v>
      </c>
      <c r="E106" s="39">
        <v>78.776600000000002</v>
      </c>
      <c r="F106" s="39">
        <v>57.742519999999999</v>
      </c>
      <c r="G106" s="56">
        <v>89.850539999999995</v>
      </c>
      <c r="H106" s="64">
        <v>75.456553333333332</v>
      </c>
      <c r="I106" s="40">
        <v>82.279999999999987</v>
      </c>
      <c r="J106" s="66">
        <v>58.660989166666674</v>
      </c>
      <c r="K106" s="1">
        <v>2.8566666666666669</v>
      </c>
      <c r="L106" s="25">
        <v>78.850000000000009</v>
      </c>
      <c r="M106" s="6">
        <v>2526.2666666666664</v>
      </c>
      <c r="N106" s="1">
        <v>14.283333333333333</v>
      </c>
      <c r="O106" s="73">
        <v>35.22</v>
      </c>
      <c r="P106" s="51">
        <v>23.3</v>
      </c>
      <c r="Q106" s="84">
        <v>47.25</v>
      </c>
      <c r="R106" s="15">
        <v>55.08</v>
      </c>
      <c r="S106" s="84">
        <v>39.986666666666672</v>
      </c>
      <c r="T106" s="47">
        <v>22.706666666666667</v>
      </c>
      <c r="U106" s="60">
        <f t="shared" si="6"/>
        <v>568.23433333333332</v>
      </c>
      <c r="V106" s="14">
        <f t="shared" si="7"/>
        <v>63.095472916666495</v>
      </c>
      <c r="W106" s="49">
        <f t="shared" si="5"/>
        <v>0.43873889453333326</v>
      </c>
      <c r="X106" t="s">
        <v>684</v>
      </c>
      <c r="AC106" s="10"/>
      <c r="AD106" s="10"/>
      <c r="AE106" s="10"/>
      <c r="AF106" s="26"/>
    </row>
    <row r="107" spans="2:32" x14ac:dyDescent="0.2">
      <c r="B107" t="s">
        <v>148</v>
      </c>
      <c r="C107" s="72">
        <v>43076</v>
      </c>
      <c r="D107" t="s">
        <v>402</v>
      </c>
      <c r="E107" s="39">
        <v>98.645480000000006</v>
      </c>
      <c r="F107" s="39"/>
      <c r="G107" s="56"/>
      <c r="H107" s="56">
        <v>98.645480000000006</v>
      </c>
      <c r="I107" s="40">
        <v>94.943333333333328</v>
      </c>
      <c r="J107" s="66">
        <v>97.951087999999999</v>
      </c>
      <c r="K107" s="1">
        <v>0.41333333333333333</v>
      </c>
      <c r="L107" s="25">
        <v>100</v>
      </c>
      <c r="M107" s="6">
        <v>1095.4333333333334</v>
      </c>
      <c r="N107" s="1">
        <v>19.349999999999998</v>
      </c>
      <c r="O107" s="73">
        <v>29.07</v>
      </c>
      <c r="P107" s="51">
        <v>23.59</v>
      </c>
      <c r="Q107" s="52">
        <v>31.86</v>
      </c>
      <c r="R107" s="42">
        <v>37.96</v>
      </c>
      <c r="S107" s="74">
        <v>33.979999999999997</v>
      </c>
      <c r="T107" s="47">
        <v>18.97</v>
      </c>
      <c r="U107" s="60">
        <f t="shared" si="6"/>
        <v>474.72425000000004</v>
      </c>
      <c r="V107" s="14">
        <f t="shared" si="7"/>
        <v>-30.41461041666679</v>
      </c>
      <c r="W107" s="49">
        <f t="shared" si="5"/>
        <v>0.36653890909999998</v>
      </c>
      <c r="X107" t="s">
        <v>664</v>
      </c>
      <c r="AC107" s="10"/>
      <c r="AD107" s="10"/>
      <c r="AE107" s="10"/>
      <c r="AF107" s="26"/>
    </row>
    <row r="108" spans="2:32" x14ac:dyDescent="0.2">
      <c r="B108" t="s">
        <v>149</v>
      </c>
      <c r="C108" s="94">
        <v>46055</v>
      </c>
      <c r="D108" t="s">
        <v>267</v>
      </c>
      <c r="E108" s="39">
        <v>95.752459999999999</v>
      </c>
      <c r="F108" s="39">
        <v>100</v>
      </c>
      <c r="G108" s="56">
        <v>100</v>
      </c>
      <c r="H108" s="56">
        <v>78.319999999999993</v>
      </c>
      <c r="I108" s="40">
        <v>85.72</v>
      </c>
      <c r="J108" s="66">
        <v>81.227415833333353</v>
      </c>
      <c r="K108" s="1"/>
      <c r="L108" s="25">
        <v>55.349999999999994</v>
      </c>
      <c r="M108" s="6">
        <v>1006.265</v>
      </c>
      <c r="N108" s="1">
        <v>11.995000000000001</v>
      </c>
      <c r="O108" s="73">
        <v>27.32</v>
      </c>
      <c r="P108" s="51">
        <v>24.21</v>
      </c>
      <c r="Q108" s="52">
        <v>27.6</v>
      </c>
      <c r="R108" s="42">
        <v>29.73</v>
      </c>
      <c r="S108" s="74">
        <v>23.59</v>
      </c>
      <c r="T108" s="47">
        <v>6.7933333333333339</v>
      </c>
      <c r="U108" s="60">
        <f t="shared" si="6"/>
        <v>170.00316666666669</v>
      </c>
      <c r="V108" s="13">
        <f t="shared" si="7"/>
        <v>-335.13569375000014</v>
      </c>
      <c r="W108" s="49">
        <f t="shared" si="5"/>
        <v>0.13126099046666667</v>
      </c>
      <c r="X108" s="11" t="s">
        <v>653</v>
      </c>
      <c r="AC108" s="10"/>
      <c r="AD108" s="10"/>
      <c r="AE108" s="10"/>
      <c r="AF108" s="26"/>
    </row>
    <row r="109" spans="2:32" x14ac:dyDescent="0.2">
      <c r="B109" t="s">
        <v>613</v>
      </c>
      <c r="I109" s="40"/>
      <c r="J109" s="1">
        <v>98.268143333333342</v>
      </c>
      <c r="K109">
        <v>6.68</v>
      </c>
      <c r="L109" s="5">
        <v>26.51</v>
      </c>
      <c r="M109" s="6">
        <v>196.58333333333334</v>
      </c>
      <c r="N109" s="25">
        <v>19.045000000000002</v>
      </c>
      <c r="O109" s="73"/>
      <c r="P109" s="51"/>
      <c r="Q109" s="52"/>
      <c r="R109" s="42"/>
      <c r="S109" s="74"/>
      <c r="T109" s="47">
        <v>16.690000000000001</v>
      </c>
      <c r="U109" s="60">
        <f t="shared" si="6"/>
        <v>417.66725000000002</v>
      </c>
      <c r="V109" s="13">
        <f t="shared" si="7"/>
        <v>-87.471610416666806</v>
      </c>
      <c r="W109" s="49">
        <f t="shared" si="5"/>
        <v>0.32248468070000003</v>
      </c>
      <c r="X109" t="s">
        <v>618</v>
      </c>
      <c r="AC109" s="10"/>
      <c r="AD109" s="10"/>
      <c r="AE109" s="10"/>
      <c r="AF109" s="26"/>
    </row>
    <row r="110" spans="2:32" x14ac:dyDescent="0.2">
      <c r="B110" t="s">
        <v>150</v>
      </c>
      <c r="C110" s="72">
        <v>43425</v>
      </c>
      <c r="D110" t="s">
        <v>400</v>
      </c>
      <c r="E110" s="39">
        <v>98.00985</v>
      </c>
      <c r="F110" s="39">
        <v>97.218590000000006</v>
      </c>
      <c r="G110" s="56">
        <v>96.85624</v>
      </c>
      <c r="H110" s="56">
        <v>97.361559999999997</v>
      </c>
      <c r="I110" s="40">
        <v>99.443333333333328</v>
      </c>
      <c r="J110" s="66">
        <v>98.620630833333323</v>
      </c>
      <c r="K110" s="1">
        <v>0.14000000000000001</v>
      </c>
      <c r="L110" s="25">
        <v>100</v>
      </c>
      <c r="M110" s="6">
        <v>699.0100000000001</v>
      </c>
      <c r="N110" s="1">
        <v>21.676666666666666</v>
      </c>
      <c r="O110" s="73">
        <v>20.81</v>
      </c>
      <c r="P110" s="51">
        <v>17.8</v>
      </c>
      <c r="Q110" s="52">
        <v>20.09</v>
      </c>
      <c r="R110" s="42">
        <v>21.43</v>
      </c>
      <c r="S110" s="74">
        <v>19.646666666666665</v>
      </c>
      <c r="T110" s="47">
        <v>24.456666666666667</v>
      </c>
      <c r="U110" s="60">
        <f t="shared" si="6"/>
        <v>612.02808333333337</v>
      </c>
      <c r="V110" s="14">
        <f t="shared" si="7"/>
        <v>106.88922291666654</v>
      </c>
      <c r="W110" s="49">
        <f t="shared" si="5"/>
        <v>0.47255244703333327</v>
      </c>
      <c r="AC110" s="10"/>
      <c r="AD110" s="10"/>
      <c r="AE110" s="10"/>
      <c r="AF110" s="26"/>
    </row>
    <row r="111" spans="2:32" x14ac:dyDescent="0.2">
      <c r="B111" t="s">
        <v>151</v>
      </c>
      <c r="C111" s="72">
        <v>43425</v>
      </c>
      <c r="D111" t="s">
        <v>401</v>
      </c>
      <c r="E111" s="39">
        <v>99.91919</v>
      </c>
      <c r="F111" s="39">
        <v>99.104759999999999</v>
      </c>
      <c r="G111" s="56">
        <v>98.940569999999994</v>
      </c>
      <c r="H111" s="56">
        <v>99.321506666666664</v>
      </c>
      <c r="I111" s="40">
        <v>99.596666666666678</v>
      </c>
      <c r="J111" s="66">
        <v>98.28689833333334</v>
      </c>
      <c r="K111" s="1">
        <v>-0.02</v>
      </c>
      <c r="L111" s="25">
        <v>100</v>
      </c>
      <c r="M111" s="6">
        <v>591.32666666666671</v>
      </c>
      <c r="N111" s="1">
        <v>20.53</v>
      </c>
      <c r="O111" s="73">
        <v>25.01</v>
      </c>
      <c r="P111" s="51">
        <v>22.19</v>
      </c>
      <c r="Q111" s="52">
        <v>26</v>
      </c>
      <c r="R111" s="42">
        <v>26.49</v>
      </c>
      <c r="S111" s="74">
        <v>21.560000000000002</v>
      </c>
      <c r="T111" s="47">
        <v>20.536666666666665</v>
      </c>
      <c r="U111" s="60">
        <f t="shared" si="6"/>
        <v>513.9300833333333</v>
      </c>
      <c r="V111" s="14">
        <f t="shared" si="7"/>
        <v>8.7912229166664702</v>
      </c>
      <c r="W111" s="49">
        <f t="shared" si="5"/>
        <v>0.39681008943333329</v>
      </c>
      <c r="AC111" s="10"/>
      <c r="AD111" s="10"/>
      <c r="AE111" s="10"/>
      <c r="AF111" s="26"/>
    </row>
    <row r="112" spans="2:32" x14ac:dyDescent="0.2">
      <c r="B112" t="s">
        <v>152</v>
      </c>
      <c r="C112" s="72">
        <v>44170</v>
      </c>
      <c r="D112" t="s">
        <v>267</v>
      </c>
      <c r="E112" s="39">
        <v>99.539119999999997</v>
      </c>
      <c r="F112" s="39">
        <v>96.883009999999999</v>
      </c>
      <c r="G112" s="56">
        <v>98.243870000000001</v>
      </c>
      <c r="H112" s="56">
        <v>98.221999999999994</v>
      </c>
      <c r="I112" s="40">
        <v>98.24666666666667</v>
      </c>
      <c r="J112" s="66">
        <v>99.415555555555542</v>
      </c>
      <c r="K112" s="1">
        <v>-1.9366666666666665</v>
      </c>
      <c r="L112" s="25">
        <v>100</v>
      </c>
      <c r="M112" s="6">
        <v>546.75</v>
      </c>
      <c r="N112" s="1">
        <v>19.353333333333335</v>
      </c>
      <c r="O112" s="79">
        <v>19.489999999999998</v>
      </c>
      <c r="P112" s="77">
        <v>18.04</v>
      </c>
      <c r="Q112" s="78">
        <v>18.97</v>
      </c>
      <c r="R112" s="42">
        <v>23.86</v>
      </c>
      <c r="S112" s="74">
        <v>18.849999999999998</v>
      </c>
      <c r="T112" s="47">
        <v>15.336666666666666</v>
      </c>
      <c r="U112" s="60">
        <f t="shared" si="6"/>
        <v>383.80008333333336</v>
      </c>
      <c r="V112" s="13">
        <f t="shared" si="7"/>
        <v>-121.33877708333347</v>
      </c>
      <c r="W112" s="49">
        <f t="shared" si="5"/>
        <v>0.29633553343333335</v>
      </c>
      <c r="AC112" s="10"/>
      <c r="AD112" s="10"/>
      <c r="AE112" s="10"/>
      <c r="AF112" s="26"/>
    </row>
    <row r="113" spans="2:32" x14ac:dyDescent="0.2">
      <c r="B113" t="s">
        <v>614</v>
      </c>
      <c r="D113" t="s">
        <v>265</v>
      </c>
      <c r="I113" s="40"/>
      <c r="K113">
        <v>1.86</v>
      </c>
      <c r="L113" s="5">
        <v>99.96</v>
      </c>
      <c r="M113">
        <v>690.55</v>
      </c>
      <c r="N113" s="5">
        <v>17.759999999999998</v>
      </c>
      <c r="O113" s="79"/>
      <c r="P113" s="77"/>
      <c r="Q113" s="78"/>
      <c r="R113" s="42"/>
      <c r="S113" s="74"/>
      <c r="T113" s="47">
        <v>8.4</v>
      </c>
      <c r="U113" s="60">
        <f t="shared" si="6"/>
        <v>210.21000000000004</v>
      </c>
      <c r="V113" s="13">
        <f t="shared" si="7"/>
        <v>-294.92886041666679</v>
      </c>
      <c r="W113" s="49">
        <f t="shared" si="5"/>
        <v>0.16230505199999998</v>
      </c>
      <c r="AC113" s="10"/>
      <c r="AD113" s="10"/>
      <c r="AE113" s="10"/>
      <c r="AF113" s="26"/>
    </row>
    <row r="114" spans="2:32" x14ac:dyDescent="0.2">
      <c r="B114" t="s">
        <v>153</v>
      </c>
      <c r="D114" t="s">
        <v>267</v>
      </c>
      <c r="E114" s="39">
        <v>100</v>
      </c>
      <c r="F114" s="39">
        <v>100</v>
      </c>
      <c r="G114" s="56">
        <v>100</v>
      </c>
      <c r="H114" s="56">
        <v>100</v>
      </c>
      <c r="I114" s="40">
        <v>100</v>
      </c>
      <c r="J114" s="66">
        <v>99.669137499999991</v>
      </c>
      <c r="K114" s="1">
        <v>0.21</v>
      </c>
      <c r="L114" s="25">
        <v>100</v>
      </c>
      <c r="M114" s="6">
        <v>757.5</v>
      </c>
      <c r="N114" s="1">
        <v>25.506666666666664</v>
      </c>
      <c r="O114" s="73">
        <v>26.93</v>
      </c>
      <c r="P114" s="51">
        <v>25.06</v>
      </c>
      <c r="Q114" s="52">
        <v>29.17</v>
      </c>
      <c r="R114" s="42">
        <v>32.200000000000003</v>
      </c>
      <c r="S114" s="95">
        <v>32.153333333333329</v>
      </c>
      <c r="T114" s="47">
        <v>28.073333333333334</v>
      </c>
      <c r="U114" s="60">
        <f t="shared" si="6"/>
        <v>702.53516666666678</v>
      </c>
      <c r="V114" s="13">
        <f t="shared" si="7"/>
        <v>197.39630624999995</v>
      </c>
      <c r="W114" s="49">
        <f t="shared" si="5"/>
        <v>0.5424337888666666</v>
      </c>
      <c r="AC114" s="10"/>
      <c r="AD114" s="10"/>
      <c r="AE114" s="10"/>
      <c r="AF114" s="26"/>
    </row>
    <row r="115" spans="2:32" x14ac:dyDescent="0.2">
      <c r="B115" t="s">
        <v>154</v>
      </c>
      <c r="D115" t="s">
        <v>264</v>
      </c>
      <c r="E115" s="39">
        <v>99.241460000000004</v>
      </c>
      <c r="F115" s="39">
        <v>99.686769999999996</v>
      </c>
      <c r="G115" s="56">
        <v>98.247950000000003</v>
      </c>
      <c r="H115" s="56">
        <v>99.058726666666658</v>
      </c>
      <c r="I115" s="40">
        <v>99.126666666666665</v>
      </c>
      <c r="J115" s="66">
        <v>99.716140833333341</v>
      </c>
      <c r="K115" s="1">
        <v>0.14333333333333334</v>
      </c>
      <c r="L115" s="25">
        <v>99.40666666666668</v>
      </c>
      <c r="M115" s="6">
        <v>868.625</v>
      </c>
      <c r="N115" s="1">
        <v>15.493333333333332</v>
      </c>
      <c r="O115" s="73">
        <v>14.8</v>
      </c>
      <c r="P115" s="51">
        <v>13.93</v>
      </c>
      <c r="Q115" s="52">
        <v>14.1</v>
      </c>
      <c r="R115" s="42">
        <v>14.3</v>
      </c>
      <c r="S115" s="74">
        <v>12.273333333333333</v>
      </c>
      <c r="T115" s="47">
        <v>6.9766666666666666</v>
      </c>
      <c r="U115" s="60">
        <f t="shared" si="6"/>
        <v>174.59108333333336</v>
      </c>
      <c r="V115" s="13">
        <f t="shared" si="7"/>
        <v>-330.54777708333347</v>
      </c>
      <c r="W115" s="49">
        <f t="shared" si="5"/>
        <v>0.13480336263333334</v>
      </c>
      <c r="X115" t="s">
        <v>570</v>
      </c>
      <c r="AC115" s="10"/>
      <c r="AD115" s="10"/>
      <c r="AE115" s="10"/>
      <c r="AF115" s="26"/>
    </row>
    <row r="116" spans="2:32" x14ac:dyDescent="0.2">
      <c r="B116" t="s">
        <v>352</v>
      </c>
      <c r="C116" s="72">
        <v>44272</v>
      </c>
      <c r="D116" t="s">
        <v>267</v>
      </c>
      <c r="E116" s="39">
        <v>99.982470000000006</v>
      </c>
      <c r="F116" s="39">
        <v>99.231219999999993</v>
      </c>
      <c r="G116" s="56">
        <v>100</v>
      </c>
      <c r="H116" s="56">
        <v>99.737896666666657</v>
      </c>
      <c r="I116" s="40">
        <v>100</v>
      </c>
      <c r="J116" s="66">
        <v>79.191952499999999</v>
      </c>
      <c r="K116" s="1">
        <v>9.3333333333333338E-2</v>
      </c>
      <c r="L116" s="25">
        <v>100</v>
      </c>
      <c r="M116" s="6">
        <v>915.97333333333336</v>
      </c>
      <c r="N116" s="1">
        <v>25.066666666666666</v>
      </c>
      <c r="O116" s="73">
        <v>15.02</v>
      </c>
      <c r="P116" s="51">
        <v>14.6</v>
      </c>
      <c r="Q116" s="52">
        <v>16.13</v>
      </c>
      <c r="R116" s="42">
        <v>17.899999999999999</v>
      </c>
      <c r="S116" s="74">
        <v>16.833333333333332</v>
      </c>
      <c r="T116" s="47">
        <v>15.346666666666666</v>
      </c>
      <c r="U116" s="60">
        <f t="shared" si="6"/>
        <v>384.05033333333336</v>
      </c>
      <c r="V116" s="13">
        <f t="shared" si="7"/>
        <v>-121.08852708333347</v>
      </c>
      <c r="W116" s="49">
        <f t="shared" si="5"/>
        <v>0.29652875373333332</v>
      </c>
      <c r="AC116" s="10"/>
      <c r="AD116" s="10"/>
      <c r="AE116" s="10"/>
      <c r="AF116" s="26"/>
    </row>
    <row r="117" spans="2:32" x14ac:dyDescent="0.2">
      <c r="B117" t="s">
        <v>156</v>
      </c>
      <c r="C117" s="72">
        <v>44474</v>
      </c>
      <c r="D117" t="s">
        <v>264</v>
      </c>
      <c r="E117" s="39">
        <v>60.269889999999997</v>
      </c>
      <c r="F117" s="39">
        <v>35.736409999999999</v>
      </c>
      <c r="G117" s="56">
        <v>29.81701</v>
      </c>
      <c r="H117" s="64">
        <v>41.941103333333331</v>
      </c>
      <c r="I117" s="40">
        <v>46.396666666666668</v>
      </c>
      <c r="J117" s="66">
        <v>85.721772499999986</v>
      </c>
      <c r="K117" s="1">
        <v>3.2433333333333336</v>
      </c>
      <c r="L117" s="85">
        <v>69.626666666666665</v>
      </c>
      <c r="M117" s="6">
        <v>741.18333333333339</v>
      </c>
      <c r="N117" s="1">
        <v>24.643333333333334</v>
      </c>
      <c r="O117" s="73">
        <v>18.82</v>
      </c>
      <c r="P117" s="51">
        <v>20.59</v>
      </c>
      <c r="Q117" s="52">
        <v>20.81</v>
      </c>
      <c r="R117" s="42">
        <v>20.38</v>
      </c>
      <c r="S117" s="74">
        <v>18.13</v>
      </c>
      <c r="T117" s="47">
        <v>14.633333333333335</v>
      </c>
      <c r="U117" s="60">
        <f t="shared" si="6"/>
        <v>366.19916666666677</v>
      </c>
      <c r="V117" s="13">
        <f t="shared" si="7"/>
        <v>-138.93969375000006</v>
      </c>
      <c r="W117" s="49">
        <f t="shared" si="5"/>
        <v>0.28274570566666674</v>
      </c>
      <c r="X117" t="s">
        <v>648</v>
      </c>
      <c r="AC117" s="10"/>
      <c r="AD117" s="10"/>
      <c r="AE117" s="10"/>
      <c r="AF117" s="26"/>
    </row>
    <row r="118" spans="2:32" x14ac:dyDescent="0.2">
      <c r="B118" t="s">
        <v>285</v>
      </c>
      <c r="C118" s="72">
        <v>44533</v>
      </c>
      <c r="D118" t="s">
        <v>267</v>
      </c>
      <c r="E118" s="39">
        <v>99.812569999999994</v>
      </c>
      <c r="F118" s="39">
        <v>93.548450000000003</v>
      </c>
      <c r="G118" s="56">
        <v>98.652270000000001</v>
      </c>
      <c r="H118" s="56">
        <v>97.337763333333328</v>
      </c>
      <c r="I118" s="40">
        <v>99.676666666666677</v>
      </c>
      <c r="J118" s="66">
        <v>47.538665000000002</v>
      </c>
      <c r="K118" s="1">
        <v>-0.42</v>
      </c>
      <c r="L118" s="25">
        <v>100</v>
      </c>
      <c r="M118" s="6">
        <v>971.34</v>
      </c>
      <c r="N118" s="1">
        <v>20.540000000000003</v>
      </c>
      <c r="O118" s="79">
        <v>19.43</v>
      </c>
      <c r="P118" s="77">
        <v>15.59</v>
      </c>
      <c r="Q118" s="78">
        <v>21.69</v>
      </c>
      <c r="R118" s="42">
        <v>24.11</v>
      </c>
      <c r="S118" s="74">
        <v>20.156666666666666</v>
      </c>
      <c r="T118" s="47">
        <v>17.063333333333333</v>
      </c>
      <c r="U118" s="60">
        <f t="shared" si="6"/>
        <v>427.00991666666664</v>
      </c>
      <c r="V118" s="13">
        <f t="shared" si="7"/>
        <v>-78.12894375000019</v>
      </c>
      <c r="W118" s="49">
        <f t="shared" si="5"/>
        <v>0.32969823856666663</v>
      </c>
      <c r="AC118" s="10"/>
      <c r="AD118" s="10"/>
      <c r="AE118" s="10"/>
      <c r="AF118" s="26"/>
    </row>
    <row r="119" spans="2:32" x14ac:dyDescent="0.2">
      <c r="B119" t="s">
        <v>668</v>
      </c>
      <c r="C119" s="72">
        <v>45251</v>
      </c>
      <c r="D119" t="s">
        <v>267</v>
      </c>
      <c r="E119" s="1">
        <v>80.417789999999997</v>
      </c>
      <c r="F119" s="1">
        <v>91.348879999999994</v>
      </c>
      <c r="G119" s="1">
        <v>99.667310000000001</v>
      </c>
      <c r="H119" s="1">
        <v>90.477993333333316</v>
      </c>
      <c r="I119" s="40">
        <v>99.896666666666661</v>
      </c>
      <c r="J119" s="1">
        <v>98.542246666666685</v>
      </c>
      <c r="K119" s="1">
        <v>0.40666666666666668</v>
      </c>
      <c r="L119" s="25">
        <v>100</v>
      </c>
      <c r="M119" s="6">
        <v>664.42666666666662</v>
      </c>
      <c r="N119" s="1">
        <v>19.993333333333332</v>
      </c>
      <c r="O119" s="73"/>
      <c r="P119" s="51"/>
      <c r="Q119" s="52"/>
      <c r="R119" s="42"/>
      <c r="S119" s="74">
        <v>18.760000000000002</v>
      </c>
      <c r="T119" s="47">
        <v>18.829999999999998</v>
      </c>
      <c r="U119" s="60">
        <f t="shared" si="6"/>
        <v>471.22075000000001</v>
      </c>
      <c r="V119" s="13">
        <f t="shared" si="7"/>
        <v>-33.918110416666821</v>
      </c>
      <c r="W119" s="49">
        <f t="shared" si="5"/>
        <v>0.36383382489999999</v>
      </c>
      <c r="AC119" s="10"/>
      <c r="AD119" s="10"/>
      <c r="AE119" s="10"/>
      <c r="AF119" s="26"/>
    </row>
    <row r="120" spans="2:32" x14ac:dyDescent="0.2">
      <c r="B120" t="s">
        <v>157</v>
      </c>
      <c r="C120" s="72">
        <v>45048</v>
      </c>
      <c r="D120" t="s">
        <v>400</v>
      </c>
      <c r="E120" s="39">
        <v>93.666759999999996</v>
      </c>
      <c r="F120" s="39">
        <v>99.972819999999999</v>
      </c>
      <c r="G120" s="56">
        <v>98.760710000000003</v>
      </c>
      <c r="H120" s="56">
        <v>97.466763333333333</v>
      </c>
      <c r="I120" s="40">
        <v>99.796666666666667</v>
      </c>
      <c r="J120" s="66">
        <v>99.612511666666663</v>
      </c>
      <c r="K120" s="1">
        <v>0.5033333333333333</v>
      </c>
      <c r="L120" s="25">
        <v>100</v>
      </c>
      <c r="M120" s="6">
        <v>841.56666666666661</v>
      </c>
      <c r="N120" s="1">
        <v>23.503333333333334</v>
      </c>
      <c r="O120" s="73">
        <v>26.18</v>
      </c>
      <c r="P120" s="51">
        <v>21.15</v>
      </c>
      <c r="Q120" s="52">
        <v>23.54</v>
      </c>
      <c r="R120" s="15">
        <v>40.68</v>
      </c>
      <c r="S120" s="74">
        <v>33.126666666666672</v>
      </c>
      <c r="T120" s="47">
        <v>30.186666666666667</v>
      </c>
      <c r="U120" s="60">
        <f t="shared" si="6"/>
        <v>755.42133333333334</v>
      </c>
      <c r="V120" s="14">
        <f t="shared" si="7"/>
        <v>250.28247291666651</v>
      </c>
      <c r="W120" s="49">
        <f t="shared" si="5"/>
        <v>0.58326767893333331</v>
      </c>
      <c r="X120" t="s">
        <v>598</v>
      </c>
      <c r="AC120" s="10"/>
      <c r="AD120" s="10"/>
      <c r="AE120" s="10"/>
      <c r="AF120" s="26"/>
    </row>
    <row r="121" spans="2:32" x14ac:dyDescent="0.2">
      <c r="B121" t="s">
        <v>158</v>
      </c>
      <c r="C121" s="72">
        <v>45113</v>
      </c>
      <c r="D121" t="s">
        <v>267</v>
      </c>
      <c r="E121" s="39">
        <v>99.938320000000004</v>
      </c>
      <c r="F121" s="39">
        <v>99.959100000000007</v>
      </c>
      <c r="G121" s="56">
        <v>99.678520000000006</v>
      </c>
      <c r="H121" s="56">
        <v>99.858646666666672</v>
      </c>
      <c r="I121" s="40">
        <v>99.953333333333333</v>
      </c>
      <c r="J121" s="66">
        <v>89.085399166666676</v>
      </c>
      <c r="K121" s="1">
        <v>1.02</v>
      </c>
      <c r="L121" s="25">
        <v>99.846666666666678</v>
      </c>
      <c r="M121" s="6">
        <v>919.48333333333346</v>
      </c>
      <c r="N121" s="1">
        <v>15.886666666666668</v>
      </c>
      <c r="O121" s="73">
        <v>24.09</v>
      </c>
      <c r="P121" s="51">
        <v>22.86</v>
      </c>
      <c r="Q121" s="52">
        <v>32.770000000000003</v>
      </c>
      <c r="R121" s="15">
        <v>35.299999999999997</v>
      </c>
      <c r="S121" s="74">
        <v>27.386666666666667</v>
      </c>
      <c r="T121" s="47">
        <v>21.349999999999998</v>
      </c>
      <c r="U121" s="60">
        <f t="shared" si="6"/>
        <v>534.28374999999994</v>
      </c>
      <c r="V121" s="14">
        <f t="shared" si="7"/>
        <v>29.144889583333111</v>
      </c>
      <c r="W121" s="49">
        <f t="shared" si="5"/>
        <v>0.41252534049999995</v>
      </c>
      <c r="AC121" s="10"/>
      <c r="AD121" s="10"/>
      <c r="AE121" s="10"/>
      <c r="AF121" s="26"/>
    </row>
    <row r="122" spans="2:32" x14ac:dyDescent="0.2">
      <c r="B122" t="s">
        <v>344</v>
      </c>
      <c r="C122" s="96">
        <v>45081</v>
      </c>
      <c r="D122" t="s">
        <v>264</v>
      </c>
      <c r="E122" s="39">
        <v>93.397769999999994</v>
      </c>
      <c r="F122" s="39">
        <v>93.280060000000006</v>
      </c>
      <c r="G122" s="56">
        <v>97.711569999999995</v>
      </c>
      <c r="H122" s="56">
        <v>94.796466666666674</v>
      </c>
      <c r="I122" s="40">
        <v>98.443333333333328</v>
      </c>
      <c r="J122" s="66">
        <v>96.994083333333336</v>
      </c>
      <c r="K122" s="1">
        <v>0.71333333333333326</v>
      </c>
      <c r="L122" s="25">
        <v>100</v>
      </c>
      <c r="M122" s="6">
        <v>797.70666666666659</v>
      </c>
      <c r="N122" s="1">
        <v>22.643333333333331</v>
      </c>
      <c r="O122" s="73">
        <v>31.18</v>
      </c>
      <c r="P122" s="40">
        <v>33.340000000000003</v>
      </c>
      <c r="Q122" s="52">
        <v>35.53</v>
      </c>
      <c r="R122" s="42">
        <v>33.92</v>
      </c>
      <c r="S122" s="74">
        <v>21.97</v>
      </c>
      <c r="T122" s="47">
        <v>21.679999999999996</v>
      </c>
      <c r="U122" s="60">
        <f t="shared" si="6"/>
        <v>542.54200000000003</v>
      </c>
      <c r="V122" s="14">
        <f t="shared" si="7"/>
        <v>37.4031395833332</v>
      </c>
      <c r="W122" s="49">
        <f t="shared" si="5"/>
        <v>0.41890161039999985</v>
      </c>
      <c r="X122" t="s">
        <v>450</v>
      </c>
      <c r="AC122" s="10"/>
      <c r="AD122" s="10"/>
      <c r="AE122" s="10"/>
      <c r="AF122" s="26"/>
    </row>
    <row r="123" spans="2:32" x14ac:dyDescent="0.2">
      <c r="B123" t="s">
        <v>539</v>
      </c>
      <c r="C123" s="72">
        <v>45138</v>
      </c>
      <c r="E123" s="1">
        <v>88.437920000000005</v>
      </c>
      <c r="F123" s="1">
        <v>98.519279999999995</v>
      </c>
      <c r="G123" s="1">
        <v>99.677300000000002</v>
      </c>
      <c r="H123" s="1">
        <v>95.54483333333333</v>
      </c>
      <c r="I123" s="40">
        <v>99.856666666666669</v>
      </c>
      <c r="J123" s="1">
        <v>71.706980000000001</v>
      </c>
      <c r="K123" s="1">
        <v>-0.52666666666666673</v>
      </c>
      <c r="L123" s="25">
        <v>100</v>
      </c>
      <c r="M123" s="6">
        <v>952.01333333333332</v>
      </c>
      <c r="N123" s="1">
        <v>19.986666666666668</v>
      </c>
      <c r="O123" s="73"/>
      <c r="P123" s="51"/>
      <c r="Q123" s="52"/>
      <c r="R123" s="42"/>
      <c r="S123" s="86">
        <v>19.849999999999998</v>
      </c>
      <c r="T123" s="47">
        <v>15.68</v>
      </c>
      <c r="U123" s="60">
        <f t="shared" si="6"/>
        <v>392.39200000000005</v>
      </c>
      <c r="V123" s="13">
        <f t="shared" si="7"/>
        <v>-112.74686041666678</v>
      </c>
      <c r="W123" s="49">
        <f t="shared" si="5"/>
        <v>0.30296943039999996</v>
      </c>
      <c r="AC123" s="10"/>
      <c r="AD123" s="10"/>
      <c r="AE123" s="10"/>
      <c r="AF123" s="26"/>
    </row>
    <row r="124" spans="2:32" x14ac:dyDescent="0.2">
      <c r="B124" t="s">
        <v>540</v>
      </c>
      <c r="D124" t="s">
        <v>402</v>
      </c>
      <c r="E124" s="1"/>
      <c r="F124" s="1">
        <v>29.1647</v>
      </c>
      <c r="G124" s="1">
        <v>29.8002</v>
      </c>
      <c r="H124" s="87">
        <v>29.48245</v>
      </c>
      <c r="I124" s="40">
        <v>29.19</v>
      </c>
      <c r="J124" s="1">
        <v>81.850200833333346</v>
      </c>
      <c r="K124" s="1">
        <v>0.78666666666666663</v>
      </c>
      <c r="L124" s="25">
        <v>97.443333333333328</v>
      </c>
      <c r="M124" s="6">
        <v>475.82999999999993</v>
      </c>
      <c r="N124" s="1">
        <v>16.419999999999998</v>
      </c>
      <c r="O124" s="73"/>
      <c r="P124" s="51"/>
      <c r="Q124" s="97"/>
      <c r="R124" s="42"/>
      <c r="S124" s="95">
        <v>9.875</v>
      </c>
      <c r="T124" s="47">
        <v>9.5650000000000013</v>
      </c>
      <c r="U124" s="60">
        <f t="shared" si="6"/>
        <v>239.36412500000003</v>
      </c>
      <c r="V124" s="13">
        <f t="shared" si="7"/>
        <v>-265.77473541666677</v>
      </c>
      <c r="W124" s="49">
        <f t="shared" si="5"/>
        <v>0.18481521695</v>
      </c>
      <c r="X124" t="s">
        <v>645</v>
      </c>
      <c r="AC124" s="10"/>
      <c r="AD124" s="10"/>
      <c r="AE124" s="10"/>
      <c r="AF124" s="26"/>
    </row>
    <row r="125" spans="2:32" x14ac:dyDescent="0.2">
      <c r="B125" t="s">
        <v>1</v>
      </c>
      <c r="D125" t="s">
        <v>267</v>
      </c>
      <c r="E125" s="39">
        <v>100</v>
      </c>
      <c r="F125" s="39">
        <v>100</v>
      </c>
      <c r="G125" s="56">
        <v>100</v>
      </c>
      <c r="H125" s="56">
        <v>100</v>
      </c>
      <c r="I125" s="40">
        <v>33.013333333333335</v>
      </c>
      <c r="J125" s="66">
        <v>80.72909833333334</v>
      </c>
      <c r="K125" s="1">
        <v>-0.04</v>
      </c>
      <c r="L125" s="25">
        <v>100</v>
      </c>
      <c r="M125" s="6">
        <v>638.87333333333333</v>
      </c>
      <c r="N125" s="1">
        <v>22.463333333333335</v>
      </c>
      <c r="O125" s="73">
        <v>22.73</v>
      </c>
      <c r="P125" s="51">
        <v>21.68</v>
      </c>
      <c r="Q125" s="52">
        <v>20.98</v>
      </c>
      <c r="R125" s="42">
        <v>24.71</v>
      </c>
      <c r="S125" s="95">
        <v>23.103333333333335</v>
      </c>
      <c r="T125" s="47">
        <v>13.286666666666667</v>
      </c>
      <c r="U125" s="60">
        <f t="shared" si="6"/>
        <v>332.49883333333338</v>
      </c>
      <c r="V125" s="13">
        <f t="shared" si="7"/>
        <v>-172.64002708333345</v>
      </c>
      <c r="W125" s="49">
        <f t="shared" si="5"/>
        <v>0.25672537193333334</v>
      </c>
      <c r="X125" t="s">
        <v>647</v>
      </c>
      <c r="AC125" s="10"/>
      <c r="AD125" s="10"/>
      <c r="AE125" s="10"/>
      <c r="AF125" s="26"/>
    </row>
    <row r="126" spans="2:32" x14ac:dyDescent="0.2">
      <c r="B126" t="s">
        <v>279</v>
      </c>
      <c r="C126" s="96">
        <v>45343</v>
      </c>
      <c r="D126" t="s">
        <v>400</v>
      </c>
      <c r="E126" s="39">
        <v>99.694919999999996</v>
      </c>
      <c r="F126" s="39">
        <v>99.636619999999994</v>
      </c>
      <c r="G126" s="56">
        <v>98.500360000000001</v>
      </c>
      <c r="H126" s="56">
        <v>99.277300000000011</v>
      </c>
      <c r="I126" s="40">
        <v>98.92</v>
      </c>
      <c r="J126" s="66">
        <v>90.759245000000007</v>
      </c>
      <c r="K126" s="1">
        <v>0.60333333333333339</v>
      </c>
      <c r="L126" s="25">
        <v>99.470000000000013</v>
      </c>
      <c r="M126" s="6">
        <v>976.68</v>
      </c>
      <c r="N126" s="1">
        <v>21.566666666666666</v>
      </c>
      <c r="O126" s="73">
        <v>19.22</v>
      </c>
      <c r="P126" s="51">
        <v>17.440000000000001</v>
      </c>
      <c r="Q126" s="52">
        <v>19.62</v>
      </c>
      <c r="R126" s="42">
        <v>26.32</v>
      </c>
      <c r="S126" s="74">
        <v>21.66333333333333</v>
      </c>
      <c r="T126" s="47">
        <v>17.363333333333333</v>
      </c>
      <c r="U126" s="60">
        <f t="shared" si="6"/>
        <v>434.51741666666669</v>
      </c>
      <c r="V126" s="13">
        <f t="shared" si="7"/>
        <v>-70.62144375000014</v>
      </c>
      <c r="W126" s="49">
        <f t="shared" si="5"/>
        <v>0.33549484756666664</v>
      </c>
      <c r="AC126" s="10"/>
      <c r="AD126" s="10"/>
      <c r="AE126" s="10"/>
      <c r="AF126" s="26"/>
    </row>
    <row r="127" spans="2:32" x14ac:dyDescent="0.2">
      <c r="B127" t="s">
        <v>345</v>
      </c>
      <c r="C127" s="96">
        <v>45378</v>
      </c>
      <c r="D127" t="s">
        <v>267</v>
      </c>
      <c r="E127" s="39">
        <v>98.492999999999995</v>
      </c>
      <c r="F127" s="39">
        <v>97.29392</v>
      </c>
      <c r="G127" s="56">
        <v>98.961399999999998</v>
      </c>
      <c r="H127" s="56">
        <v>98.249440000000007</v>
      </c>
      <c r="I127" s="40">
        <v>98.546666666666667</v>
      </c>
      <c r="J127" s="66">
        <v>97.995838333333324</v>
      </c>
      <c r="K127" s="1">
        <v>0.22333333333333336</v>
      </c>
      <c r="L127" s="25">
        <v>100</v>
      </c>
      <c r="M127" s="6">
        <v>369.26000000000005</v>
      </c>
      <c r="N127" s="1">
        <v>19.856666666666666</v>
      </c>
      <c r="O127" s="73">
        <v>18.22</v>
      </c>
      <c r="P127" s="51">
        <v>18.010000000000002</v>
      </c>
      <c r="Q127" s="52">
        <v>22.68</v>
      </c>
      <c r="R127" s="42">
        <v>16.75</v>
      </c>
      <c r="S127" s="74">
        <v>34.293333333333329</v>
      </c>
      <c r="T127" s="47">
        <v>30.363333333333333</v>
      </c>
      <c r="U127" s="60">
        <f t="shared" si="6"/>
        <v>759.84241666666674</v>
      </c>
      <c r="V127" s="14">
        <f t="shared" si="7"/>
        <v>254.70355624999991</v>
      </c>
      <c r="W127" s="49">
        <f t="shared" si="5"/>
        <v>0.58668123756666668</v>
      </c>
      <c r="X127" t="s">
        <v>571</v>
      </c>
      <c r="AC127" s="10"/>
      <c r="AD127" s="10"/>
      <c r="AE127" s="10"/>
      <c r="AF127" s="26"/>
    </row>
    <row r="128" spans="2:32" x14ac:dyDescent="0.2">
      <c r="B128" t="s">
        <v>159</v>
      </c>
      <c r="C128" s="96">
        <v>45496</v>
      </c>
      <c r="D128" t="s">
        <v>267</v>
      </c>
      <c r="E128" s="39">
        <v>99.466440000000006</v>
      </c>
      <c r="F128" s="39">
        <v>98.336920000000006</v>
      </c>
      <c r="G128" s="56">
        <v>99.714820000000003</v>
      </c>
      <c r="H128" s="56">
        <v>99.172726666666676</v>
      </c>
      <c r="I128" s="40">
        <v>97.926666666666662</v>
      </c>
      <c r="J128" s="66">
        <v>98.260609166666697</v>
      </c>
      <c r="K128" s="1">
        <v>0.32666666666666666</v>
      </c>
      <c r="L128" s="25">
        <v>100</v>
      </c>
      <c r="M128" s="6">
        <v>571.38333333333333</v>
      </c>
      <c r="N128" s="1">
        <v>16.723333333333333</v>
      </c>
      <c r="O128" s="73">
        <v>11.91</v>
      </c>
      <c r="P128" s="51">
        <v>10.59</v>
      </c>
      <c r="Q128" s="52">
        <v>12.9</v>
      </c>
      <c r="R128" s="42">
        <v>16.93</v>
      </c>
      <c r="S128" s="74">
        <v>12.616666666666665</v>
      </c>
      <c r="T128" s="47">
        <v>10.723333333333334</v>
      </c>
      <c r="U128" s="60">
        <f t="shared" si="6"/>
        <v>268.35141666666675</v>
      </c>
      <c r="V128" s="13">
        <f t="shared" ref="V128:V143" si="8">U128-U$144</f>
        <v>-236.78744375000008</v>
      </c>
      <c r="W128" s="49">
        <f t="shared" si="5"/>
        <v>0.20719656836666669</v>
      </c>
      <c r="X128" t="s">
        <v>423</v>
      </c>
      <c r="AC128" s="10"/>
      <c r="AD128" s="10"/>
      <c r="AE128" s="10"/>
      <c r="AF128" s="26"/>
    </row>
    <row r="129" spans="2:32" x14ac:dyDescent="0.2">
      <c r="B129" t="s">
        <v>160</v>
      </c>
      <c r="C129" s="96">
        <v>45251</v>
      </c>
      <c r="D129" t="s">
        <v>267</v>
      </c>
      <c r="E129" s="39">
        <v>98.773719999999997</v>
      </c>
      <c r="F129" s="39">
        <v>99.548569999999998</v>
      </c>
      <c r="G129" s="56">
        <v>99.953379999999996</v>
      </c>
      <c r="H129" s="56">
        <v>99.425223333333335</v>
      </c>
      <c r="I129" s="40">
        <v>99.899999999999991</v>
      </c>
      <c r="J129" s="66">
        <v>97.134938333333324</v>
      </c>
      <c r="K129" s="1">
        <v>0.52333333333333332</v>
      </c>
      <c r="L129" s="25">
        <v>100</v>
      </c>
      <c r="M129" s="6">
        <v>378.7</v>
      </c>
      <c r="N129" s="1">
        <v>13.626666666666667</v>
      </c>
      <c r="O129" s="73">
        <v>10.87</v>
      </c>
      <c r="P129" s="51">
        <v>8.94</v>
      </c>
      <c r="Q129" s="52">
        <v>14.57</v>
      </c>
      <c r="R129" s="42">
        <v>16.71</v>
      </c>
      <c r="S129" s="74">
        <v>11.146666666666667</v>
      </c>
      <c r="T129" s="47">
        <v>9.2299999999999986</v>
      </c>
      <c r="U129" s="60">
        <f t="shared" si="6"/>
        <v>230.98074999999997</v>
      </c>
      <c r="V129" s="13">
        <f t="shared" si="8"/>
        <v>-274.15811041666689</v>
      </c>
      <c r="W129" s="49">
        <f t="shared" si="5"/>
        <v>0.17834233689999995</v>
      </c>
      <c r="AC129" s="10"/>
      <c r="AD129" s="10"/>
      <c r="AE129" s="10"/>
      <c r="AF129" s="26"/>
    </row>
    <row r="130" spans="2:32" x14ac:dyDescent="0.2">
      <c r="B130" t="s">
        <v>161</v>
      </c>
      <c r="D130" t="s">
        <v>401</v>
      </c>
      <c r="E130" s="39">
        <v>98.001220000000004</v>
      </c>
      <c r="F130" s="39">
        <v>98.92859</v>
      </c>
      <c r="G130" s="56">
        <v>99.520359999999997</v>
      </c>
      <c r="H130" s="56">
        <v>98.816723333333343</v>
      </c>
      <c r="I130" s="40">
        <v>99.61</v>
      </c>
      <c r="J130" s="66">
        <v>99.158249999999995</v>
      </c>
      <c r="K130" s="1">
        <v>0.68333333333333324</v>
      </c>
      <c r="L130" s="25">
        <v>99.699999999999989</v>
      </c>
      <c r="M130" s="6">
        <v>356</v>
      </c>
      <c r="N130" s="1">
        <v>14.08</v>
      </c>
      <c r="O130" s="73">
        <v>5.38</v>
      </c>
      <c r="P130" s="51">
        <v>8.17</v>
      </c>
      <c r="Q130" s="97">
        <v>11.63</v>
      </c>
      <c r="R130" s="42">
        <v>13.71</v>
      </c>
      <c r="S130" s="95">
        <v>9.8533333333333335</v>
      </c>
      <c r="T130" s="47">
        <v>8.456666666666667</v>
      </c>
      <c r="U130" s="60">
        <f t="shared" si="6"/>
        <v>211.62808333333336</v>
      </c>
      <c r="V130" s="13">
        <f t="shared" si="8"/>
        <v>-293.51077708333344</v>
      </c>
      <c r="W130" s="49">
        <f t="shared" si="5"/>
        <v>0.16339996703333332</v>
      </c>
      <c r="X130" t="s">
        <v>408</v>
      </c>
      <c r="AC130" s="10"/>
      <c r="AD130" s="10"/>
      <c r="AE130" s="10"/>
      <c r="AF130" s="26"/>
    </row>
    <row r="131" spans="2:32" x14ac:dyDescent="0.2">
      <c r="B131" t="s">
        <v>213</v>
      </c>
      <c r="C131" s="98">
        <v>45510</v>
      </c>
      <c r="D131" t="s">
        <v>402</v>
      </c>
      <c r="E131" s="39">
        <v>99.798540000000003</v>
      </c>
      <c r="F131" s="39">
        <v>99.857100000000003</v>
      </c>
      <c r="G131" s="56">
        <v>99.916539999999998</v>
      </c>
      <c r="H131" s="56">
        <v>99.857393333333334</v>
      </c>
      <c r="I131" s="40">
        <v>99.986666666666665</v>
      </c>
      <c r="J131" s="66">
        <v>99.310927500000005</v>
      </c>
      <c r="K131" s="1">
        <v>0.49666666666666665</v>
      </c>
      <c r="L131" s="25">
        <v>100</v>
      </c>
      <c r="M131" s="6">
        <v>640.41666666666663</v>
      </c>
      <c r="N131" s="1">
        <v>18.540000000000003</v>
      </c>
      <c r="O131" s="73">
        <v>33.9</v>
      </c>
      <c r="P131" s="51">
        <v>29.32</v>
      </c>
      <c r="Q131" s="84">
        <v>35.81</v>
      </c>
      <c r="R131" s="15">
        <v>40.25</v>
      </c>
      <c r="S131" s="74">
        <v>32.68</v>
      </c>
      <c r="T131" s="47">
        <v>35.866666666666667</v>
      </c>
      <c r="U131" s="60">
        <f t="shared" si="6"/>
        <v>897.5633333333335</v>
      </c>
      <c r="V131" s="14">
        <f t="shared" si="8"/>
        <v>392.42447291666667</v>
      </c>
      <c r="W131" s="49">
        <f t="shared" si="5"/>
        <v>0.69301680933333332</v>
      </c>
      <c r="AC131" s="10"/>
      <c r="AD131" s="10"/>
      <c r="AE131" s="10"/>
      <c r="AF131" s="26"/>
    </row>
    <row r="132" spans="2:32" x14ac:dyDescent="0.2">
      <c r="B132" t="s">
        <v>162</v>
      </c>
      <c r="C132" s="96">
        <v>45244</v>
      </c>
      <c r="D132" t="s">
        <v>400</v>
      </c>
      <c r="E132" s="39">
        <v>99.360169999999997</v>
      </c>
      <c r="F132" s="39">
        <v>99.691370000000006</v>
      </c>
      <c r="G132" s="56">
        <v>99.844089999999994</v>
      </c>
      <c r="H132" s="56">
        <v>99.631876666666656</v>
      </c>
      <c r="I132" s="40">
        <v>99.90666666666668</v>
      </c>
      <c r="J132" s="66">
        <v>63.355948333333338</v>
      </c>
      <c r="K132" s="1">
        <v>0.54666666666666675</v>
      </c>
      <c r="L132" s="25">
        <v>99.986666666666665</v>
      </c>
      <c r="M132" s="6">
        <v>703.23333333333346</v>
      </c>
      <c r="N132" s="1">
        <v>11.926666666666668</v>
      </c>
      <c r="O132" s="73">
        <v>17.05</v>
      </c>
      <c r="P132" s="51">
        <v>14.37</v>
      </c>
      <c r="Q132" s="52">
        <v>20.69</v>
      </c>
      <c r="R132" s="42">
        <v>24.33</v>
      </c>
      <c r="S132" s="74">
        <v>16.880000000000003</v>
      </c>
      <c r="T132" s="47">
        <v>16.213333333333335</v>
      </c>
      <c r="U132" s="60">
        <f t="shared" si="6"/>
        <v>405.73866666666675</v>
      </c>
      <c r="V132" s="13">
        <f t="shared" si="8"/>
        <v>-99.400193750000085</v>
      </c>
      <c r="W132" s="49">
        <f t="shared" ref="W132:W142" si="9">SUM((T132*0.21233)*91)/1000</f>
        <v>0.31327451306666665</v>
      </c>
      <c r="AC132" s="10"/>
      <c r="AD132" s="10"/>
      <c r="AE132" s="10"/>
      <c r="AF132" s="26"/>
    </row>
    <row r="133" spans="2:32" x14ac:dyDescent="0.2">
      <c r="B133" t="s">
        <v>441</v>
      </c>
      <c r="C133" s="72">
        <v>45571</v>
      </c>
      <c r="D133" t="s">
        <v>264</v>
      </c>
      <c r="E133" s="39">
        <v>99.983400000000003</v>
      </c>
      <c r="F133" s="39">
        <v>99.982659999999996</v>
      </c>
      <c r="G133" s="56">
        <v>99.995419999999996</v>
      </c>
      <c r="H133" s="56">
        <v>99.987160000000003</v>
      </c>
      <c r="I133" s="40">
        <v>100</v>
      </c>
      <c r="J133" s="66">
        <v>100</v>
      </c>
      <c r="K133" s="1">
        <v>1.2133333333333332</v>
      </c>
      <c r="L133" s="25">
        <v>100</v>
      </c>
      <c r="M133" s="6">
        <v>689.31666666666661</v>
      </c>
      <c r="N133" s="1">
        <v>14.153333333333334</v>
      </c>
      <c r="O133" s="79"/>
      <c r="P133" s="77"/>
      <c r="Q133" s="78"/>
      <c r="R133" s="42">
        <v>22.08</v>
      </c>
      <c r="S133" s="86">
        <v>16.453333333333333</v>
      </c>
      <c r="T133" s="47">
        <v>12.729999999999999</v>
      </c>
      <c r="U133" s="60">
        <f t="shared" ref="U133:U143" si="10">SUM(T133*0.275)*91</f>
        <v>318.56824999999998</v>
      </c>
      <c r="V133" s="13">
        <f t="shared" si="8"/>
        <v>-186.57061041666685</v>
      </c>
      <c r="W133" s="49">
        <f t="shared" si="9"/>
        <v>0.24596944189999995</v>
      </c>
      <c r="AC133" s="10"/>
      <c r="AD133" s="10"/>
      <c r="AE133" s="10"/>
      <c r="AF133" s="26"/>
    </row>
    <row r="134" spans="2:32" x14ac:dyDescent="0.2">
      <c r="B134" t="s">
        <v>541</v>
      </c>
      <c r="C134" s="72"/>
      <c r="D134" t="s">
        <v>402</v>
      </c>
      <c r="E134" s="1"/>
      <c r="F134" s="1"/>
      <c r="G134" s="1">
        <v>98.975660000000005</v>
      </c>
      <c r="H134" s="1">
        <v>98.975660000000005</v>
      </c>
      <c r="I134" s="40">
        <v>99.983333333333334</v>
      </c>
      <c r="J134" s="1">
        <v>33.243805000000002</v>
      </c>
      <c r="K134" s="1">
        <v>0.02</v>
      </c>
      <c r="L134" s="25">
        <v>100</v>
      </c>
      <c r="M134" s="6">
        <v>660.72666666666657</v>
      </c>
      <c r="N134" s="1">
        <v>11.12</v>
      </c>
      <c r="O134" s="73"/>
      <c r="P134" s="51"/>
      <c r="Q134" s="52"/>
      <c r="R134" s="42"/>
      <c r="S134" s="86">
        <v>8.01</v>
      </c>
      <c r="T134" s="47">
        <v>4.5733333333333333</v>
      </c>
      <c r="U134" s="60">
        <f t="shared" si="10"/>
        <v>114.44766666666668</v>
      </c>
      <c r="V134" s="13">
        <f t="shared" si="8"/>
        <v>-390.69119375000014</v>
      </c>
      <c r="W134" s="49">
        <f t="shared" si="9"/>
        <v>8.8366083866666667E-2</v>
      </c>
      <c r="AC134" s="10"/>
      <c r="AD134" s="10"/>
      <c r="AE134" s="10"/>
      <c r="AF134" s="26"/>
    </row>
    <row r="135" spans="2:32" x14ac:dyDescent="0.2">
      <c r="B135" t="s">
        <v>275</v>
      </c>
      <c r="C135" s="72"/>
      <c r="D135" t="s">
        <v>401</v>
      </c>
      <c r="E135" s="39">
        <v>99.810230000000004</v>
      </c>
      <c r="F135" s="39">
        <v>99.806700000000006</v>
      </c>
      <c r="G135" s="56">
        <v>96.386889999999994</v>
      </c>
      <c r="H135" s="56">
        <v>98.667940000000002</v>
      </c>
      <c r="I135" s="40">
        <v>91.946666666666658</v>
      </c>
      <c r="J135" s="66">
        <v>94.202453333333338</v>
      </c>
      <c r="K135" s="1">
        <v>0.38666666666666666</v>
      </c>
      <c r="L135" s="25">
        <v>100</v>
      </c>
      <c r="M135" s="6">
        <v>605.79666666666662</v>
      </c>
      <c r="N135" s="1">
        <v>18.876666666666665</v>
      </c>
      <c r="O135" s="73">
        <v>12.58</v>
      </c>
      <c r="P135" s="51">
        <v>11.68</v>
      </c>
      <c r="Q135" s="52">
        <v>11.97</v>
      </c>
      <c r="R135" s="42">
        <v>14.13</v>
      </c>
      <c r="S135" s="74">
        <v>12.906666666666666</v>
      </c>
      <c r="T135" s="47">
        <v>10.136666666666665</v>
      </c>
      <c r="U135" s="60">
        <f t="shared" si="10"/>
        <v>253.67008333333331</v>
      </c>
      <c r="V135" s="13">
        <f t="shared" si="8"/>
        <v>-251.46877708333352</v>
      </c>
      <c r="W135" s="49">
        <f t="shared" si="9"/>
        <v>0.19586097743333328</v>
      </c>
      <c r="AC135" s="10"/>
      <c r="AD135" s="10"/>
      <c r="AE135" s="10"/>
      <c r="AF135" s="26"/>
    </row>
    <row r="136" spans="2:32" x14ac:dyDescent="0.2">
      <c r="B136" t="s">
        <v>418</v>
      </c>
      <c r="C136" s="96">
        <v>45708</v>
      </c>
      <c r="D136" t="s">
        <v>264</v>
      </c>
      <c r="E136" s="39">
        <v>65.37773</v>
      </c>
      <c r="F136" s="39">
        <v>67.599969999999999</v>
      </c>
      <c r="G136" s="56">
        <v>71.816280000000006</v>
      </c>
      <c r="H136" s="64">
        <v>68.264660000000006</v>
      </c>
      <c r="I136" s="40">
        <v>80.813333333333333</v>
      </c>
      <c r="J136" s="66">
        <v>74.034163333333325</v>
      </c>
      <c r="K136" s="1">
        <v>-0.46333333333333332</v>
      </c>
      <c r="L136" s="25">
        <v>100</v>
      </c>
      <c r="M136" s="6">
        <v>653.20333333333338</v>
      </c>
      <c r="N136" s="1">
        <v>23.986666666666665</v>
      </c>
      <c r="O136" s="79">
        <v>20.87</v>
      </c>
      <c r="P136" s="77">
        <v>14.85</v>
      </c>
      <c r="Q136" s="78">
        <v>22.17</v>
      </c>
      <c r="R136" s="42">
        <v>22.05</v>
      </c>
      <c r="S136" s="74">
        <v>16.77333333333333</v>
      </c>
      <c r="T136" s="47">
        <v>18.539999999999996</v>
      </c>
      <c r="U136" s="60">
        <f t="shared" si="10"/>
        <v>463.96349999999995</v>
      </c>
      <c r="V136" s="13">
        <f t="shared" si="8"/>
        <v>-41.175360416666877</v>
      </c>
      <c r="W136" s="49">
        <f t="shared" si="9"/>
        <v>0.35823043619999989</v>
      </c>
      <c r="X136" t="s">
        <v>659</v>
      </c>
      <c r="AC136" s="10"/>
      <c r="AD136" s="10"/>
      <c r="AE136" s="10"/>
      <c r="AF136" s="26"/>
    </row>
    <row r="137" spans="2:32" x14ac:dyDescent="0.2">
      <c r="B137" t="s">
        <v>302</v>
      </c>
      <c r="D137" t="s">
        <v>400</v>
      </c>
      <c r="E137" s="39">
        <v>97.319929999999999</v>
      </c>
      <c r="F137" s="39">
        <v>97.773139999999998</v>
      </c>
      <c r="G137" s="56">
        <v>96.12791</v>
      </c>
      <c r="H137" s="56">
        <v>97.073660000000004</v>
      </c>
      <c r="I137" s="40">
        <v>96.236666666666665</v>
      </c>
      <c r="J137" s="66">
        <v>96.477558333333334</v>
      </c>
      <c r="K137" s="1">
        <v>0.49666666666666665</v>
      </c>
      <c r="L137" s="25">
        <v>100</v>
      </c>
      <c r="M137" s="6">
        <v>485.26</v>
      </c>
      <c r="N137" s="1">
        <v>19.206666666666667</v>
      </c>
      <c r="O137" s="73">
        <v>12.64</v>
      </c>
      <c r="P137" s="51">
        <v>13.32</v>
      </c>
      <c r="Q137" s="52">
        <v>16.2</v>
      </c>
      <c r="R137" s="42">
        <v>14.95</v>
      </c>
      <c r="S137" s="95">
        <v>13.88</v>
      </c>
      <c r="T137" s="47">
        <v>11.68</v>
      </c>
      <c r="U137" s="60">
        <f t="shared" si="10"/>
        <v>292.29200000000003</v>
      </c>
      <c r="V137" s="13">
        <f t="shared" si="8"/>
        <v>-212.8468604166668</v>
      </c>
      <c r="W137" s="49">
        <f t="shared" si="9"/>
        <v>0.2256813104</v>
      </c>
      <c r="AC137" s="10"/>
      <c r="AD137" s="10"/>
      <c r="AE137" s="10"/>
      <c r="AF137" s="26"/>
    </row>
    <row r="138" spans="2:32" x14ac:dyDescent="0.2">
      <c r="B138" t="s">
        <v>163</v>
      </c>
      <c r="D138" t="s">
        <v>267</v>
      </c>
      <c r="E138" s="39">
        <v>99.319209999999998</v>
      </c>
      <c r="F138" s="39">
        <v>99.546809999999994</v>
      </c>
      <c r="G138" s="56">
        <v>99.973370000000003</v>
      </c>
      <c r="H138" s="56">
        <v>99.613129999999998</v>
      </c>
      <c r="I138" s="40">
        <v>99.976666666666674</v>
      </c>
      <c r="J138" s="66">
        <v>99.114778333333348</v>
      </c>
      <c r="K138" s="1">
        <v>0.24666666666666667</v>
      </c>
      <c r="L138" s="25">
        <v>100</v>
      </c>
      <c r="M138" s="6">
        <v>378.40000000000003</v>
      </c>
      <c r="N138" s="1">
        <v>16.74666666666667</v>
      </c>
      <c r="O138" s="73">
        <v>10.38</v>
      </c>
      <c r="P138" s="51">
        <v>9.1199999999999992</v>
      </c>
      <c r="Q138" s="52">
        <v>17.66</v>
      </c>
      <c r="R138" s="42">
        <v>18.329999999999998</v>
      </c>
      <c r="S138" s="95">
        <v>13.996666666666668</v>
      </c>
      <c r="T138" s="47">
        <v>11.67</v>
      </c>
      <c r="U138" s="60">
        <f t="shared" si="10"/>
        <v>292.04175000000004</v>
      </c>
      <c r="V138" s="13">
        <f t="shared" si="8"/>
        <v>-213.09711041666679</v>
      </c>
      <c r="W138" s="49">
        <f t="shared" si="9"/>
        <v>0.22548809009999998</v>
      </c>
      <c r="X138" t="s">
        <v>572</v>
      </c>
      <c r="AC138" s="10"/>
      <c r="AD138" s="10"/>
      <c r="AE138" s="10"/>
      <c r="AF138" s="26"/>
    </row>
    <row r="139" spans="2:32" x14ac:dyDescent="0.2">
      <c r="B139" t="s">
        <v>442</v>
      </c>
      <c r="D139" t="s">
        <v>264</v>
      </c>
      <c r="E139" s="39">
        <v>99.928929999999994</v>
      </c>
      <c r="F139" s="39">
        <v>98.534419999999997</v>
      </c>
      <c r="G139" s="56">
        <v>99.930409999999995</v>
      </c>
      <c r="H139" s="56">
        <v>99.464586666666662</v>
      </c>
      <c r="I139" s="40">
        <v>99.14</v>
      </c>
      <c r="J139" s="66">
        <v>98.743803749999984</v>
      </c>
      <c r="K139" s="1">
        <v>0.21</v>
      </c>
      <c r="L139" s="25">
        <v>99.313333333333333</v>
      </c>
      <c r="M139" s="6">
        <v>595.55333333333328</v>
      </c>
      <c r="N139" s="1">
        <v>16.489999999999998</v>
      </c>
      <c r="O139" s="73"/>
      <c r="P139" s="51"/>
      <c r="Q139" s="52"/>
      <c r="R139" s="42">
        <v>24.09</v>
      </c>
      <c r="S139" s="99">
        <v>17.906666666666666</v>
      </c>
      <c r="T139" s="47">
        <v>14.51</v>
      </c>
      <c r="U139" s="60">
        <f t="shared" si="10"/>
        <v>363.11275000000001</v>
      </c>
      <c r="V139" s="13">
        <f t="shared" si="8"/>
        <v>-142.02611041666682</v>
      </c>
      <c r="W139" s="49">
        <f t="shared" si="9"/>
        <v>0.28036265529999999</v>
      </c>
      <c r="X139" t="s">
        <v>573</v>
      </c>
      <c r="AC139" s="10"/>
      <c r="AD139" s="10"/>
      <c r="AE139" s="10"/>
      <c r="AF139" s="26"/>
    </row>
    <row r="140" spans="2:32" x14ac:dyDescent="0.2">
      <c r="B140" t="s">
        <v>343</v>
      </c>
      <c r="D140" t="s">
        <v>264</v>
      </c>
      <c r="E140" s="39">
        <v>97.758120000000005</v>
      </c>
      <c r="F140" s="39">
        <v>98.678160000000005</v>
      </c>
      <c r="G140" s="56">
        <v>98.676689999999994</v>
      </c>
      <c r="H140" s="56">
        <v>98.370990000000006</v>
      </c>
      <c r="I140" s="40">
        <v>98.323333333333323</v>
      </c>
      <c r="J140" s="66">
        <v>97.237009166666667</v>
      </c>
      <c r="K140" s="1">
        <v>-0.93</v>
      </c>
      <c r="L140" s="25">
        <v>100</v>
      </c>
      <c r="M140" s="6">
        <v>402.82</v>
      </c>
      <c r="N140" s="1">
        <v>17.136666666666667</v>
      </c>
      <c r="O140" s="73">
        <v>14.32</v>
      </c>
      <c r="P140" s="51">
        <v>10.78</v>
      </c>
      <c r="Q140" s="52">
        <v>15.55</v>
      </c>
      <c r="R140" s="42">
        <v>16.989999999999998</v>
      </c>
      <c r="S140" s="95">
        <v>11.126666666666667</v>
      </c>
      <c r="T140" s="47">
        <v>10.14</v>
      </c>
      <c r="U140" s="60">
        <f t="shared" si="10"/>
        <v>253.75350000000003</v>
      </c>
      <c r="V140" s="13">
        <f t="shared" si="8"/>
        <v>-251.3853604166668</v>
      </c>
      <c r="W140" s="49">
        <f t="shared" si="9"/>
        <v>0.19592538420000002</v>
      </c>
      <c r="AC140" s="10"/>
      <c r="AD140" s="10"/>
      <c r="AE140" s="10"/>
      <c r="AF140" s="26"/>
    </row>
    <row r="141" spans="2:32" x14ac:dyDescent="0.2">
      <c r="B141" t="s">
        <v>304</v>
      </c>
      <c r="D141" t="s">
        <v>267</v>
      </c>
      <c r="E141" s="39">
        <v>99.81729</v>
      </c>
      <c r="F141" s="39">
        <v>99.981070000000003</v>
      </c>
      <c r="G141" s="56">
        <v>100</v>
      </c>
      <c r="H141" s="56">
        <v>99.932786666666672</v>
      </c>
      <c r="I141" s="40">
        <v>99.993333333333339</v>
      </c>
      <c r="J141" s="66">
        <v>99.643554166666675</v>
      </c>
      <c r="K141" s="1">
        <v>0.5</v>
      </c>
      <c r="L141" s="25">
        <v>100</v>
      </c>
      <c r="M141" s="6">
        <v>416.69000000000005</v>
      </c>
      <c r="N141" s="1">
        <v>17.169999999999998</v>
      </c>
      <c r="O141" s="73">
        <v>11.12</v>
      </c>
      <c r="P141" s="51">
        <v>9.9</v>
      </c>
      <c r="Q141" s="52">
        <v>12.63</v>
      </c>
      <c r="R141" s="42">
        <v>14.26</v>
      </c>
      <c r="S141" s="95">
        <v>11.106666666666667</v>
      </c>
      <c r="T141" s="47">
        <v>9.2999999999999989</v>
      </c>
      <c r="U141" s="60">
        <f t="shared" si="10"/>
        <v>232.73250000000002</v>
      </c>
      <c r="V141" s="13">
        <f t="shared" si="8"/>
        <v>-272.40636041666681</v>
      </c>
      <c r="W141" s="49">
        <f t="shared" si="9"/>
        <v>0.17969487899999997</v>
      </c>
      <c r="X141" t="s">
        <v>574</v>
      </c>
      <c r="AC141" s="10"/>
      <c r="AD141" s="10"/>
      <c r="AE141" s="10"/>
      <c r="AF141" s="26"/>
    </row>
    <row r="142" spans="2:32" x14ac:dyDescent="0.2">
      <c r="B142" t="s">
        <v>356</v>
      </c>
      <c r="D142" t="s">
        <v>400</v>
      </c>
      <c r="E142" s="39">
        <v>90.540729999999996</v>
      </c>
      <c r="F142" s="39">
        <v>93.439400000000006</v>
      </c>
      <c r="G142" s="56">
        <v>99.796369999999996</v>
      </c>
      <c r="H142" s="56">
        <v>94.592166666666671</v>
      </c>
      <c r="I142" s="40">
        <v>98.763333333333321</v>
      </c>
      <c r="J142" s="66">
        <v>97.602554166666664</v>
      </c>
      <c r="K142" s="1">
        <v>0.55666666666666675</v>
      </c>
      <c r="L142" s="25">
        <v>100</v>
      </c>
      <c r="M142" s="6">
        <v>412.3966666666667</v>
      </c>
      <c r="N142" s="1">
        <v>13.096666666666666</v>
      </c>
      <c r="O142" s="73">
        <v>8.0399999999999991</v>
      </c>
      <c r="P142" s="51">
        <v>8.85</v>
      </c>
      <c r="Q142" s="52">
        <v>10.84</v>
      </c>
      <c r="R142" s="42">
        <v>12.92</v>
      </c>
      <c r="S142" s="95">
        <v>9.0499999999999989</v>
      </c>
      <c r="T142" s="47">
        <v>8.3466666666666658</v>
      </c>
      <c r="U142" s="60">
        <f t="shared" si="10"/>
        <v>208.87533333333332</v>
      </c>
      <c r="V142" s="13">
        <f t="shared" si="8"/>
        <v>-296.26352708333354</v>
      </c>
      <c r="W142" s="49">
        <f t="shared" si="9"/>
        <v>0.1612745437333333</v>
      </c>
      <c r="AC142" s="10"/>
      <c r="AD142" s="10"/>
      <c r="AE142" s="10"/>
      <c r="AF142" s="26"/>
    </row>
    <row r="143" spans="2:32" x14ac:dyDescent="0.2">
      <c r="B143" t="s">
        <v>4</v>
      </c>
      <c r="C143" s="4"/>
      <c r="D143" t="s">
        <v>267</v>
      </c>
      <c r="E143" s="39">
        <v>86.038780000000003</v>
      </c>
      <c r="F143" s="39">
        <v>89.945939999999993</v>
      </c>
      <c r="G143" s="56">
        <v>93.378050000000002</v>
      </c>
      <c r="H143" s="56">
        <v>89.78758999999998</v>
      </c>
      <c r="I143" s="40">
        <v>92.350000000000009</v>
      </c>
      <c r="J143" s="66">
        <v>72.711727499999995</v>
      </c>
      <c r="K143" s="1">
        <v>2.9566666666666666</v>
      </c>
      <c r="L143" s="25">
        <v>91.433333333333337</v>
      </c>
      <c r="M143" s="6">
        <v>203.78333333333333</v>
      </c>
      <c r="N143" s="1">
        <v>19.973333333333333</v>
      </c>
      <c r="O143" s="73">
        <v>8.01</v>
      </c>
      <c r="P143" s="51">
        <v>7.56</v>
      </c>
      <c r="Q143" s="52">
        <v>5.0599999999999996</v>
      </c>
      <c r="R143" s="42">
        <v>7.16</v>
      </c>
      <c r="S143" s="74">
        <v>5.9233333333333329</v>
      </c>
      <c r="T143" s="47">
        <v>6.47</v>
      </c>
      <c r="U143" s="60">
        <f t="shared" si="10"/>
        <v>161.91175000000001</v>
      </c>
      <c r="V143" s="13">
        <f t="shared" si="8"/>
        <v>-343.22711041666685</v>
      </c>
      <c r="W143" s="49">
        <f>SUM((T143*0.21233)*91)/1000</f>
        <v>0.12501353409999999</v>
      </c>
      <c r="AC143" s="10"/>
      <c r="AD143" s="10"/>
      <c r="AE143" s="10"/>
      <c r="AF143" s="26"/>
    </row>
    <row r="144" spans="2:32" x14ac:dyDescent="0.2">
      <c r="B144" s="8" t="s">
        <v>58</v>
      </c>
      <c r="C144" s="8"/>
      <c r="E144" s="3">
        <f>SUM(E3:E143)/129</f>
        <v>88.201077596899211</v>
      </c>
      <c r="F144" s="3">
        <f>SUM(F3:F143)/136</f>
        <v>89.11738639705878</v>
      </c>
      <c r="G144" s="3">
        <f>SUM(G3:G143)/137</f>
        <v>91.659585985401449</v>
      </c>
      <c r="H144" s="3">
        <f>SUM(H3:H143)/138</f>
        <v>89.451010036231878</v>
      </c>
      <c r="I144" s="3">
        <f>SUM(I3:I143)/138</f>
        <v>92.198502415458876</v>
      </c>
      <c r="J144" s="3">
        <f>SUM(J3:J143)/141</f>
        <v>86.599554875098491</v>
      </c>
      <c r="K144" s="3">
        <f>SUM(K3:K143)/141</f>
        <v>0.32885342789598115</v>
      </c>
      <c r="L144" s="100">
        <f>SUM(L3:L143)/139</f>
        <v>96.937961630695412</v>
      </c>
      <c r="M144" s="100">
        <f>SUM(M3:M143)/139</f>
        <v>827.61429256594693</v>
      </c>
      <c r="N144" s="9">
        <f>SUM(N3:N143)/139</f>
        <v>19.584100719424463</v>
      </c>
      <c r="O144" s="9">
        <f>SUM(O3:O143)/120</f>
        <v>25.048999999999999</v>
      </c>
      <c r="P144" s="9">
        <f>SUM(P3:P143)/123</f>
        <v>21.704959349593501</v>
      </c>
      <c r="Q144" s="9">
        <f>SUM(Q3:Q143)/122</f>
        <v>26.408852459016387</v>
      </c>
      <c r="R144" s="9">
        <f>SUM(R3:R143)/125</f>
        <v>27.716720000000009</v>
      </c>
      <c r="S144" s="9">
        <f>SUM(S3:S143)/137</f>
        <v>22.763564476885662</v>
      </c>
      <c r="T144" s="9">
        <f>SUM(T3:T143)/140</f>
        <v>20.185369047619041</v>
      </c>
      <c r="U144" s="101">
        <f>SUM(U3:U143)/140</f>
        <v>505.13886041666683</v>
      </c>
      <c r="W144" s="9">
        <f>SUM(W3:W143)</f>
        <v>54.60312288188333</v>
      </c>
      <c r="X144" s="54"/>
      <c r="AC144" s="10"/>
      <c r="AD144" s="10"/>
      <c r="AE144" s="10"/>
      <c r="AF144" s="26"/>
    </row>
    <row r="145" spans="2:32" x14ac:dyDescent="0.2">
      <c r="N145" s="19"/>
      <c r="O145" s="19"/>
      <c r="P145" s="19"/>
      <c r="Q145" s="19"/>
      <c r="R145" s="19"/>
      <c r="S145" s="102"/>
      <c r="T145" s="102"/>
      <c r="U145" s="102"/>
      <c r="V145" s="9"/>
      <c r="W145" s="103">
        <f>W144/140</f>
        <v>0.39002230629916662</v>
      </c>
      <c r="X145" s="54"/>
      <c r="AC145" s="10"/>
      <c r="AD145" s="10"/>
      <c r="AE145" s="10"/>
      <c r="AF145" s="26"/>
    </row>
    <row r="146" spans="2:32" x14ac:dyDescent="0.2">
      <c r="B146" s="2" t="s">
        <v>260</v>
      </c>
      <c r="C146" s="2"/>
      <c r="X146" s="54"/>
      <c r="AC146" s="10"/>
      <c r="AD146" s="10"/>
      <c r="AE146" s="10"/>
      <c r="AF146" s="26"/>
    </row>
    <row r="147" spans="2:32" x14ac:dyDescent="0.2">
      <c r="B147" t="s">
        <v>420</v>
      </c>
      <c r="W147" t="s">
        <v>61</v>
      </c>
      <c r="X147" s="54"/>
      <c r="AC147" s="10"/>
      <c r="AD147" s="10"/>
      <c r="AE147" s="10"/>
      <c r="AF147" s="26"/>
    </row>
    <row r="148" spans="2:32" x14ac:dyDescent="0.2">
      <c r="W148" t="s">
        <v>62</v>
      </c>
      <c r="X148" s="54"/>
      <c r="AC148" s="10"/>
      <c r="AD148" s="10"/>
      <c r="AE148" s="10"/>
      <c r="AF148" s="26"/>
    </row>
    <row r="149" spans="2:32" x14ac:dyDescent="0.2">
      <c r="AC149" s="10"/>
      <c r="AD149" s="10"/>
      <c r="AE149" s="10"/>
      <c r="AF149" s="26"/>
    </row>
    <row r="150" spans="2:32" x14ac:dyDescent="0.2">
      <c r="AC150" s="10"/>
      <c r="AD150" s="10"/>
      <c r="AE150" s="10"/>
      <c r="AF150" s="26"/>
    </row>
    <row r="151" spans="2:32" x14ac:dyDescent="0.2">
      <c r="AC151" s="10"/>
      <c r="AD151" s="10"/>
      <c r="AE151" s="10"/>
      <c r="AF151" s="26"/>
    </row>
    <row r="152" spans="2:32" x14ac:dyDescent="0.2">
      <c r="AC152" s="10"/>
      <c r="AD152" s="10"/>
      <c r="AE152" s="10"/>
      <c r="AF152" s="26"/>
    </row>
    <row r="153" spans="2:32" x14ac:dyDescent="0.2">
      <c r="AC153" s="10"/>
      <c r="AD153" s="10"/>
      <c r="AE153" s="10"/>
      <c r="AF153" s="26"/>
    </row>
    <row r="154" spans="2:32" x14ac:dyDescent="0.2">
      <c r="AC154" s="10"/>
      <c r="AD154" s="10"/>
      <c r="AE154" s="10"/>
      <c r="AF154" s="26"/>
    </row>
    <row r="155" spans="2:32" x14ac:dyDescent="0.2">
      <c r="AC155" s="10"/>
      <c r="AD155" s="10"/>
      <c r="AE155" s="10"/>
      <c r="AF155" s="26"/>
    </row>
    <row r="156" spans="2:32" x14ac:dyDescent="0.2">
      <c r="AC156" s="10"/>
      <c r="AD156" s="10"/>
      <c r="AE156" s="10"/>
      <c r="AF156" s="26"/>
    </row>
    <row r="157" spans="2:32" x14ac:dyDescent="0.2">
      <c r="AC157" s="10"/>
      <c r="AD157" s="10"/>
      <c r="AE157" s="10"/>
      <c r="AF157" s="26"/>
    </row>
    <row r="158" spans="2:32" x14ac:dyDescent="0.2">
      <c r="AC158" s="10"/>
      <c r="AD158" s="10"/>
      <c r="AE158" s="10"/>
      <c r="AF158" s="26"/>
    </row>
    <row r="159" spans="2:32" x14ac:dyDescent="0.2">
      <c r="AC159" s="10"/>
      <c r="AD159" s="10"/>
      <c r="AE159" s="10"/>
      <c r="AF159" s="26"/>
    </row>
    <row r="160" spans="2:32" x14ac:dyDescent="0.2">
      <c r="AC160" s="10"/>
      <c r="AD160" s="10"/>
      <c r="AE160" s="10"/>
      <c r="AF160" s="26"/>
    </row>
    <row r="161" spans="29:32" x14ac:dyDescent="0.2">
      <c r="AC161" s="10"/>
      <c r="AD161" s="10"/>
      <c r="AE161" s="10"/>
      <c r="AF161" s="26"/>
    </row>
    <row r="162" spans="29:32" x14ac:dyDescent="0.2">
      <c r="AC162" s="10"/>
      <c r="AD162" s="10"/>
      <c r="AE162" s="10"/>
      <c r="AF162" s="26"/>
    </row>
    <row r="163" spans="29:32" x14ac:dyDescent="0.2">
      <c r="AC163" s="10"/>
      <c r="AD163" s="10"/>
      <c r="AE163" s="10"/>
      <c r="AF163" s="26"/>
    </row>
    <row r="164" spans="29:32" x14ac:dyDescent="0.2">
      <c r="AC164" s="10"/>
      <c r="AD164" s="10"/>
      <c r="AE164" s="10"/>
      <c r="AF164" s="26"/>
    </row>
    <row r="165" spans="29:32" x14ac:dyDescent="0.2">
      <c r="AC165" s="10"/>
      <c r="AD165" s="10"/>
      <c r="AE165" s="10"/>
      <c r="AF165" s="26"/>
    </row>
    <row r="166" spans="29:32" x14ac:dyDescent="0.2">
      <c r="AC166" s="10"/>
      <c r="AD166" s="10"/>
      <c r="AE166" s="10"/>
      <c r="AF166" s="26"/>
    </row>
    <row r="167" spans="29:32" x14ac:dyDescent="0.2">
      <c r="AC167" s="10"/>
      <c r="AD167" s="10"/>
      <c r="AE167" s="10"/>
      <c r="AF167" s="26"/>
    </row>
    <row r="168" spans="29:32" x14ac:dyDescent="0.2">
      <c r="AC168" s="10"/>
      <c r="AD168" s="10"/>
      <c r="AE168" s="10"/>
      <c r="AF168" s="26"/>
    </row>
    <row r="169" spans="29:32" x14ac:dyDescent="0.2">
      <c r="AC169" s="10"/>
      <c r="AD169" s="10"/>
      <c r="AE169" s="10"/>
      <c r="AF169" s="26"/>
    </row>
    <row r="170" spans="29:32" x14ac:dyDescent="0.2">
      <c r="AC170" s="10"/>
      <c r="AD170" s="10"/>
      <c r="AE170" s="10"/>
      <c r="AF170" s="26"/>
    </row>
    <row r="171" spans="29:32" x14ac:dyDescent="0.2">
      <c r="AC171" s="10"/>
      <c r="AD171" s="10"/>
      <c r="AE171" s="10"/>
      <c r="AF171" s="26"/>
    </row>
    <row r="172" spans="29:32" x14ac:dyDescent="0.2">
      <c r="AC172" s="10"/>
      <c r="AD172" s="10"/>
      <c r="AE172" s="10"/>
      <c r="AF172" s="26"/>
    </row>
    <row r="173" spans="29:32" x14ac:dyDescent="0.2">
      <c r="AC173" s="10"/>
      <c r="AD173" s="10"/>
      <c r="AE173" s="10"/>
      <c r="AF173" s="26"/>
    </row>
    <row r="174" spans="29:32" x14ac:dyDescent="0.2">
      <c r="AC174" s="10"/>
      <c r="AD174" s="10"/>
      <c r="AE174" s="10"/>
      <c r="AF174" s="26"/>
    </row>
    <row r="175" spans="29:32" x14ac:dyDescent="0.2">
      <c r="AC175" s="10"/>
      <c r="AD175" s="10"/>
      <c r="AE175" s="10"/>
      <c r="AF175" s="26"/>
    </row>
    <row r="176" spans="29:32" x14ac:dyDescent="0.2">
      <c r="AC176" s="10"/>
      <c r="AD176" s="10"/>
      <c r="AE176" s="10"/>
      <c r="AF176" s="26"/>
    </row>
    <row r="177" spans="29:32" x14ac:dyDescent="0.2">
      <c r="AC177" s="10"/>
      <c r="AD177" s="10"/>
      <c r="AE177" s="10"/>
      <c r="AF177" s="26"/>
    </row>
    <row r="178" spans="29:32" x14ac:dyDescent="0.2">
      <c r="AC178" s="10"/>
      <c r="AD178" s="10"/>
      <c r="AE178" s="10"/>
      <c r="AF178" s="26"/>
    </row>
    <row r="179" spans="29:32" x14ac:dyDescent="0.2">
      <c r="AC179" s="10"/>
      <c r="AD179" s="10"/>
      <c r="AE179" s="10"/>
      <c r="AF179" s="26"/>
    </row>
    <row r="180" spans="29:32" x14ac:dyDescent="0.2">
      <c r="AC180" s="10"/>
      <c r="AD180" s="10"/>
      <c r="AE180" s="10"/>
      <c r="AF180" s="26"/>
    </row>
    <row r="181" spans="29:32" x14ac:dyDescent="0.2">
      <c r="AC181" s="10"/>
      <c r="AD181" s="10"/>
      <c r="AE181" s="10"/>
      <c r="AF181" s="26"/>
    </row>
    <row r="182" spans="29:32" x14ac:dyDescent="0.2">
      <c r="AC182" s="10"/>
      <c r="AD182" s="10"/>
      <c r="AE182" s="10"/>
      <c r="AF182" s="26"/>
    </row>
    <row r="183" spans="29:32" x14ac:dyDescent="0.2">
      <c r="AC183" s="10"/>
      <c r="AD183" s="10"/>
      <c r="AE183" s="10"/>
      <c r="AF183" s="26"/>
    </row>
    <row r="184" spans="29:32" x14ac:dyDescent="0.2">
      <c r="AC184" s="10"/>
      <c r="AD184" s="10"/>
      <c r="AE184" s="10"/>
      <c r="AF184" s="26"/>
    </row>
    <row r="185" spans="29:32" x14ac:dyDescent="0.2">
      <c r="AC185" s="10"/>
      <c r="AD185" s="10"/>
      <c r="AE185" s="10"/>
      <c r="AF185" s="26"/>
    </row>
    <row r="186" spans="29:32" x14ac:dyDescent="0.2">
      <c r="AC186" s="10"/>
      <c r="AD186" s="10"/>
      <c r="AE186" s="10"/>
      <c r="AF186" s="26"/>
    </row>
    <row r="187" spans="29:32" x14ac:dyDescent="0.2">
      <c r="AC187" s="10"/>
      <c r="AD187" s="10"/>
      <c r="AE187" s="10"/>
      <c r="AF187" s="26"/>
    </row>
    <row r="188" spans="29:32" x14ac:dyDescent="0.2">
      <c r="AC188" s="10"/>
      <c r="AD188" s="10"/>
      <c r="AE188" s="10"/>
      <c r="AF188" s="26"/>
    </row>
    <row r="189" spans="29:32" x14ac:dyDescent="0.2">
      <c r="AC189" s="10"/>
      <c r="AD189" s="10"/>
      <c r="AE189" s="10"/>
      <c r="AF189" s="26"/>
    </row>
    <row r="190" spans="29:32" x14ac:dyDescent="0.2">
      <c r="AC190" s="10"/>
      <c r="AD190" s="10"/>
      <c r="AE190" s="10"/>
      <c r="AF190" s="26"/>
    </row>
    <row r="191" spans="29:32" x14ac:dyDescent="0.2">
      <c r="AC191" s="10"/>
      <c r="AD191" s="10"/>
      <c r="AE191" s="10"/>
      <c r="AF191" s="26"/>
    </row>
    <row r="192" spans="29:32" x14ac:dyDescent="0.2">
      <c r="AC192" s="10"/>
      <c r="AD192" s="10"/>
      <c r="AE192" s="10"/>
      <c r="AF192" s="26"/>
    </row>
    <row r="193" spans="29:32" x14ac:dyDescent="0.2">
      <c r="AC193" s="10"/>
      <c r="AD193" s="10"/>
      <c r="AE193" s="10"/>
      <c r="AF193" s="26"/>
    </row>
    <row r="194" spans="29:32" x14ac:dyDescent="0.2">
      <c r="AC194" s="10"/>
      <c r="AD194" s="10"/>
      <c r="AE194" s="10"/>
      <c r="AF194" s="26"/>
    </row>
    <row r="195" spans="29:32" x14ac:dyDescent="0.2">
      <c r="AC195" s="10"/>
      <c r="AD195" s="10"/>
      <c r="AE195" s="10"/>
      <c r="AF195" s="26"/>
    </row>
    <row r="196" spans="29:32" x14ac:dyDescent="0.2">
      <c r="AC196" s="10"/>
      <c r="AD196" s="10"/>
      <c r="AE196" s="10"/>
      <c r="AF196" s="26"/>
    </row>
    <row r="197" spans="29:32" x14ac:dyDescent="0.2">
      <c r="AC197" s="10"/>
      <c r="AD197" s="10"/>
      <c r="AE197" s="10"/>
      <c r="AF197" s="26"/>
    </row>
    <row r="198" spans="29:32" x14ac:dyDescent="0.2">
      <c r="AC198" s="10"/>
      <c r="AD198" s="10"/>
      <c r="AE198" s="10"/>
      <c r="AF198" s="26"/>
    </row>
    <row r="199" spans="29:32" x14ac:dyDescent="0.2">
      <c r="AC199" s="10"/>
      <c r="AD199" s="10"/>
      <c r="AE199" s="10"/>
      <c r="AF199" s="26"/>
    </row>
    <row r="200" spans="29:32" x14ac:dyDescent="0.2">
      <c r="AC200" s="10"/>
      <c r="AD200" s="10"/>
      <c r="AE200" s="10"/>
      <c r="AF200" s="26"/>
    </row>
    <row r="201" spans="29:32" x14ac:dyDescent="0.2">
      <c r="AC201" s="10"/>
      <c r="AD201" s="10"/>
      <c r="AE201" s="10"/>
      <c r="AF201" s="26"/>
    </row>
    <row r="202" spans="29:32" x14ac:dyDescent="0.2">
      <c r="AC202" s="10"/>
      <c r="AD202" s="10"/>
      <c r="AE202" s="10"/>
      <c r="AF202" s="26"/>
    </row>
    <row r="203" spans="29:32" x14ac:dyDescent="0.2">
      <c r="AC203" s="10"/>
      <c r="AD203" s="10"/>
      <c r="AE203" s="10"/>
      <c r="AF203" s="26"/>
    </row>
    <row r="204" spans="29:32" x14ac:dyDescent="0.2">
      <c r="AC204" s="10"/>
      <c r="AD204" s="10"/>
      <c r="AE204" s="10"/>
      <c r="AF204" s="26"/>
    </row>
    <row r="205" spans="29:32" x14ac:dyDescent="0.2">
      <c r="AC205" s="10"/>
      <c r="AD205" s="10"/>
      <c r="AE205" s="10"/>
      <c r="AF205" s="26"/>
    </row>
    <row r="206" spans="29:32" x14ac:dyDescent="0.2">
      <c r="AC206" s="10"/>
      <c r="AD206" s="10"/>
      <c r="AE206" s="10"/>
      <c r="AF206" s="26"/>
    </row>
    <row r="207" spans="29:32" x14ac:dyDescent="0.2">
      <c r="AC207" s="10"/>
      <c r="AD207" s="10"/>
      <c r="AE207" s="10"/>
      <c r="AF207" s="26"/>
    </row>
    <row r="208" spans="29:32" x14ac:dyDescent="0.2">
      <c r="AC208" s="10"/>
      <c r="AD208" s="10"/>
      <c r="AE208" s="10"/>
      <c r="AF208" s="26"/>
    </row>
    <row r="209" spans="29:32" x14ac:dyDescent="0.2">
      <c r="AC209" s="10"/>
      <c r="AD209" s="10"/>
      <c r="AE209" s="10"/>
      <c r="AF209" s="26"/>
    </row>
    <row r="210" spans="29:32" x14ac:dyDescent="0.2">
      <c r="AC210" s="10"/>
      <c r="AD210" s="10"/>
      <c r="AE210" s="10"/>
      <c r="AF210" s="26"/>
    </row>
    <row r="211" spans="29:32" x14ac:dyDescent="0.2">
      <c r="AC211" s="10"/>
      <c r="AD211" s="10"/>
      <c r="AE211" s="10"/>
      <c r="AF211" s="26"/>
    </row>
    <row r="212" spans="29:32" x14ac:dyDescent="0.2">
      <c r="AC212" s="10"/>
      <c r="AD212" s="10"/>
      <c r="AE212" s="10"/>
      <c r="AF212" s="26"/>
    </row>
    <row r="213" spans="29:32" x14ac:dyDescent="0.2">
      <c r="AC213" s="10"/>
      <c r="AD213" s="10"/>
      <c r="AE213" s="10"/>
      <c r="AF213" s="26"/>
    </row>
    <row r="214" spans="29:32" x14ac:dyDescent="0.2">
      <c r="AC214" s="10"/>
      <c r="AD214" s="10"/>
      <c r="AE214" s="10"/>
      <c r="AF214" s="26"/>
    </row>
    <row r="215" spans="29:32" x14ac:dyDescent="0.2">
      <c r="AC215" s="10"/>
      <c r="AD215" s="10"/>
      <c r="AE215" s="10"/>
      <c r="AF215" s="26"/>
    </row>
    <row r="216" spans="29:32" x14ac:dyDescent="0.2">
      <c r="AC216" s="10"/>
      <c r="AD216" s="10"/>
      <c r="AE216" s="10"/>
      <c r="AF216" s="26"/>
    </row>
    <row r="217" spans="29:32" x14ac:dyDescent="0.2">
      <c r="AC217" s="10"/>
      <c r="AD217" s="10"/>
      <c r="AE217" s="10"/>
      <c r="AF217" s="26"/>
    </row>
    <row r="218" spans="29:32" x14ac:dyDescent="0.2">
      <c r="AC218" s="10"/>
      <c r="AD218" s="10"/>
      <c r="AE218" s="10"/>
      <c r="AF218" s="26"/>
    </row>
    <row r="219" spans="29:32" x14ac:dyDescent="0.2">
      <c r="AC219" s="10"/>
      <c r="AD219" s="10"/>
      <c r="AE219" s="10"/>
      <c r="AF219" s="26"/>
    </row>
    <row r="220" spans="29:32" x14ac:dyDescent="0.2">
      <c r="AC220" s="10"/>
      <c r="AD220" s="10"/>
      <c r="AE220" s="10"/>
      <c r="AF220" s="26"/>
    </row>
    <row r="221" spans="29:32" x14ac:dyDescent="0.2">
      <c r="AC221" s="10"/>
      <c r="AD221" s="10"/>
      <c r="AE221" s="10"/>
      <c r="AF221" s="26"/>
    </row>
    <row r="222" spans="29:32" x14ac:dyDescent="0.2">
      <c r="AC222" s="10"/>
      <c r="AD222" s="10"/>
      <c r="AE222" s="10"/>
      <c r="AF222" s="26"/>
    </row>
    <row r="223" spans="29:32" x14ac:dyDescent="0.2">
      <c r="AC223" s="10"/>
      <c r="AD223" s="10"/>
      <c r="AE223" s="10"/>
      <c r="AF223" s="26"/>
    </row>
    <row r="224" spans="29:32" x14ac:dyDescent="0.2">
      <c r="AC224" s="10"/>
      <c r="AD224" s="10"/>
      <c r="AE224" s="10"/>
      <c r="AF224" s="26"/>
    </row>
    <row r="225" spans="29:32" x14ac:dyDescent="0.2">
      <c r="AC225" s="10"/>
      <c r="AD225" s="10"/>
      <c r="AE225" s="10"/>
      <c r="AF225" s="26"/>
    </row>
    <row r="226" spans="29:32" x14ac:dyDescent="0.2">
      <c r="AC226" s="10"/>
      <c r="AD226" s="10"/>
      <c r="AE226" s="10"/>
      <c r="AF226" s="26"/>
    </row>
    <row r="227" spans="29:32" x14ac:dyDescent="0.2">
      <c r="AC227" s="27"/>
      <c r="AD227" s="27"/>
      <c r="AE227" s="27"/>
      <c r="AF227" s="26"/>
    </row>
    <row r="228" spans="29:32" x14ac:dyDescent="0.2">
      <c r="AC228" s="27"/>
      <c r="AD228" s="27"/>
      <c r="AE228" s="27"/>
      <c r="AF228" s="26"/>
    </row>
    <row r="229" spans="29:32" x14ac:dyDescent="0.2">
      <c r="AC229" s="10"/>
      <c r="AD229" s="10"/>
      <c r="AE229" s="10"/>
      <c r="AF229" s="26"/>
    </row>
    <row r="230" spans="29:32" x14ac:dyDescent="0.2">
      <c r="AC230" s="10"/>
      <c r="AD230" s="10"/>
      <c r="AE230" s="10"/>
      <c r="AF230" s="26"/>
    </row>
  </sheetData>
  <autoFilter ref="B2:X143" xr:uid="{AFD04E7D-244B-A445-8F43-054BFE68413D}"/>
  <mergeCells count="4">
    <mergeCell ref="E1:I1"/>
    <mergeCell ref="K1:L1"/>
    <mergeCell ref="O1:S1"/>
    <mergeCell ref="U1:V1"/>
  </mergeCells>
  <phoneticPr fontId="4" type="noConversion"/>
  <pageMargins left="0.7" right="0.7" top="0.75" bottom="0.75" header="0.3" footer="0.3"/>
  <pageSetup paperSize="9" scale="36" fitToHeight="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FZ Commentary</vt:lpstr>
      <vt:lpstr>McOpCo commentary  </vt:lpstr>
      <vt:lpstr>'FZ Commentary'!Print_Area</vt:lpstr>
      <vt:lpstr>'McOpCo commentary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Piers Skinner</cp:lastModifiedBy>
  <cp:lastPrinted>2025-04-09T13:11:40Z</cp:lastPrinted>
  <dcterms:created xsi:type="dcterms:W3CDTF">2023-10-12T10:24:58Z</dcterms:created>
  <dcterms:modified xsi:type="dcterms:W3CDTF">2026-04-24T07:07:50Z</dcterms:modified>
</cp:coreProperties>
</file>