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xr:revisionPtr revIDLastSave="0" documentId="8_{3C2CB161-FEFD-4ECC-97B7-265729187BDE}" xr6:coauthVersionLast="47" xr6:coauthVersionMax="47" xr10:uidLastSave="{00000000-0000-0000-0000-000000000000}"/>
  <bookViews>
    <workbookView xWindow="0" yWindow="0" windowWidth="16384" windowHeight="8192" tabRatio="500" xr2:uid="{00000000-000D-0000-FFFF-FFFF00000000}"/>
  </bookViews>
  <sheets>
    <sheet name="How to Use" sheetId="1" r:id="rId1"/>
    <sheet name="AMT Calculator" sheetId="2" r:id="rId2"/>
    <sheet name="Calculation Details" sheetId="3" r:id="rId3"/>
    <sheet name="Rate Tables" sheetId="4" r:id="rId4"/>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29" i="4" l="1"/>
  <c r="C28" i="4"/>
  <c r="C27" i="4"/>
  <c r="C26" i="4"/>
  <c r="C25" i="4"/>
  <c r="F24" i="4"/>
  <c r="C24" i="4"/>
  <c r="F25" i="4" s="1"/>
  <c r="C19" i="4"/>
  <c r="C18" i="4"/>
  <c r="C17" i="4"/>
  <c r="C16" i="4"/>
  <c r="C15" i="4"/>
  <c r="F14" i="4"/>
  <c r="C14" i="4"/>
  <c r="F15" i="4" s="1"/>
  <c r="D14" i="3"/>
  <c r="D8" i="3"/>
  <c r="D5" i="3"/>
  <c r="D3" i="3"/>
  <c r="D4" i="3" s="1"/>
  <c r="D6" i="3" l="1"/>
  <c r="D7" i="3" s="1"/>
  <c r="D9" i="3"/>
  <c r="D11" i="3" s="1"/>
  <c r="D33" i="4"/>
  <c r="D15" i="3" s="1"/>
  <c r="D32" i="4"/>
  <c r="F16" i="4"/>
  <c r="F17" i="4"/>
  <c r="F18" i="4"/>
  <c r="F19" i="4"/>
  <c r="F26" i="4"/>
  <c r="F27" i="4"/>
  <c r="F28" i="4"/>
  <c r="F29" i="4"/>
  <c r="D8" i="4" l="1"/>
  <c r="D9" i="4" s="1"/>
  <c r="D13" i="3"/>
  <c r="D17" i="3"/>
  <c r="D18" i="2"/>
</calcChain>
</file>

<file path=xl/sharedStrings.xml><?xml version="1.0" encoding="utf-8"?>
<sst xmlns="http://schemas.openxmlformats.org/spreadsheetml/2006/main" count="91" uniqueCount="83">
  <si>
    <t>HOW TO USE THE QAPITA 2025 AMT CALCULATOR</t>
  </si>
  <si>
    <t>Unlocking the Power of Ownership</t>
  </si>
  <si>
    <t>📋 WHAT THIS CALCULATOR DOES</t>
  </si>
  <si>
    <t>This calculator estimates your 2025 Alternative Minimum Tax (AMT) liability from ISO exercises, using the actual IRS progressive tax brackets and AMT exemption/phaseout rules — the same methodology used by professional equity platforms.
⚠️ This is an ESTIMATE for educational purposes. Consult a tax professional for actual filing.</t>
  </si>
  <si>
    <t>🚀 GET STARTED IN 2 STEPS</t>
  </si>
  <si>
    <t>STEP 1 → Go to the "AMT Calculator" sheet (tab at bottom) and enter your details in the white cells</t>
  </si>
  <si>
    <t>STEP 2 → Your AMT payable appears instantly at the bottom of that sheet</t>
  </si>
  <si>
    <t>📝 INPUT GUIDE</t>
  </si>
  <si>
    <t>🔹 Adjusted Gross Income</t>
  </si>
  <si>
    <t>Your total income before deductions (W-2 wages, self-employment, capital gains, etc.). Example: enter 150000 for $150,000.</t>
  </si>
  <si>
    <t>🔹 Filing Status</t>
  </si>
  <si>
    <t>"Single" or "Married Filing Jointly". Single exemption = $88,100 | MFJ exemption = $137,000 for 2025.</t>
  </si>
  <si>
    <t>🔹 FMV of Your Shares</t>
  </si>
  <si>
    <t>The current 409A fair market value per share at time of exercise.</t>
  </si>
  <si>
    <t>🔹 Strike Price</t>
  </si>
  <si>
    <t>The exercise price per share set in your option grant.</t>
  </si>
  <si>
    <t>🔹 # of ISOs Exercised</t>
  </si>
  <si>
    <t>Number of incentive stock options exercised in 2025.</t>
  </si>
  <si>
    <t>📊 HOW THE CALCULATION WORKS</t>
  </si>
  <si>
    <t>• Economic value of exercise = (FMV − Strike Price) × # of ISOs</t>
  </si>
  <si>
    <t>• Total AMT income = Economic value of exercise + Adjusted Gross Income</t>
  </si>
  <si>
    <t>• Exemption phases out once AMT income crosses the phaseout threshold</t>
  </si>
  <si>
    <t>• Amount subject to AMT is taxed at 26% (up to the bracket limit) and 28% above it</t>
  </si>
  <si>
    <t>• Regular tax is computed using the real IRS progressive tax brackets (10% to 37%)</t>
  </si>
  <si>
    <t>• AMT Payable = MAX(Tentative AMT − Regular Tax, 0) — you only pay AMT if it exceeds regular tax</t>
  </si>
  <si>
    <t>📅 KEY 2025 AMT PARAMETERS</t>
  </si>
  <si>
    <t>• AMT Exemption: $88,100 (Single) / $137,000 (MFJ)
• Phaseout Threshold: $626,350 (Single) / $1,252,700 (MFJ)
• Phaseout Rate: 25%
• AMT Rates: 26% / 28%
• Standard Deduction: $15,000 (Single) / $30,000 (MFJ)
⚠️ 2026 rules become much stricter — check our 2026 calculator too.</t>
  </si>
  <si>
    <t>📑 WHAT'S IN THIS WORKBOOK</t>
  </si>
  <si>
    <t>• How to Use (this sheet)</t>
  </si>
  <si>
    <t>• AMT Calculator — enter inputs, see your AMT payable</t>
  </si>
  <si>
    <t>• Calculation Details — full transparent math</t>
  </si>
  <si>
    <t>• Rate Tables — official IRS parameters and progressive tax brackets used</t>
  </si>
  <si>
    <t>⚠️ DISCLAIMER</t>
  </si>
  <si>
    <t>This calculator is provided for informational purposes only by Qapita. Qapita does not provide legal, tax, or financial advice, and use of this calculator is not a substitute for professional advice. Assumes the standard deduction, no other AMT preference items, ordinary income tax treatment, and does not support married filing separately or head of household. USE OF THIS CALCULATOR IS AT YOUR OWN RISK.
© 2026 Qapita Private Limited. All rights reserved.</t>
  </si>
  <si>
    <t>Create a copy first: File &gt; Make a copy. Then input your information below.</t>
  </si>
  <si>
    <t>2025 US Federal AMT Calculator</t>
  </si>
  <si>
    <t>Input income and exercise details in the white cells below.</t>
  </si>
  <si>
    <t>Adjusted Gross Income</t>
  </si>
  <si>
    <t>←  Enter your total income</t>
  </si>
  <si>
    <t>Filing status</t>
  </si>
  <si>
    <t>Married Filing Jointly</t>
  </si>
  <si>
    <t>←  Single or Married Filing Jointly</t>
  </si>
  <si>
    <t>FMV of your shares</t>
  </si>
  <si>
    <t>←  409A fair market value</t>
  </si>
  <si>
    <t>Strike price</t>
  </si>
  <si>
    <t>←  Your exercise price</t>
  </si>
  <si>
    <t># of ISOs exercised</t>
  </si>
  <si>
    <t>←  Shares exercised this year</t>
  </si>
  <si>
    <t>AMT payable</t>
  </si>
  <si>
    <t>→ See "Calculation Details" for the full step-by-step breakdown, or "How to Use" for guidance.</t>
  </si>
  <si>
    <t>Assumptions and limitations</t>
  </si>
  <si>
    <t>- Assumes the standard tax deduction.
- Assumes no other ISO exercises or other AMT preference items for the year.
- Assumes income is taxed as ordinary income (rather than as long-term capital gains).
- Does not include an option for married filing separately, or head of household.</t>
  </si>
  <si>
    <t>DISCLOSURE: This calculator is provided for your informational purposes only by Qapita Private Limited ("Qapita"). Qapita does not provide legal, tax, or financial advice, and the use of this calculator is not a substitute for such professional advice or services nor should it be used as a basis for any decision or action that may affect your business or interests. USE OF THIS CALCULATOR IS ENTIRELY AT YOUR OWN RISK, AND QAPITA ASSUMES NO LIABILITY FOR THE USE OF OR RELIANCE ON THIS CALCULATOR. This calculator is provided "as is" without warranty of any kind. © 2025 Qapita Private Limited. All rights reserved.</t>
  </si>
  <si>
    <t>2025 AMT — Calculation Details</t>
  </si>
  <si>
    <t>Economic value of exercise</t>
  </si>
  <si>
    <t>Total AMT income</t>
  </si>
  <si>
    <t>AMT exemption phaseout threshold</t>
  </si>
  <si>
    <t>Amount above phaseout</t>
  </si>
  <si>
    <t>Exemption reduction (0.25 of amount above phaseout)</t>
  </si>
  <si>
    <t>Gross exemption amount</t>
  </si>
  <si>
    <t>Available exemption amount</t>
  </si>
  <si>
    <t>Amount subject to AMT</t>
  </si>
  <si>
    <t>Tentative AMT payable</t>
  </si>
  <si>
    <t>Regular taxable income (net of standard deduction)</t>
  </si>
  <si>
    <t>Regular taxes payable</t>
  </si>
  <si>
    <t>AMT PAYABLE = MAX(Tentative AMT − Regular Taxes, 0)</t>
  </si>
  <si>
    <t>AMT Table</t>
  </si>
  <si>
    <t>Filing Status</t>
  </si>
  <si>
    <t>AMT Exemption Amount</t>
  </si>
  <si>
    <t>AMT Exemption Phaseout Threshold</t>
  </si>
  <si>
    <t>AMT Rate
Increase Value</t>
  </si>
  <si>
    <t>Standard Deduction (non AMT)</t>
  </si>
  <si>
    <t>Single</t>
  </si>
  <si>
    <t>Bracket</t>
  </si>
  <si>
    <t>Amount in AMT Bracket</t>
  </si>
  <si>
    <t>Rate</t>
  </si>
  <si>
    <t>AMT Bracket 1</t>
  </si>
  <si>
    <t>Single Progressive Tax Table</t>
  </si>
  <si>
    <t>From</t>
  </si>
  <si>
    <t>To</t>
  </si>
  <si>
    <t>Cumulative</t>
  </si>
  <si>
    <t>Married Filing Jointly Progressive Tax Table</t>
  </si>
  <si>
    <t>Regular Taxes per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</si>
</sst>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0"/>
  </numFmts>
  <fonts count="22">
    <font>
      <sz val="11"/>
      <color theme="1"/>
      <name val="Calibri"/>
      <family val="2"/>
      <charset val="1"/>
    </font>
    <font>
      <b/>
      <sz val="16"/>
      <color rgb="FFFFFFFF"/>
      <name val="Cambria"/>
      <charset val="1"/>
    </font>
    <font>
      <i/>
      <sz val="11"/>
      <color rgb="FF633DA5"/>
      <name val="Cambria"/>
      <charset val="1"/>
    </font>
    <font>
      <b/>
      <sz val="13"/>
      <color rgb="FFFFFFFF"/>
      <name val="Cambria"/>
      <charset val="1"/>
    </font>
    <font>
      <sz val="10"/>
      <name val="Cambria"/>
      <charset val="1"/>
    </font>
    <font>
      <b/>
      <sz val="11"/>
      <color rgb="FF292876"/>
      <name val="Cambria"/>
      <charset val="1"/>
    </font>
    <font>
      <b/>
      <sz val="11"/>
      <name val="Cambria"/>
      <charset val="1"/>
    </font>
    <font>
      <b/>
      <sz val="11"/>
      <color rgb="FFFFFFFF"/>
      <name val="Cambria"/>
      <charset val="1"/>
    </font>
    <font>
      <sz val="9"/>
      <name val="Cambria"/>
      <charset val="1"/>
    </font>
    <font>
      <i/>
      <sz val="9"/>
      <color rgb="FF3A3A3B"/>
      <name val="Cambria"/>
      <charset val="1"/>
    </font>
    <font>
      <b/>
      <sz val="15"/>
      <color rgb="FFFFFFFF"/>
      <name val="Cambria"/>
      <charset val="1"/>
    </font>
    <font>
      <i/>
      <sz val="10"/>
      <color rgb="FF633DA5"/>
      <name val="Cambria"/>
      <charset val="1"/>
    </font>
    <font>
      <b/>
      <sz val="13"/>
      <color rgb="FF292876"/>
      <name val="Cambria"/>
      <charset val="1"/>
    </font>
    <font>
      <i/>
      <sz val="9"/>
      <name val="Cambria"/>
      <charset val="1"/>
    </font>
    <font>
      <b/>
      <sz val="10"/>
      <color rgb="FF292876"/>
      <name val="Cambria"/>
      <charset val="1"/>
    </font>
    <font>
      <i/>
      <sz val="8"/>
      <name val="Cambria"/>
      <charset val="1"/>
    </font>
    <font>
      <i/>
      <sz val="7"/>
      <color rgb="FF3A3A3B"/>
      <name val="Cambria"/>
      <charset val="1"/>
    </font>
    <font>
      <b/>
      <sz val="12"/>
      <color rgb="FF292876"/>
      <name val="Cambria"/>
      <charset val="1"/>
    </font>
    <font>
      <b/>
      <sz val="12"/>
      <color rgb="FFFFFFFF"/>
      <name val="Cambria"/>
      <charset val="1"/>
    </font>
    <font>
      <b/>
      <sz val="9"/>
      <color rgb="FFFFFFFF"/>
      <name val="Cambria"/>
      <charset val="1"/>
    </font>
    <font>
      <b/>
      <sz val="9"/>
      <name val="Cambria"/>
      <charset val="1"/>
    </font>
    <font>
      <b/>
      <sz val="10"/>
      <name val="Cambria"/>
      <charset val="1"/>
    </font>
  </fonts>
  <fills count="6">
    <fill>
      <patternFill patternType="none"/>
    </fill>
    <fill>
      <patternFill patternType="gray125"/>
    </fill>
    <fill>
      <patternFill patternType="solid">
        <fgColor rgb="FF292876"/>
        <bgColor rgb="FF003366"/>
      </patternFill>
    </fill>
    <fill>
      <patternFill patternType="solid">
        <fgColor rgb="FF633DA5"/>
        <bgColor rgb="FF993366"/>
      </patternFill>
    </fill>
    <fill>
      <patternFill patternType="solid">
        <fgColor rgb="FFFFCE5F"/>
        <bgColor rgb="FFFFCC00"/>
      </patternFill>
    </fill>
    <fill>
      <patternFill patternType="solid">
        <fgColor rgb="FFE6E6FA"/>
        <bgColor rgb="FFFFFFFF"/>
      </patternFill>
    </fill>
  </fills>
  <borders count="3">
    <border>
      <left/>
      <right/>
      <top/>
      <bottom/>
      <diagonal/>
    </border>
    <border>
      <left style="thin">
        <color rgb="FF3A3A3B"/>
      </left>
      <right style="thin">
        <color rgb="FF3A3A3B"/>
      </right>
      <top style="thin">
        <color rgb="FF3A3A3B"/>
      </top>
      <bottom style="thin">
        <color rgb="FF3A3A3B"/>
      </bottom>
      <diagonal/>
    </border>
    <border>
      <left style="medium">
        <color rgb="FF292876"/>
      </left>
      <right style="medium">
        <color rgb="FF292876"/>
      </right>
      <top style="medium">
        <color rgb="FF292876"/>
      </top>
      <bottom style="medium">
        <color rgb="FF292876"/>
      </bottom>
      <diagonal/>
    </border>
  </borders>
  <cellStyleXfs count="1">
    <xf numFmtId="0" fontId="0" fillId="0" borderId="0"/>
  </cellStyleXfs>
  <cellXfs count="38">
    <xf numFmtId="0" fontId="0" fillId="0" borderId="0" xfId="0"/>
    <xf numFmtId="0" fontId="1" fillId="2" borderId="0" xfId="0" applyFont="1" applyFill="1"/>
    <xf numFmtId="0" fontId="2" fillId="0" borderId="0" xfId="0" applyFont="1"/>
    <xf numFmtId="0" fontId="3" fillId="3" borderId="0" xfId="0" applyFont="1" applyFill="1"/>
    <xf numFmtId="0" fontId="4" fillId="0" borderId="0" xfId="0" applyFont="1" applyAlignment="1">
      <alignment vertical="top" wrapText="1"/>
    </xf>
    <xf numFmtId="0" fontId="5" fillId="0" borderId="0" xfId="0" applyFont="1"/>
    <xf numFmtId="0" fontId="6" fillId="0" borderId="0" xfId="0" applyFont="1"/>
    <xf numFmtId="0" fontId="4" fillId="0" borderId="0" xfId="0" applyFont="1" applyAlignment="1">
      <alignment wrapText="1"/>
    </xf>
    <xf numFmtId="0" fontId="3" fillId="2" borderId="0" xfId="0" applyFont="1" applyFill="1"/>
    <xf numFmtId="0" fontId="4" fillId="0" borderId="0" xfId="0" applyFont="1"/>
    <xf numFmtId="0" fontId="7" fillId="2" borderId="0" xfId="0" applyFont="1" applyFill="1"/>
    <xf numFmtId="0" fontId="8" fillId="0" borderId="0" xfId="0" applyFont="1" applyAlignment="1">
      <alignment wrapText="1"/>
    </xf>
    <xf numFmtId="0" fontId="9" fillId="0" borderId="0" xfId="0" applyFont="1"/>
    <xf numFmtId="0" fontId="11" fillId="0" borderId="0" xfId="0" applyFont="1"/>
    <xf numFmtId="164" fontId="0" fillId="4" borderId="1" xfId="0" applyNumberFormat="1" applyFill="1" applyBorder="1"/>
    <xf numFmtId="0" fontId="0" fillId="4" borderId="1" xfId="0" applyFill="1" applyBorder="1"/>
    <xf numFmtId="165" fontId="0" fillId="4" borderId="1" xfId="0" applyNumberFormat="1" applyFill="1" applyBorder="1"/>
    <xf numFmtId="3" fontId="0" fillId="4" borderId="1" xfId="0" applyNumberFormat="1" applyFill="1" applyBorder="1"/>
    <xf numFmtId="0" fontId="12" fillId="0" borderId="0" xfId="0" applyFont="1"/>
    <xf numFmtId="164" fontId="3" fillId="2" borderId="2" xfId="0" applyNumberFormat="1" applyFont="1" applyFill="1" applyBorder="1"/>
    <xf numFmtId="0" fontId="13" fillId="0" borderId="0" xfId="0" applyFont="1"/>
    <xf numFmtId="0" fontId="14" fillId="0" borderId="0" xfId="0" applyFont="1"/>
    <xf numFmtId="0" fontId="15" fillId="0" borderId="0" xfId="0" applyFont="1" applyAlignment="1">
      <alignment vertical="top" wrapText="1"/>
    </xf>
    <xf numFmtId="0" fontId="16" fillId="0" borderId="0" xfId="0" applyFont="1" applyAlignment="1">
      <alignment vertical="top" wrapText="1"/>
    </xf>
    <xf numFmtId="164" fontId="0" fillId="0" borderId="0" xfId="0" applyNumberFormat="1"/>
    <xf numFmtId="164" fontId="6" fillId="4" borderId="0" xfId="0" applyNumberFormat="1" applyFont="1" applyFill="1"/>
    <xf numFmtId="164" fontId="6" fillId="5" borderId="0" xfId="0" applyNumberFormat="1" applyFont="1" applyFill="1"/>
    <xf numFmtId="164" fontId="6" fillId="4" borderId="2" xfId="0" applyNumberFormat="1" applyFont="1" applyFill="1" applyBorder="1"/>
    <xf numFmtId="0" fontId="17" fillId="0" borderId="0" xfId="0" applyFont="1"/>
    <xf numFmtId="164" fontId="18" fillId="2" borderId="2" xfId="0" applyNumberFormat="1" applyFont="1" applyFill="1" applyBorder="1"/>
    <xf numFmtId="0" fontId="19" fillId="3" borderId="0" xfId="0" applyFont="1" applyFill="1" applyAlignment="1">
      <alignment vertical="center" wrapText="1"/>
    </xf>
    <xf numFmtId="0" fontId="19" fillId="3" borderId="0" xfId="0" applyFont="1" applyFill="1"/>
    <xf numFmtId="9" fontId="0" fillId="0" borderId="0" xfId="0" applyNumberFormat="1"/>
    <xf numFmtId="0" fontId="20" fillId="5" borderId="0" xfId="0" applyFont="1" applyFill="1"/>
    <xf numFmtId="0" fontId="21" fillId="0" borderId="0" xfId="0" applyFont="1"/>
    <xf numFmtId="0" fontId="10" fillId="2" borderId="0" xfId="0" applyFont="1" applyFill="1" applyAlignment="1"/>
    <xf numFmtId="0" fontId="3" fillId="2" borderId="0" xfId="0" applyFont="1" applyFill="1" applyAlignment="1"/>
    <xf numFmtId="0" fontId="7" fillId="3" borderId="0" xfId="0" applyFont="1" applyFill="1" applyAlignment="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E6E6FA"/>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E5F"/>
      <rgbColor rgb="FF3366FF"/>
      <rgbColor rgb="FF33CCCC"/>
      <rgbColor rgb="FF99CC00"/>
      <rgbColor rgb="FFFFCC00"/>
      <rgbColor rgb="FFFF9900"/>
      <rgbColor rgb="FFFF6600"/>
      <rgbColor rgb="FF633DA5"/>
      <rgbColor rgb="FF969696"/>
      <rgbColor rgb="FF003366"/>
      <rgbColor rgb="FF339966"/>
      <rgbColor rgb="FF003300"/>
      <rgbColor rgb="FF333300"/>
      <rgbColor rgb="FF993300"/>
      <rgbColor rgb="FF993366"/>
      <rgbColor rgb="FF292876"/>
      <rgbColor rgb="FF3A3A3B"/>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41"/>
  <sheetViews>
    <sheetView showGridLines="0" tabSelected="1" zoomScaleNormal="100" workbookViewId="0">
      <selection activeCell="B42" sqref="B42"/>
    </sheetView>
  </sheetViews>
  <sheetFormatPr defaultColWidth="8.7109375" defaultRowHeight="15"/>
  <cols>
    <col min="1" max="1" width="3" customWidth="1"/>
    <col min="2" max="2" width="85" customWidth="1"/>
  </cols>
  <sheetData>
    <row r="1" spans="2:2" ht="30" customHeight="1">
      <c r="B1" s="1" t="s">
        <v>0</v>
      </c>
    </row>
    <row r="2" spans="2:2" ht="15" customHeight="1">
      <c r="B2" s="2" t="s">
        <v>1</v>
      </c>
    </row>
    <row r="4" spans="2:2" ht="15.75" customHeight="1">
      <c r="B4" s="3" t="s">
        <v>2</v>
      </c>
    </row>
    <row r="5" spans="2:2" ht="64.5" customHeight="1">
      <c r="B5" s="4" t="s">
        <v>3</v>
      </c>
    </row>
    <row r="7" spans="2:2" ht="15.75" customHeight="1">
      <c r="B7" s="3" t="s">
        <v>4</v>
      </c>
    </row>
    <row r="8" spans="2:2" ht="15" customHeight="1">
      <c r="B8" s="5" t="s">
        <v>5</v>
      </c>
    </row>
    <row r="9" spans="2:2" ht="15" customHeight="1">
      <c r="B9" s="5" t="s">
        <v>6</v>
      </c>
    </row>
    <row r="11" spans="2:2" ht="15.75" customHeight="1">
      <c r="B11" s="3" t="s">
        <v>7</v>
      </c>
    </row>
    <row r="12" spans="2:2" ht="15" customHeight="1">
      <c r="B12" s="6" t="s">
        <v>8</v>
      </c>
    </row>
    <row r="13" spans="2:2" ht="39.75" customHeight="1">
      <c r="B13" s="7" t="s">
        <v>9</v>
      </c>
    </row>
    <row r="14" spans="2:2" ht="15" customHeight="1">
      <c r="B14" s="6" t="s">
        <v>10</v>
      </c>
    </row>
    <row r="15" spans="2:2" ht="39.75" customHeight="1">
      <c r="B15" s="7" t="s">
        <v>11</v>
      </c>
    </row>
    <row r="16" spans="2:2" ht="15" customHeight="1">
      <c r="B16" s="6" t="s">
        <v>12</v>
      </c>
    </row>
    <row r="17" spans="2:2" ht="34.5" customHeight="1">
      <c r="B17" s="7" t="s">
        <v>13</v>
      </c>
    </row>
    <row r="18" spans="2:2" ht="15" customHeight="1">
      <c r="B18" s="6" t="s">
        <v>14</v>
      </c>
    </row>
    <row r="19" spans="2:2" ht="34.5" customHeight="1">
      <c r="B19" s="7" t="s">
        <v>15</v>
      </c>
    </row>
    <row r="20" spans="2:2" ht="15" customHeight="1">
      <c r="B20" s="6" t="s">
        <v>16</v>
      </c>
    </row>
    <row r="21" spans="2:2" ht="34.5" customHeight="1">
      <c r="B21" s="7" t="s">
        <v>17</v>
      </c>
    </row>
    <row r="23" spans="2:2" ht="15.75" customHeight="1">
      <c r="B23" s="3" t="s">
        <v>18</v>
      </c>
    </row>
    <row r="24" spans="2:2" ht="27.75" customHeight="1">
      <c r="B24" s="7" t="s">
        <v>19</v>
      </c>
    </row>
    <row r="25" spans="2:2" ht="27.75" customHeight="1">
      <c r="B25" s="7" t="s">
        <v>20</v>
      </c>
    </row>
    <row r="26" spans="2:2" ht="27.75" customHeight="1">
      <c r="B26" s="7" t="s">
        <v>21</v>
      </c>
    </row>
    <row r="27" spans="2:2" ht="27.75" customHeight="1">
      <c r="B27" s="7" t="s">
        <v>22</v>
      </c>
    </row>
    <row r="28" spans="2:2" ht="27.75" customHeight="1">
      <c r="B28" s="7" t="s">
        <v>23</v>
      </c>
    </row>
    <row r="29" spans="2:2" ht="27.75" customHeight="1">
      <c r="B29" s="7" t="s">
        <v>24</v>
      </c>
    </row>
    <row r="31" spans="2:2" ht="15.75" customHeight="1">
      <c r="B31" s="8" t="s">
        <v>25</v>
      </c>
    </row>
    <row r="32" spans="2:2" ht="94.5" customHeight="1">
      <c r="B32" s="4" t="s">
        <v>26</v>
      </c>
    </row>
    <row r="34" spans="2:2" ht="15.75" customHeight="1">
      <c r="B34" s="3" t="s">
        <v>27</v>
      </c>
    </row>
    <row r="35" spans="2:2" ht="15" customHeight="1">
      <c r="B35" s="9" t="s">
        <v>28</v>
      </c>
    </row>
    <row r="36" spans="2:2" ht="15" customHeight="1">
      <c r="B36" s="9" t="s">
        <v>29</v>
      </c>
    </row>
    <row r="37" spans="2:2" ht="15" customHeight="1">
      <c r="B37" s="9" t="s">
        <v>30</v>
      </c>
    </row>
    <row r="38" spans="2:2" ht="15" customHeight="1">
      <c r="B38" s="9" t="s">
        <v>31</v>
      </c>
    </row>
    <row r="40" spans="2:2" ht="15" customHeight="1">
      <c r="B40" s="10" t="s">
        <v>32</v>
      </c>
    </row>
    <row r="41" spans="2:2" ht="75" customHeight="1">
      <c r="B41" s="11" t="s">
        <v>33</v>
      </c>
    </row>
  </sheetData>
  <sheetProtection sheet="1" objects="1" scenarios="1"/>
  <protectedRanges>
    <protectedRange algorithmName="SHA-512" hashValue="8X6sLYS79R6uHdLj79dsNDs8JqWrEwu8kW81Bf/Guyk5n4ZOYzJohp/Vs9/CgiGY0ZI+n+LZaDAFEv0Eya352g==" saltValue="Fvix/0OkZagN5ZV2w+RolQ==" spinCount="100000" sqref="A1:XFD1048576" name="Range1"/>
  </protectedRange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E25"/>
  <sheetViews>
    <sheetView showGridLines="0" zoomScaleNormal="100" workbookViewId="0"/>
  </sheetViews>
  <sheetFormatPr defaultColWidth="8.7109375" defaultRowHeight="15"/>
  <cols>
    <col min="1" max="1" width="2" customWidth="1"/>
    <col min="2" max="2" width="3" customWidth="1"/>
    <col min="3" max="3" width="32" customWidth="1"/>
    <col min="4" max="4" width="16" customWidth="1"/>
    <col min="5" max="5" width="30" customWidth="1"/>
  </cols>
  <sheetData>
    <row r="2" spans="3:5" ht="15" customHeight="1">
      <c r="C2" s="12" t="s">
        <v>34</v>
      </c>
    </row>
    <row r="5" spans="3:5" ht="25.5" customHeight="1">
      <c r="C5" s="35" t="s">
        <v>35</v>
      </c>
      <c r="D5" s="35"/>
      <c r="E5" s="35"/>
    </row>
    <row r="6" spans="3:5" ht="15" customHeight="1">
      <c r="C6" s="13" t="s">
        <v>36</v>
      </c>
    </row>
    <row r="8" spans="3:5" ht="15" customHeight="1">
      <c r="C8" t="s">
        <v>37</v>
      </c>
      <c r="D8" s="14">
        <v>80000</v>
      </c>
      <c r="E8" t="s">
        <v>38</v>
      </c>
    </row>
    <row r="10" spans="3:5" ht="15" customHeight="1">
      <c r="C10" t="s">
        <v>39</v>
      </c>
      <c r="D10" s="15" t="s">
        <v>40</v>
      </c>
      <c r="E10" t="s">
        <v>41</v>
      </c>
    </row>
    <row r="12" spans="3:5" ht="15" customHeight="1">
      <c r="C12" t="s">
        <v>42</v>
      </c>
      <c r="D12" s="16">
        <v>20</v>
      </c>
      <c r="E12" t="s">
        <v>43</v>
      </c>
    </row>
    <row r="14" spans="3:5" ht="15" customHeight="1">
      <c r="C14" t="s">
        <v>44</v>
      </c>
      <c r="D14" s="16">
        <v>0.5</v>
      </c>
      <c r="E14" t="s">
        <v>45</v>
      </c>
    </row>
    <row r="16" spans="3:5" ht="15" customHeight="1">
      <c r="C16" t="s">
        <v>46</v>
      </c>
      <c r="D16" s="17">
        <v>2500</v>
      </c>
      <c r="E16" t="s">
        <v>47</v>
      </c>
    </row>
    <row r="18" spans="2:4" ht="21.75" customHeight="1">
      <c r="C18" s="18" t="s">
        <v>48</v>
      </c>
      <c r="D18" s="19">
        <f>MAX('Calculation Details'!D13-'Calculation Details'!D15,0)</f>
        <v>0</v>
      </c>
    </row>
    <row r="20" spans="2:4" ht="15" customHeight="1">
      <c r="C20" s="20" t="s">
        <v>49</v>
      </c>
    </row>
    <row r="22" spans="2:4" ht="15" customHeight="1">
      <c r="B22" s="21" t="s">
        <v>50</v>
      </c>
    </row>
    <row r="23" spans="2:4" ht="60" customHeight="1">
      <c r="B23" s="22" t="s">
        <v>51</v>
      </c>
    </row>
    <row r="25" spans="2:4" ht="69.75" customHeight="1">
      <c r="B25" s="23" t="s">
        <v>52</v>
      </c>
    </row>
  </sheetData>
  <mergeCells count="1">
    <mergeCell ref="C5:E5"/>
  </mergeCells>
  <dataValidations count="1">
    <dataValidation type="list" errorTitle="Invalid Filing Status" error="Please select either &quot;Single&quot; or &quot;Married Filing Jointly&quot;" promptTitle="Filing Status" prompt="Select your filing status from the dropdown" sqref="D10" xr:uid="{00000000-0002-0000-0100-000000000000}">
      <formula1>"Single,Married Filing Jointly"</formula1>
      <formula2>0</formula2>
    </dataValidation>
  </dataValidation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D17"/>
  <sheetViews>
    <sheetView showGridLines="0" zoomScaleNormal="100" workbookViewId="0"/>
  </sheetViews>
  <sheetFormatPr defaultColWidth="8.7109375" defaultRowHeight="15"/>
  <cols>
    <col min="1" max="1" width="2" customWidth="1"/>
    <col min="2" max="2" width="3" customWidth="1"/>
    <col min="3" max="3" width="48" customWidth="1"/>
    <col min="4" max="4" width="18" customWidth="1"/>
  </cols>
  <sheetData>
    <row r="1" spans="3:4" ht="24" customHeight="1">
      <c r="C1" s="36" t="s">
        <v>53</v>
      </c>
      <c r="D1" s="36"/>
    </row>
    <row r="3" spans="3:4" ht="15" customHeight="1">
      <c r="C3" t="s">
        <v>54</v>
      </c>
      <c r="D3" s="24">
        <f>PRODUCT('AMT Calculator'!D12-'AMT Calculator'!D14,'AMT Calculator'!D16)</f>
        <v>48750</v>
      </c>
    </row>
    <row r="4" spans="3:4" ht="15" customHeight="1">
      <c r="C4" s="6" t="s">
        <v>55</v>
      </c>
      <c r="D4" s="25">
        <f>SUM(D3,'AMT Calculator'!D8)</f>
        <v>128750</v>
      </c>
    </row>
    <row r="5" spans="3:4" ht="15" customHeight="1">
      <c r="C5" t="s">
        <v>56</v>
      </c>
      <c r="D5" s="24">
        <f>VLOOKUP('AMT Calculator'!D10,'Rate Tables'!$C$4:$F$5,3,FALSE())</f>
        <v>1252700</v>
      </c>
    </row>
    <row r="6" spans="3:4" ht="15" customHeight="1">
      <c r="C6" t="s">
        <v>57</v>
      </c>
      <c r="D6" s="24">
        <f>MAX(D4-D5,0)</f>
        <v>0</v>
      </c>
    </row>
    <row r="7" spans="3:4" ht="15" customHeight="1">
      <c r="C7" t="s">
        <v>58</v>
      </c>
      <c r="D7" s="24">
        <f>PRODUCT(D6,0.25)</f>
        <v>0</v>
      </c>
    </row>
    <row r="8" spans="3:4" ht="15" customHeight="1">
      <c r="C8" t="s">
        <v>59</v>
      </c>
      <c r="D8" s="24">
        <f>VLOOKUP('AMT Calculator'!D10,'Rate Tables'!$C$4:$F$5,2,FALSE())</f>
        <v>137000</v>
      </c>
    </row>
    <row r="9" spans="3:4" ht="15" customHeight="1">
      <c r="C9" s="6" t="s">
        <v>60</v>
      </c>
      <c r="D9" s="26">
        <f>MAX(D8-D7,0)</f>
        <v>137000</v>
      </c>
    </row>
    <row r="11" spans="3:4" ht="15" customHeight="1">
      <c r="C11" s="6" t="s">
        <v>61</v>
      </c>
      <c r="D11" s="26">
        <f>MAX(D4-D9,0)</f>
        <v>0</v>
      </c>
    </row>
    <row r="13" spans="3:4" ht="15" customHeight="1">
      <c r="C13" s="6" t="s">
        <v>62</v>
      </c>
      <c r="D13" s="27">
        <f>SUMPRODUCT('Rate Tables'!D8:D9,'Rate Tables'!E8:E9)</f>
        <v>0</v>
      </c>
    </row>
    <row r="14" spans="3:4" ht="15" customHeight="1">
      <c r="C14" t="s">
        <v>63</v>
      </c>
      <c r="D14" s="24">
        <f>'AMT Calculator'!D8-VLOOKUP('AMT Calculator'!D10,'Rate Tables'!$C$4:$G$5,5,FALSE())</f>
        <v>50000</v>
      </c>
    </row>
    <row r="15" spans="3:4" ht="15" customHeight="1">
      <c r="C15" s="6" t="s">
        <v>64</v>
      </c>
      <c r="D15" s="27">
        <f>VLOOKUP('AMT Calculator'!D10,'Rate Tables'!$C$32:$D$33,2,FALSE())</f>
        <v>5522.88</v>
      </c>
    </row>
    <row r="17" spans="3:4" ht="15" customHeight="1">
      <c r="C17" s="28" t="s">
        <v>65</v>
      </c>
      <c r="D17" s="29">
        <f>MAX(D13-D15,0)</f>
        <v>0</v>
      </c>
    </row>
  </sheetData>
  <mergeCells count="1">
    <mergeCell ref="C1:D1"/>
  </mergeCell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G33"/>
  <sheetViews>
    <sheetView showGridLines="0" zoomScaleNormal="100" workbookViewId="0"/>
  </sheetViews>
  <sheetFormatPr defaultColWidth="8.7109375" defaultRowHeight="15"/>
  <cols>
    <col min="1" max="1" width="2" customWidth="1"/>
    <col min="2" max="2" width="3" customWidth="1"/>
    <col min="3" max="3" width="24" customWidth="1"/>
    <col min="4" max="4" width="20" customWidth="1"/>
    <col min="5" max="5" width="22" customWidth="1"/>
    <col min="6" max="6" width="18" customWidth="1"/>
    <col min="7" max="7" width="22" customWidth="1"/>
  </cols>
  <sheetData>
    <row r="2" spans="2:7" ht="21.75" customHeight="1">
      <c r="B2" s="36" t="s">
        <v>66</v>
      </c>
      <c r="C2" s="36"/>
      <c r="D2" s="36"/>
      <c r="E2" s="36"/>
      <c r="F2" s="36"/>
      <c r="G2" s="36"/>
    </row>
    <row r="3" spans="2:7" ht="21.75" customHeight="1">
      <c r="C3" s="30" t="s">
        <v>67</v>
      </c>
      <c r="D3" s="30" t="s">
        <v>68</v>
      </c>
      <c r="E3" s="30" t="s">
        <v>69</v>
      </c>
      <c r="F3" s="30" t="s">
        <v>70</v>
      </c>
      <c r="G3" s="30" t="s">
        <v>71</v>
      </c>
    </row>
    <row r="4" spans="2:7" ht="15" customHeight="1">
      <c r="C4" t="s">
        <v>72</v>
      </c>
      <c r="D4" s="24">
        <v>88100</v>
      </c>
      <c r="E4" s="24">
        <v>626350</v>
      </c>
      <c r="F4" s="24">
        <v>239100</v>
      </c>
      <c r="G4" s="24">
        <v>15000</v>
      </c>
    </row>
    <row r="5" spans="2:7" ht="15" customHeight="1">
      <c r="C5" t="s">
        <v>40</v>
      </c>
      <c r="D5" s="24">
        <v>137000</v>
      </c>
      <c r="E5" s="24">
        <v>1252700</v>
      </c>
      <c r="F5" s="24">
        <v>239100</v>
      </c>
      <c r="G5" s="24">
        <v>30000</v>
      </c>
    </row>
    <row r="7" spans="2:7" ht="15" customHeight="1">
      <c r="C7" s="31" t="s">
        <v>73</v>
      </c>
      <c r="D7" s="31" t="s">
        <v>74</v>
      </c>
      <c r="E7" s="31" t="s">
        <v>75</v>
      </c>
    </row>
    <row r="8" spans="2:7" ht="15" customHeight="1">
      <c r="D8" s="24">
        <f>MIN('Calculation Details'!D11,VLOOKUP('AMT Calculator'!D10,'Rate Tables'!$C$4:$F$5,4,FALSE()))</f>
        <v>0</v>
      </c>
      <c r="E8" s="32">
        <v>0.26</v>
      </c>
    </row>
    <row r="9" spans="2:7" ht="15" customHeight="1">
      <c r="C9" t="s">
        <v>76</v>
      </c>
      <c r="D9" s="24">
        <f>'Calculation Details'!D11-D8</f>
        <v>0</v>
      </c>
      <c r="E9" s="32">
        <v>0.28000000000000003</v>
      </c>
    </row>
    <row r="11" spans="2:7" ht="15" customHeight="1">
      <c r="B11" s="37" t="s">
        <v>77</v>
      </c>
      <c r="C11" s="37"/>
      <c r="D11" s="37"/>
      <c r="E11" s="37"/>
      <c r="F11" s="37"/>
    </row>
    <row r="12" spans="2:7" ht="15" customHeight="1">
      <c r="C12" s="33" t="s">
        <v>78</v>
      </c>
      <c r="D12" s="33" t="s">
        <v>79</v>
      </c>
      <c r="E12" s="33" t="s">
        <v>75</v>
      </c>
      <c r="F12" s="33" t="s">
        <v>80</v>
      </c>
    </row>
    <row r="13" spans="2:7" ht="15" customHeight="1">
      <c r="C13" s="24">
        <v>0</v>
      </c>
      <c r="D13" s="24">
        <v>11925</v>
      </c>
      <c r="E13" s="32">
        <v>0.1</v>
      </c>
      <c r="F13">
        <v>0</v>
      </c>
    </row>
    <row r="14" spans="2:7" ht="15" customHeight="1">
      <c r="C14" s="24">
        <f>D13+1</f>
        <v>11926</v>
      </c>
      <c r="D14" s="24">
        <v>48475</v>
      </c>
      <c r="E14" s="32">
        <v>0.12</v>
      </c>
      <c r="F14">
        <f>ROUND((D13-C13)*E13,2)+F13</f>
        <v>1192.5</v>
      </c>
    </row>
    <row r="15" spans="2:7" ht="15" customHeight="1">
      <c r="C15" s="24">
        <f>D14+1</f>
        <v>48476</v>
      </c>
      <c r="D15" s="24">
        <v>103350</v>
      </c>
      <c r="E15" s="32">
        <v>0.22</v>
      </c>
      <c r="F15">
        <f>ROUND((D14-C14)*E14,2)+F14</f>
        <v>5578.38</v>
      </c>
    </row>
    <row r="16" spans="2:7" ht="15" customHeight="1">
      <c r="C16" s="24">
        <f>D15+1</f>
        <v>103351</v>
      </c>
      <c r="D16" s="24">
        <v>197300</v>
      </c>
      <c r="E16" s="32">
        <v>0.24</v>
      </c>
      <c r="F16">
        <f>ROUND((D15-C15)*E15,2)+F15</f>
        <v>17650.66</v>
      </c>
    </row>
    <row r="17" spans="2:6" ht="15" customHeight="1">
      <c r="C17" s="24">
        <f>D16+1</f>
        <v>197301</v>
      </c>
      <c r="D17" s="24">
        <v>250525</v>
      </c>
      <c r="E17" s="32">
        <v>0.32</v>
      </c>
      <c r="F17">
        <f>ROUND((D16-C16)*E16,2)+F16</f>
        <v>40198.42</v>
      </c>
    </row>
    <row r="18" spans="2:6" ht="15" customHeight="1">
      <c r="C18" s="24">
        <f>D17+1</f>
        <v>250526</v>
      </c>
      <c r="D18" s="24">
        <v>626350</v>
      </c>
      <c r="E18" s="32">
        <v>0.35</v>
      </c>
      <c r="F18">
        <f>ROUND((D17-C17)*E17,2)+F17</f>
        <v>57230.1</v>
      </c>
    </row>
    <row r="19" spans="2:6" ht="15" customHeight="1">
      <c r="C19" s="24">
        <f>D18+1</f>
        <v>626351</v>
      </c>
      <c r="E19" s="32">
        <v>0.37</v>
      </c>
      <c r="F19">
        <f>ROUND((D18-C18)*E18,2)+F18</f>
        <v>188768.5</v>
      </c>
    </row>
    <row r="21" spans="2:6" ht="15" customHeight="1">
      <c r="B21" s="37" t="s">
        <v>81</v>
      </c>
      <c r="C21" s="37"/>
      <c r="D21" s="37"/>
      <c r="E21" s="37"/>
      <c r="F21" s="37"/>
    </row>
    <row r="22" spans="2:6" ht="15" customHeight="1">
      <c r="C22" s="33" t="s">
        <v>78</v>
      </c>
      <c r="D22" s="33" t="s">
        <v>79</v>
      </c>
      <c r="E22" s="33" t="s">
        <v>75</v>
      </c>
      <c r="F22" s="33" t="s">
        <v>80</v>
      </c>
    </row>
    <row r="23" spans="2:6" ht="15" customHeight="1">
      <c r="C23" s="24">
        <v>0</v>
      </c>
      <c r="D23" s="24">
        <v>23850</v>
      </c>
      <c r="E23" s="32">
        <v>0.1</v>
      </c>
      <c r="F23">
        <v>0</v>
      </c>
    </row>
    <row r="24" spans="2:6" ht="15" customHeight="1">
      <c r="C24" s="24">
        <f>D23+1</f>
        <v>23851</v>
      </c>
      <c r="D24" s="24">
        <v>96950</v>
      </c>
      <c r="E24" s="32">
        <v>0.12</v>
      </c>
      <c r="F24">
        <f>ROUND((D23-C23)*E23,2)+F23</f>
        <v>2385</v>
      </c>
    </row>
    <row r="25" spans="2:6" ht="15" customHeight="1">
      <c r="C25" s="24">
        <f>D24+1</f>
        <v>96951</v>
      </c>
      <c r="D25" s="24">
        <v>206700</v>
      </c>
      <c r="E25" s="32">
        <v>0.22</v>
      </c>
      <c r="F25">
        <f>ROUND((D24-C24)*E24,2)+F24</f>
        <v>11156.88</v>
      </c>
    </row>
    <row r="26" spans="2:6" ht="15" customHeight="1">
      <c r="C26" s="24">
        <f>D25+1</f>
        <v>206701</v>
      </c>
      <c r="D26" s="24">
        <v>394600</v>
      </c>
      <c r="E26" s="32">
        <v>0.24</v>
      </c>
      <c r="F26">
        <f>ROUND((D25-C25)*E25,2)+F25</f>
        <v>35301.659999999996</v>
      </c>
    </row>
    <row r="27" spans="2:6" ht="15" customHeight="1">
      <c r="C27" s="24">
        <f>D26+1</f>
        <v>394601</v>
      </c>
      <c r="D27" s="24">
        <v>501050</v>
      </c>
      <c r="E27" s="32">
        <v>0.32</v>
      </c>
      <c r="F27">
        <f>ROUND((D26-C26)*E26,2)+F26</f>
        <v>80397.42</v>
      </c>
    </row>
    <row r="28" spans="2:6" ht="15" customHeight="1">
      <c r="C28" s="24">
        <f>D27+1</f>
        <v>501051</v>
      </c>
      <c r="D28" s="24">
        <v>751600</v>
      </c>
      <c r="E28" s="32">
        <v>0.35</v>
      </c>
      <c r="F28">
        <f>ROUND((D27-C27)*E27,2)+F27</f>
        <v>114461.1</v>
      </c>
    </row>
    <row r="29" spans="2:6" ht="15" customHeight="1">
      <c r="C29" s="24">
        <f>D28+1</f>
        <v>751601</v>
      </c>
      <c r="E29" s="32">
        <v>0.37</v>
      </c>
      <c r="F29">
        <f>ROUND((D28-C28)*E28,2)+F28</f>
        <v>202153.25</v>
      </c>
    </row>
    <row r="31" spans="2:6" ht="15" customHeight="1">
      <c r="D31" s="34" t="s">
        <v>82</v>
      </c>
    </row>
    <row r="32" spans="2:6" ht="15" customHeight="1">
      <c r="C32" t="s">
        <v>72</v>
      </c>
      <c r="D32" s="24">
        <f>VLOOKUP('Calculation Details'!D14,C13:F19,4,TRUE())+('Calculation Details'!D14-VLOOKUP('Calculation Details'!D14,C13:F19,1,TRUE()))*VLOOKUP('Calculation Details'!D14,C13:F19,3,TRUE())</f>
        <v>5913.66</v>
      </c>
    </row>
    <row r="33" spans="3:4" ht="15" customHeight="1">
      <c r="C33" t="s">
        <v>40</v>
      </c>
      <c r="D33" s="24">
        <f>VLOOKUP('Calculation Details'!D14,C23:F29,4,TRUE())+('Calculation Details'!D14-VLOOKUP('Calculation Details'!D14,C23:F29,1,TRUE()))*VLOOKUP('Calculation Details'!D14,C23:F29,3,TRUE())</f>
        <v>5522.88</v>
      </c>
    </row>
  </sheetData>
  <mergeCells count="3">
    <mergeCell ref="B2:G2"/>
    <mergeCell ref="B11:F11"/>
    <mergeCell ref="B21:F21"/>
  </mergeCells>
  <pageMargins left="0.75" right="0.75" top="1" bottom="1"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31DD586C3C1D4E900F32054B159C17" ma:contentTypeVersion="26" ma:contentTypeDescription="Create a new document." ma:contentTypeScope="" ma:versionID="d6824156a1794f5786e227717aa7136a">
  <xsd:schema xmlns:xsd="http://www.w3.org/2001/XMLSchema" xmlns:xs="http://www.w3.org/2001/XMLSchema" xmlns:p="http://schemas.microsoft.com/office/2006/metadata/properties" xmlns:ns1="http://schemas.microsoft.com/sharepoint/v3" xmlns:ns2="07e3052f-dd80-493e-b073-5a9267ae3764" xmlns:ns3="0483de9d-17be-4fea-8983-d8f042caf2ff" targetNamespace="http://schemas.microsoft.com/office/2006/metadata/properties" ma:root="true" ma:fieldsID="097424cf2a0ce2eb3fa73ead4348c854" ns1:_="" ns2:_="" ns3:_="">
    <xsd:import namespace="http://schemas.microsoft.com/sharepoint/v3"/>
    <xsd:import namespace="07e3052f-dd80-493e-b073-5a9267ae3764"/>
    <xsd:import namespace="0483de9d-17be-4fea-8983-d8f042caf2ff"/>
    <xsd:element name="properties">
      <xsd:complexType>
        <xsd:sequence>
          <xsd:element name="documentManagement">
            <xsd:complexType>
              <xsd:all>
                <xsd:element ref="ns2:MigrationWizId" minOccurs="0"/>
                <xsd:element ref="ns2:MigrationWizIdPermissions" minOccurs="0"/>
                <xsd:element ref="ns2:MigrationWizIdVersion" minOccurs="0"/>
                <xsd:element ref="ns2:MigrationWizIdPermissionLevels" minOccurs="0"/>
                <xsd:element ref="ns2:MigrationWizIdDocumentLibraryPermissions" minOccurs="0"/>
                <xsd:element ref="ns2:MigrationWizIdSecurityGroups" minOccurs="0"/>
                <xsd:element ref="ns2:lcf76f155ced4ddcb4097134ff3c332f0" minOccurs="0"/>
                <xsd:element ref="ns2:lcf76f155ced4ddcb4097134ff3c332f1" minOccurs="0"/>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3:SharedWithUsers" minOccurs="0"/>
                <xsd:element ref="ns3:SharedWithDetails" minOccurs="0"/>
                <xsd:element ref="ns2:MediaServiceSearchPropertie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2" nillable="true" ma:displayName="Unified Compliance Policy Properties" ma:hidden="true" ma:internalName="_ip_UnifiedCompliancePolicyProperties">
      <xsd:simpleType>
        <xsd:restriction base="dms:Note"/>
      </xsd:simpleType>
    </xsd:element>
    <xsd:element name="_ip_UnifiedCompliancePolicyUIAction" ma:index="3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e3052f-dd80-493e-b073-5a9267ae3764"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Version" ma:index="10" nillable="true" ma:displayName="MigrationWizIdVersion" ma:internalName="MigrationWizIdVersion">
      <xsd:simpleType>
        <xsd:restriction base="dms:Text"/>
      </xsd:simpleType>
    </xsd:element>
    <xsd:element name="MigrationWizIdPermissionLevels" ma:index="11" nillable="true" ma:displayName="MigrationWizIdPermissionLevels" ma:internalName="MigrationWizIdPermissionLevels">
      <xsd:simpleType>
        <xsd:restriction base="dms:Text"/>
      </xsd:simpleType>
    </xsd:element>
    <xsd:element name="MigrationWizIdDocumentLibraryPermissions" ma:index="12" nillable="true" ma:displayName="MigrationWizIdDocumentLibraryPermissions" ma:internalName="MigrationWizIdDocumentLibraryPermissions">
      <xsd:simpleType>
        <xsd:restriction base="dms:Text"/>
      </xsd:simpleType>
    </xsd:element>
    <xsd:element name="MigrationWizIdSecurityGroups" ma:index="13" nillable="true" ma:displayName="MigrationWizIdSecurityGroups" ma:internalName="MigrationWizIdSecurityGroups">
      <xsd:simpleType>
        <xsd:restriction base="dms:Text"/>
      </xsd:simpleType>
    </xsd:element>
    <xsd:element name="lcf76f155ced4ddcb4097134ff3c332f0" ma:index="14" nillable="true" ma:displayName="Image Tags_0" ma:hidden="true" ma:internalName="lcf76f155ced4ddcb4097134ff3c332f0" ma:readOnly="false">
      <xsd:simpleType>
        <xsd:restriction base="dms:Note"/>
      </xsd:simpleType>
    </xsd:element>
    <xsd:element name="lcf76f155ced4ddcb4097134ff3c332f1" ma:index="15" nillable="true" ma:displayName="Image Tags_0" ma:hidden="true" ma:internalName="lcf76f155ced4ddcb4097134ff3c332f1" ma:readOnly="false">
      <xsd:simpleType>
        <xsd:restriction base="dms:Note"/>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871de680-0493-46ce-a329-1c3c79de96f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indexed="true" ma:internalName="MediaServiceLocation" ma:readOnly="true">
      <xsd:simpleType>
        <xsd:restriction base="dms:Text"/>
      </xsd:simpleType>
    </xsd:element>
    <xsd:element name="MediaServiceOCR" ma:index="27" nillable="true" ma:displayName="Extracted Text" ma:internalName="MediaServiceOCR" ma:readOnly="true">
      <xsd:simpleType>
        <xsd:restriction base="dms:Note">
          <xsd:maxLength value="255"/>
        </xsd:restriction>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83de9d-17be-4fea-8983-d8f042caf2ff"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8eb097ad-acef-429e-b202-e38ca9c68dac}" ma:internalName="TaxCatchAll" ma:showField="CatchAllData" ma:web="0483de9d-17be-4fea-8983-d8f042caf2ff">
      <xsd:complexType>
        <xsd:complexContent>
          <xsd:extension base="dms:MultiChoiceLookup">
            <xsd:sequence>
              <xsd:element name="Value" type="dms:Lookup" maxOccurs="unbounded" minOccurs="0" nillable="true"/>
            </xsd:sequence>
          </xsd:extension>
        </xsd:complexContent>
      </xsd:complex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igrationWizId xmlns="07e3052f-dd80-493e-b073-5a9267ae3764" xsi:nil="true"/>
    <MigrationWizIdPermissionLevels xmlns="07e3052f-dd80-493e-b073-5a9267ae3764" xsi:nil="true"/>
    <lcf76f155ced4ddcb4097134ff3c332f1 xmlns="07e3052f-dd80-493e-b073-5a9267ae3764" xsi:nil="true"/>
    <lcf76f155ced4ddcb4097134ff3c332f0 xmlns="07e3052f-dd80-493e-b073-5a9267ae3764" xsi:nil="true"/>
    <MigrationWizIdSecurityGroups xmlns="07e3052f-dd80-493e-b073-5a9267ae3764" xsi:nil="true"/>
    <TaxCatchAll xmlns="0483de9d-17be-4fea-8983-d8f042caf2ff" xsi:nil="true"/>
    <MigrationWizIdVersion xmlns="07e3052f-dd80-493e-b073-5a9267ae3764" xsi:nil="true"/>
    <MigrationWizIdPermissions xmlns="07e3052f-dd80-493e-b073-5a9267ae3764" xsi:nil="true"/>
    <MigrationWizIdDocumentLibraryPermissions xmlns="07e3052f-dd80-493e-b073-5a9267ae3764" xsi:nil="true"/>
    <lcf76f155ced4ddcb4097134ff3c332f xmlns="07e3052f-dd80-493e-b073-5a9267ae3764">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8C2E60-7832-477C-AD6F-3C1C948C0377}"/>
</file>

<file path=customXml/itemProps2.xml><?xml version="1.0" encoding="utf-8"?>
<ds:datastoreItem xmlns:ds="http://schemas.openxmlformats.org/officeDocument/2006/customXml" ds:itemID="{D0F71BCC-674E-4A14-A8DA-8FBEAC555033}"/>
</file>

<file path=customXml/itemProps3.xml><?xml version="1.0" encoding="utf-8"?>
<ds:datastoreItem xmlns:ds="http://schemas.openxmlformats.org/officeDocument/2006/customXml" ds:itemID="{8F51C78A-674B-4814-A148-E0B49E3E635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0</cp:revision>
  <dcterms:created xsi:type="dcterms:W3CDTF">2026-07-02T14:16:14Z</dcterms:created>
  <dcterms:modified xsi:type="dcterms:W3CDTF">2026-07-16T07:17:39Z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0x0101008031DD586C3C1D4E900F32054B159C17</vt:lpwstr>
  </property>
  <property fmtid="{D5CDD505-2E9C-101B-9397-08002B2CF9AE}" pid="3" name="MediaServiceImageTags">
    <vt:lpwstr/>
  </property>
</Properties>
</file>