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C:\Users\SayanBanerjee\Downloads\"/>
    </mc:Choice>
  </mc:AlternateContent>
  <xr:revisionPtr revIDLastSave="0" documentId="8_{1702F0E0-CC00-498A-9410-FC48DF779927}" xr6:coauthVersionLast="47" xr6:coauthVersionMax="47" xr10:uidLastSave="{00000000-0000-0000-0000-000000000000}"/>
  <bookViews>
    <workbookView xWindow="19090" yWindow="-110" windowWidth="38620" windowHeight="21100" tabRatio="500" firstSheet="5" activeTab="5" xr2:uid="{00000000-000D-0000-FFFF-FFFF00000000}"/>
  </bookViews>
  <sheets>
    <sheet name="Start Here" sheetId="1" r:id="rId1"/>
    <sheet name="1 · Company Inputs" sheetId="2" r:id="rId2"/>
    <sheet name="2 · Berkus Method" sheetId="3" r:id="rId3"/>
    <sheet name="3 · Scorecard Method" sheetId="4" r:id="rId4"/>
    <sheet name="4 · Risk Factor Summation" sheetId="5" r:id="rId5"/>
    <sheet name="5 · VC Method" sheetId="6" r:id="rId6"/>
    <sheet name="6 · DCF Method" sheetId="7" r:id="rId7"/>
    <sheet name="7 · Comparables" sheetId="8" r:id="rId8"/>
    <sheet name="8 · Valuation Summary" sheetId="9" r:id="rId9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3" i="9" l="1"/>
  <c r="E15" i="8"/>
  <c r="E14" i="8"/>
  <c r="E17" i="8" s="1"/>
  <c r="D11" i="9" s="1"/>
  <c r="B3" i="8"/>
  <c r="C13" i="7"/>
  <c r="C18" i="7" s="1"/>
  <c r="C11" i="7"/>
  <c r="F9" i="7"/>
  <c r="F11" i="7" s="1"/>
  <c r="F13" i="7" s="1"/>
  <c r="F18" i="7" s="1"/>
  <c r="E9" i="7"/>
  <c r="E11" i="7" s="1"/>
  <c r="E13" i="7" s="1"/>
  <c r="E18" i="7" s="1"/>
  <c r="D9" i="7"/>
  <c r="D11" i="7" s="1"/>
  <c r="D13" i="7" s="1"/>
  <c r="D18" i="7" s="1"/>
  <c r="B3" i="7"/>
  <c r="C15" i="6"/>
  <c r="C17" i="6" s="1"/>
  <c r="C18" i="6" s="1"/>
  <c r="C19" i="6" s="1"/>
  <c r="D9" i="9" s="1"/>
  <c r="C14" i="6"/>
  <c r="B3" i="6"/>
  <c r="E24" i="5"/>
  <c r="E23" i="5"/>
  <c r="E22" i="5"/>
  <c r="E21" i="5"/>
  <c r="E20" i="5"/>
  <c r="E19" i="5"/>
  <c r="E18" i="5"/>
  <c r="E17" i="5"/>
  <c r="E16" i="5"/>
  <c r="E15" i="5"/>
  <c r="E14" i="5"/>
  <c r="E13" i="5"/>
  <c r="E25" i="5" s="1"/>
  <c r="E27" i="5" s="1"/>
  <c r="D8" i="9" s="1"/>
  <c r="B3" i="5"/>
  <c r="C19" i="4"/>
  <c r="E18" i="4"/>
  <c r="E17" i="4"/>
  <c r="E16" i="4"/>
  <c r="E15" i="4"/>
  <c r="E14" i="4"/>
  <c r="E13" i="4"/>
  <c r="E12" i="4"/>
  <c r="E20" i="4" s="1"/>
  <c r="E22" i="4" s="1"/>
  <c r="D7" i="9" s="1"/>
  <c r="B3" i="4"/>
  <c r="F11" i="3"/>
  <c r="F10" i="3"/>
  <c r="F9" i="3"/>
  <c r="F8" i="3"/>
  <c r="F7" i="3"/>
  <c r="F12" i="3" s="1"/>
  <c r="D6" i="9" s="1"/>
  <c r="B3" i="3"/>
  <c r="C16" i="6" l="1"/>
  <c r="G9" i="7"/>
  <c r="G11" i="7" s="1"/>
  <c r="G13" i="7" s="1"/>
  <c r="H19" i="7" l="1"/>
  <c r="H20" i="7" s="1"/>
  <c r="E22" i="7" s="1"/>
  <c r="D10" i="9" s="1"/>
  <c r="G18" i="7"/>
  <c r="D16" i="9" l="1"/>
  <c r="D15" i="9"/>
  <c r="D14" i="9"/>
  <c r="D13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E6" authorId="0" shapeId="0" xr:uid="{00000000-0006-0000-0300-000001000000}">
      <text>
        <r>
          <rPr>
            <sz val="10"/>
            <rFont val="Arial"/>
            <family val="2"/>
          </rPr>
          <t>Enter the median/average pre-money valuation for recently-funded comparable startups in your region, sector, and stage. Source e.g. PitchBook, Carta State of Private Markets, or NVCA Venture Monitor.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D7" authorId="0" shapeId="0" xr:uid="{00000000-0006-0000-0400-000001000000}">
      <text>
        <r>
          <rPr>
            <sz val="10"/>
            <rFont val="Arial"/>
            <family val="2"/>
          </rPr>
          <t>Standard convention is $250,000 per point (common angel-investor norm). Adjust for your market if needed.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C7" authorId="0" shapeId="0" xr:uid="{00000000-0006-0000-0500-000001000000}">
      <text>
        <r>
          <rPr>
            <sz val="10"/>
            <rFont val="Arial"/>
            <family val="2"/>
          </rPr>
          <t>Your realistic estimate of what an acquirer or IPO would value the company at when you exit. A common approach: apply a 5-10x revenue multiple to your projected exit-year revenue.</t>
        </r>
      </text>
    </comment>
    <comment ref="C8" authorId="0" shapeId="0" xr:uid="{00000000-0006-0000-0500-000002000000}">
      <text>
        <r>
          <rPr>
            <sz val="10"/>
            <rFont val="Arial"/>
            <family val="2"/>
          </rPr>
          <t>Whole number of years from today until the exit. Typical venture holding periods run 5-8 years.</t>
        </r>
      </text>
    </comment>
    <comment ref="C9" authorId="0" shapeId="0" xr:uid="{00000000-0006-0000-0500-000003000000}">
      <text>
        <r>
          <rPr>
            <sz val="10"/>
            <rFont val="Arial"/>
            <family val="2"/>
          </rPr>
          <t>The annual return the investor needs to hit, to compensate for portfolio-wide risk. Typical range 30-60%; use a higher number for earlier/riskier stages. 40% is a reasonable starting default.</t>
        </r>
      </text>
    </comment>
    <comment ref="C10" authorId="0" shapeId="0" xr:uid="{00000000-0006-0000-0500-000004000000}">
      <text>
        <r>
          <rPr>
            <sz val="10"/>
            <rFont val="Arial"/>
            <family val="2"/>
          </rPr>
          <t>The total dollar amount being raised in this specific round.</t>
        </r>
      </text>
    </comment>
    <comment ref="C11" authorId="0" shapeId="0" xr:uid="{00000000-0006-0000-0500-000005000000}">
      <text>
        <r>
          <rPr>
            <sz val="10"/>
            <rFont val="Arial"/>
            <family val="2"/>
          </rPr>
          <t>The share of ownership you expect this investor to lose to future financing rounds before the exit. Typical range 20-35% for a seed investor exiting after 2-3 more rounds.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C9" authorId="0" shapeId="0" xr:uid="{00000000-0006-0000-0600-000001000000}">
      <text>
        <r>
          <rPr>
            <sz val="10"/>
            <rFont val="Arial"/>
            <family val="2"/>
          </rPr>
          <t>Starting Year 1 revenue. Link this to Company Inputs or enter your own projection directly.</t>
        </r>
      </text>
    </comment>
    <comment ref="E15" authorId="0" shapeId="0" xr:uid="{00000000-0006-0000-0600-000002000000}">
      <text>
        <r>
          <rPr>
            <sz val="10"/>
            <rFont val="Arial"/>
            <family val="2"/>
          </rPr>
          <t>Early-stage venture discount rates typically run 30-50%, well above public-market WACC, to compensate for illiquidity and business risk.</t>
        </r>
      </text>
    </comment>
  </commentList>
</comments>
</file>

<file path=xl/sharedStrings.xml><?xml version="1.0" encoding="utf-8"?>
<sst xmlns="http://schemas.openxmlformats.org/spreadsheetml/2006/main" count="229" uniqueCount="218">
  <si>
    <t>Startup Valuation Model</t>
  </si>
  <si>
    <t>A multi-method valuation toolkit for US early-stage startups</t>
  </si>
  <si>
    <t>Built by Qapita | Template v2.0 | For illustrative and educational purposes only. This template does not constitute legal, tax, accounting, or investment advice, and is not a substitute for a formal 409A valuation or advice from a licensed valuation professional.</t>
  </si>
  <si>
    <t>3 steps to use this workbook</t>
  </si>
  <si>
    <t>1.  Company Inputs tab — enter your company's basic profile once. It flows into every other tab automatically.</t>
  </si>
  <si>
    <t>2.  Work through the method tabs in order (tabs are numbered). Only yellow cells need your input, everything else calculates itself.</t>
  </si>
  <si>
    <t>3.  Finish on the Valuation Summary tab to see your triangulated range and chart across every method you completed.</t>
  </si>
  <si>
    <t>Color legend</t>
  </si>
  <si>
    <t>Example</t>
  </si>
  <si>
    <t>Yellow fill, blue text — an input cell. This is the only thing you edit.</t>
  </si>
  <si>
    <t>Black text — a formula. Leave it alone; it calculates automatically.</t>
  </si>
  <si>
    <t>Green text — a live link pulling a value from another tab.</t>
  </si>
  <si>
    <t>Which method fits which stage?</t>
  </si>
  <si>
    <t>Tab</t>
  </si>
  <si>
    <t>Best-fit stage</t>
  </si>
  <si>
    <t>Why</t>
  </si>
  <si>
    <t>2 · Berkus Method</t>
  </si>
  <si>
    <t>Pre-revenue (idea → MVP)</t>
  </si>
  <si>
    <t>No financials to anchor on, scores five qualitative risk-reduction milestones instead.</t>
  </si>
  <si>
    <t>3 · Scorecard Method</t>
  </si>
  <si>
    <t>Pre-seed / Seed</t>
  </si>
  <si>
    <t>Benchmarks you against comparable, recently-funded startups in your region and sector.</t>
  </si>
  <si>
    <t>4 · Risk Factor Summation</t>
  </si>
  <si>
    <t>Starts from a base valuation and adjusts for 12 specific risk categories.</t>
  </si>
  <si>
    <t>5 · VC Method</t>
  </si>
  <si>
    <t>Seed / Series A</t>
  </si>
  <si>
    <t>Works backward from a realistic exit value and the investor's required return.</t>
  </si>
  <si>
    <t>6 · DCF Method</t>
  </si>
  <si>
    <t>Series B+ (sanity check earlier)</t>
  </si>
  <si>
    <t>Needs real revenue history and predictable margins to be meaningful.</t>
  </si>
  <si>
    <t>7 · Comparables</t>
  </si>
  <si>
    <t>Seed and beyond</t>
  </si>
  <si>
    <t>Applies real market revenue multiples from comparable deals to your revenue.</t>
  </si>
  <si>
    <t>Best practice: never rely on a single method. Run 2–3 stage-appropriate methods and treat the spread on the Valuation Summary tab as your defensible range, not a single number.</t>
  </si>
  <si>
    <t>Company Profile</t>
  </si>
  <si>
    <t>Fill this in once — it flows automatically into the header of every other tab.</t>
  </si>
  <si>
    <t>Field</t>
  </si>
  <si>
    <t>Your input</t>
  </si>
  <si>
    <t>What to enter</t>
  </si>
  <si>
    <t>Company name</t>
  </si>
  <si>
    <t>Your company's legal or DBA name.</t>
  </si>
  <si>
    <t>Sector / industry</t>
  </si>
  <si>
    <t>A short label, e.g. 'B2B SaaS', 'Fintech', 'Healthtech', 'DTC/E-commerce'. Used to find comparable deals on the Scorecard and Comparables tabs.</t>
  </si>
  <si>
    <t>Region (state / metro)</t>
  </si>
  <si>
    <t>City and state. Regional deal data (e.g. Bay Area vs. Midwest) can shift comparable valuations by 20%+.</t>
  </si>
  <si>
    <t>Founding date</t>
  </si>
  <si>
    <t>Format YYYY-MM-DD.</t>
  </si>
  <si>
    <t>Valuation date</t>
  </si>
  <si>
    <t>Format YYYY-MM-DD. Normally today's date, or the date you're pricing this round.</t>
  </si>
  <si>
    <t>Current stage</t>
  </si>
  <si>
    <t>Pick from the dropdown: Pre-revenue, Pre-seed, Seed, Series A, or Series B+. This drives which method tabs are most relevant (see Start Here).</t>
  </si>
  <si>
    <t>Monthly recurring revenue (MRR), if any ($)</t>
  </si>
  <si>
    <t>Enter 0 if you have no recurring revenue yet. Whole dollars, no commas needed.</t>
  </si>
  <si>
    <t>Annual revenue / run-rate ($)</t>
  </si>
  <si>
    <t>Trailing 12-month revenue, or MRR × 12 if you don't have 12 months of history yet. This feeds the Comparables and DCF tabs.</t>
  </si>
  <si>
    <t>Tip: 'Current stage' and 'Annual revenue' are the two fields the other tabs reference most.</t>
  </si>
  <si>
    <t>Berkus Method — Pre-Revenue Valuation</t>
  </si>
  <si>
    <t>Assigns up to $500,000 to each of five risk-reduction milestones (max $2.5M pre-money). Best for pre-revenue startups with no meaningful financial history. Score each factor 0-100% using the anchors in the 'What it measures' column: 0% = not yet achieved, 50% = partially achieved, 100% = fully achieved.</t>
  </si>
  <si>
    <t>Risk factor</t>
  </si>
  <si>
    <t>What it measures (score 0% / 50% / 100% against these anchors)</t>
  </si>
  <si>
    <t>Max value ($)</t>
  </si>
  <si>
    <t>Your score (0-100%)</t>
  </si>
  <si>
    <t>Assigned value ($)</t>
  </si>
  <si>
    <t>Sound idea</t>
  </si>
  <si>
    <t>0% = concept unproven, no evidence anyone wants it. 50% = some validation (waitlist, survey interest, early conversations). 100% = strong validated demand (paying customers or firm commitments).</t>
  </si>
  <si>
    <t>Prototype / technology</t>
  </si>
  <si>
    <t>0% = idea only, nothing built. 50% = working demo or MVP, not yet production-ready. 100% = fully functional product live with real users.</t>
  </si>
  <si>
    <t>Quality management team</t>
  </si>
  <si>
    <t>0% = solo founder, no relevant track record. 50% = partial team, some relevant experience. 100% = complete team with direct, proven experience in this exact market.</t>
  </si>
  <si>
    <t>Strategic relationships</t>
  </si>
  <si>
    <t>0% = no partners or customer conversations. 50% = early conversations or a pilot in progress. 100% = signed LOIs, channel deals, or committed pilot customers.</t>
  </si>
  <si>
    <t>Product rollout / early sales</t>
  </si>
  <si>
    <t>0% = nothing shipped, $0 revenue. 50% = shipped to a small number of early users, first dollars coming in. 100% = live rollout generating meaningful, repeatable revenue.</t>
  </si>
  <si>
    <t>Total Berkus pre-money valuation</t>
  </si>
  <si>
    <t>Strengths: simple, transparent, easy to explain to angels. Limitations: caps at $2.5M and ignores market size — pair with the Scorecard Method to sanity-check against comparable deals.</t>
  </si>
  <si>
    <t>Scorecard Method (Bill Payne)</t>
  </si>
  <si>
    <t>Benchmarks your company against the average pre-money valuation of comparable, recently-funded startups in your region, sector and stage, then adjusts using six weighted factors.</t>
  </si>
  <si>
    <t>Reference (average) pre-money valuation for comparable startups ($)</t>
  </si>
  <si>
    <t>Source this from real recent comparable deal data. Do not guess. Typical 2026 US benchmarks: pre-seed $1M-$4M, seed (institutional lead) $8M-$12M.</t>
  </si>
  <si>
    <t>Rating scale — how to score each factor</t>
  </si>
  <si>
    <t>100% = exactly average for a funded startup at your stage/region/sector. Below 100% (e.g. 70%) = noticeably weaker than average on that factor. Above 100% (e.g. 130%) = noticeably stronger. Most ratings fall between 50% and 150%, reserve anything outside that range for genuinely extreme cases.</t>
  </si>
  <si>
    <t>Factor</t>
  </si>
  <si>
    <t>Standard weight</t>
  </si>
  <si>
    <t>Your rating (100% = average)</t>
  </si>
  <si>
    <t>Weighted score</t>
  </si>
  <si>
    <t>How to rate this factor</t>
  </si>
  <si>
    <t>Strength of management team</t>
  </si>
  <si>
    <t>Founder/leadership depth, relevant domain expertise, prior startup or exit experience.</t>
  </si>
  <si>
    <t>Size of the opportunity (market size)</t>
  </si>
  <si>
    <t>Total addressable market and realistic share you could capture.</t>
  </si>
  <si>
    <t>Product / technology</t>
  </si>
  <si>
    <t>Product maturity, technical defensibility, IP, and differentiation vs. alternatives.</t>
  </si>
  <si>
    <t>Competitive environment</t>
  </si>
  <si>
    <t>How crowded and well-funded the competitive set is fewer/weaker competitors scores higher.</t>
  </si>
  <si>
    <t>Marketing / sales channels &amp; partnerships</t>
  </si>
  <si>
    <t>Existing distribution advantages, channel relationships, or founder network for go-to-market.</t>
  </si>
  <si>
    <t>Need for additional investment</t>
  </si>
  <si>
    <t>How much more capital you'll need before profitability needing less scores higher.</t>
  </si>
  <si>
    <t>Other (IP, regulatory, timing)</t>
  </si>
  <si>
    <t>Anything else material: patents, regulatory tailwinds/headwinds, market timing.</t>
  </si>
  <si>
    <t>Total weight (should equal 100%)</t>
  </si>
  <si>
    <t>Total adjustment factor</t>
  </si>
  <si>
    <t>Scorecard pre-money valuation</t>
  </si>
  <si>
    <t>Watch for sector variation: enterprise SaaS and AI infrastructure can see a 30-40% different scorecard outcome at identical ratings, purely from a different reference valuation.</t>
  </si>
  <si>
    <t>Risk Factor Summation Method</t>
  </si>
  <si>
    <t>Starts from a base valuation for a typical comparable company with average risk, then adds or subtracts a dollar amount for each of twelve risk categories.</t>
  </si>
  <si>
    <t>Base valuation for a comparable company with average risk ($)</t>
  </si>
  <si>
    <t>Value per risk point ($)</t>
  </si>
  <si>
    <t>Rating scale — how to score each risk category</t>
  </si>
  <si>
    <t>-2 = significantly higher risk than a typical comparable company.  -1 = somewhat higher risk.  0 = typical / neutral — about average for a company at this stage.  +1 = somewhat lower risk than typical.  +2 = significantly de-risked / a genuine strength versus peers.</t>
  </si>
  <si>
    <t>Risk category</t>
  </si>
  <si>
    <t>What it measures</t>
  </si>
  <si>
    <t>Rating (-2 to +2)</t>
  </si>
  <si>
    <t>Adjustment ($)</t>
  </si>
  <si>
    <t>Management risk</t>
  </si>
  <si>
    <t>Depth and completeness of the founding/leadership team</t>
  </si>
  <si>
    <t>Stage of the business</t>
  </si>
  <si>
    <t>How far along the product/business lifecycle is</t>
  </si>
  <si>
    <t>Legislation / political risk</t>
  </si>
  <si>
    <t>Regulatory exposure in your sector or geography</t>
  </si>
  <si>
    <t>Manufacturing risk</t>
  </si>
  <si>
    <t>Supply chain, production, or hardware complexity</t>
  </si>
  <si>
    <t>Sales and marketing risk</t>
  </si>
  <si>
    <t>Go-to-market difficulty and customer acquisition cost</t>
  </si>
  <si>
    <t>Funding / capital raising risk</t>
  </si>
  <si>
    <t>Ease of raising the next round</t>
  </si>
  <si>
    <t>Competition risk</t>
  </si>
  <si>
    <t>Intensity and funding level of competitors</t>
  </si>
  <si>
    <t>Technology risk</t>
  </si>
  <si>
    <t>Technical feasibility and IP defensibility</t>
  </si>
  <si>
    <t>Litigation risk</t>
  </si>
  <si>
    <t>Exposure to lawsuits or IP disputes</t>
  </si>
  <si>
    <t>International / expansion risk</t>
  </si>
  <si>
    <t>Complexity of scaling beyond the home market</t>
  </si>
  <si>
    <t>Reputation risk</t>
  </si>
  <si>
    <t>Founder or company reputational exposure</t>
  </si>
  <si>
    <t>Potential lucrative exit</t>
  </si>
  <si>
    <t>Realistic likelihood of an attractive acquisition or IPO</t>
  </si>
  <si>
    <t>Total risk adjustment</t>
  </si>
  <si>
    <t>Risk Factor Summation valuation</t>
  </si>
  <si>
    <t>Venture Capital (VC) Method</t>
  </si>
  <si>
    <t>Works backward from a projected exit value using the investor's required return, then solves for today's valuation. Best for seed/Series A companies where a realistic exit scenario can be reasoned about.</t>
  </si>
  <si>
    <t>Projected exit value at liquidity event ($)</t>
  </si>
  <si>
    <t>Your realistic estimate of what an acquirer or IPO would value the company at when you exit. A common approach: apply a 5-10x revenue multiple to your projected exit-year revenue.</t>
  </si>
  <si>
    <t>Years to exit</t>
  </si>
  <si>
    <t>Whole number of years from today until the exit. Typical venture holding periods run 5-8 years.</t>
  </si>
  <si>
    <t>Required annual return / IRR (%)</t>
  </si>
  <si>
    <t>The annual return the investor needs to hit, to compensate for portfolio-wide risk. Typical range 30-60%; use a higher number for earlier/riskier stages. 40% is a reasonable starting default.</t>
  </si>
  <si>
    <t>Investment amount today ($)</t>
  </si>
  <si>
    <t>The total dollar amount being raised in this specific round.</t>
  </si>
  <si>
    <t>Anticipated future dilution from later rounds (%)</t>
  </si>
  <si>
    <t>The share of ownership you expect this investor to lose to future financing rounds before the exit. Typical range 20-35% for a seed investor exiting after 2-3 more rounds.</t>
  </si>
  <si>
    <t>Results</t>
  </si>
  <si>
    <t>Required return multiple</t>
  </si>
  <si>
    <t>Post-money valuation today</t>
  </si>
  <si>
    <t>Pre-money valuation today</t>
  </si>
  <si>
    <t>Required ownership % today</t>
  </si>
  <si>
    <t>Ownership needed after future dilution</t>
  </si>
  <si>
    <t>Dilution-adjusted pre-money valuation</t>
  </si>
  <si>
    <t>The dilution-adjusted figure is the more realistic number for negotiating today's round, since it accounts for the investor being diluted in future financings before the exit.</t>
  </si>
  <si>
    <t>Discounted Cash Flow (DCF) Method</t>
  </si>
  <si>
    <t>Projects five years of free cash flow and discounts it back to present value using a high venture-appropriate discount rate. Requires real financial history and predictable margins best suited to Series B+ companies; use only as a sanity check at earlier stages.</t>
  </si>
  <si>
    <t>How to read each row: 'Revenue growth rate' is the % increase over the prior year (enter as a declining curve as the company matures  e.g. 150% → 30%). 'EBITDA margin' can be negative in early years (a company still burning cash) and should turn positive as the business scales. 'Discount rate' is not your bank's WACC early-stage ventures typically use 30-50% to price in illiquidity and failure risk. 'Terminal growth rate' should approximate long-run GDP growth, typically 2-4%, never higher than your discount rate.</t>
  </si>
  <si>
    <t>Year 1</t>
  </si>
  <si>
    <t>Year 2</t>
  </si>
  <si>
    <t>Year 3</t>
  </si>
  <si>
    <t>Year 4</t>
  </si>
  <si>
    <t>Year 5</t>
  </si>
  <si>
    <t>Terminal</t>
  </si>
  <si>
    <t>Revenue growth rate (%)</t>
  </si>
  <si>
    <t>Revenue ($)</t>
  </si>
  <si>
    <t>EBITDA margin (%)</t>
  </si>
  <si>
    <t>EBITDA ($)</t>
  </si>
  <si>
    <t>FCF conversion (% of EBITDA)</t>
  </si>
  <si>
    <t>Unlevered free cash flow ($)</t>
  </si>
  <si>
    <t>FCF conversion approximates capex + working-capital drag as a simple % haircut on EBITDA.</t>
  </si>
  <si>
    <t>Discount rate / required venture return (%)</t>
  </si>
  <si>
    <t>Terminal growth rate (%)</t>
  </si>
  <si>
    <t>Present value of FCF ($)</t>
  </si>
  <si>
    <t>Terminal value (Year 5) ($)</t>
  </si>
  <si>
    <t>Present value of terminal value ($)</t>
  </si>
  <si>
    <t>Enterprise value (DCF)</t>
  </si>
  <si>
    <t>Sensitivity check: if this output is more than 4x your VC-Method output, one of the two assumption sets (discount rate, growth, or exit multiple) is likely too aggressive.</t>
  </si>
  <si>
    <t>Comparable Company / Transaction Multiples</t>
  </si>
  <si>
    <t>Applies revenue multiples observed in recent comparable funding rounds or acquisitions to your own revenue. Most reliable once you have at least some ARR; source deal data from Carta, PitchBook, or public SaaS-comp trackers.</t>
  </si>
  <si>
    <t>What is a 'revenue multiple'? It's a comparable company's valuation divided by its annual revenue e.g. a company valued at $50M with $5M revenue has a 10x multiple. 'Deal type' means the stage of that transaction, e.g. 'Seed round', 'Series A', or 'Acquisition'. 'Source' should be a real, checkable reference (e.g. 'PitchBook, Q2 2026' or a public press release) never an estimate you made up.</t>
  </si>
  <si>
    <t>Comparable company / deal</t>
  </si>
  <si>
    <t>Sector</t>
  </si>
  <si>
    <t>Deal type</t>
  </si>
  <si>
    <t>Revenue multiple (EV/Revenue)</t>
  </si>
  <si>
    <t>Source</t>
  </si>
  <si>
    <t>Median revenue multiple</t>
  </si>
  <si>
    <t>Your company's annual revenue / run-rate ($)</t>
  </si>
  <si>
    <t>Implied valuation (Comparables)</t>
  </si>
  <si>
    <t>Add or remove comparable rows as needed. A multiple built from fewer than 3-4 deals is a rough signal, not a defensible benchmark.</t>
  </si>
  <si>
    <t>Valuation Summary &amp; Triangulation</t>
  </si>
  <si>
    <t>Method</t>
  </si>
  <si>
    <t>Implied pre-money valuation ($)</t>
  </si>
  <si>
    <t>Notes</t>
  </si>
  <si>
    <t>Berkus Method</t>
  </si>
  <si>
    <t>Pre-revenue</t>
  </si>
  <si>
    <t>Qualitative milestone scoring; capped at $2.5M.</t>
  </si>
  <si>
    <t>Scorecard Method</t>
  </si>
  <si>
    <t>Benchmarked against comparable regional deals.</t>
  </si>
  <si>
    <t>Risk Factor Summation</t>
  </si>
  <si>
    <t>Base valuation adjusted for 12 risk categories.</t>
  </si>
  <si>
    <t>VC Method (dilution-adjusted)</t>
  </si>
  <si>
    <t>Works backward from a projected exit and required return.</t>
  </si>
  <si>
    <t>DCF Method (enterprise value)</t>
  </si>
  <si>
    <t>Series B+</t>
  </si>
  <si>
    <t>Use only as a sanity check before Series B.</t>
  </si>
  <si>
    <t>Comparables</t>
  </si>
  <si>
    <t>Median revenue multiple applied to your run-rate.</t>
  </si>
  <si>
    <t>Minimum</t>
  </si>
  <si>
    <t>Median</t>
  </si>
  <si>
    <t>Average</t>
  </si>
  <si>
    <t>Maximum</t>
  </si>
  <si>
    <t>Read this as a range, not a single number. Investors and founders that anchor on one method — especially DCF pre-revenue — routinely lose credibility at the table. A defensible ask usually sits between the median and average of the stage-appropriate methods above.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</si>
</sst>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#,##0;&quot;($&quot;#,##0\);\-"/>
    <numFmt numFmtId="165" formatCode="0.0%;\(0.0%\);\-"/>
    <numFmt numFmtId="166" formatCode="0.00\x"/>
  </numFmts>
  <fonts count="12">
    <font>
      <sz val="11"/>
      <color theme="1"/>
      <name val="Calibri"/>
      <family val="2"/>
      <charset val="1"/>
    </font>
    <font>
      <sz val="10"/>
      <name val="Arial"/>
      <family val="2"/>
    </font>
    <font>
      <sz val="11"/>
      <color theme="1"/>
      <name val="Open Sauce One"/>
    </font>
    <font>
      <b/>
      <sz val="22"/>
      <color rgb="FF292876"/>
      <name val="Open Sauce One"/>
    </font>
    <font>
      <i/>
      <sz val="13"/>
      <color rgb="FF633DA5"/>
      <name val="Open Sauce One"/>
    </font>
    <font>
      <i/>
      <sz val="9"/>
      <color rgb="FF595959"/>
      <name val="Open Sauce One"/>
    </font>
    <font>
      <b/>
      <sz val="12"/>
      <color rgb="FFFFFFFF"/>
      <name val="Open Sauce One"/>
    </font>
    <font>
      <sz val="10"/>
      <color rgb="FF000000"/>
      <name val="Open Sauce One"/>
    </font>
    <font>
      <sz val="10"/>
      <color rgb="FF0000FF"/>
      <name val="Open Sauce One"/>
    </font>
    <font>
      <sz val="10"/>
      <color rgb="FF008000"/>
      <name val="Open Sauce One"/>
    </font>
    <font>
      <b/>
      <sz val="10"/>
      <color rgb="FFFFFFFF"/>
      <name val="Open Sauce One"/>
    </font>
    <font>
      <b/>
      <sz val="10"/>
      <color rgb="FF000000"/>
      <name val="Open Sauce One"/>
    </font>
  </fonts>
  <fills count="6">
    <fill>
      <patternFill patternType="none"/>
    </fill>
    <fill>
      <patternFill patternType="gray125"/>
    </fill>
    <fill>
      <patternFill patternType="solid">
        <fgColor rgb="FF292876"/>
        <bgColor rgb="FF333333"/>
      </patternFill>
    </fill>
    <fill>
      <patternFill patternType="solid">
        <fgColor rgb="FFFFFF00"/>
        <bgColor rgb="FFFFFF00"/>
      </patternFill>
    </fill>
    <fill>
      <patternFill patternType="solid">
        <fgColor rgb="FF633DA5"/>
        <bgColor rgb="FF595959"/>
      </patternFill>
    </fill>
    <fill>
      <patternFill patternType="solid">
        <fgColor rgb="FFF2F2F2"/>
        <bgColor rgb="FFF9F9F9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8" fillId="3" borderId="1" xfId="0" applyFont="1" applyFill="1" applyBorder="1"/>
    <xf numFmtId="0" fontId="7" fillId="0" borderId="1" xfId="0" applyFont="1" applyBorder="1"/>
    <xf numFmtId="0" fontId="10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2" fillId="0" borderId="1" xfId="0" applyFont="1" applyBorder="1"/>
    <xf numFmtId="164" fontId="11" fillId="5" borderId="1" xfId="0" applyNumberFormat="1" applyFont="1" applyFill="1" applyBorder="1"/>
    <xf numFmtId="0" fontId="2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164" fontId="7" fillId="0" borderId="1" xfId="0" applyNumberFormat="1" applyFont="1" applyBorder="1" applyAlignment="1">
      <alignment vertical="center"/>
    </xf>
    <xf numFmtId="165" fontId="8" fillId="3" borderId="1" xfId="0" applyNumberFormat="1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11" fillId="5" borderId="1" xfId="0" applyNumberFormat="1" applyFont="1" applyFill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164" fontId="8" fillId="3" borderId="1" xfId="0" applyNumberFormat="1" applyFont="1" applyFill="1" applyBorder="1" applyAlignment="1">
      <alignment vertical="center"/>
    </xf>
    <xf numFmtId="165" fontId="7" fillId="0" borderId="1" xfId="0" applyNumberFormat="1" applyFont="1" applyBorder="1" applyAlignment="1">
      <alignment vertical="center"/>
    </xf>
    <xf numFmtId="165" fontId="11" fillId="0" borderId="1" xfId="0" applyNumberFormat="1" applyFont="1" applyBorder="1" applyAlignment="1">
      <alignment vertical="center"/>
    </xf>
    <xf numFmtId="164" fontId="11" fillId="0" borderId="1" xfId="0" applyNumberFormat="1" applyFont="1" applyBorder="1" applyAlignment="1">
      <alignment vertical="center"/>
    </xf>
    <xf numFmtId="1" fontId="8" fillId="3" borderId="1" xfId="0" applyNumberFormat="1" applyFont="1" applyFill="1" applyBorder="1" applyAlignment="1">
      <alignment vertical="center"/>
    </xf>
    <xf numFmtId="166" fontId="7" fillId="0" borderId="1" xfId="0" applyNumberFormat="1" applyFont="1" applyBorder="1" applyAlignment="1">
      <alignment vertical="center"/>
    </xf>
    <xf numFmtId="166" fontId="8" fillId="3" borderId="1" xfId="0" applyNumberFormat="1" applyFont="1" applyFill="1" applyBorder="1"/>
    <xf numFmtId="166" fontId="11" fillId="0" borderId="1" xfId="0" applyNumberFormat="1" applyFont="1" applyBorder="1"/>
    <xf numFmtId="164" fontId="9" fillId="0" borderId="1" xfId="0" applyNumberFormat="1" applyFont="1" applyBorder="1"/>
    <xf numFmtId="0" fontId="6" fillId="2" borderId="0" xfId="0" applyFont="1" applyFill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10" fillId="4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vertical="top" wrapText="1"/>
    </xf>
    <xf numFmtId="0" fontId="6" fillId="2" borderId="0" xfId="0" applyFont="1" applyFill="1" applyAlignment="1">
      <alignment horizontal="left" vertical="center" indent="1"/>
    </xf>
    <xf numFmtId="0" fontId="9" fillId="0" borderId="1" xfId="0" applyFont="1" applyBorder="1" applyAlignment="1"/>
    <xf numFmtId="0" fontId="11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F7A3D"/>
      <rgbColor rgb="FFBFBFBF"/>
      <rgbColor rgb="FF878787"/>
      <rgbColor rgb="FF9999FF"/>
      <rgbColor rgb="FFB72894"/>
      <rgbColor rgb="FFF9F9F9"/>
      <rgbColor rgb="FFF2F2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F81BD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633DA5"/>
      <rgbColor rgb="FF29287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IN" sz="1800" b="1" strike="noStrike" spc="-1">
                <a:solidFill>
                  <a:srgbClr val="000000"/>
                </a:solidFill>
                <a:latin typeface="Calibri"/>
              </a:rPr>
              <a:t>Implied valuation by method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'8 · Valuation Summary'!$D$5</c:f>
              <c:strCache>
                <c:ptCount val="1"/>
                <c:pt idx="0">
                  <c:v>Implied pre-money valuation ($)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'8 · Valuation Summary'!$B$6:$B$11</c:f>
              <c:strCache>
                <c:ptCount val="6"/>
                <c:pt idx="0">
                  <c:v>Berkus Method</c:v>
                </c:pt>
                <c:pt idx="1">
                  <c:v>Scorecard Method</c:v>
                </c:pt>
                <c:pt idx="2">
                  <c:v>Risk Factor Summation</c:v>
                </c:pt>
                <c:pt idx="3">
                  <c:v>VC Method (dilution-adjusted)</c:v>
                </c:pt>
                <c:pt idx="4">
                  <c:v>DCF Method (enterprise value)</c:v>
                </c:pt>
                <c:pt idx="5">
                  <c:v>Comparables</c:v>
                </c:pt>
              </c:strCache>
            </c:strRef>
          </c:cat>
          <c:val>
            <c:numRef>
              <c:f>'8 · Valuation Summary'!$D$6:$D$11</c:f>
              <c:numCache>
                <c:formatCode>\$#,##0;"($"#,##0\);\-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BA-4F39-9A4B-7B7BBF782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014943"/>
        <c:axId val="26538598"/>
      </c:barChart>
      <c:catAx>
        <c:axId val="1901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26538598"/>
        <c:crosses val="autoZero"/>
        <c:auto val="1"/>
        <c:lblAlgn val="ctr"/>
        <c:lblOffset val="100"/>
        <c:noMultiLvlLbl val="0"/>
      </c:catAx>
      <c:valAx>
        <c:axId val="2653859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IN" sz="1000" b="1" strike="noStrike" spc="-1">
                    <a:solidFill>
                      <a:srgbClr val="000000"/>
                    </a:solidFill>
                    <a:latin typeface="Calibri"/>
                  </a:rPr>
                  <a:t>Pre-money valuation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;&quot;($&quot;#,##0\);\-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19014943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26082</xdr:colOff>
      <xdr:row>0</xdr:row>
      <xdr:rowOff>47625</xdr:rowOff>
    </xdr:from>
    <xdr:to>
      <xdr:col>1</xdr:col>
      <xdr:colOff>1292225</xdr:colOff>
      <xdr:row>2</xdr:row>
      <xdr:rowOff>153942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5A761CD-77A9-459F-6EA7-4DAB3899D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632" y="47625"/>
          <a:ext cx="1266143" cy="4682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4</xdr:col>
      <xdr:colOff>1983600</xdr:colOff>
      <xdr:row>38</xdr:row>
      <xdr:rowOff>107140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92876"/>
  </sheetPr>
  <dimension ref="B4:E28"/>
  <sheetViews>
    <sheetView showGridLines="0" topLeftCell="A5" zoomScaleNormal="100" workbookViewId="0">
      <selection activeCell="G22" sqref="G22"/>
    </sheetView>
  </sheetViews>
  <sheetFormatPr defaultColWidth="8.5703125" defaultRowHeight="14.1"/>
  <cols>
    <col min="1" max="1" width="3" style="8" customWidth="1"/>
    <col min="2" max="2" width="34" style="8" customWidth="1"/>
    <col min="3" max="3" width="58" style="8" customWidth="1"/>
    <col min="4" max="4" width="43.5703125" style="8" customWidth="1"/>
    <col min="5" max="5" width="20" style="8" customWidth="1"/>
    <col min="6" max="16384" width="8.5703125" style="8"/>
  </cols>
  <sheetData>
    <row r="4" spans="2:5" ht="27.6">
      <c r="B4" s="34" t="s">
        <v>0</v>
      </c>
      <c r="C4" s="34"/>
      <c r="D4" s="34"/>
      <c r="E4" s="34"/>
    </row>
    <row r="5" spans="2:5" ht="16.5">
      <c r="B5" s="35" t="s">
        <v>1</v>
      </c>
      <c r="C5" s="35"/>
      <c r="D5" s="35"/>
      <c r="E5" s="35"/>
    </row>
    <row r="7" spans="2:5" ht="27.75" customHeight="1">
      <c r="B7" s="32" t="s">
        <v>2</v>
      </c>
      <c r="C7" s="32"/>
      <c r="D7" s="32"/>
      <c r="E7" s="32"/>
    </row>
    <row r="9" spans="2:5" ht="21.75" customHeight="1">
      <c r="B9" s="30" t="s">
        <v>3</v>
      </c>
      <c r="C9" s="30"/>
      <c r="D9" s="30"/>
      <c r="E9" s="30"/>
    </row>
    <row r="10" spans="2:5" ht="19.5" customHeight="1">
      <c r="B10" s="37" t="s">
        <v>4</v>
      </c>
      <c r="C10" s="37"/>
      <c r="D10" s="37"/>
      <c r="E10" s="37"/>
    </row>
    <row r="11" spans="2:5" ht="19.5" customHeight="1">
      <c r="B11" s="37" t="s">
        <v>5</v>
      </c>
      <c r="C11" s="37"/>
      <c r="D11" s="37"/>
      <c r="E11" s="37"/>
    </row>
    <row r="12" spans="2:5" ht="19.5" customHeight="1">
      <c r="B12" s="37" t="s">
        <v>6</v>
      </c>
      <c r="C12" s="37"/>
      <c r="D12" s="37"/>
      <c r="E12" s="37"/>
    </row>
    <row r="14" spans="2:5" ht="21.75" customHeight="1">
      <c r="B14" s="30" t="s">
        <v>7</v>
      </c>
      <c r="C14" s="30"/>
      <c r="D14" s="30"/>
      <c r="E14" s="30"/>
    </row>
    <row r="15" spans="2:5" ht="18" customHeight="1">
      <c r="B15" s="18" t="s">
        <v>8</v>
      </c>
      <c r="C15" s="36" t="s">
        <v>9</v>
      </c>
      <c r="D15" s="36"/>
      <c r="E15" s="36"/>
    </row>
    <row r="16" spans="2:5" ht="18" customHeight="1">
      <c r="B16" s="20" t="s">
        <v>8</v>
      </c>
      <c r="C16" s="36" t="s">
        <v>10</v>
      </c>
      <c r="D16" s="36"/>
      <c r="E16" s="36"/>
    </row>
    <row r="17" spans="2:5" ht="18" customHeight="1">
      <c r="B17" s="9" t="s">
        <v>8</v>
      </c>
      <c r="C17" s="36" t="s">
        <v>11</v>
      </c>
      <c r="D17" s="36"/>
      <c r="E17" s="36"/>
    </row>
    <row r="19" spans="2:5" ht="21.75" customHeight="1">
      <c r="B19" s="30" t="s">
        <v>12</v>
      </c>
      <c r="C19" s="30"/>
      <c r="D19" s="30"/>
      <c r="E19" s="30"/>
    </row>
    <row r="20" spans="2:5" ht="30" customHeight="1">
      <c r="B20" s="4" t="s">
        <v>13</v>
      </c>
      <c r="C20" s="4" t="s">
        <v>14</v>
      </c>
      <c r="D20" s="4" t="s">
        <v>15</v>
      </c>
      <c r="E20" s="4"/>
    </row>
    <row r="21" spans="2:5" ht="27.75" customHeight="1">
      <c r="B21" s="20" t="s">
        <v>16</v>
      </c>
      <c r="C21" s="20" t="s">
        <v>17</v>
      </c>
      <c r="D21" s="11" t="s">
        <v>18</v>
      </c>
      <c r="E21" s="15"/>
    </row>
    <row r="22" spans="2:5" ht="27.75" customHeight="1">
      <c r="B22" s="20" t="s">
        <v>19</v>
      </c>
      <c r="C22" s="20" t="s">
        <v>20</v>
      </c>
      <c r="D22" s="11" t="s">
        <v>21</v>
      </c>
      <c r="E22" s="15"/>
    </row>
    <row r="23" spans="2:5" ht="27.75" customHeight="1">
      <c r="B23" s="20" t="s">
        <v>22</v>
      </c>
      <c r="C23" s="20" t="s">
        <v>20</v>
      </c>
      <c r="D23" s="11" t="s">
        <v>23</v>
      </c>
      <c r="E23" s="15"/>
    </row>
    <row r="24" spans="2:5" ht="27.75" customHeight="1">
      <c r="B24" s="20" t="s">
        <v>24</v>
      </c>
      <c r="C24" s="20" t="s">
        <v>25</v>
      </c>
      <c r="D24" s="11" t="s">
        <v>26</v>
      </c>
      <c r="E24" s="15"/>
    </row>
    <row r="25" spans="2:5" ht="27.75" customHeight="1">
      <c r="B25" s="20" t="s">
        <v>27</v>
      </c>
      <c r="C25" s="20" t="s">
        <v>28</v>
      </c>
      <c r="D25" s="11" t="s">
        <v>29</v>
      </c>
      <c r="E25" s="15"/>
    </row>
    <row r="26" spans="2:5" ht="27.75" customHeight="1">
      <c r="B26" s="20" t="s">
        <v>30</v>
      </c>
      <c r="C26" s="20" t="s">
        <v>31</v>
      </c>
      <c r="D26" s="11" t="s">
        <v>32</v>
      </c>
      <c r="E26" s="15"/>
    </row>
    <row r="28" spans="2:5" ht="27.75" customHeight="1">
      <c r="B28" s="32" t="s">
        <v>33</v>
      </c>
      <c r="C28" s="32"/>
      <c r="D28" s="32"/>
      <c r="E28" s="32"/>
    </row>
  </sheetData>
  <sheetProtection algorithmName="SHA-512" hashValue="KpwYNCNLt3si419S2nm29omxLkRzNYG9OS1++NPyh+loG2EaENYLQW2l8GSiOzgp3QrYDIAGm4NPfY4MdoiDRQ==" saltValue="lYaYvoq4P3w4THoltYsAcg==" spinCount="100000" sheet="1" objects="1" scenarios="1"/>
  <mergeCells count="13">
    <mergeCell ref="C17:E17"/>
    <mergeCell ref="B19:E19"/>
    <mergeCell ref="B28:E28"/>
    <mergeCell ref="B10:E10"/>
    <mergeCell ref="B11:E11"/>
    <mergeCell ref="B12:E12"/>
    <mergeCell ref="B14:E14"/>
    <mergeCell ref="C15:E15"/>
    <mergeCell ref="B4:E4"/>
    <mergeCell ref="B5:E5"/>
    <mergeCell ref="B7:E7"/>
    <mergeCell ref="B9:E9"/>
    <mergeCell ref="C16:E16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33DA5"/>
  </sheetPr>
  <dimension ref="B2:D15"/>
  <sheetViews>
    <sheetView showGridLines="0" zoomScaleNormal="100" workbookViewId="0">
      <pane xSplit="1" ySplit="3" topLeftCell="B4" activePane="bottomRight" state="frozen"/>
      <selection pane="bottomRight" activeCell="D8" sqref="A1:XFD1048576"/>
      <selection pane="bottomLeft" activeCell="A4" sqref="A4"/>
      <selection pane="topRight" activeCell="B1" sqref="B1"/>
    </sheetView>
  </sheetViews>
  <sheetFormatPr defaultColWidth="8.5703125" defaultRowHeight="14.1"/>
  <cols>
    <col min="1" max="1" width="3" style="8" customWidth="1"/>
    <col min="2" max="2" width="30" style="8" customWidth="1"/>
    <col min="3" max="3" width="22" style="8" customWidth="1"/>
    <col min="4" max="4" width="55" style="8" customWidth="1"/>
    <col min="5" max="16384" width="8.5703125" style="8"/>
  </cols>
  <sheetData>
    <row r="2" spans="2:4" ht="21.75" customHeight="1">
      <c r="B2" s="30" t="s">
        <v>34</v>
      </c>
      <c r="C2" s="30"/>
      <c r="D2" s="30"/>
    </row>
    <row r="3" spans="2:4" ht="15.75" customHeight="1">
      <c r="B3" s="32" t="s">
        <v>35</v>
      </c>
      <c r="C3" s="32"/>
      <c r="D3" s="32"/>
    </row>
    <row r="5" spans="2:4" ht="30" customHeight="1">
      <c r="B5" s="4" t="s">
        <v>36</v>
      </c>
      <c r="C5" s="4" t="s">
        <v>37</v>
      </c>
      <c r="D5" s="4" t="s">
        <v>38</v>
      </c>
    </row>
    <row r="6" spans="2:4" ht="33.75" customHeight="1">
      <c r="B6" s="17" t="s">
        <v>39</v>
      </c>
      <c r="C6" s="18"/>
      <c r="D6" s="19" t="s">
        <v>40</v>
      </c>
    </row>
    <row r="7" spans="2:4" ht="33.75" customHeight="1">
      <c r="B7" s="17" t="s">
        <v>41</v>
      </c>
      <c r="C7" s="18"/>
      <c r="D7" s="19" t="s">
        <v>42</v>
      </c>
    </row>
    <row r="8" spans="2:4" ht="33.75" customHeight="1">
      <c r="B8" s="17" t="s">
        <v>43</v>
      </c>
      <c r="C8" s="18"/>
      <c r="D8" s="19" t="s">
        <v>44</v>
      </c>
    </row>
    <row r="9" spans="2:4" ht="33.75" customHeight="1">
      <c r="B9" s="17" t="s">
        <v>45</v>
      </c>
      <c r="C9" s="18"/>
      <c r="D9" s="19" t="s">
        <v>46</v>
      </c>
    </row>
    <row r="10" spans="2:4" ht="33.75" customHeight="1">
      <c r="B10" s="17" t="s">
        <v>47</v>
      </c>
      <c r="C10" s="18"/>
      <c r="D10" s="19" t="s">
        <v>48</v>
      </c>
    </row>
    <row r="11" spans="2:4" ht="33.75" customHeight="1">
      <c r="B11" s="17" t="s">
        <v>49</v>
      </c>
      <c r="C11" s="18"/>
      <c r="D11" s="19" t="s">
        <v>50</v>
      </c>
    </row>
    <row r="12" spans="2:4" ht="33.75" customHeight="1">
      <c r="B12" s="17" t="s">
        <v>51</v>
      </c>
      <c r="C12" s="18">
        <v>0</v>
      </c>
      <c r="D12" s="19" t="s">
        <v>52</v>
      </c>
    </row>
    <row r="13" spans="2:4" ht="33.75" customHeight="1">
      <c r="B13" s="17" t="s">
        <v>53</v>
      </c>
      <c r="C13" s="18">
        <v>0</v>
      </c>
      <c r="D13" s="19" t="s">
        <v>54</v>
      </c>
    </row>
    <row r="15" spans="2:4" ht="15.75" customHeight="1">
      <c r="B15" s="32" t="s">
        <v>55</v>
      </c>
      <c r="C15" s="32"/>
      <c r="D15" s="32"/>
    </row>
  </sheetData>
  <mergeCells count="3">
    <mergeCell ref="B2:D2"/>
    <mergeCell ref="B3:D3"/>
    <mergeCell ref="B15:D15"/>
  </mergeCells>
  <dataValidations count="1">
    <dataValidation type="list" allowBlank="1" sqref="C11" xr:uid="{00000000-0002-0000-0100-000000000000}">
      <formula1>"Pre-revenue,Pre-seed,Seed,Series A,Series B+"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B72894"/>
  </sheetPr>
  <dimension ref="B2:F14"/>
  <sheetViews>
    <sheetView showGridLines="0" zoomScaleNormal="100" workbookViewId="0">
      <pane xSplit="1" ySplit="4" topLeftCell="B5" activePane="bottomRight" state="frozen"/>
      <selection pane="bottomRight" activeCell="C10" sqref="C10"/>
      <selection pane="bottomLeft" activeCell="A5" sqref="A5"/>
      <selection pane="topRight" activeCell="B1" sqref="B1"/>
    </sheetView>
  </sheetViews>
  <sheetFormatPr defaultColWidth="8.5703125" defaultRowHeight="14.1"/>
  <cols>
    <col min="1" max="1" width="3" style="8" customWidth="1"/>
    <col min="2" max="2" width="20" style="8" customWidth="1"/>
    <col min="3" max="3" width="66.140625" style="8" customWidth="1"/>
    <col min="4" max="4" width="14" style="8" customWidth="1"/>
    <col min="5" max="6" width="18" style="8" customWidth="1"/>
    <col min="7" max="16384" width="8.5703125" style="8"/>
  </cols>
  <sheetData>
    <row r="2" spans="2:6" ht="21.75" customHeight="1">
      <c r="B2" s="30" t="s">
        <v>56</v>
      </c>
      <c r="C2" s="30"/>
      <c r="D2" s="30"/>
      <c r="E2" s="30"/>
      <c r="F2" s="30"/>
    </row>
    <row r="3" spans="2:6">
      <c r="B3" s="31" t="str">
        <f>"Company: "&amp;'1 · Company Inputs'!C6&amp;"   |   Stage: "&amp;'1 · Company Inputs'!C11</f>
        <v xml:space="preserve">Company:    |   Stage: </v>
      </c>
      <c r="C3" s="31"/>
      <c r="D3" s="31"/>
      <c r="E3" s="31"/>
      <c r="F3" s="31"/>
    </row>
    <row r="4" spans="2:6" ht="48" customHeight="1">
      <c r="B4" s="32" t="s">
        <v>57</v>
      </c>
      <c r="C4" s="32"/>
      <c r="D4" s="32"/>
      <c r="E4" s="32"/>
      <c r="F4" s="32"/>
    </row>
    <row r="6" spans="2:6" ht="30" customHeight="1">
      <c r="B6" s="4" t="s">
        <v>58</v>
      </c>
      <c r="C6" s="4" t="s">
        <v>59</v>
      </c>
      <c r="D6" s="4" t="s">
        <v>60</v>
      </c>
      <c r="E6" s="4" t="s">
        <v>61</v>
      </c>
      <c r="F6" s="4" t="s">
        <v>62</v>
      </c>
    </row>
    <row r="7" spans="2:6" ht="57.75" customHeight="1">
      <c r="B7" s="11" t="s">
        <v>63</v>
      </c>
      <c r="C7" s="11" t="s">
        <v>64</v>
      </c>
      <c r="D7" s="12">
        <v>500000</v>
      </c>
      <c r="E7" s="13">
        <v>0</v>
      </c>
      <c r="F7" s="12">
        <f>IFERROR(MIN(D7,D7*E7),0)</f>
        <v>0</v>
      </c>
    </row>
    <row r="8" spans="2:6" ht="57.75" customHeight="1">
      <c r="B8" s="11" t="s">
        <v>65</v>
      </c>
      <c r="C8" s="11" t="s">
        <v>66</v>
      </c>
      <c r="D8" s="12">
        <v>500000</v>
      </c>
      <c r="E8" s="13">
        <v>0</v>
      </c>
      <c r="F8" s="12">
        <f>IFERROR(MIN(D8,D8*E8),0)</f>
        <v>0</v>
      </c>
    </row>
    <row r="9" spans="2:6" ht="57.75" customHeight="1">
      <c r="B9" s="11" t="s">
        <v>67</v>
      </c>
      <c r="C9" s="11" t="s">
        <v>68</v>
      </c>
      <c r="D9" s="12">
        <v>500000</v>
      </c>
      <c r="E9" s="13">
        <v>0</v>
      </c>
      <c r="F9" s="12">
        <f>IFERROR(MIN(D9,D9*E9),0)</f>
        <v>0</v>
      </c>
    </row>
    <row r="10" spans="2:6" ht="57.75" customHeight="1">
      <c r="B10" s="11" t="s">
        <v>69</v>
      </c>
      <c r="C10" s="11" t="s">
        <v>70</v>
      </c>
      <c r="D10" s="12">
        <v>500000</v>
      </c>
      <c r="E10" s="13">
        <v>0</v>
      </c>
      <c r="F10" s="12">
        <f>IFERROR(MIN(D10,D10*E10),0)</f>
        <v>0</v>
      </c>
    </row>
    <row r="11" spans="2:6" ht="57.75" customHeight="1">
      <c r="B11" s="11" t="s">
        <v>71</v>
      </c>
      <c r="C11" s="11" t="s">
        <v>72</v>
      </c>
      <c r="D11" s="12">
        <v>500000</v>
      </c>
      <c r="E11" s="13">
        <v>0</v>
      </c>
      <c r="F11" s="12">
        <f>IFERROR(MIN(D11,D11*E11),0)</f>
        <v>0</v>
      </c>
    </row>
    <row r="12" spans="2:6">
      <c r="B12" s="38" t="s">
        <v>73</v>
      </c>
      <c r="C12" s="38"/>
      <c r="D12" s="38"/>
      <c r="E12" s="15"/>
      <c r="F12" s="16">
        <f>SUM(F7:F11)</f>
        <v>0</v>
      </c>
    </row>
    <row r="14" spans="2:6" ht="27.75" customHeight="1">
      <c r="B14" s="32" t="s">
        <v>74</v>
      </c>
      <c r="C14" s="32"/>
      <c r="D14" s="32"/>
      <c r="E14" s="32"/>
      <c r="F14" s="32"/>
    </row>
  </sheetData>
  <mergeCells count="5">
    <mergeCell ref="B2:F2"/>
    <mergeCell ref="B3:F3"/>
    <mergeCell ref="B4:F4"/>
    <mergeCell ref="B12:D12"/>
    <mergeCell ref="B14:F14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B72894"/>
  </sheetPr>
  <dimension ref="B2:F24"/>
  <sheetViews>
    <sheetView showGridLines="0" zoomScaleNormal="100" workbookViewId="0">
      <pane xSplit="1" ySplit="4" topLeftCell="B5" activePane="bottomRight" state="frozen"/>
      <selection pane="bottomRight" activeCell="B9" sqref="B9:F9"/>
      <selection pane="bottomLeft" activeCell="A5" sqref="A5"/>
      <selection pane="topRight" activeCell="B1" sqref="B1"/>
    </sheetView>
  </sheetViews>
  <sheetFormatPr defaultColWidth="8.5703125" defaultRowHeight="14.1"/>
  <cols>
    <col min="1" max="1" width="3" style="8" customWidth="1"/>
    <col min="2" max="2" width="30" style="8" customWidth="1"/>
    <col min="3" max="3" width="12" style="8" customWidth="1"/>
    <col min="4" max="4" width="18" style="8" customWidth="1"/>
    <col min="5" max="5" width="14" style="8" customWidth="1"/>
    <col min="6" max="6" width="45.85546875" style="8" customWidth="1"/>
    <col min="7" max="16384" width="8.5703125" style="8"/>
  </cols>
  <sheetData>
    <row r="2" spans="2:6" ht="21.75" customHeight="1">
      <c r="B2" s="30" t="s">
        <v>75</v>
      </c>
      <c r="C2" s="30"/>
      <c r="D2" s="30"/>
      <c r="E2" s="30"/>
      <c r="F2" s="30"/>
    </row>
    <row r="3" spans="2:6">
      <c r="B3" s="31" t="str">
        <f>"Company: "&amp;'1 · Company Inputs'!C6&amp;"   |   Stage: "&amp;'1 · Company Inputs'!C11</f>
        <v xml:space="preserve">Company:    |   Stage: </v>
      </c>
      <c r="C3" s="31"/>
      <c r="D3" s="31"/>
      <c r="E3" s="31"/>
      <c r="F3" s="31"/>
    </row>
    <row r="4" spans="2:6" ht="27.75" customHeight="1">
      <c r="B4" s="32" t="s">
        <v>76</v>
      </c>
      <c r="C4" s="32"/>
      <c r="D4" s="32"/>
      <c r="E4" s="32"/>
      <c r="F4" s="32"/>
    </row>
    <row r="6" spans="2:6" ht="33.75" customHeight="1">
      <c r="B6" s="39" t="s">
        <v>77</v>
      </c>
      <c r="C6" s="39"/>
      <c r="D6" s="39"/>
      <c r="E6" s="21">
        <v>0</v>
      </c>
      <c r="F6" s="10" t="s">
        <v>78</v>
      </c>
    </row>
    <row r="8" spans="2:6" ht="18" customHeight="1">
      <c r="B8" s="33" t="s">
        <v>79</v>
      </c>
      <c r="C8" s="33"/>
      <c r="D8" s="33"/>
      <c r="E8" s="33"/>
      <c r="F8" s="33"/>
    </row>
    <row r="9" spans="2:6" ht="33.75" customHeight="1">
      <c r="B9" s="32" t="s">
        <v>80</v>
      </c>
      <c r="C9" s="32"/>
      <c r="D9" s="32"/>
      <c r="E9" s="32"/>
      <c r="F9" s="32"/>
    </row>
    <row r="11" spans="2:6" ht="30" customHeight="1">
      <c r="B11" s="4" t="s">
        <v>81</v>
      </c>
      <c r="C11" s="4" t="s">
        <v>82</v>
      </c>
      <c r="D11" s="4" t="s">
        <v>83</v>
      </c>
      <c r="E11" s="4" t="s">
        <v>84</v>
      </c>
      <c r="F11" s="4" t="s">
        <v>85</v>
      </c>
    </row>
    <row r="12" spans="2:6" ht="39.75" customHeight="1">
      <c r="B12" s="11" t="s">
        <v>86</v>
      </c>
      <c r="C12" s="22">
        <v>0.3</v>
      </c>
      <c r="D12" s="13">
        <v>1</v>
      </c>
      <c r="E12" s="22">
        <f t="shared" ref="E12:E18" si="0">C12*D12</f>
        <v>0.3</v>
      </c>
      <c r="F12" s="19" t="s">
        <v>87</v>
      </c>
    </row>
    <row r="13" spans="2:6" ht="39.75" customHeight="1">
      <c r="B13" s="11" t="s">
        <v>88</v>
      </c>
      <c r="C13" s="22">
        <v>0.25</v>
      </c>
      <c r="D13" s="13">
        <v>1</v>
      </c>
      <c r="E13" s="22">
        <f t="shared" si="0"/>
        <v>0.25</v>
      </c>
      <c r="F13" s="19" t="s">
        <v>89</v>
      </c>
    </row>
    <row r="14" spans="2:6" ht="39.75" customHeight="1">
      <c r="B14" s="11" t="s">
        <v>90</v>
      </c>
      <c r="C14" s="22">
        <v>0.15</v>
      </c>
      <c r="D14" s="13">
        <v>1</v>
      </c>
      <c r="E14" s="22">
        <f t="shared" si="0"/>
        <v>0.15</v>
      </c>
      <c r="F14" s="19" t="s">
        <v>91</v>
      </c>
    </row>
    <row r="15" spans="2:6" ht="39.75" customHeight="1">
      <c r="B15" s="11" t="s">
        <v>92</v>
      </c>
      <c r="C15" s="22">
        <v>0.1</v>
      </c>
      <c r="D15" s="13">
        <v>1</v>
      </c>
      <c r="E15" s="22">
        <f t="shared" si="0"/>
        <v>0.1</v>
      </c>
      <c r="F15" s="19" t="s">
        <v>93</v>
      </c>
    </row>
    <row r="16" spans="2:6" ht="39.75" customHeight="1">
      <c r="B16" s="11" t="s">
        <v>94</v>
      </c>
      <c r="C16" s="22">
        <v>0.1</v>
      </c>
      <c r="D16" s="13">
        <v>1</v>
      </c>
      <c r="E16" s="22">
        <f t="shared" si="0"/>
        <v>0.1</v>
      </c>
      <c r="F16" s="19" t="s">
        <v>95</v>
      </c>
    </row>
    <row r="17" spans="2:6" ht="39.75" customHeight="1">
      <c r="B17" s="11" t="s">
        <v>96</v>
      </c>
      <c r="C17" s="22">
        <v>0.05</v>
      </c>
      <c r="D17" s="13">
        <v>1</v>
      </c>
      <c r="E17" s="22">
        <f t="shared" si="0"/>
        <v>0.05</v>
      </c>
      <c r="F17" s="19" t="s">
        <v>97</v>
      </c>
    </row>
    <row r="18" spans="2:6" ht="39.75" customHeight="1">
      <c r="B18" s="11" t="s">
        <v>98</v>
      </c>
      <c r="C18" s="22">
        <v>0.05</v>
      </c>
      <c r="D18" s="13">
        <v>1</v>
      </c>
      <c r="E18" s="22">
        <f t="shared" si="0"/>
        <v>0.05</v>
      </c>
      <c r="F18" s="19" t="s">
        <v>99</v>
      </c>
    </row>
    <row r="19" spans="2:6">
      <c r="B19" s="14" t="s">
        <v>100</v>
      </c>
      <c r="C19" s="23">
        <f>SUM(C12:C18)</f>
        <v>1</v>
      </c>
      <c r="D19" s="15"/>
      <c r="E19" s="15"/>
    </row>
    <row r="20" spans="2:6">
      <c r="B20" s="14" t="s">
        <v>101</v>
      </c>
      <c r="C20" s="15"/>
      <c r="D20" s="15"/>
      <c r="E20" s="23">
        <f>SUM(E12:E18)</f>
        <v>1</v>
      </c>
    </row>
    <row r="22" spans="2:6">
      <c r="B22" s="38" t="s">
        <v>102</v>
      </c>
      <c r="C22" s="38"/>
      <c r="D22" s="15"/>
      <c r="E22" s="16">
        <f>E6*E20</f>
        <v>0</v>
      </c>
    </row>
    <row r="24" spans="2:6" ht="27.75" customHeight="1">
      <c r="B24" s="32" t="s">
        <v>103</v>
      </c>
      <c r="C24" s="32"/>
      <c r="D24" s="32"/>
      <c r="E24" s="32"/>
      <c r="F24" s="32"/>
    </row>
  </sheetData>
  <mergeCells count="8">
    <mergeCell ref="B9:F9"/>
    <mergeCell ref="B22:C22"/>
    <mergeCell ref="B24:F24"/>
    <mergeCell ref="B2:F2"/>
    <mergeCell ref="B3:F3"/>
    <mergeCell ref="B4:F4"/>
    <mergeCell ref="B6:D6"/>
    <mergeCell ref="B8:F8"/>
  </mergeCells>
  <pageMargins left="0.75" right="0.75" top="1" bottom="1" header="0.511811023622047" footer="0.511811023622047"/>
  <pageSetup paperSize="9" orientation="portrait" horizontalDpi="300" verticalDpi="30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B72894"/>
  </sheetPr>
  <dimension ref="B2:E27"/>
  <sheetViews>
    <sheetView showGridLines="0" zoomScaleNormal="100" workbookViewId="0">
      <pane xSplit="1" ySplit="4" topLeftCell="B5" activePane="bottomRight" state="frozen"/>
      <selection pane="bottomRight" activeCell="C16" sqref="C16"/>
      <selection pane="bottomLeft" activeCell="A5" sqref="A5"/>
      <selection pane="topRight" activeCell="B1" sqref="B1"/>
    </sheetView>
  </sheetViews>
  <sheetFormatPr defaultColWidth="8.5703125" defaultRowHeight="14.1"/>
  <cols>
    <col min="1" max="1" width="3" style="8" customWidth="1"/>
    <col min="2" max="2" width="28" style="8" customWidth="1"/>
    <col min="3" max="3" width="44.5703125" style="8" customWidth="1"/>
    <col min="4" max="4" width="16" style="8" customWidth="1"/>
    <col min="5" max="5" width="18" style="8" customWidth="1"/>
    <col min="6" max="16384" width="8.5703125" style="8"/>
  </cols>
  <sheetData>
    <row r="2" spans="2:5" ht="21.75" customHeight="1">
      <c r="B2" s="30" t="s">
        <v>104</v>
      </c>
      <c r="C2" s="30"/>
      <c r="D2" s="30"/>
      <c r="E2" s="30"/>
    </row>
    <row r="3" spans="2:5">
      <c r="B3" s="31" t="str">
        <f>"Company: "&amp;'1 · Company Inputs'!C6&amp;"   |   Stage: "&amp;'1 · Company Inputs'!C11</f>
        <v xml:space="preserve">Company:    |   Stage: </v>
      </c>
      <c r="C3" s="31"/>
      <c r="D3" s="31"/>
      <c r="E3" s="31"/>
    </row>
    <row r="4" spans="2:5" ht="27.75" customHeight="1">
      <c r="B4" s="32" t="s">
        <v>105</v>
      </c>
      <c r="C4" s="32"/>
      <c r="D4" s="32"/>
      <c r="E4" s="32"/>
    </row>
    <row r="6" spans="2:5">
      <c r="B6" s="39" t="s">
        <v>106</v>
      </c>
      <c r="C6" s="39"/>
      <c r="D6" s="21">
        <v>0</v>
      </c>
    </row>
    <row r="7" spans="2:5">
      <c r="B7" s="39" t="s">
        <v>107</v>
      </c>
      <c r="C7" s="39"/>
      <c r="D7" s="21">
        <v>250000</v>
      </c>
    </row>
    <row r="9" spans="2:5" ht="18" customHeight="1">
      <c r="B9" s="33" t="s">
        <v>108</v>
      </c>
      <c r="C9" s="33"/>
      <c r="D9" s="33"/>
      <c r="E9" s="33"/>
    </row>
    <row r="10" spans="2:5" ht="27.6" customHeight="1">
      <c r="B10" s="32" t="s">
        <v>109</v>
      </c>
      <c r="C10" s="32"/>
      <c r="D10" s="32"/>
      <c r="E10" s="32"/>
    </row>
    <row r="12" spans="2:5" ht="30" customHeight="1">
      <c r="B12" s="4" t="s">
        <v>110</v>
      </c>
      <c r="C12" s="4" t="s">
        <v>111</v>
      </c>
      <c r="D12" s="4" t="s">
        <v>112</v>
      </c>
      <c r="E12" s="4" t="s">
        <v>113</v>
      </c>
    </row>
    <row r="13" spans="2:5" ht="30.95" customHeight="1">
      <c r="B13" s="20" t="s">
        <v>114</v>
      </c>
      <c r="C13" s="11" t="s">
        <v>115</v>
      </c>
      <c r="D13" s="18">
        <v>0</v>
      </c>
      <c r="E13" s="12">
        <f t="shared" ref="E13:E24" si="0">D13*$D$7</f>
        <v>0</v>
      </c>
    </row>
    <row r="14" spans="2:5" ht="30.95" customHeight="1">
      <c r="B14" s="20" t="s">
        <v>116</v>
      </c>
      <c r="C14" s="11" t="s">
        <v>117</v>
      </c>
      <c r="D14" s="18">
        <v>0</v>
      </c>
      <c r="E14" s="12">
        <f t="shared" si="0"/>
        <v>0</v>
      </c>
    </row>
    <row r="15" spans="2:5" ht="30.95" customHeight="1">
      <c r="B15" s="20" t="s">
        <v>118</v>
      </c>
      <c r="C15" s="11" t="s">
        <v>119</v>
      </c>
      <c r="D15" s="18">
        <v>0</v>
      </c>
      <c r="E15" s="12">
        <f t="shared" si="0"/>
        <v>0</v>
      </c>
    </row>
    <row r="16" spans="2:5" ht="30.95" customHeight="1">
      <c r="B16" s="20" t="s">
        <v>120</v>
      </c>
      <c r="C16" s="11" t="s">
        <v>121</v>
      </c>
      <c r="D16" s="18">
        <v>0</v>
      </c>
      <c r="E16" s="12">
        <f t="shared" si="0"/>
        <v>0</v>
      </c>
    </row>
    <row r="17" spans="2:5" ht="30.95" customHeight="1">
      <c r="B17" s="20" t="s">
        <v>122</v>
      </c>
      <c r="C17" s="11" t="s">
        <v>123</v>
      </c>
      <c r="D17" s="18">
        <v>0</v>
      </c>
      <c r="E17" s="12">
        <f t="shared" si="0"/>
        <v>0</v>
      </c>
    </row>
    <row r="18" spans="2:5" ht="30.95" customHeight="1">
      <c r="B18" s="20" t="s">
        <v>124</v>
      </c>
      <c r="C18" s="11" t="s">
        <v>125</v>
      </c>
      <c r="D18" s="18">
        <v>0</v>
      </c>
      <c r="E18" s="12">
        <f t="shared" si="0"/>
        <v>0</v>
      </c>
    </row>
    <row r="19" spans="2:5" ht="30.95" customHeight="1">
      <c r="B19" s="20" t="s">
        <v>126</v>
      </c>
      <c r="C19" s="11" t="s">
        <v>127</v>
      </c>
      <c r="D19" s="18">
        <v>0</v>
      </c>
      <c r="E19" s="12">
        <f t="shared" si="0"/>
        <v>0</v>
      </c>
    </row>
    <row r="20" spans="2:5" ht="30.95" customHeight="1">
      <c r="B20" s="20" t="s">
        <v>128</v>
      </c>
      <c r="C20" s="11" t="s">
        <v>129</v>
      </c>
      <c r="D20" s="18">
        <v>0</v>
      </c>
      <c r="E20" s="12">
        <f t="shared" si="0"/>
        <v>0</v>
      </c>
    </row>
    <row r="21" spans="2:5" ht="30.95" customHeight="1">
      <c r="B21" s="20" t="s">
        <v>130</v>
      </c>
      <c r="C21" s="11" t="s">
        <v>131</v>
      </c>
      <c r="D21" s="18">
        <v>0</v>
      </c>
      <c r="E21" s="12">
        <f t="shared" si="0"/>
        <v>0</v>
      </c>
    </row>
    <row r="22" spans="2:5" ht="30.95" customHeight="1">
      <c r="B22" s="20" t="s">
        <v>132</v>
      </c>
      <c r="C22" s="11" t="s">
        <v>133</v>
      </c>
      <c r="D22" s="18">
        <v>0</v>
      </c>
      <c r="E22" s="12">
        <f t="shared" si="0"/>
        <v>0</v>
      </c>
    </row>
    <row r="23" spans="2:5" ht="30.95" customHeight="1">
      <c r="B23" s="20" t="s">
        <v>134</v>
      </c>
      <c r="C23" s="11" t="s">
        <v>135</v>
      </c>
      <c r="D23" s="18">
        <v>0</v>
      </c>
      <c r="E23" s="12">
        <f t="shared" si="0"/>
        <v>0</v>
      </c>
    </row>
    <row r="24" spans="2:5" ht="30.95" customHeight="1">
      <c r="B24" s="20" t="s">
        <v>136</v>
      </c>
      <c r="C24" s="11" t="s">
        <v>137</v>
      </c>
      <c r="D24" s="18">
        <v>0</v>
      </c>
      <c r="E24" s="12">
        <f t="shared" si="0"/>
        <v>0</v>
      </c>
    </row>
    <row r="25" spans="2:5">
      <c r="B25" s="38" t="s">
        <v>138</v>
      </c>
      <c r="C25" s="38"/>
      <c r="D25" s="15"/>
      <c r="E25" s="24">
        <f>SUM(E13:E24)</f>
        <v>0</v>
      </c>
    </row>
    <row r="27" spans="2:5">
      <c r="B27" s="38" t="s">
        <v>139</v>
      </c>
      <c r="C27" s="38"/>
      <c r="D27" s="15"/>
      <c r="E27" s="16">
        <f>D6+E25</f>
        <v>0</v>
      </c>
    </row>
  </sheetData>
  <mergeCells count="9">
    <mergeCell ref="B9:E9"/>
    <mergeCell ref="B10:E10"/>
    <mergeCell ref="B25:C25"/>
    <mergeCell ref="B27:C27"/>
    <mergeCell ref="B2:E2"/>
    <mergeCell ref="B3:E3"/>
    <mergeCell ref="B4:E4"/>
    <mergeCell ref="B6:C6"/>
    <mergeCell ref="B7:C7"/>
  </mergeCells>
  <pageMargins left="0.75" right="0.75" top="1" bottom="1" header="0.511811023622047" footer="0.511811023622047"/>
  <pageSetup paperSize="9" orientation="portrait" horizontalDpi="300" verticalDpi="300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72894"/>
  </sheetPr>
  <dimension ref="B2:D21"/>
  <sheetViews>
    <sheetView showGridLines="0" tabSelected="1" zoomScaleNormal="100" workbookViewId="0">
      <pane xSplit="1" ySplit="4" topLeftCell="B5" activePane="bottomRight" state="frozen"/>
      <selection pane="bottomRight" activeCell="G13" sqref="G13"/>
      <selection pane="bottomLeft" activeCell="A5" sqref="A5"/>
      <selection pane="topRight" activeCell="B1" sqref="B1"/>
    </sheetView>
  </sheetViews>
  <sheetFormatPr defaultColWidth="8.5703125" defaultRowHeight="14.1"/>
  <cols>
    <col min="1" max="1" width="3" style="8" customWidth="1"/>
    <col min="2" max="2" width="38" style="8" customWidth="1"/>
    <col min="3" max="3" width="18" style="8" customWidth="1"/>
    <col min="4" max="4" width="48" style="8" customWidth="1"/>
    <col min="5" max="16384" width="8.5703125" style="8"/>
  </cols>
  <sheetData>
    <row r="2" spans="2:4" ht="21.75" customHeight="1">
      <c r="B2" s="30" t="s">
        <v>140</v>
      </c>
      <c r="C2" s="30"/>
      <c r="D2" s="30"/>
    </row>
    <row r="3" spans="2:4">
      <c r="B3" s="31" t="str">
        <f>"Company: "&amp;'1 · Company Inputs'!C6&amp;"   |   Stage: "&amp;'1 · Company Inputs'!C11</f>
        <v xml:space="preserve">Company:    |   Stage: </v>
      </c>
      <c r="C3" s="31"/>
      <c r="D3" s="31"/>
    </row>
    <row r="4" spans="2:4" ht="31.5" customHeight="1">
      <c r="B4" s="32" t="s">
        <v>141</v>
      </c>
      <c r="C4" s="32"/>
      <c r="D4" s="32"/>
    </row>
    <row r="6" spans="2:4" ht="30" customHeight="1">
      <c r="B6" s="4" t="s">
        <v>36</v>
      </c>
      <c r="C6" s="4" t="s">
        <v>37</v>
      </c>
      <c r="D6" s="4" t="s">
        <v>38</v>
      </c>
    </row>
    <row r="7" spans="2:4" ht="45.75" customHeight="1">
      <c r="B7" s="17" t="s">
        <v>142</v>
      </c>
      <c r="C7" s="21">
        <v>0</v>
      </c>
      <c r="D7" s="19" t="s">
        <v>143</v>
      </c>
    </row>
    <row r="8" spans="2:4" ht="45.75" customHeight="1">
      <c r="B8" s="17" t="s">
        <v>144</v>
      </c>
      <c r="C8" s="25">
        <v>0</v>
      </c>
      <c r="D8" s="19" t="s">
        <v>145</v>
      </c>
    </row>
    <row r="9" spans="2:4" ht="45.75" customHeight="1">
      <c r="B9" s="17" t="s">
        <v>146</v>
      </c>
      <c r="C9" s="13">
        <v>0.4</v>
      </c>
      <c r="D9" s="19" t="s">
        <v>147</v>
      </c>
    </row>
    <row r="10" spans="2:4" ht="45.75" customHeight="1">
      <c r="B10" s="17" t="s">
        <v>148</v>
      </c>
      <c r="C10" s="21">
        <v>0</v>
      </c>
      <c r="D10" s="19" t="s">
        <v>149</v>
      </c>
    </row>
    <row r="11" spans="2:4" ht="45.75" customHeight="1">
      <c r="B11" s="17" t="s">
        <v>150</v>
      </c>
      <c r="C11" s="13">
        <v>0.2</v>
      </c>
      <c r="D11" s="19" t="s">
        <v>151</v>
      </c>
    </row>
    <row r="13" spans="2:4" ht="19.5" customHeight="1">
      <c r="B13" s="33" t="s">
        <v>152</v>
      </c>
      <c r="C13" s="33"/>
      <c r="D13" s="33"/>
    </row>
    <row r="14" spans="2:4">
      <c r="B14" s="20" t="s">
        <v>153</v>
      </c>
      <c r="C14" s="26">
        <f>IFERROR((1+C9)^C8,0)</f>
        <v>1</v>
      </c>
      <c r="D14" s="15"/>
    </row>
    <row r="15" spans="2:4">
      <c r="B15" s="20" t="s">
        <v>154</v>
      </c>
      <c r="C15" s="12">
        <f>IFERROR(C7/C14,0)</f>
        <v>0</v>
      </c>
      <c r="D15" s="15"/>
    </row>
    <row r="16" spans="2:4">
      <c r="B16" s="14" t="s">
        <v>155</v>
      </c>
      <c r="C16" s="16">
        <f>C15-C10</f>
        <v>0</v>
      </c>
      <c r="D16" s="15"/>
    </row>
    <row r="17" spans="2:4">
      <c r="B17" s="20" t="s">
        <v>156</v>
      </c>
      <c r="C17" s="22">
        <f>IFERROR(C10/C15,0)</f>
        <v>0</v>
      </c>
      <c r="D17" s="15"/>
    </row>
    <row r="18" spans="2:4">
      <c r="B18" s="20" t="s">
        <v>157</v>
      </c>
      <c r="C18" s="22">
        <f>IFERROR(C17/(1-C11),0)</f>
        <v>0</v>
      </c>
      <c r="D18" s="15"/>
    </row>
    <row r="19" spans="2:4">
      <c r="B19" s="14" t="s">
        <v>158</v>
      </c>
      <c r="C19" s="16">
        <f>IFERROR((C10/C18)-C10,0)</f>
        <v>0</v>
      </c>
      <c r="D19" s="15"/>
    </row>
    <row r="21" spans="2:4" ht="27.75" customHeight="1">
      <c r="B21" s="32" t="s">
        <v>159</v>
      </c>
      <c r="C21" s="32"/>
      <c r="D21" s="32"/>
    </row>
  </sheetData>
  <mergeCells count="5">
    <mergeCell ref="B2:D2"/>
    <mergeCell ref="B3:D3"/>
    <mergeCell ref="B4:D4"/>
    <mergeCell ref="B13:D13"/>
    <mergeCell ref="B21:D21"/>
  </mergeCells>
  <pageMargins left="0.75" right="0.75" top="1" bottom="1" header="0.511811023622047" footer="0.511811023622047"/>
  <pageSetup paperSize="9" orientation="portrait" horizontalDpi="300" verticalDpi="300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B72894"/>
  </sheetPr>
  <dimension ref="B2:H24"/>
  <sheetViews>
    <sheetView showGridLines="0" zoomScale="130" zoomScaleNormal="130" workbookViewId="0">
      <pane xSplit="1" ySplit="4" topLeftCell="B5" activePane="bottomRight" state="frozen"/>
      <selection pane="bottomRight" activeCell="B4" sqref="B4:H4"/>
      <selection pane="bottomLeft" activeCell="A5" sqref="A5"/>
      <selection pane="topRight" activeCell="B1" sqref="B1"/>
    </sheetView>
  </sheetViews>
  <sheetFormatPr defaultColWidth="8.5703125" defaultRowHeight="14.1"/>
  <cols>
    <col min="1" max="1" width="3" style="8" customWidth="1"/>
    <col min="2" max="2" width="30" style="8" customWidth="1"/>
    <col min="3" max="7" width="14" style="8" customWidth="1"/>
    <col min="8" max="8" width="16" style="8" customWidth="1"/>
    <col min="9" max="16384" width="8.5703125" style="8"/>
  </cols>
  <sheetData>
    <row r="2" spans="2:8" ht="21.75" customHeight="1">
      <c r="B2" s="30" t="s">
        <v>160</v>
      </c>
      <c r="C2" s="30"/>
      <c r="D2" s="30"/>
      <c r="E2" s="30"/>
      <c r="F2" s="30"/>
      <c r="G2" s="30"/>
      <c r="H2" s="30"/>
    </row>
    <row r="3" spans="2:8">
      <c r="B3" s="31" t="str">
        <f>"Company: "&amp;'1 · Company Inputs'!C6&amp;"   |   Stage: "&amp;'1 · Company Inputs'!C11</f>
        <v xml:space="preserve">Company:    |   Stage: </v>
      </c>
      <c r="C3" s="31"/>
      <c r="D3" s="31"/>
      <c r="E3" s="31"/>
      <c r="F3" s="31"/>
      <c r="G3" s="31"/>
      <c r="H3" s="31"/>
    </row>
    <row r="4" spans="2:8" ht="31.5" customHeight="1">
      <c r="B4" s="32" t="s">
        <v>161</v>
      </c>
      <c r="C4" s="32"/>
      <c r="D4" s="32"/>
      <c r="E4" s="32"/>
      <c r="F4" s="32"/>
      <c r="G4" s="32"/>
      <c r="H4" s="32"/>
    </row>
    <row r="5" spans="2:8" ht="45.75" customHeight="1">
      <c r="B5" s="32" t="s">
        <v>162</v>
      </c>
      <c r="C5" s="32"/>
      <c r="D5" s="32"/>
      <c r="E5" s="32"/>
      <c r="F5" s="32"/>
      <c r="G5" s="32"/>
      <c r="H5" s="32"/>
    </row>
    <row r="7" spans="2:8" ht="30" customHeight="1">
      <c r="B7" s="4"/>
      <c r="C7" s="4" t="s">
        <v>163</v>
      </c>
      <c r="D7" s="4" t="s">
        <v>164</v>
      </c>
      <c r="E7" s="4" t="s">
        <v>165</v>
      </c>
      <c r="F7" s="4" t="s">
        <v>166</v>
      </c>
      <c r="G7" s="4" t="s">
        <v>167</v>
      </c>
      <c r="H7" s="4" t="s">
        <v>168</v>
      </c>
    </row>
    <row r="8" spans="2:8">
      <c r="B8" s="14" t="s">
        <v>169</v>
      </c>
      <c r="C8" s="13">
        <v>1.5</v>
      </c>
      <c r="D8" s="13">
        <v>1</v>
      </c>
      <c r="E8" s="13">
        <v>0.6</v>
      </c>
      <c r="F8" s="13">
        <v>0.4</v>
      </c>
      <c r="G8" s="13">
        <v>0.3</v>
      </c>
      <c r="H8" s="15"/>
    </row>
    <row r="9" spans="2:8">
      <c r="B9" s="14" t="s">
        <v>170</v>
      </c>
      <c r="C9" s="21">
        <v>0</v>
      </c>
      <c r="D9" s="12">
        <f>C9*(1+D8)</f>
        <v>0</v>
      </c>
      <c r="E9" s="12">
        <f>D9*(1+E8)</f>
        <v>0</v>
      </c>
      <c r="F9" s="12">
        <f>E9*(1+F8)</f>
        <v>0</v>
      </c>
      <c r="G9" s="12">
        <f>F9*(1+G8)</f>
        <v>0</v>
      </c>
      <c r="H9" s="15"/>
    </row>
    <row r="10" spans="2:8">
      <c r="B10" s="14" t="s">
        <v>171</v>
      </c>
      <c r="C10" s="13">
        <v>-0.3</v>
      </c>
      <c r="D10" s="13">
        <v>-0.1</v>
      </c>
      <c r="E10" s="13">
        <v>0.05</v>
      </c>
      <c r="F10" s="13">
        <v>0.15</v>
      </c>
      <c r="G10" s="13">
        <v>0.22</v>
      </c>
      <c r="H10" s="15"/>
    </row>
    <row r="11" spans="2:8">
      <c r="B11" s="20" t="s">
        <v>172</v>
      </c>
      <c r="C11" s="12">
        <f>C9*C10</f>
        <v>0</v>
      </c>
      <c r="D11" s="12">
        <f>D9*D10</f>
        <v>0</v>
      </c>
      <c r="E11" s="12">
        <f>E9*E10</f>
        <v>0</v>
      </c>
      <c r="F11" s="12">
        <f>F9*F10</f>
        <v>0</v>
      </c>
      <c r="G11" s="12">
        <f>G9*G10</f>
        <v>0</v>
      </c>
      <c r="H11" s="15"/>
    </row>
    <row r="12" spans="2:8">
      <c r="B12" s="14" t="s">
        <v>173</v>
      </c>
      <c r="C12" s="13">
        <v>0.8</v>
      </c>
      <c r="D12" s="13">
        <v>0.8</v>
      </c>
      <c r="E12" s="13">
        <v>0.8</v>
      </c>
      <c r="F12" s="13">
        <v>0.8</v>
      </c>
      <c r="G12" s="13">
        <v>0.8</v>
      </c>
      <c r="H12" s="15"/>
    </row>
    <row r="13" spans="2:8">
      <c r="B13" s="14" t="s">
        <v>174</v>
      </c>
      <c r="C13" s="24">
        <f>C11*C12</f>
        <v>0</v>
      </c>
      <c r="D13" s="24">
        <f>D11*D12</f>
        <v>0</v>
      </c>
      <c r="E13" s="24">
        <f>E11*E12</f>
        <v>0</v>
      </c>
      <c r="F13" s="24">
        <f>F11*F12</f>
        <v>0</v>
      </c>
      <c r="G13" s="24">
        <f>G11*G12</f>
        <v>0</v>
      </c>
      <c r="H13" s="15"/>
    </row>
    <row r="14" spans="2:8" ht="13.5" customHeight="1">
      <c r="B14" s="32" t="s">
        <v>175</v>
      </c>
      <c r="C14" s="32"/>
      <c r="D14" s="32"/>
      <c r="E14" s="32"/>
      <c r="F14" s="32"/>
      <c r="G14" s="32"/>
      <c r="H14" s="32"/>
    </row>
    <row r="15" spans="2:8">
      <c r="B15" s="38" t="s">
        <v>176</v>
      </c>
      <c r="C15" s="38"/>
      <c r="D15" s="38"/>
      <c r="E15" s="13">
        <v>0.35</v>
      </c>
    </row>
    <row r="16" spans="2:8">
      <c r="B16" s="38" t="s">
        <v>177</v>
      </c>
      <c r="C16" s="38"/>
      <c r="D16" s="38"/>
      <c r="E16" s="13">
        <v>0.03</v>
      </c>
    </row>
    <row r="18" spans="2:8">
      <c r="B18" s="20" t="s">
        <v>178</v>
      </c>
      <c r="C18" s="12">
        <f>IFERROR(C13/(1+$E$15)^1,0)</f>
        <v>0</v>
      </c>
      <c r="D18" s="12">
        <f>IFERROR(D13/(1+$E$15)^2,0)</f>
        <v>0</v>
      </c>
      <c r="E18" s="12">
        <f>IFERROR(E13/(1+$E$15)^3,0)</f>
        <v>0</v>
      </c>
      <c r="F18" s="12">
        <f>IFERROR(F13/(1+$E$15)^4,0)</f>
        <v>0</v>
      </c>
      <c r="G18" s="12">
        <f>IFERROR(G13/(1+$E$15)^5,0)</f>
        <v>0</v>
      </c>
      <c r="H18" s="15"/>
    </row>
    <row r="19" spans="2:8">
      <c r="B19" s="20" t="s">
        <v>179</v>
      </c>
      <c r="C19" s="15"/>
      <c r="D19" s="15"/>
      <c r="E19" s="15"/>
      <c r="F19" s="15"/>
      <c r="G19" s="15"/>
      <c r="H19" s="12">
        <f>IFERROR(G13*(1+$E$16)/($E$15-$E$16),0)</f>
        <v>0</v>
      </c>
    </row>
    <row r="20" spans="2:8">
      <c r="B20" s="20" t="s">
        <v>180</v>
      </c>
      <c r="C20" s="15"/>
      <c r="D20" s="15"/>
      <c r="E20" s="15"/>
      <c r="F20" s="15"/>
      <c r="G20" s="15"/>
      <c r="H20" s="12">
        <f>IFERROR(H19/(1+$E$15)^5,0)</f>
        <v>0</v>
      </c>
    </row>
    <row r="22" spans="2:8">
      <c r="B22" s="38" t="s">
        <v>181</v>
      </c>
      <c r="C22" s="38"/>
      <c r="D22" s="38"/>
      <c r="E22" s="16">
        <f>SUM(C18:G18)+H20</f>
        <v>0</v>
      </c>
    </row>
    <row r="24" spans="2:8" ht="27.75" customHeight="1">
      <c r="B24" s="32" t="s">
        <v>182</v>
      </c>
      <c r="C24" s="32"/>
      <c r="D24" s="32"/>
      <c r="E24" s="32"/>
      <c r="F24" s="32"/>
      <c r="G24" s="32"/>
      <c r="H24" s="32"/>
    </row>
  </sheetData>
  <mergeCells count="9">
    <mergeCell ref="B15:D15"/>
    <mergeCell ref="B16:D16"/>
    <mergeCell ref="B22:D22"/>
    <mergeCell ref="B24:H24"/>
    <mergeCell ref="B2:H2"/>
    <mergeCell ref="B3:H3"/>
    <mergeCell ref="B4:H4"/>
    <mergeCell ref="B5:H5"/>
    <mergeCell ref="B14:H14"/>
  </mergeCells>
  <pageMargins left="0.75" right="0.75" top="1" bottom="1" header="0.511811023622047" footer="0.511811023622047"/>
  <pageSetup paperSize="9" orientation="portrait" horizontalDpi="300" verticalDpi="300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B72894"/>
  </sheetPr>
  <dimension ref="B2:F37"/>
  <sheetViews>
    <sheetView showGridLines="0" zoomScaleNormal="100" workbookViewId="0">
      <pane xSplit="1" ySplit="4" topLeftCell="B6" activePane="bottomRight" state="frozen"/>
      <selection pane="bottomRight" activeCell="E37" sqref="E37"/>
      <selection pane="bottomLeft" activeCell="A5" sqref="A5"/>
      <selection pane="topRight" activeCell="B1" sqref="B1"/>
    </sheetView>
  </sheetViews>
  <sheetFormatPr defaultColWidth="8.5703125" defaultRowHeight="14.1"/>
  <cols>
    <col min="1" max="1" width="3" style="1" customWidth="1"/>
    <col min="2" max="2" width="24" style="1" customWidth="1"/>
    <col min="3" max="3" width="20" style="1" customWidth="1"/>
    <col min="4" max="4" width="16" style="1" customWidth="1"/>
    <col min="5" max="5" width="18" style="1" customWidth="1"/>
    <col min="6" max="6" width="30" style="1" customWidth="1"/>
    <col min="7" max="16384" width="8.5703125" style="1"/>
  </cols>
  <sheetData>
    <row r="2" spans="2:6" ht="21.75" customHeight="1">
      <c r="B2" s="41" t="s">
        <v>183</v>
      </c>
      <c r="C2" s="41"/>
      <c r="D2" s="41"/>
      <c r="E2" s="41"/>
      <c r="F2" s="41"/>
    </row>
    <row r="3" spans="2:6">
      <c r="B3" s="42" t="str">
        <f>"Company: "&amp;'1 · Company Inputs'!C6&amp;"   |   Stage: "&amp;'1 · Company Inputs'!C11</f>
        <v xml:space="preserve">Company:    |   Stage: </v>
      </c>
      <c r="C3" s="42"/>
      <c r="D3" s="42"/>
      <c r="E3" s="42"/>
      <c r="F3" s="42"/>
    </row>
    <row r="4" spans="2:6" ht="27.75" customHeight="1">
      <c r="B4" s="40" t="s">
        <v>184</v>
      </c>
      <c r="C4" s="40"/>
      <c r="D4" s="40"/>
      <c r="E4" s="40"/>
      <c r="F4" s="40"/>
    </row>
    <row r="5" spans="2:6" ht="42" customHeight="1">
      <c r="B5" s="40" t="s">
        <v>185</v>
      </c>
      <c r="C5" s="40"/>
      <c r="D5" s="40"/>
      <c r="E5" s="40"/>
      <c r="F5" s="40"/>
    </row>
    <row r="7" spans="2:6" ht="30" customHeight="1">
      <c r="B7" s="4" t="s">
        <v>186</v>
      </c>
      <c r="C7" s="4" t="s">
        <v>187</v>
      </c>
      <c r="D7" s="4" t="s">
        <v>188</v>
      </c>
      <c r="E7" s="4" t="s">
        <v>189</v>
      </c>
      <c r="F7" s="4" t="s">
        <v>190</v>
      </c>
    </row>
    <row r="8" spans="2:6">
      <c r="B8" s="2"/>
      <c r="C8" s="2"/>
      <c r="D8" s="2"/>
      <c r="E8" s="27"/>
      <c r="F8" s="2"/>
    </row>
    <row r="9" spans="2:6">
      <c r="B9" s="2"/>
      <c r="C9" s="2"/>
      <c r="D9" s="2"/>
      <c r="E9" s="27"/>
      <c r="F9" s="2"/>
    </row>
    <row r="10" spans="2:6">
      <c r="B10" s="2"/>
      <c r="C10" s="2"/>
      <c r="D10" s="2"/>
      <c r="E10" s="27"/>
      <c r="F10" s="2"/>
    </row>
    <row r="11" spans="2:6">
      <c r="B11" s="2"/>
      <c r="C11" s="2"/>
      <c r="D11" s="2"/>
      <c r="E11" s="27"/>
      <c r="F11" s="2"/>
    </row>
    <row r="12" spans="2:6">
      <c r="B12" s="2"/>
      <c r="C12" s="2"/>
      <c r="D12" s="2"/>
      <c r="E12" s="27"/>
      <c r="F12" s="2"/>
    </row>
    <row r="14" spans="2:6">
      <c r="B14" s="43" t="s">
        <v>191</v>
      </c>
      <c r="C14" s="43"/>
      <c r="D14" s="6"/>
      <c r="E14" s="28">
        <f>IFERROR(MEDIAN(E8:E12),0)</f>
        <v>0</v>
      </c>
      <c r="F14" s="6"/>
    </row>
    <row r="15" spans="2:6">
      <c r="B15" s="43" t="s">
        <v>192</v>
      </c>
      <c r="C15" s="43"/>
      <c r="D15" s="6"/>
      <c r="E15" s="29">
        <f>'1 · Company Inputs'!C13</f>
        <v>0</v>
      </c>
      <c r="F15" s="6"/>
    </row>
    <row r="17" spans="2:6">
      <c r="B17" s="43" t="s">
        <v>193</v>
      </c>
      <c r="C17" s="43"/>
      <c r="D17" s="6"/>
      <c r="E17" s="7">
        <f>E14*E15</f>
        <v>0</v>
      </c>
      <c r="F17" s="6"/>
    </row>
    <row r="19" spans="2:6" ht="19.5" customHeight="1">
      <c r="B19" s="40" t="s">
        <v>194</v>
      </c>
      <c r="C19" s="40"/>
      <c r="D19" s="40"/>
      <c r="E19" s="40"/>
      <c r="F19" s="40"/>
    </row>
    <row r="37" spans="5:5">
      <c r="E37" s="8"/>
    </row>
  </sheetData>
  <mergeCells count="8">
    <mergeCell ref="B15:C15"/>
    <mergeCell ref="B17:C17"/>
    <mergeCell ref="B19:F19"/>
    <mergeCell ref="B2:F2"/>
    <mergeCell ref="B3:F3"/>
    <mergeCell ref="B4:F4"/>
    <mergeCell ref="B5:F5"/>
    <mergeCell ref="B14:C14"/>
  </mergeCells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292876"/>
  </sheetPr>
  <dimension ref="B2:E18"/>
  <sheetViews>
    <sheetView showGridLines="0" zoomScaleNormal="100" workbookViewId="0">
      <pane xSplit="1" ySplit="4" topLeftCell="B5" activePane="bottomRight" state="frozen"/>
      <selection pane="bottomRight" activeCell="I29" sqref="I29"/>
      <selection pane="bottomLeft" activeCell="A5" sqref="A5"/>
      <selection pane="topRight" activeCell="B1" sqref="B1"/>
    </sheetView>
  </sheetViews>
  <sheetFormatPr defaultColWidth="8.5703125" defaultRowHeight="14.1"/>
  <cols>
    <col min="1" max="1" width="3" style="1" customWidth="1"/>
    <col min="2" max="2" width="32" style="1" customWidth="1"/>
    <col min="3" max="3" width="18" style="1" customWidth="1"/>
    <col min="4" max="4" width="24" style="1" customWidth="1"/>
    <col min="5" max="5" width="48" style="1" customWidth="1"/>
    <col min="6" max="16384" width="8.5703125" style="1"/>
  </cols>
  <sheetData>
    <row r="2" spans="2:5" ht="21.75" customHeight="1">
      <c r="B2" s="41" t="s">
        <v>195</v>
      </c>
      <c r="C2" s="41"/>
      <c r="D2" s="41"/>
      <c r="E2" s="41"/>
    </row>
    <row r="3" spans="2:5">
      <c r="B3" s="42" t="str">
        <f>"Company: "&amp;'1 · Company Inputs'!C6&amp;"   |   Valuation date: "&amp;'1 · Company Inputs'!C10</f>
        <v xml:space="preserve">Company:    |   Valuation date: </v>
      </c>
      <c r="C3" s="42"/>
      <c r="D3" s="42"/>
      <c r="E3" s="42"/>
    </row>
    <row r="5" spans="2:5" ht="30" customHeight="1">
      <c r="B5" s="4" t="s">
        <v>196</v>
      </c>
      <c r="C5" s="4" t="s">
        <v>14</v>
      </c>
      <c r="D5" s="4" t="s">
        <v>197</v>
      </c>
      <c r="E5" s="4" t="s">
        <v>198</v>
      </c>
    </row>
    <row r="6" spans="2:5" ht="25.5" customHeight="1">
      <c r="B6" s="3" t="s">
        <v>199</v>
      </c>
      <c r="C6" s="3" t="s">
        <v>200</v>
      </c>
      <c r="D6" s="29">
        <f>IFERROR('2 · Berkus Method'!F12,0)</f>
        <v>0</v>
      </c>
      <c r="E6" s="5" t="s">
        <v>201</v>
      </c>
    </row>
    <row r="7" spans="2:5" ht="25.5" customHeight="1">
      <c r="B7" s="3" t="s">
        <v>202</v>
      </c>
      <c r="C7" s="3" t="s">
        <v>20</v>
      </c>
      <c r="D7" s="29">
        <f>IFERROR('3 · Scorecard Method'!E22,0)</f>
        <v>0</v>
      </c>
      <c r="E7" s="5" t="s">
        <v>203</v>
      </c>
    </row>
    <row r="8" spans="2:5" ht="25.5" customHeight="1">
      <c r="B8" s="3" t="s">
        <v>204</v>
      </c>
      <c r="C8" s="3" t="s">
        <v>20</v>
      </c>
      <c r="D8" s="29">
        <f>IFERROR('4 · Risk Factor Summation'!E27,0)</f>
        <v>0</v>
      </c>
      <c r="E8" s="5" t="s">
        <v>205</v>
      </c>
    </row>
    <row r="9" spans="2:5" ht="25.5" customHeight="1">
      <c r="B9" s="3" t="s">
        <v>206</v>
      </c>
      <c r="C9" s="3" t="s">
        <v>25</v>
      </c>
      <c r="D9" s="29">
        <f>IFERROR('5 · VC Method'!C19,0)</f>
        <v>0</v>
      </c>
      <c r="E9" s="5" t="s">
        <v>207</v>
      </c>
    </row>
    <row r="10" spans="2:5" ht="25.5" customHeight="1">
      <c r="B10" s="3" t="s">
        <v>208</v>
      </c>
      <c r="C10" s="3" t="s">
        <v>209</v>
      </c>
      <c r="D10" s="29">
        <f>IFERROR('6 · DCF Method'!E22,0)</f>
        <v>0</v>
      </c>
      <c r="E10" s="5" t="s">
        <v>210</v>
      </c>
    </row>
    <row r="11" spans="2:5" ht="25.5" customHeight="1">
      <c r="B11" s="3" t="s">
        <v>211</v>
      </c>
      <c r="C11" s="3" t="s">
        <v>31</v>
      </c>
      <c r="D11" s="29">
        <f>IFERROR('7 · Comparables'!E17,0)</f>
        <v>0</v>
      </c>
      <c r="E11" s="5" t="s">
        <v>212</v>
      </c>
    </row>
    <row r="13" spans="2:5">
      <c r="B13" s="43" t="s">
        <v>213</v>
      </c>
      <c r="C13" s="43"/>
      <c r="D13" s="7">
        <f>MIN(D6:D11)</f>
        <v>0</v>
      </c>
    </row>
    <row r="14" spans="2:5">
      <c r="B14" s="43" t="s">
        <v>214</v>
      </c>
      <c r="C14" s="43"/>
      <c r="D14" s="7">
        <f>MEDIAN(D6:D11)</f>
        <v>0</v>
      </c>
    </row>
    <row r="15" spans="2:5">
      <c r="B15" s="43" t="s">
        <v>215</v>
      </c>
      <c r="C15" s="43"/>
      <c r="D15" s="7">
        <f>AVERAGE(D6:D11)</f>
        <v>0</v>
      </c>
    </row>
    <row r="16" spans="2:5">
      <c r="B16" s="43" t="s">
        <v>216</v>
      </c>
      <c r="C16" s="43"/>
      <c r="D16" s="7">
        <f>MAX(D6:D11)</f>
        <v>0</v>
      </c>
    </row>
    <row r="18" spans="2:5" ht="42" customHeight="1">
      <c r="B18" s="40" t="s">
        <v>217</v>
      </c>
      <c r="C18" s="40"/>
      <c r="D18" s="40"/>
      <c r="E18" s="40"/>
    </row>
  </sheetData>
  <mergeCells count="7">
    <mergeCell ref="B16:C16"/>
    <mergeCell ref="B18:E18"/>
    <mergeCell ref="B2:E2"/>
    <mergeCell ref="B3:E3"/>
    <mergeCell ref="B13:C13"/>
    <mergeCell ref="B14:C14"/>
    <mergeCell ref="B15:C15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 xmlns="07e3052f-dd80-493e-b073-5a9267ae3764" xsi:nil="true"/>
    <MigrationWizIdPermissionLevels xmlns="07e3052f-dd80-493e-b073-5a9267ae3764" xsi:nil="true"/>
    <_ip_UnifiedCompliancePolicyUIAction xmlns="http://schemas.microsoft.com/sharepoint/v3" xsi:nil="true"/>
    <lcf76f155ced4ddcb4097134ff3c332f1 xmlns="07e3052f-dd80-493e-b073-5a9267ae3764" xsi:nil="true"/>
    <lcf76f155ced4ddcb4097134ff3c332f0 xmlns="07e3052f-dd80-493e-b073-5a9267ae3764" xsi:nil="true"/>
    <MigrationWizIdSecurityGroups xmlns="07e3052f-dd80-493e-b073-5a9267ae3764" xsi:nil="true"/>
    <TaxCatchAll xmlns="0483de9d-17be-4fea-8983-d8f042caf2ff" xsi:nil="true"/>
    <MigrationWizIdVersion xmlns="07e3052f-dd80-493e-b073-5a9267ae3764" xsi:nil="true"/>
    <MigrationWizIdPermissions xmlns="07e3052f-dd80-493e-b073-5a9267ae3764" xsi:nil="true"/>
    <MigrationWizIdDocumentLibraryPermissions xmlns="07e3052f-dd80-493e-b073-5a9267ae3764" xsi:nil="true"/>
    <_ip_UnifiedCompliancePolicyProperties xmlns="http://schemas.microsoft.com/sharepoint/v3" xsi:nil="true"/>
    <lcf76f155ced4ddcb4097134ff3c332f xmlns="07e3052f-dd80-493e-b073-5a9267ae376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31DD586C3C1D4E900F32054B159C17" ma:contentTypeVersion="26" ma:contentTypeDescription="Create a new document." ma:contentTypeScope="" ma:versionID="d6824156a1794f5786e227717aa7136a">
  <xsd:schema xmlns:xsd="http://www.w3.org/2001/XMLSchema" xmlns:xs="http://www.w3.org/2001/XMLSchema" xmlns:p="http://schemas.microsoft.com/office/2006/metadata/properties" xmlns:ns1="http://schemas.microsoft.com/sharepoint/v3" xmlns:ns2="07e3052f-dd80-493e-b073-5a9267ae3764" xmlns:ns3="0483de9d-17be-4fea-8983-d8f042caf2ff" targetNamespace="http://schemas.microsoft.com/office/2006/metadata/properties" ma:root="true" ma:fieldsID="097424cf2a0ce2eb3fa73ead4348c854" ns1:_="" ns2:_="" ns3:_="">
    <xsd:import namespace="http://schemas.microsoft.com/sharepoint/v3"/>
    <xsd:import namespace="07e3052f-dd80-493e-b073-5a9267ae3764"/>
    <xsd:import namespace="0483de9d-17be-4fea-8983-d8f042caf2ff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Version" minOccurs="0"/>
                <xsd:element ref="ns2:MigrationWizIdPermissionLevels" minOccurs="0"/>
                <xsd:element ref="ns2:MigrationWizIdDocumentLibraryPermissions" minOccurs="0"/>
                <xsd:element ref="ns2:MigrationWizIdSecurityGroups" minOccurs="0"/>
                <xsd:element ref="ns2:lcf76f155ced4ddcb4097134ff3c332f0" minOccurs="0"/>
                <xsd:element ref="ns2:lcf76f155ced4ddcb4097134ff3c332f1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e3052f-dd80-493e-b073-5a9267ae3764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MigrationWizIdPermissionLevels" ma:index="11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2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3" nillable="true" ma:displayName="MigrationWizIdSecurityGroups" ma:internalName="MigrationWizIdSecurityGroups">
      <xsd:simpleType>
        <xsd:restriction base="dms:Text"/>
      </xsd:simpleType>
    </xsd:element>
    <xsd:element name="lcf76f155ced4ddcb4097134ff3c332f0" ma:index="14" nillable="true" ma:displayName="Image Tags_0" ma:hidden="true" ma:internalName="lcf76f155ced4ddcb4097134ff3c332f0" ma:readOnly="false">
      <xsd:simpleType>
        <xsd:restriction base="dms:Note"/>
      </xsd:simpleType>
    </xsd:element>
    <xsd:element name="lcf76f155ced4ddcb4097134ff3c332f1" ma:index="15" nillable="true" ma:displayName="Image Tags_0" ma:hidden="true" ma:internalName="lcf76f155ced4ddcb4097134ff3c332f1" ma:readOnly="false">
      <xsd:simpleType>
        <xsd:restriction base="dms:Not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871de680-0493-46ce-a329-1c3c79de96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3de9d-17be-4fea-8983-d8f042caf2ff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8eb097ad-acef-429e-b202-e38ca9c68dac}" ma:internalName="TaxCatchAll" ma:showField="CatchAllData" ma:web="0483de9d-17be-4fea-8983-d8f042caf2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71C70F-8733-4E9D-A510-62A01235CE98}"/>
</file>

<file path=customXml/itemProps2.xml><?xml version="1.0" encoding="utf-8"?>
<ds:datastoreItem xmlns:ds="http://schemas.openxmlformats.org/officeDocument/2006/customXml" ds:itemID="{15E8A3BD-E44C-4644-834A-6F084FA875D4}"/>
</file>

<file path=customXml/itemProps3.xml><?xml version="1.0" encoding="utf-8"?>
<ds:datastoreItem xmlns:ds="http://schemas.openxmlformats.org/officeDocument/2006/customXml" ds:itemID="{9EC87DC5-40BB-4598-A4B4-B0BED1C6DA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/>
  <cp:revision>1</cp:revision>
  <dcterms:created xsi:type="dcterms:W3CDTF">2026-07-14T08:22:22Z</dcterms:created>
  <dcterms:modified xsi:type="dcterms:W3CDTF">2026-07-30T11:43:09Z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0x0101008031DD586C3C1D4E900F32054B159C17</vt:lpwstr>
  </property>
  <property fmtid="{D5CDD505-2E9C-101B-9397-08002B2CF9AE}" pid="3" name="MediaServiceImageTags">
    <vt:lpwstr/>
  </property>
</Properties>
</file>