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SayanBanerjee\Downloads\"/>
    </mc:Choice>
  </mc:AlternateContent>
  <xr:revisionPtr revIDLastSave="0" documentId="8_{487AF6BF-1060-43FC-AD60-4914CD26705A}" xr6:coauthVersionLast="47" xr6:coauthVersionMax="47" xr10:uidLastSave="{00000000-0000-0000-0000-000000000000}"/>
  <bookViews>
    <workbookView xWindow="28635" yWindow="-165" windowWidth="29130" windowHeight="15810" tabRatio="500" firstSheet="1" activeTab="1" xr2:uid="{00000000-000D-0000-FFFF-FFFF00000000}"/>
  </bookViews>
  <sheets>
    <sheet name="Instructions" sheetId="1" r:id="rId1"/>
    <sheet name="ARR-MRR Calculator" sheetId="2" r:id="rId2"/>
    <sheet name="Dashboard" sheetId="3" r:id="rId3"/>
    <sheet name="Definitions &amp; Benchmarks" sheetId="4" r:id="rId4"/>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4" i="3" l="1"/>
  <c r="F22" i="2"/>
  <c r="E22" i="2"/>
  <c r="D22" i="2"/>
  <c r="C22" i="2"/>
  <c r="B22" i="2"/>
  <c r="N21" i="2"/>
  <c r="G21" i="2"/>
  <c r="N20" i="2"/>
  <c r="G20" i="2"/>
  <c r="N19" i="2"/>
  <c r="G19" i="2"/>
  <c r="N18" i="2"/>
  <c r="G18" i="2"/>
  <c r="N17" i="2"/>
  <c r="G17" i="2"/>
  <c r="N16" i="2"/>
  <c r="G16" i="2"/>
  <c r="N15" i="2"/>
  <c r="G15" i="2"/>
  <c r="N14" i="2"/>
  <c r="G14" i="2"/>
  <c r="N13" i="2"/>
  <c r="G13" i="2"/>
  <c r="N12" i="2"/>
  <c r="G12" i="2"/>
  <c r="N11" i="2"/>
  <c r="G11" i="2"/>
  <c r="N10" i="2"/>
  <c r="L10" i="2"/>
  <c r="G10" i="2"/>
  <c r="B10" i="2"/>
  <c r="M10" i="2" s="1"/>
  <c r="G22" i="2" l="1"/>
  <c r="N22" i="2"/>
  <c r="H9" i="3" s="1"/>
  <c r="J10" i="2"/>
  <c r="K10" i="2"/>
  <c r="H10" i="2"/>
  <c r="B11" i="2" l="1"/>
  <c r="I10" i="2"/>
  <c r="L11" i="2" l="1"/>
  <c r="M11" i="2"/>
  <c r="K11" i="2"/>
  <c r="H11" i="2"/>
  <c r="J11" i="2"/>
  <c r="I11" i="2" l="1"/>
  <c r="B12" i="2"/>
  <c r="L12" i="2" l="1"/>
  <c r="H12" i="2"/>
  <c r="M12" i="2"/>
  <c r="K12" i="2"/>
  <c r="J12" i="2"/>
  <c r="I12" i="2" l="1"/>
  <c r="B13" i="2"/>
  <c r="M13" i="2" l="1"/>
  <c r="L13" i="2"/>
  <c r="K13" i="2"/>
  <c r="H13" i="2"/>
  <c r="J13" i="2"/>
  <c r="B14" i="2" l="1"/>
  <c r="I13" i="2"/>
  <c r="H14" i="2" l="1"/>
  <c r="M14" i="2"/>
  <c r="L14" i="2"/>
  <c r="K14" i="2"/>
  <c r="J14" i="2"/>
  <c r="B15" i="2" l="1"/>
  <c r="I14" i="2"/>
  <c r="K15" i="2" l="1"/>
  <c r="H15" i="2"/>
  <c r="J15" i="2"/>
  <c r="M15" i="2"/>
  <c r="L15" i="2"/>
  <c r="B16" i="2" l="1"/>
  <c r="I15" i="2"/>
  <c r="M16" i="2" l="1"/>
  <c r="L16" i="2"/>
  <c r="K16" i="2"/>
  <c r="H16" i="2"/>
  <c r="J16" i="2"/>
  <c r="B17" i="2" l="1"/>
  <c r="I16" i="2"/>
  <c r="H17" i="2" l="1"/>
  <c r="M17" i="2"/>
  <c r="L17" i="2"/>
  <c r="K17" i="2"/>
  <c r="J17" i="2"/>
  <c r="I17" i="2" l="1"/>
  <c r="B18" i="2"/>
  <c r="L18" i="2" l="1"/>
  <c r="K18" i="2"/>
  <c r="J18" i="2"/>
  <c r="M18" i="2"/>
  <c r="H18" i="2"/>
  <c r="I18" i="2" l="1"/>
  <c r="B19" i="2"/>
  <c r="M19" i="2" l="1"/>
  <c r="L19" i="2"/>
  <c r="K19" i="2"/>
  <c r="H19" i="2"/>
  <c r="J19" i="2"/>
  <c r="I19" i="2" l="1"/>
  <c r="B20" i="2"/>
  <c r="K20" i="2" l="1"/>
  <c r="J20" i="2"/>
  <c r="H20" i="2"/>
  <c r="M20" i="2"/>
  <c r="L20" i="2"/>
  <c r="I20" i="2" l="1"/>
  <c r="B21" i="2"/>
  <c r="M21" i="2" l="1"/>
  <c r="M22" i="2" s="1"/>
  <c r="F9" i="3" s="1"/>
  <c r="L21" i="2"/>
  <c r="L22" i="2" s="1"/>
  <c r="D9" i="3" s="1"/>
  <c r="K21" i="2"/>
  <c r="K22" i="2" s="1"/>
  <c r="B9" i="3" s="1"/>
  <c r="J21" i="2"/>
  <c r="H21" i="2"/>
  <c r="J22" i="2" l="1"/>
  <c r="I21" i="2"/>
  <c r="H22" i="2"/>
  <c r="I22" i="2" s="1"/>
  <c r="H4" i="3" l="1"/>
  <c r="F4" i="3"/>
  <c r="D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3" authorId="0" shapeId="0" xr:uid="{00000000-0006-0000-0100-000001000000}">
      <text>
        <r>
          <rPr>
            <sz val="10"/>
            <rFont val="Arial"/>
            <family val="2"/>
          </rPr>
          <t>This is your Beginning MRR for Month 1. Pull it from your billing system or accounting records.</t>
        </r>
      </text>
    </comment>
    <comment ref="J9" authorId="0" shapeId="0" xr:uid="{00000000-0006-0000-0100-000002000000}">
      <text>
        <r>
          <rPr>
            <sz val="10"/>
            <rFont val="Arial"/>
            <family val="2"/>
          </rPr>
          <t>MoM Growth % = Net New MRR ÷ Beginning MRR for each month.
Year Total row instead shows the compounded average monthly growth rate (CMGR) across the 12 months.</t>
        </r>
      </text>
    </comment>
    <comment ref="K9" authorId="0" shapeId="0" xr:uid="{00000000-0006-0000-0100-000003000000}">
      <text>
        <r>
          <rPr>
            <sz val="10"/>
            <rFont val="Arial"/>
            <family val="2"/>
          </rPr>
          <t>Net Revenue Retention (NRR) = (Beginning MRR + Expansion − Contraction − Churn) ÷ Beginning MRR.
Measures revenue from your EXISTING customer base only, including upsell. Above 100% = existing customers are growing revenue faster than they're losing it.</t>
        </r>
      </text>
    </comment>
    <comment ref="L9" authorId="0" shapeId="0" xr:uid="{00000000-0006-0000-0100-000004000000}">
      <text>
        <r>
          <rPr>
            <sz val="10"/>
            <rFont val="Arial"/>
            <family val="2"/>
          </rPr>
          <t>Gross Revenue Retention (GRR) = (Beginning MRR − Contraction − Churn) ÷ Beginning MRR.
Same as NRR but excludes expansion — shows how much revenue you'd keep with zero upsell. Capped at 100%.</t>
        </r>
      </text>
    </comment>
    <comment ref="N9" authorId="0" shapeId="0" xr:uid="{00000000-0006-0000-0100-000005000000}">
      <text>
        <r>
          <rPr>
            <sz val="10"/>
            <rFont val="Arial"/>
            <family val="2"/>
          </rPr>
          <t>SaaS Quick Ratio = (New MRR + Expansion MRR) ÷ (Contraction MRR + Churned MRR).
How many dollars you add for every dollar you lose. Above 4x is generally considered strong.</t>
        </r>
      </text>
    </comment>
  </commentList>
</comments>
</file>

<file path=xl/sharedStrings.xml><?xml version="1.0" encoding="utf-8"?>
<sst xmlns="http://schemas.openxmlformats.org/spreadsheetml/2006/main" count="149" uniqueCount="147">
  <si>
    <t>ARR &amp; MRR Calculator</t>
  </si>
  <si>
    <t>Built by Qapita  |  Model, track, and forecast your recurring revenue</t>
  </si>
  <si>
    <t>What this workbook does</t>
  </si>
  <si>
    <t>This calculator turns your monthly customer activity into Annual Recurring Revenue (ARR) and Monthly</t>
  </si>
  <si>
    <t>Recurring Revenue (MRR), and layers on the retention and growth metrics investors and boards actually ask</t>
  </si>
  <si>
    <t>about Net Revenue Retention (NRR), Gross Revenue Retention (GRR), churn rate, and the SaaS Quick Ratio.</t>
  </si>
  <si>
    <t>Unlike a plain ARR total, this model builds a full monthly waterfallNew, Expansion, Contraction, and</t>
  </si>
  <si>
    <t>Churned MRR, so you can see exactly where revenue is coming from and where it's leaking, not just the</t>
  </si>
  <si>
    <t>net result.</t>
  </si>
  <si>
    <t>How to use it</t>
  </si>
  <si>
    <t>Go to the "ARR-MRR Calculator" tab and enter your Company Name, Currency, and Starting MRR.</t>
  </si>
  <si>
    <t>For each month, enter New MRR, Expansion MRR, Contraction MRR, and Churned MRR (yellow cells).</t>
  </si>
  <si>
    <t>Everything else i.e Beginning MRR, Ending MRR, ARR, growth %, NRR, GRR, churn, and Quick Ratio calculates automatically.</t>
  </si>
  <si>
    <t>Check the "Dashboard" tab for an at-a-glance view of ARR growth and the revenue movement chart.</t>
  </si>
  <si>
    <t>Use the "Definitions &amp; Benchmarks" tab any time a term is unfamiliar or you want to sanity-check your numbers against general SaaS ranges.</t>
  </si>
  <si>
    <t>Color legend</t>
  </si>
  <si>
    <t>Input cell, type your own numbers here</t>
  </si>
  <si>
    <t>Automatic calculation, do not overwrite, it will break the formula</t>
  </si>
  <si>
    <t>Totals / year-end summary row</t>
  </si>
  <si>
    <r>
      <rPr>
        <b/>
        <sz val="9"/>
        <color rgb="FFFF0000"/>
        <rFont val="Open Sauce One"/>
      </rPr>
      <t>Disclaimer:</t>
    </r>
    <r>
      <rPr>
        <sz val="9"/>
        <color rgb="FFFF0000"/>
        <rFont val="Open Sauce One"/>
      </rPr>
      <t>This tool is for planning and reference purposes only and is not financial, tax, accounting, or legal advice. Model your own assumptions and validate against your actual billing and accounting records.</t>
    </r>
  </si>
  <si>
    <t>Company Name:</t>
  </si>
  <si>
    <t>Your Company, Inc.</t>
  </si>
  <si>
    <t>Currency Symbol:</t>
  </si>
  <si>
    <t>$</t>
  </si>
  <si>
    <t>Model Start Month:</t>
  </si>
  <si>
    <t>Jan-2026</t>
  </si>
  <si>
    <t>Starting MRR (Month 0):</t>
  </si>
  <si>
    <t>Month</t>
  </si>
  <si>
    <t>Beginning
MRR</t>
  </si>
  <si>
    <t>New MRR
(new customers)</t>
  </si>
  <si>
    <t>Expansion MRR
(upgrades/add-ons)</t>
  </si>
  <si>
    <t>Contraction MRR
(downgrades)</t>
  </si>
  <si>
    <t>Churned MRR
(lost customers)</t>
  </si>
  <si>
    <t>Net New
MRR</t>
  </si>
  <si>
    <t>Ending
MRR</t>
  </si>
  <si>
    <t>Ending
ARR</t>
  </si>
  <si>
    <t>MoM
Growth %</t>
  </si>
  <si>
    <t>NRR %</t>
  </si>
  <si>
    <t>GRR %</t>
  </si>
  <si>
    <t>Monthly
Churn %</t>
  </si>
  <si>
    <t>Quick
Ratio</t>
  </si>
  <si>
    <t>Month 1 – Jan</t>
  </si>
  <si>
    <t>Month 2 – Feb</t>
  </si>
  <si>
    <t>Month 3 – Mar</t>
  </si>
  <si>
    <t>Month 4 – Apr</t>
  </si>
  <si>
    <t>Month 5 – May</t>
  </si>
  <si>
    <t>Month 6 – Jun</t>
  </si>
  <si>
    <t>Month 7 – Jul</t>
  </si>
  <si>
    <t>Month 8 – Aug</t>
  </si>
  <si>
    <t>Month 9 – Sep</t>
  </si>
  <si>
    <t>Month 10 – Oct</t>
  </si>
  <si>
    <t>Month 11 – Nov</t>
  </si>
  <si>
    <t>Month 12 – Dec</t>
  </si>
  <si>
    <t>Year Total / Year-End</t>
  </si>
  <si>
    <t>ARR Dashboard</t>
  </si>
  <si>
    <t>Starting ARR</t>
  </si>
  <si>
    <t>Ending ARR</t>
  </si>
  <si>
    <t>Net ARR Added</t>
  </si>
  <si>
    <t>ARR Growth (Year)</t>
  </si>
  <si>
    <t>Avg. Net Revenue Retention</t>
  </si>
  <si>
    <t>Avg. Gross Revenue Retention</t>
  </si>
  <si>
    <t>Avg. Monthly Churn Rate</t>
  </si>
  <si>
    <t>Avg. Quick Ratio</t>
  </si>
  <si>
    <t>Monthly MRR Movement (New / Expansion / Contraction / Churn)</t>
  </si>
  <si>
    <t>Definitions &amp; Benchmarks</t>
  </si>
  <si>
    <t>Core Definitions</t>
  </si>
  <si>
    <t>Term</t>
  </si>
  <si>
    <t>Definition</t>
  </si>
  <si>
    <t>Formula</t>
  </si>
  <si>
    <t>Why it matters</t>
  </si>
  <si>
    <t>MRR</t>
  </si>
  <si>
    <t>Monthly Recurring Revenue, predictable subscription revenue normalized to a monthly figure.</t>
  </si>
  <si>
    <t>Sum of active subscription value / month</t>
  </si>
  <si>
    <t>The core heartbeat metric for a subscription business.</t>
  </si>
  <si>
    <t>ARR</t>
  </si>
  <si>
    <t>Annual Recurring Revenue, MRR annualized.</t>
  </si>
  <si>
    <t>MRR × 12</t>
  </si>
  <si>
    <t>Standard metric investors, boards, and buyers use to size a SaaS business.</t>
  </si>
  <si>
    <t>New MRR</t>
  </si>
  <si>
    <t>Recurring revenue added from brand-new customers this month.</t>
  </si>
  <si>
    <t>Sum of new customer contract value</t>
  </si>
  <si>
    <t>Shows how much new-logo acquisition is contributing to growth.</t>
  </si>
  <si>
    <t>Expansion MRR</t>
  </si>
  <si>
    <t>Additional recurring revenue from existing customers (upsells, seat growth, add-ons).</t>
  </si>
  <si>
    <t>Sum of upgrade value from existing accounts</t>
  </si>
  <si>
    <t>A strong expansion engine lets you grow even with zero new sales.</t>
  </si>
  <si>
    <t>Contraction MRR</t>
  </si>
  <si>
    <t>Recurring revenue lost from existing customers downgrading (fewer seats, lower tier).</t>
  </si>
  <si>
    <t>Sum of downgrade value from existing accounts</t>
  </si>
  <si>
    <t>Early warning sign before a customer fully churns.</t>
  </si>
  <si>
    <t>Churned MRR</t>
  </si>
  <si>
    <t>Recurring revenue lost from customers who cancelled entirely.</t>
  </si>
  <si>
    <t>Sum of cancelled contract value</t>
  </si>
  <si>
    <t>Directly offsets growth; the single biggest lever on long-term ARR.</t>
  </si>
  <si>
    <t>Net New MRR</t>
  </si>
  <si>
    <t>The net change in MRR this month.</t>
  </si>
  <si>
    <t>New + Expansion − Contraction − Churn</t>
  </si>
  <si>
    <t>The real, net growth signal once losses are netted out.</t>
  </si>
  <si>
    <t>NRR (Net Revenue Retention)</t>
  </si>
  <si>
    <t>% of revenue kept and grown from the existing customer base, including expansion.</t>
  </si>
  <si>
    <t>(Beginning + Expansion − Contraction − Churn) ÷ Beginning</t>
  </si>
  <si>
    <t>The single metric most public SaaS investors watch first.</t>
  </si>
  <si>
    <t>GRR (Gross Revenue Retention)</t>
  </si>
  <si>
    <t>% of revenue kept from the existing base, excluding any expansion. Capped at 100%.</t>
  </si>
  <si>
    <t>(Beginning − Contraction − Churn) ÷ Beginning</t>
  </si>
  <si>
    <t>Isolates retention quality from upsell, shows the 'leaky bucket' size.</t>
  </si>
  <si>
    <t>Monthly Churn Rate</t>
  </si>
  <si>
    <t>% of Beginning MRR lost to cancellations in the month.</t>
  </si>
  <si>
    <t>Churned ÷ Beginning</t>
  </si>
  <si>
    <t>Compounds fast, even 2%/month is ~22% of revenue lost annually if unaddressed.</t>
  </si>
  <si>
    <t>Quick Ratio</t>
  </si>
  <si>
    <t>Ratio of MRR gained to MRR lost.</t>
  </si>
  <si>
    <t>(New + Expansion) ÷ (Contraction + Churn)</t>
  </si>
  <si>
    <t>A single number for 'is growth outrunning leakage' useful for a board slide.</t>
  </si>
  <si>
    <t>CMGR</t>
  </si>
  <si>
    <t>Compounded Monthly Growth Rate, the steady monthly rate that would produce the same year-end MRR.</t>
  </si>
  <si>
    <t>(Ending MRR ÷ Starting MRR)^(1/12) − 1</t>
  </si>
  <si>
    <t>Smooths month-to-month noise into one comparable growth figure.</t>
  </si>
  <si>
    <t>General SaaS Benchmarks (directional guidance, not guarantees)</t>
  </si>
  <si>
    <t>Metric</t>
  </si>
  <si>
    <t>Watch out</t>
  </si>
  <si>
    <t>Healthy</t>
  </si>
  <si>
    <t>Best-in-class</t>
  </si>
  <si>
    <t>Net Revenue Retention</t>
  </si>
  <si>
    <t>Below 90%</t>
  </si>
  <si>
    <t>100% – 110%</t>
  </si>
  <si>
    <t>120%+ (best-in-class enterprise SaaS)</t>
  </si>
  <si>
    <t>Gross Revenue Retention</t>
  </si>
  <si>
    <t>Below 80%</t>
  </si>
  <si>
    <t>85% – 92%</t>
  </si>
  <si>
    <t>95%+</t>
  </si>
  <si>
    <t>Monthly Logo Churn (SMB)</t>
  </si>
  <si>
    <t>Above 5%</t>
  </si>
  <si>
    <t>2% – 4%</t>
  </si>
  <si>
    <t>Under 2%</t>
  </si>
  <si>
    <t>Monthly Logo Churn (Enterprise)</t>
  </si>
  <si>
    <t>Above 2%</t>
  </si>
  <si>
    <t>0.5% – 1.5%</t>
  </si>
  <si>
    <t>Under 0.5%</t>
  </si>
  <si>
    <t>Below 1x (shrinking)</t>
  </si>
  <si>
    <t>1x – 4x</t>
  </si>
  <si>
    <t>Above 4x</t>
  </si>
  <si>
    <t>Annual ARR Growth (early stage)</t>
  </si>
  <si>
    <t>Under 15%</t>
  </si>
  <si>
    <t>15% – 40%</t>
  </si>
  <si>
    <t>Above 40% ("Rule of 40" territory with margin)</t>
  </si>
  <si>
    <t>These ranges are commonly cited rules of thumb across SaaS/subscription businesses and vary meaningfully by industry, customer segment (SMB vs. mid-market vs. enterprise), pricing model, and company stage. Treat them as a sanity check, not a target to reverse-engineer always benchmark against your own cohort history and, where possible, comparable companies in your specific segment.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</si>
</sst>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quot;#,##0\);\-"/>
    <numFmt numFmtId="165" formatCode="0.0%;\(0.0%\);\-"/>
    <numFmt numFmtId="166" formatCode="0.00\x"/>
  </numFmts>
  <fonts count="23">
    <font>
      <sz val="11"/>
      <color theme="1"/>
      <name val="Calibri"/>
      <family val="2"/>
      <charset val="1"/>
    </font>
    <font>
      <sz val="10"/>
      <name val="Arial"/>
      <family val="2"/>
    </font>
    <font>
      <b/>
      <sz val="20"/>
      <color rgb="FFFFFFFF"/>
      <name val="Open Sauce One"/>
    </font>
    <font>
      <sz val="11"/>
      <color theme="1"/>
      <name val="Open Sauce One"/>
    </font>
    <font>
      <i/>
      <sz val="11"/>
      <color rgb="FFFFFFFF"/>
      <name val="Open Sauce One"/>
    </font>
    <font>
      <b/>
      <sz val="13"/>
      <color rgb="FF292876"/>
      <name val="Open Sauce One"/>
    </font>
    <font>
      <sz val="11"/>
      <color rgb="FF1A1A2E"/>
      <name val="Open Sauce One"/>
    </font>
    <font>
      <b/>
      <sz val="11"/>
      <color rgb="FFB72894"/>
      <name val="Open Sauce One"/>
    </font>
    <font>
      <sz val="11"/>
      <color rgb="FF0000FF"/>
      <name val="Open Sauce One"/>
    </font>
    <font>
      <i/>
      <sz val="9"/>
      <color rgb="FF7A7A7A"/>
      <name val="Open Sauce One"/>
    </font>
    <font>
      <i/>
      <sz val="9"/>
      <color rgb="FF633DA5"/>
      <name val="Open Sauce One"/>
    </font>
    <font>
      <sz val="9"/>
      <color rgb="FFFF0000"/>
      <name val="Open Sauce One"/>
    </font>
    <font>
      <b/>
      <sz val="9"/>
      <color rgb="FFFF0000"/>
      <name val="Open Sauce One"/>
    </font>
    <font>
      <b/>
      <sz val="11"/>
      <color rgb="FF292876"/>
      <name val="Open Sauce One"/>
    </font>
    <font>
      <b/>
      <sz val="9"/>
      <color rgb="FFFFFFFF"/>
      <name val="Open Sauce One"/>
    </font>
    <font>
      <sz val="10"/>
      <color rgb="FF1A1A2E"/>
      <name val="Open Sauce One"/>
    </font>
    <font>
      <b/>
      <sz val="10"/>
      <color rgb="FF292876"/>
      <name val="Open Sauce One"/>
    </font>
    <font>
      <b/>
      <sz val="10"/>
      <color rgb="FFB72894"/>
      <name val="Open Sauce One"/>
    </font>
    <font>
      <b/>
      <sz val="10"/>
      <color rgb="FFFFFFFF"/>
      <name val="Open Sauce One"/>
    </font>
    <font>
      <b/>
      <sz val="18"/>
      <color rgb="FF292876"/>
      <name val="Open Sauce One"/>
    </font>
    <font>
      <b/>
      <sz val="13"/>
      <color rgb="FFFFFFFF"/>
      <name val="Open Sauce One"/>
    </font>
    <font>
      <sz val="10"/>
      <color rgb="FFB00020"/>
      <name val="Open Sauce One"/>
    </font>
    <font>
      <b/>
      <sz val="10"/>
      <color rgb="FF1E7B34"/>
      <name val="Open Sauce One"/>
    </font>
  </fonts>
  <fills count="8">
    <fill>
      <patternFill patternType="none"/>
    </fill>
    <fill>
      <patternFill patternType="gray125"/>
    </fill>
    <fill>
      <patternFill patternType="solid">
        <fgColor rgb="FF292876"/>
        <bgColor rgb="FF003366"/>
      </patternFill>
    </fill>
    <fill>
      <patternFill patternType="solid">
        <fgColor rgb="FFFFCE5F"/>
        <bgColor rgb="FFFFCC00"/>
      </patternFill>
    </fill>
    <fill>
      <patternFill patternType="solid">
        <fgColor rgb="FFFFFFFF"/>
        <bgColor rgb="FFF2F2F2"/>
      </patternFill>
    </fill>
    <fill>
      <patternFill patternType="solid">
        <fgColor rgb="FFD9D9D9"/>
        <bgColor rgb="FFF2F2F2"/>
      </patternFill>
    </fill>
    <fill>
      <patternFill patternType="solid">
        <fgColor rgb="FFF2F2F2"/>
        <bgColor rgb="FFFFFFFF"/>
      </patternFill>
    </fill>
    <fill>
      <patternFill patternType="solid">
        <fgColor rgb="FF633DA5"/>
        <bgColor rgb="FF595959"/>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54">
    <xf numFmtId="0" fontId="0" fillId="0" borderId="0" xfId="0"/>
    <xf numFmtId="0" fontId="3" fillId="0" borderId="0" xfId="0" applyFont="1"/>
    <xf numFmtId="0" fontId="5" fillId="0" borderId="0" xfId="0" applyFont="1"/>
    <xf numFmtId="0" fontId="3" fillId="3" borderId="1" xfId="0" applyFont="1" applyFill="1" applyBorder="1"/>
    <xf numFmtId="0" fontId="3" fillId="4" borderId="1" xfId="0" applyFont="1" applyFill="1" applyBorder="1"/>
    <xf numFmtId="0" fontId="3" fillId="5" borderId="1" xfId="0" applyFont="1" applyFill="1" applyBorder="1"/>
    <xf numFmtId="0" fontId="10" fillId="0" borderId="0" xfId="0" applyFont="1"/>
    <xf numFmtId="0" fontId="14" fillId="2" borderId="1" xfId="0" applyFont="1" applyFill="1" applyBorder="1" applyAlignment="1">
      <alignment horizontal="center" vertical="center" wrapText="1"/>
    </xf>
    <xf numFmtId="0" fontId="18" fillId="7" borderId="1" xfId="0" applyFont="1" applyFill="1" applyBorder="1" applyAlignment="1">
      <alignment horizontal="left" vertical="center" wrapText="1"/>
    </xf>
    <xf numFmtId="0" fontId="15" fillId="0" borderId="1" xfId="0" applyFont="1" applyBorder="1" applyAlignment="1">
      <alignment horizontal="left" vertical="center" wrapText="1"/>
    </xf>
    <xf numFmtId="0" fontId="21" fillId="0" borderId="1" xfId="0" applyFont="1" applyBorder="1" applyAlignment="1">
      <alignment horizontal="left" vertical="center" wrapText="1"/>
    </xf>
    <xf numFmtId="0" fontId="22" fillId="0" borderId="1" xfId="0" applyFont="1" applyBorder="1" applyAlignment="1">
      <alignment horizontal="left" vertical="center" wrapText="1"/>
    </xf>
    <xf numFmtId="0" fontId="15" fillId="6" borderId="1" xfId="0" applyFont="1" applyFill="1" applyBorder="1" applyAlignment="1">
      <alignment horizontal="left" vertical="center" wrapText="1"/>
    </xf>
    <xf numFmtId="0" fontId="21" fillId="6" borderId="1" xfId="0" applyFont="1" applyFill="1" applyBorder="1" applyAlignment="1">
      <alignment horizontal="left" vertical="center" wrapText="1"/>
    </xf>
    <xf numFmtId="0" fontId="22" fillId="6" borderId="1" xfId="0" applyFont="1" applyFill="1" applyBorder="1" applyAlignment="1">
      <alignment horizontal="left" vertical="center" wrapText="1"/>
    </xf>
    <xf numFmtId="0" fontId="3" fillId="0" borderId="0" xfId="0" applyFont="1" applyAlignment="1">
      <alignment vertical="center"/>
    </xf>
    <xf numFmtId="0" fontId="7" fillId="0" borderId="0" xfId="0" applyFont="1" applyAlignment="1">
      <alignment horizontal="center" vertical="center"/>
    </xf>
    <xf numFmtId="0" fontId="13" fillId="0" borderId="0" xfId="0" applyFont="1" applyAlignment="1">
      <alignment vertical="center"/>
    </xf>
    <xf numFmtId="164" fontId="8" fillId="3" borderId="1" xfId="0" applyNumberFormat="1" applyFont="1" applyFill="1" applyBorder="1" applyAlignment="1">
      <alignment vertical="center"/>
    </xf>
    <xf numFmtId="0" fontId="15" fillId="0" borderId="1" xfId="0" applyFont="1" applyBorder="1" applyAlignment="1">
      <alignment vertical="center"/>
    </xf>
    <xf numFmtId="164" fontId="6" fillId="0" borderId="1" xfId="0" applyNumberFormat="1" applyFont="1" applyBorder="1" applyAlignment="1">
      <alignment vertical="center"/>
    </xf>
    <xf numFmtId="164" fontId="16" fillId="0" borderId="1" xfId="0" applyNumberFormat="1" applyFont="1" applyBorder="1" applyAlignment="1">
      <alignment vertical="center"/>
    </xf>
    <xf numFmtId="164" fontId="17" fillId="0" borderId="1" xfId="0" applyNumberFormat="1" applyFont="1" applyBorder="1" applyAlignment="1">
      <alignment vertical="center"/>
    </xf>
    <xf numFmtId="165" fontId="6" fillId="0" borderId="1" xfId="0" applyNumberFormat="1" applyFont="1" applyBorder="1" applyAlignment="1">
      <alignment vertical="center"/>
    </xf>
    <xf numFmtId="166" fontId="6" fillId="0" borderId="1" xfId="0" applyNumberFormat="1" applyFont="1" applyBorder="1" applyAlignment="1">
      <alignment vertical="center"/>
    </xf>
    <xf numFmtId="0" fontId="15" fillId="6" borderId="1" xfId="0" applyFont="1" applyFill="1" applyBorder="1" applyAlignment="1">
      <alignment vertical="center"/>
    </xf>
    <xf numFmtId="164" fontId="6" fillId="6" borderId="1" xfId="0" applyNumberFormat="1" applyFont="1" applyFill="1" applyBorder="1" applyAlignment="1">
      <alignment vertical="center"/>
    </xf>
    <xf numFmtId="164" fontId="16" fillId="6" borderId="1" xfId="0" applyNumberFormat="1" applyFont="1" applyFill="1" applyBorder="1" applyAlignment="1">
      <alignment vertical="center"/>
    </xf>
    <xf numFmtId="164" fontId="17" fillId="6" borderId="1" xfId="0" applyNumberFormat="1" applyFont="1" applyFill="1" applyBorder="1" applyAlignment="1">
      <alignment vertical="center"/>
    </xf>
    <xf numFmtId="165" fontId="6" fillId="6" borderId="1" xfId="0" applyNumberFormat="1" applyFont="1" applyFill="1" applyBorder="1" applyAlignment="1">
      <alignment vertical="center"/>
    </xf>
    <xf numFmtId="166" fontId="6" fillId="6" borderId="1" xfId="0" applyNumberFormat="1" applyFont="1" applyFill="1" applyBorder="1" applyAlignment="1">
      <alignment vertical="center"/>
    </xf>
    <xf numFmtId="0" fontId="16" fillId="5" borderId="1" xfId="0" applyFont="1" applyFill="1" applyBorder="1" applyAlignment="1">
      <alignment vertical="center"/>
    </xf>
    <xf numFmtId="164" fontId="16" fillId="5" borderId="1" xfId="0" applyNumberFormat="1" applyFont="1" applyFill="1" applyBorder="1" applyAlignment="1">
      <alignment vertical="center"/>
    </xf>
    <xf numFmtId="165" fontId="16" fillId="5" borderId="1" xfId="0" applyNumberFormat="1" applyFont="1" applyFill="1" applyBorder="1" applyAlignment="1">
      <alignment vertical="center"/>
    </xf>
    <xf numFmtId="166" fontId="16" fillId="5" borderId="1" xfId="0" applyNumberFormat="1" applyFont="1" applyFill="1" applyBorder="1" applyAlignment="1">
      <alignment vertical="center"/>
    </xf>
    <xf numFmtId="0" fontId="16" fillId="0" borderId="1" xfId="0" applyFont="1" applyBorder="1" applyAlignment="1">
      <alignment horizontal="left" vertical="center" wrapText="1"/>
    </xf>
    <xf numFmtId="0" fontId="16" fillId="6" borderId="1" xfId="0" applyFont="1" applyFill="1" applyBorder="1" applyAlignment="1">
      <alignment horizontal="left" vertical="center" wrapText="1"/>
    </xf>
    <xf numFmtId="0" fontId="18" fillId="7" borderId="1" xfId="0" applyFont="1" applyFill="1" applyBorder="1" applyAlignment="1">
      <alignment vertical="center"/>
    </xf>
    <xf numFmtId="164" fontId="8" fillId="3" borderId="1" xfId="0" applyNumberFormat="1" applyFont="1" applyFill="1" applyBorder="1" applyAlignment="1">
      <alignment vertical="center"/>
    </xf>
    <xf numFmtId="0" fontId="2" fillId="2" borderId="0" xfId="0" applyFont="1" applyFill="1" applyAlignment="1">
      <alignment horizontal="left" vertical="center"/>
    </xf>
    <xf numFmtId="0" fontId="8" fillId="3" borderId="1" xfId="0" applyFont="1" applyFill="1" applyBorder="1" applyAlignment="1">
      <alignment vertical="center"/>
    </xf>
    <xf numFmtId="0" fontId="2" fillId="2" borderId="0" xfId="0" applyFont="1" applyFill="1" applyAlignment="1">
      <alignment horizontal="left" vertical="center" indent="1"/>
    </xf>
    <xf numFmtId="0" fontId="4" fillId="2" borderId="0" xfId="0" applyFont="1" applyFill="1" applyAlignment="1">
      <alignment horizontal="left" vertical="center" indent="1"/>
    </xf>
    <xf numFmtId="0" fontId="6" fillId="0" borderId="0" xfId="0" applyFont="1" applyAlignment="1">
      <alignment vertical="center"/>
    </xf>
    <xf numFmtId="0" fontId="11" fillId="0" borderId="0" xfId="0" applyFont="1" applyAlignment="1">
      <alignment vertical="top" wrapText="1"/>
    </xf>
    <xf numFmtId="0" fontId="18" fillId="7" borderId="0" xfId="0" applyFont="1" applyFill="1" applyAlignment="1">
      <alignment horizontal="center" vertical="center" wrapText="1"/>
    </xf>
    <xf numFmtId="164" fontId="19" fillId="6" borderId="1" xfId="0" applyNumberFormat="1" applyFont="1" applyFill="1" applyBorder="1" applyAlignment="1">
      <alignment horizontal="center" vertical="center"/>
    </xf>
    <xf numFmtId="165" fontId="19" fillId="6" borderId="1" xfId="0" applyNumberFormat="1" applyFont="1" applyFill="1" applyBorder="1" applyAlignment="1">
      <alignment horizontal="center" vertical="center"/>
    </xf>
    <xf numFmtId="0" fontId="20" fillId="7" borderId="0" xfId="0" applyFont="1" applyFill="1" applyAlignment="1">
      <alignment horizontal="left" vertical="center" indent="1"/>
    </xf>
    <xf numFmtId="166" fontId="19" fillId="6" borderId="1" xfId="0" applyNumberFormat="1" applyFont="1" applyFill="1" applyBorder="1" applyAlignment="1">
      <alignment horizontal="center" vertical="center"/>
    </xf>
    <xf numFmtId="0" fontId="20" fillId="7" borderId="0" xfId="0" applyFont="1" applyFill="1" applyAlignment="1">
      <alignment horizontal="left" vertical="center"/>
    </xf>
    <xf numFmtId="0" fontId="9" fillId="0" borderId="0" xfId="0" applyFont="1" applyAlignment="1">
      <alignment vertical="center" wrapText="1"/>
    </xf>
    <xf numFmtId="0" fontId="8" fillId="0" borderId="0" xfId="0" applyFont="1" applyAlignment="1"/>
    <xf numFmtId="0" fontId="6" fillId="0" borderId="0" xfId="0" applyFont="1" applyAlignme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B00020"/>
      <rgbColor rgb="FF1E7B34"/>
      <rgbColor rgb="FF000080"/>
      <rgbColor rgb="FF808000"/>
      <rgbColor rgb="FF800080"/>
      <rgbColor rgb="FF008080"/>
      <rgbColor rgb="FFBFBFBF"/>
      <rgbColor rgb="FF7A7A7A"/>
      <rgbColor rgb="FF9999FF"/>
      <rgbColor rgb="FFB72894"/>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E5F"/>
      <rgbColor rgb="FF4A7EBB"/>
      <rgbColor rgb="FF33CCCC"/>
      <rgbColor rgb="FF99CC00"/>
      <rgbColor rgb="FFFFCC00"/>
      <rgbColor rgb="FFFF9900"/>
      <rgbColor rgb="FFFF6600"/>
      <rgbColor rgb="FF595959"/>
      <rgbColor rgb="FF878787"/>
      <rgbColor rgb="FF003366"/>
      <rgbColor rgb="FF339966"/>
      <rgbColor rgb="FF003300"/>
      <rgbColor rgb="FF333300"/>
      <rgbColor rgb="FF993300"/>
      <rgbColor rgb="FF633DA5"/>
      <rgbColor rgb="FF292876"/>
      <rgbColor rgb="FF1A1A2E"/>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IN" sz="1800" b="1" strike="noStrike" spc="-1">
                <a:solidFill>
                  <a:srgbClr val="000000"/>
                </a:solidFill>
                <a:latin typeface="Calibri"/>
              </a:rPr>
              <a:t>Ending MRR &amp; ARR by Month</a:t>
            </a:r>
          </a:p>
        </c:rich>
      </c:tx>
      <c:overlay val="0"/>
      <c:spPr>
        <a:noFill/>
        <a:ln w="0">
          <a:noFill/>
        </a:ln>
      </c:spPr>
    </c:title>
    <c:autoTitleDeleted val="0"/>
    <c:plotArea>
      <c:layout/>
      <c:lineChart>
        <c:grouping val="standard"/>
        <c:varyColors val="0"/>
        <c:ser>
          <c:idx val="0"/>
          <c:order val="0"/>
          <c:tx>
            <c:strRef>
              <c:f>'ARR-MRR Calculator'!$H$9</c:f>
              <c:strCache>
                <c:ptCount val="1"/>
                <c:pt idx="0">
                  <c:v>Ending
MRR</c:v>
                </c:pt>
              </c:strCache>
            </c:strRef>
          </c:tx>
          <c:spPr>
            <a:ln w="28440">
              <a:solidFill>
                <a:srgbClr val="4A7EBB"/>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'ARR-MRR Calculator'!$A$10:$A$21</c:f>
              <c:strCache>
                <c:ptCount val="12"/>
                <c:pt idx="0">
                  <c:v>Month 1 – Jan</c:v>
                </c:pt>
                <c:pt idx="1">
                  <c:v>Month 2 – Feb</c:v>
                </c:pt>
                <c:pt idx="2">
                  <c:v>Month 3 – Mar</c:v>
                </c:pt>
                <c:pt idx="3">
                  <c:v>Month 4 – Apr</c:v>
                </c:pt>
                <c:pt idx="4">
                  <c:v>Month 5 – May</c:v>
                </c:pt>
                <c:pt idx="5">
                  <c:v>Month 6 – Jun</c:v>
                </c:pt>
                <c:pt idx="6">
                  <c:v>Month 7 – Jul</c:v>
                </c:pt>
                <c:pt idx="7">
                  <c:v>Month 8 – Aug</c:v>
                </c:pt>
                <c:pt idx="8">
                  <c:v>Month 9 – Sep</c:v>
                </c:pt>
                <c:pt idx="9">
                  <c:v>Month 10 – Oct</c:v>
                </c:pt>
                <c:pt idx="10">
                  <c:v>Month 11 – Nov</c:v>
                </c:pt>
                <c:pt idx="11">
                  <c:v>Month 12 – Dec</c:v>
                </c:pt>
              </c:strCache>
            </c:strRef>
          </c:cat>
          <c:val>
            <c:numRef>
              <c:f>'ARR-MRR Calculator'!$H$10:$H$21</c:f>
              <c:numCache>
                <c:formatCode>\$#,##0;"($"#,##0\);\-</c:formatCode>
                <c:ptCount val="12"/>
                <c:pt idx="0">
                  <c:v>54200</c:v>
                </c:pt>
                <c:pt idx="1">
                  <c:v>58950</c:v>
                </c:pt>
                <c:pt idx="2">
                  <c:v>64000</c:v>
                </c:pt>
                <c:pt idx="3">
                  <c:v>68950</c:v>
                </c:pt>
                <c:pt idx="4">
                  <c:v>74750</c:v>
                </c:pt>
                <c:pt idx="5">
                  <c:v>80900</c:v>
                </c:pt>
                <c:pt idx="6">
                  <c:v>86350</c:v>
                </c:pt>
                <c:pt idx="7">
                  <c:v>92800</c:v>
                </c:pt>
                <c:pt idx="8">
                  <c:v>100000</c:v>
                </c:pt>
                <c:pt idx="9">
                  <c:v>106750</c:v>
                </c:pt>
                <c:pt idx="10">
                  <c:v>114300</c:v>
                </c:pt>
                <c:pt idx="11">
                  <c:v>122750</c:v>
                </c:pt>
              </c:numCache>
            </c:numRef>
          </c:val>
          <c:smooth val="0"/>
          <c:extLst>
            <c:ext xmlns:c16="http://schemas.microsoft.com/office/drawing/2014/chart" uri="{C3380CC4-5D6E-409C-BE32-E72D297353CC}">
              <c16:uniqueId val="{00000000-F56F-4E33-93F7-F435A12FD44D}"/>
            </c:ext>
          </c:extLst>
        </c:ser>
        <c:dLbls>
          <c:showLegendKey val="0"/>
          <c:showVal val="0"/>
          <c:showCatName val="0"/>
          <c:showSerName val="0"/>
          <c:showPercent val="0"/>
          <c:showBubbleSize val="0"/>
        </c:dLbls>
        <c:hiLowLines>
          <c:spPr>
            <a:ln w="0">
              <a:noFill/>
            </a:ln>
          </c:spPr>
        </c:hiLowLines>
        <c:smooth val="0"/>
        <c:axId val="2734353"/>
        <c:axId val="7430187"/>
      </c:lineChart>
      <c:catAx>
        <c:axId val="2734353"/>
        <c:scaling>
          <c:orientation val="minMax"/>
        </c:scaling>
        <c:delete val="0"/>
        <c:axPos val="b"/>
        <c:title>
          <c:tx>
            <c:rich>
              <a:bodyPr rot="0"/>
              <a:lstStyle/>
              <a:p>
                <a:pPr>
                  <a:defRPr sz="1000" b="1" strike="noStrike" spc="-1">
                    <a:solidFill>
                      <a:srgbClr val="000000"/>
                    </a:solidFill>
                    <a:latin typeface="Calibri"/>
                  </a:defRPr>
                </a:pPr>
                <a:r>
                  <a:rPr lang="en-IN" sz="1000" b="1" strike="noStrike" spc="-1">
                    <a:solidFill>
                      <a:srgbClr val="000000"/>
                    </a:solidFill>
                    <a:latin typeface="Calibri"/>
                  </a:rPr>
                  <a:t>Month</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7430187"/>
        <c:crosses val="autoZero"/>
        <c:auto val="1"/>
        <c:lblAlgn val="ctr"/>
        <c:lblOffset val="100"/>
        <c:noMultiLvlLbl val="0"/>
      </c:catAx>
      <c:valAx>
        <c:axId val="7430187"/>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n-IN" sz="1000" b="1" strike="noStrike" spc="-1">
                    <a:solidFill>
                      <a:srgbClr val="000000"/>
                    </a:solidFill>
                    <a:latin typeface="Calibri"/>
                  </a:rPr>
                  <a:t>Amount</a:t>
                </a:r>
              </a:p>
            </c:rich>
          </c:tx>
          <c:overlay val="0"/>
          <c:spPr>
            <a:noFill/>
            <a:ln w="0">
              <a:noFill/>
            </a:ln>
          </c:spPr>
        </c:title>
        <c:numFmt formatCode="\$#,##0;&quot;($&quot;#,##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2734353"/>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IN" sz="1800" b="1" strike="noStrike" spc="-1">
                <a:solidFill>
                  <a:srgbClr val="000000"/>
                </a:solidFill>
                <a:latin typeface="Calibri"/>
              </a:rPr>
              <a:t>MRR Waterfall Components by Month</a:t>
            </a:r>
          </a:p>
        </c:rich>
      </c:tx>
      <c:overlay val="0"/>
      <c:spPr>
        <a:noFill/>
        <a:ln w="0">
          <a:noFill/>
        </a:ln>
      </c:spPr>
    </c:title>
    <c:autoTitleDeleted val="0"/>
    <c:plotArea>
      <c:layout/>
      <c:barChart>
        <c:barDir val="col"/>
        <c:grouping val="stacked"/>
        <c:varyColors val="0"/>
        <c:ser>
          <c:idx val="0"/>
          <c:order val="0"/>
          <c:tx>
            <c:strRef>
              <c:f>'ARR-MRR Calculator'!$C$9</c:f>
              <c:strCache>
                <c:ptCount val="1"/>
                <c:pt idx="0">
                  <c:v>New MRR
(new customers)</c:v>
                </c:pt>
              </c:strCache>
            </c:strRef>
          </c:tx>
          <c:spPr>
            <a:solidFill>
              <a:srgbClr val="633DA5"/>
            </a:solidFill>
            <a:ln w="0">
              <a:noFill/>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'ARR-MRR Calculator'!$A$10:$A$21</c:f>
              <c:strCache>
                <c:ptCount val="12"/>
                <c:pt idx="0">
                  <c:v>Month 1 – Jan</c:v>
                </c:pt>
                <c:pt idx="1">
                  <c:v>Month 2 – Feb</c:v>
                </c:pt>
                <c:pt idx="2">
                  <c:v>Month 3 – Mar</c:v>
                </c:pt>
                <c:pt idx="3">
                  <c:v>Month 4 – Apr</c:v>
                </c:pt>
                <c:pt idx="4">
                  <c:v>Month 5 – May</c:v>
                </c:pt>
                <c:pt idx="5">
                  <c:v>Month 6 – Jun</c:v>
                </c:pt>
                <c:pt idx="6">
                  <c:v>Month 7 – Jul</c:v>
                </c:pt>
                <c:pt idx="7">
                  <c:v>Month 8 – Aug</c:v>
                </c:pt>
                <c:pt idx="8">
                  <c:v>Month 9 – Sep</c:v>
                </c:pt>
                <c:pt idx="9">
                  <c:v>Month 10 – Oct</c:v>
                </c:pt>
                <c:pt idx="10">
                  <c:v>Month 11 – Nov</c:v>
                </c:pt>
                <c:pt idx="11">
                  <c:v>Month 12 – Dec</c:v>
                </c:pt>
              </c:strCache>
            </c:strRef>
          </c:cat>
          <c:val>
            <c:numRef>
              <c:f>'ARR-MRR Calculator'!$C$10:$C$21</c:f>
              <c:numCache>
                <c:formatCode>\$#,##0;"($"#,##0\);\-</c:formatCode>
                <c:ptCount val="12"/>
                <c:pt idx="0">
                  <c:v>4200</c:v>
                </c:pt>
                <c:pt idx="1">
                  <c:v>4600</c:v>
                </c:pt>
                <c:pt idx="2">
                  <c:v>5100</c:v>
                </c:pt>
                <c:pt idx="3">
                  <c:v>4800</c:v>
                </c:pt>
                <c:pt idx="4">
                  <c:v>5600</c:v>
                </c:pt>
                <c:pt idx="5">
                  <c:v>6000</c:v>
                </c:pt>
                <c:pt idx="6">
                  <c:v>5400</c:v>
                </c:pt>
                <c:pt idx="7">
                  <c:v>6200</c:v>
                </c:pt>
                <c:pt idx="8">
                  <c:v>6800</c:v>
                </c:pt>
                <c:pt idx="9">
                  <c:v>6500</c:v>
                </c:pt>
                <c:pt idx="10">
                  <c:v>7200</c:v>
                </c:pt>
                <c:pt idx="11">
                  <c:v>7800</c:v>
                </c:pt>
              </c:numCache>
            </c:numRef>
          </c:val>
          <c:extLst>
            <c:ext xmlns:c16="http://schemas.microsoft.com/office/drawing/2014/chart" uri="{C3380CC4-5D6E-409C-BE32-E72D297353CC}">
              <c16:uniqueId val="{00000000-53E4-44F7-A0A4-0415EDCE3D9A}"/>
            </c:ext>
          </c:extLst>
        </c:ser>
        <c:ser>
          <c:idx val="1"/>
          <c:order val="1"/>
          <c:tx>
            <c:strRef>
              <c:f>'ARR-MRR Calculator'!$D$9</c:f>
              <c:strCache>
                <c:ptCount val="1"/>
                <c:pt idx="0">
                  <c:v>Expansion MRR
(upgrades/add-ons)</c:v>
                </c:pt>
              </c:strCache>
            </c:strRef>
          </c:tx>
          <c:spPr>
            <a:solidFill>
              <a:srgbClr val="FFCE5F"/>
            </a:solidFill>
            <a:ln w="0">
              <a:noFill/>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'ARR-MRR Calculator'!$A$10:$A$21</c:f>
              <c:strCache>
                <c:ptCount val="12"/>
                <c:pt idx="0">
                  <c:v>Month 1 – Jan</c:v>
                </c:pt>
                <c:pt idx="1">
                  <c:v>Month 2 – Feb</c:v>
                </c:pt>
                <c:pt idx="2">
                  <c:v>Month 3 – Mar</c:v>
                </c:pt>
                <c:pt idx="3">
                  <c:v>Month 4 – Apr</c:v>
                </c:pt>
                <c:pt idx="4">
                  <c:v>Month 5 – May</c:v>
                </c:pt>
                <c:pt idx="5">
                  <c:v>Month 6 – Jun</c:v>
                </c:pt>
                <c:pt idx="6">
                  <c:v>Month 7 – Jul</c:v>
                </c:pt>
                <c:pt idx="7">
                  <c:v>Month 8 – Aug</c:v>
                </c:pt>
                <c:pt idx="8">
                  <c:v>Month 9 – Sep</c:v>
                </c:pt>
                <c:pt idx="9">
                  <c:v>Month 10 – Oct</c:v>
                </c:pt>
                <c:pt idx="10">
                  <c:v>Month 11 – Nov</c:v>
                </c:pt>
                <c:pt idx="11">
                  <c:v>Month 12 – Dec</c:v>
                </c:pt>
              </c:strCache>
            </c:strRef>
          </c:cat>
          <c:val>
            <c:numRef>
              <c:f>'ARR-MRR Calculator'!$D$10:$D$21</c:f>
              <c:numCache>
                <c:formatCode>\$#,##0;"($"#,##0\);\-</c:formatCode>
                <c:ptCount val="12"/>
                <c:pt idx="0">
                  <c:v>900</c:v>
                </c:pt>
                <c:pt idx="1">
                  <c:v>1100</c:v>
                </c:pt>
                <c:pt idx="2">
                  <c:v>1000</c:v>
                </c:pt>
                <c:pt idx="3">
                  <c:v>1300</c:v>
                </c:pt>
                <c:pt idx="4">
                  <c:v>1250</c:v>
                </c:pt>
                <c:pt idx="5">
                  <c:v>1500</c:v>
                </c:pt>
                <c:pt idx="6">
                  <c:v>1400</c:v>
                </c:pt>
                <c:pt idx="7">
                  <c:v>1600</c:v>
                </c:pt>
                <c:pt idx="8">
                  <c:v>1750</c:v>
                </c:pt>
                <c:pt idx="9">
                  <c:v>1650</c:v>
                </c:pt>
                <c:pt idx="10">
                  <c:v>1900</c:v>
                </c:pt>
                <c:pt idx="11">
                  <c:v>2100</c:v>
                </c:pt>
              </c:numCache>
            </c:numRef>
          </c:val>
          <c:extLst>
            <c:ext xmlns:c16="http://schemas.microsoft.com/office/drawing/2014/chart" uri="{C3380CC4-5D6E-409C-BE32-E72D297353CC}">
              <c16:uniqueId val="{00000001-53E4-44F7-A0A4-0415EDCE3D9A}"/>
            </c:ext>
          </c:extLst>
        </c:ser>
        <c:ser>
          <c:idx val="2"/>
          <c:order val="2"/>
          <c:tx>
            <c:strRef>
              <c:f>'ARR-MRR Calculator'!$E$9</c:f>
              <c:strCache>
                <c:ptCount val="1"/>
                <c:pt idx="0">
                  <c:v>Contraction MRR
(downgrades)</c:v>
                </c:pt>
              </c:strCache>
            </c:strRef>
          </c:tx>
          <c:spPr>
            <a:solidFill>
              <a:srgbClr val="B72894"/>
            </a:solidFill>
            <a:ln w="0">
              <a:noFill/>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'ARR-MRR Calculator'!$A$10:$A$21</c:f>
              <c:strCache>
                <c:ptCount val="12"/>
                <c:pt idx="0">
                  <c:v>Month 1 – Jan</c:v>
                </c:pt>
                <c:pt idx="1">
                  <c:v>Month 2 – Feb</c:v>
                </c:pt>
                <c:pt idx="2">
                  <c:v>Month 3 – Mar</c:v>
                </c:pt>
                <c:pt idx="3">
                  <c:v>Month 4 – Apr</c:v>
                </c:pt>
                <c:pt idx="4">
                  <c:v>Month 5 – May</c:v>
                </c:pt>
                <c:pt idx="5">
                  <c:v>Month 6 – Jun</c:v>
                </c:pt>
                <c:pt idx="6">
                  <c:v>Month 7 – Jul</c:v>
                </c:pt>
                <c:pt idx="7">
                  <c:v>Month 8 – Aug</c:v>
                </c:pt>
                <c:pt idx="8">
                  <c:v>Month 9 – Sep</c:v>
                </c:pt>
                <c:pt idx="9">
                  <c:v>Month 10 – Oct</c:v>
                </c:pt>
                <c:pt idx="10">
                  <c:v>Month 11 – Nov</c:v>
                </c:pt>
                <c:pt idx="11">
                  <c:v>Month 12 – Dec</c:v>
                </c:pt>
              </c:strCache>
            </c:strRef>
          </c:cat>
          <c:val>
            <c:numRef>
              <c:f>'ARR-MRR Calculator'!$E$10:$E$21</c:f>
              <c:numCache>
                <c:formatCode>\$#,##0;"($"#,##0\);\-</c:formatCode>
                <c:ptCount val="12"/>
                <c:pt idx="0">
                  <c:v>300</c:v>
                </c:pt>
                <c:pt idx="1">
                  <c:v>250</c:v>
                </c:pt>
                <c:pt idx="2">
                  <c:v>400</c:v>
                </c:pt>
                <c:pt idx="3">
                  <c:v>350</c:v>
                </c:pt>
                <c:pt idx="4">
                  <c:v>300</c:v>
                </c:pt>
                <c:pt idx="5">
                  <c:v>450</c:v>
                </c:pt>
                <c:pt idx="6">
                  <c:v>500</c:v>
                </c:pt>
                <c:pt idx="7">
                  <c:v>400</c:v>
                </c:pt>
                <c:pt idx="8">
                  <c:v>350</c:v>
                </c:pt>
                <c:pt idx="9">
                  <c:v>500</c:v>
                </c:pt>
                <c:pt idx="10">
                  <c:v>450</c:v>
                </c:pt>
                <c:pt idx="11">
                  <c:v>400</c:v>
                </c:pt>
              </c:numCache>
            </c:numRef>
          </c:val>
          <c:extLst>
            <c:ext xmlns:c16="http://schemas.microsoft.com/office/drawing/2014/chart" uri="{C3380CC4-5D6E-409C-BE32-E72D297353CC}">
              <c16:uniqueId val="{00000002-53E4-44F7-A0A4-0415EDCE3D9A}"/>
            </c:ext>
          </c:extLst>
        </c:ser>
        <c:ser>
          <c:idx val="3"/>
          <c:order val="3"/>
          <c:tx>
            <c:strRef>
              <c:f>'ARR-MRR Calculator'!$F$9</c:f>
              <c:strCache>
                <c:ptCount val="1"/>
                <c:pt idx="0">
                  <c:v>Churned MRR
(lost customers)</c:v>
                </c:pt>
              </c:strCache>
            </c:strRef>
          </c:tx>
          <c:spPr>
            <a:solidFill>
              <a:srgbClr val="292876"/>
            </a:solidFill>
            <a:ln w="0">
              <a:noFill/>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'ARR-MRR Calculator'!$A$10:$A$21</c:f>
              <c:strCache>
                <c:ptCount val="12"/>
                <c:pt idx="0">
                  <c:v>Month 1 – Jan</c:v>
                </c:pt>
                <c:pt idx="1">
                  <c:v>Month 2 – Feb</c:v>
                </c:pt>
                <c:pt idx="2">
                  <c:v>Month 3 – Mar</c:v>
                </c:pt>
                <c:pt idx="3">
                  <c:v>Month 4 – Apr</c:v>
                </c:pt>
                <c:pt idx="4">
                  <c:v>Month 5 – May</c:v>
                </c:pt>
                <c:pt idx="5">
                  <c:v>Month 6 – Jun</c:v>
                </c:pt>
                <c:pt idx="6">
                  <c:v>Month 7 – Jul</c:v>
                </c:pt>
                <c:pt idx="7">
                  <c:v>Month 8 – Aug</c:v>
                </c:pt>
                <c:pt idx="8">
                  <c:v>Month 9 – Sep</c:v>
                </c:pt>
                <c:pt idx="9">
                  <c:v>Month 10 – Oct</c:v>
                </c:pt>
                <c:pt idx="10">
                  <c:v>Month 11 – Nov</c:v>
                </c:pt>
                <c:pt idx="11">
                  <c:v>Month 12 – Dec</c:v>
                </c:pt>
              </c:strCache>
            </c:strRef>
          </c:cat>
          <c:val>
            <c:numRef>
              <c:f>'ARR-MRR Calculator'!$F$10:$F$21</c:f>
              <c:numCache>
                <c:formatCode>\$#,##0;"($"#,##0\);\-</c:formatCode>
                <c:ptCount val="12"/>
                <c:pt idx="0">
                  <c:v>600</c:v>
                </c:pt>
                <c:pt idx="1">
                  <c:v>700</c:v>
                </c:pt>
                <c:pt idx="2">
                  <c:v>650</c:v>
                </c:pt>
                <c:pt idx="3">
                  <c:v>800</c:v>
                </c:pt>
                <c:pt idx="4">
                  <c:v>750</c:v>
                </c:pt>
                <c:pt idx="5">
                  <c:v>900</c:v>
                </c:pt>
                <c:pt idx="6">
                  <c:v>850</c:v>
                </c:pt>
                <c:pt idx="7">
                  <c:v>950</c:v>
                </c:pt>
                <c:pt idx="8">
                  <c:v>1000</c:v>
                </c:pt>
                <c:pt idx="9">
                  <c:v>900</c:v>
                </c:pt>
                <c:pt idx="10">
                  <c:v>1100</c:v>
                </c:pt>
                <c:pt idx="11">
                  <c:v>1050</c:v>
                </c:pt>
              </c:numCache>
            </c:numRef>
          </c:val>
          <c:extLst>
            <c:ext xmlns:c16="http://schemas.microsoft.com/office/drawing/2014/chart" uri="{C3380CC4-5D6E-409C-BE32-E72D297353CC}">
              <c16:uniqueId val="{00000003-53E4-44F7-A0A4-0415EDCE3D9A}"/>
            </c:ext>
          </c:extLst>
        </c:ser>
        <c:dLbls>
          <c:showLegendKey val="0"/>
          <c:showVal val="0"/>
          <c:showCatName val="0"/>
          <c:showSerName val="0"/>
          <c:showPercent val="0"/>
          <c:showBubbleSize val="0"/>
        </c:dLbls>
        <c:gapWidth val="150"/>
        <c:overlap val="100"/>
        <c:axId val="54528124"/>
        <c:axId val="7092810"/>
      </c:barChart>
      <c:catAx>
        <c:axId val="54528124"/>
        <c:scaling>
          <c:orientation val="minMax"/>
        </c:scaling>
        <c:delete val="0"/>
        <c:axPos val="b"/>
        <c:title>
          <c:tx>
            <c:rich>
              <a:bodyPr rot="0"/>
              <a:lstStyle/>
              <a:p>
                <a:pPr>
                  <a:defRPr sz="1000" b="1" strike="noStrike" spc="-1">
                    <a:solidFill>
                      <a:srgbClr val="000000"/>
                    </a:solidFill>
                    <a:latin typeface="Calibri"/>
                  </a:defRPr>
                </a:pPr>
                <a:r>
                  <a:rPr lang="en-IN" sz="1000" b="1" strike="noStrike" spc="-1">
                    <a:solidFill>
                      <a:srgbClr val="000000"/>
                    </a:solidFill>
                    <a:latin typeface="Calibri"/>
                  </a:rPr>
                  <a:t>Month</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7092810"/>
        <c:crosses val="autoZero"/>
        <c:auto val="1"/>
        <c:lblAlgn val="ctr"/>
        <c:lblOffset val="100"/>
        <c:noMultiLvlLbl val="0"/>
      </c:catAx>
      <c:valAx>
        <c:axId val="7092810"/>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n-IN" sz="1000" b="1" strike="noStrike" spc="-1">
                    <a:solidFill>
                      <a:srgbClr val="000000"/>
                    </a:solidFill>
                    <a:latin typeface="Calibri"/>
                  </a:rPr>
                  <a:t>MRR Amount</a:t>
                </a:r>
              </a:p>
            </c:rich>
          </c:tx>
          <c:overlay val="0"/>
          <c:spPr>
            <a:noFill/>
            <a:ln w="0">
              <a:noFill/>
            </a:ln>
          </c:spPr>
        </c:title>
        <c:numFmt formatCode="\$#,##0;&quot;($&quot;#,##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54528124"/>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1747629</xdr:colOff>
      <xdr:row>1</xdr:row>
      <xdr:rowOff>77720</xdr:rowOff>
    </xdr:from>
    <xdr:to>
      <xdr:col>7</xdr:col>
      <xdr:colOff>1401607</xdr:colOff>
      <xdr:row>2</xdr:row>
      <xdr:rowOff>174488</xdr:rowOff>
    </xdr:to>
    <xdr:pic>
      <xdr:nvPicPr>
        <xdr:cNvPr id="3" name="Picture 2">
          <a:extLst>
            <a:ext uri="{FF2B5EF4-FFF2-40B4-BE49-F238E27FC236}">
              <a16:creationId xmlns:a16="http://schemas.microsoft.com/office/drawing/2014/main" id="{FA948AEE-2669-FCE0-8B94-715AB50A1D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65564" y="259937"/>
          <a:ext cx="1469802" cy="5274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76200</xdr:colOff>
      <xdr:row>0</xdr:row>
      <xdr:rowOff>47625</xdr:rowOff>
    </xdr:from>
    <xdr:to>
      <xdr:col>13</xdr:col>
      <xdr:colOff>704156</xdr:colOff>
      <xdr:row>0</xdr:row>
      <xdr:rowOff>573392</xdr:rowOff>
    </xdr:to>
    <xdr:pic>
      <xdr:nvPicPr>
        <xdr:cNvPr id="2" name="Picture 1">
          <a:extLst>
            <a:ext uri="{FF2B5EF4-FFF2-40B4-BE49-F238E27FC236}">
              <a16:creationId xmlns:a16="http://schemas.microsoft.com/office/drawing/2014/main" id="{3D2678CC-E008-43A6-966E-B86AAABE6F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06175" y="47625"/>
          <a:ext cx="1466156" cy="5257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14</xdr:row>
      <xdr:rowOff>0</xdr:rowOff>
    </xdr:from>
    <xdr:to>
      <xdr:col>8</xdr:col>
      <xdr:colOff>258065</xdr:colOff>
      <xdr:row>31</xdr:row>
      <xdr:rowOff>1440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34</xdr:row>
      <xdr:rowOff>0</xdr:rowOff>
    </xdr:from>
    <xdr:to>
      <xdr:col>8</xdr:col>
      <xdr:colOff>258065</xdr:colOff>
      <xdr:row>51</xdr:row>
      <xdr:rowOff>1080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9</xdr:col>
      <xdr:colOff>485775</xdr:colOff>
      <xdr:row>0</xdr:row>
      <xdr:rowOff>34925</xdr:rowOff>
    </xdr:from>
    <xdr:to>
      <xdr:col>11</xdr:col>
      <xdr:colOff>2481</xdr:colOff>
      <xdr:row>0</xdr:row>
      <xdr:rowOff>560692</xdr:rowOff>
    </xdr:to>
    <xdr:pic>
      <xdr:nvPicPr>
        <xdr:cNvPr id="4" name="Picture 3">
          <a:extLst>
            <a:ext uri="{FF2B5EF4-FFF2-40B4-BE49-F238E27FC236}">
              <a16:creationId xmlns:a16="http://schemas.microsoft.com/office/drawing/2014/main" id="{71317B8F-34FB-4268-8C55-1B6C50E872E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286875" y="34925"/>
          <a:ext cx="1469331" cy="5257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1644650</xdr:colOff>
      <xdr:row>0</xdr:row>
      <xdr:rowOff>66675</xdr:rowOff>
    </xdr:from>
    <xdr:to>
      <xdr:col>3</xdr:col>
      <xdr:colOff>2999681</xdr:colOff>
      <xdr:row>0</xdr:row>
      <xdr:rowOff>589267</xdr:rowOff>
    </xdr:to>
    <xdr:pic>
      <xdr:nvPicPr>
        <xdr:cNvPr id="2" name="Picture 1">
          <a:extLst>
            <a:ext uri="{FF2B5EF4-FFF2-40B4-BE49-F238E27FC236}">
              <a16:creationId xmlns:a16="http://schemas.microsoft.com/office/drawing/2014/main" id="{BC9E9ECE-D35B-46CF-AF53-C6C57733D0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02675" y="66675"/>
          <a:ext cx="1469331" cy="525767"/>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30"/>
  <sheetViews>
    <sheetView showGridLines="0" zoomScale="85" zoomScaleNormal="85" workbookViewId="0">
      <selection activeCell="D39" sqref="D39"/>
    </sheetView>
  </sheetViews>
  <sheetFormatPr defaultColWidth="8.5703125" defaultRowHeight="14.1"/>
  <cols>
    <col min="1" max="1" width="3" style="1" customWidth="1"/>
    <col min="2" max="2" width="18.5703125" style="1" customWidth="1"/>
    <col min="3" max="8" width="26" style="1" customWidth="1"/>
    <col min="9" max="16384" width="8.5703125" style="1"/>
  </cols>
  <sheetData>
    <row r="2" spans="1:8" ht="33.75" customHeight="1">
      <c r="A2" s="41" t="s">
        <v>0</v>
      </c>
      <c r="B2" s="41"/>
      <c r="C2" s="41"/>
      <c r="D2" s="41"/>
      <c r="E2" s="41"/>
      <c r="F2" s="41"/>
      <c r="G2" s="41"/>
      <c r="H2" s="41"/>
    </row>
    <row r="3" spans="1:8" ht="18" customHeight="1">
      <c r="A3" s="42" t="s">
        <v>1</v>
      </c>
      <c r="B3" s="42"/>
      <c r="C3" s="42"/>
      <c r="D3" s="42"/>
      <c r="E3" s="42"/>
      <c r="F3" s="42"/>
      <c r="G3" s="42"/>
      <c r="H3" s="42"/>
    </row>
    <row r="5" spans="1:8" ht="16.5">
      <c r="B5" s="2" t="s">
        <v>2</v>
      </c>
    </row>
    <row r="6" spans="1:8" s="15" customFormat="1">
      <c r="B6" s="43" t="s">
        <v>3</v>
      </c>
      <c r="C6" s="43"/>
      <c r="D6" s="43"/>
      <c r="E6" s="43"/>
      <c r="F6" s="43"/>
      <c r="G6" s="43"/>
      <c r="H6" s="43"/>
    </row>
    <row r="7" spans="1:8" s="15" customFormat="1">
      <c r="B7" s="43" t="s">
        <v>4</v>
      </c>
      <c r="C7" s="43"/>
      <c r="D7" s="43"/>
      <c r="E7" s="43"/>
      <c r="F7" s="43"/>
      <c r="G7" s="43"/>
      <c r="H7" s="43"/>
    </row>
    <row r="8" spans="1:8" s="15" customFormat="1">
      <c r="B8" s="43" t="s">
        <v>5</v>
      </c>
      <c r="C8" s="43"/>
      <c r="D8" s="43"/>
      <c r="E8" s="43"/>
      <c r="F8" s="43"/>
      <c r="G8" s="43"/>
      <c r="H8" s="43"/>
    </row>
    <row r="9" spans="1:8" s="15" customFormat="1">
      <c r="B9" s="43"/>
      <c r="C9" s="43"/>
      <c r="D9" s="43"/>
      <c r="E9" s="43"/>
      <c r="F9" s="43"/>
      <c r="G9" s="43"/>
      <c r="H9" s="43"/>
    </row>
    <row r="10" spans="1:8" s="15" customFormat="1">
      <c r="B10" s="43" t="s">
        <v>6</v>
      </c>
      <c r="C10" s="43"/>
      <c r="D10" s="43"/>
      <c r="E10" s="43"/>
      <c r="F10" s="43"/>
      <c r="G10" s="43"/>
      <c r="H10" s="43"/>
    </row>
    <row r="11" spans="1:8" s="15" customFormat="1" ht="17.100000000000001" customHeight="1">
      <c r="B11" s="43" t="s">
        <v>7</v>
      </c>
      <c r="C11" s="43"/>
      <c r="D11" s="43"/>
      <c r="E11" s="43"/>
      <c r="F11" s="43"/>
      <c r="G11" s="43"/>
      <c r="H11" s="43"/>
    </row>
    <row r="12" spans="1:8" s="15" customFormat="1">
      <c r="B12" s="43" t="s">
        <v>8</v>
      </c>
      <c r="C12" s="43"/>
      <c r="D12" s="43"/>
      <c r="E12" s="43"/>
      <c r="F12" s="43"/>
      <c r="G12" s="43"/>
      <c r="H12" s="43"/>
    </row>
    <row r="14" spans="1:8" ht="16.5">
      <c r="B14" s="2" t="s">
        <v>9</v>
      </c>
    </row>
    <row r="15" spans="1:8" s="15" customFormat="1">
      <c r="B15" s="16">
        <v>1</v>
      </c>
      <c r="C15" s="43" t="s">
        <v>10</v>
      </c>
      <c r="D15" s="43"/>
      <c r="E15" s="43"/>
      <c r="F15" s="43"/>
      <c r="G15" s="43"/>
      <c r="H15" s="43"/>
    </row>
    <row r="16" spans="1:8" s="15" customFormat="1" ht="15.6" customHeight="1">
      <c r="B16" s="16">
        <v>2</v>
      </c>
      <c r="C16" s="43" t="s">
        <v>11</v>
      </c>
      <c r="D16" s="43"/>
      <c r="E16" s="43"/>
      <c r="F16" s="43"/>
      <c r="G16" s="43"/>
      <c r="H16" s="43"/>
    </row>
    <row r="17" spans="2:8" s="15" customFormat="1" ht="15.6" customHeight="1">
      <c r="B17" s="16">
        <v>3</v>
      </c>
      <c r="C17" s="43" t="s">
        <v>12</v>
      </c>
      <c r="D17" s="43"/>
      <c r="E17" s="43"/>
      <c r="F17" s="43"/>
      <c r="G17" s="43"/>
      <c r="H17" s="43"/>
    </row>
    <row r="18" spans="2:8" s="15" customFormat="1" ht="18" customHeight="1">
      <c r="B18" s="16">
        <v>4</v>
      </c>
      <c r="C18" s="43" t="s">
        <v>13</v>
      </c>
      <c r="D18" s="43"/>
      <c r="E18" s="43"/>
      <c r="F18" s="43"/>
      <c r="G18" s="43"/>
      <c r="H18" s="43"/>
    </row>
    <row r="19" spans="2:8" s="15" customFormat="1" ht="18" customHeight="1">
      <c r="B19" s="16">
        <v>5</v>
      </c>
      <c r="C19" s="43" t="s">
        <v>14</v>
      </c>
      <c r="D19" s="43"/>
      <c r="E19" s="43"/>
      <c r="F19" s="43"/>
      <c r="G19" s="43"/>
      <c r="H19" s="43"/>
    </row>
    <row r="21" spans="2:8" ht="16.5">
      <c r="B21" s="2" t="s">
        <v>15</v>
      </c>
    </row>
    <row r="22" spans="2:8" ht="18" customHeight="1">
      <c r="B22" s="3"/>
      <c r="C22" s="52" t="s">
        <v>16</v>
      </c>
      <c r="D22" s="52"/>
      <c r="E22" s="52"/>
      <c r="F22" s="52"/>
      <c r="G22" s="52"/>
      <c r="H22" s="52"/>
    </row>
    <row r="23" spans="2:8" ht="18" customHeight="1">
      <c r="B23" s="4"/>
      <c r="C23" s="53" t="s">
        <v>17</v>
      </c>
      <c r="D23" s="53"/>
      <c r="E23" s="53"/>
      <c r="F23" s="53"/>
      <c r="G23" s="53"/>
      <c r="H23" s="53"/>
    </row>
    <row r="24" spans="2:8" ht="18" customHeight="1">
      <c r="B24" s="5"/>
      <c r="C24" s="53" t="s">
        <v>18</v>
      </c>
      <c r="D24" s="53"/>
      <c r="E24" s="53"/>
      <c r="F24" s="53"/>
      <c r="G24" s="53"/>
      <c r="H24" s="53"/>
    </row>
    <row r="26" spans="2:8" ht="15" customHeight="1">
      <c r="B26" s="44" t="s">
        <v>19</v>
      </c>
      <c r="C26" s="44"/>
      <c r="D26" s="44"/>
      <c r="E26" s="44"/>
      <c r="F26" s="44"/>
      <c r="G26" s="44"/>
      <c r="H26" s="44"/>
    </row>
    <row r="27" spans="2:8">
      <c r="B27" s="44"/>
      <c r="C27" s="44"/>
      <c r="D27" s="44"/>
      <c r="E27" s="44"/>
      <c r="F27" s="44"/>
      <c r="G27" s="44"/>
      <c r="H27" s="44"/>
    </row>
    <row r="28" spans="2:8">
      <c r="B28" s="44"/>
      <c r="C28" s="44"/>
      <c r="D28" s="44"/>
      <c r="E28" s="44"/>
      <c r="F28" s="44"/>
      <c r="G28" s="44"/>
      <c r="H28" s="44"/>
    </row>
    <row r="30" spans="2:8">
      <c r="B30" s="6"/>
    </row>
  </sheetData>
  <sheetProtection algorithmName="SHA-512" hashValue="Tuteg6OWSprlv6cEqBU3W/MqtdAM+fvajcYjAaupyfQYctBVv6+wy8gv46wh51qHLuBJdP/XUVm1/80OasD6RQ==" saltValue="WP+eN4YHM9CGFev0g5p9rg==" spinCount="100000" sheet="1" objects="1" scenarios="1"/>
  <mergeCells count="18">
    <mergeCell ref="C23:H23"/>
    <mergeCell ref="C24:H24"/>
    <mergeCell ref="B26:H28"/>
    <mergeCell ref="C16:H16"/>
    <mergeCell ref="C17:H17"/>
    <mergeCell ref="C18:H18"/>
    <mergeCell ref="C19:H19"/>
    <mergeCell ref="C22:H22"/>
    <mergeCell ref="B9:H9"/>
    <mergeCell ref="B10:H10"/>
    <mergeCell ref="B11:H11"/>
    <mergeCell ref="B12:H12"/>
    <mergeCell ref="C15:H15"/>
    <mergeCell ref="A2:H2"/>
    <mergeCell ref="A3:H3"/>
    <mergeCell ref="B6:H6"/>
    <mergeCell ref="B7:H7"/>
    <mergeCell ref="B8:H8"/>
  </mergeCells>
  <pageMargins left="0.3" right="0.3" top="0.4" bottom="0.4" header="0.511811023622047" footer="0.511811023622047"/>
  <pageSetup fitToHeight="0" orientation="landscape"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2"/>
  <sheetViews>
    <sheetView showGridLines="0" tabSelected="1" zoomScaleNormal="100" workbookViewId="0">
      <pane xSplit="1" ySplit="9" topLeftCell="B10" activePane="bottomRight" state="frozen"/>
      <selection pane="bottomRight" activeCell="I30" sqref="I30"/>
      <selection pane="bottomLeft" activeCell="A12" sqref="A12"/>
      <selection pane="topRight" activeCell="B1" sqref="B1"/>
    </sheetView>
  </sheetViews>
  <sheetFormatPr defaultColWidth="8.5703125" defaultRowHeight="14.1"/>
  <cols>
    <col min="1" max="1" width="20" style="15" customWidth="1"/>
    <col min="2" max="2" width="15" style="15" customWidth="1"/>
    <col min="3" max="7" width="13" style="15" customWidth="1"/>
    <col min="8" max="9" width="15" style="15" customWidth="1"/>
    <col min="10" max="10" width="11" style="15" customWidth="1"/>
    <col min="11" max="12" width="10" style="15" customWidth="1"/>
    <col min="13" max="13" width="12" style="15" customWidth="1"/>
    <col min="14" max="14" width="11" style="15" customWidth="1"/>
    <col min="15" max="16384" width="8.5703125" style="15"/>
  </cols>
  <sheetData>
    <row r="1" spans="1:14" ht="48.6" customHeight="1">
      <c r="A1" s="39" t="s">
        <v>0</v>
      </c>
      <c r="B1" s="39"/>
      <c r="C1" s="39"/>
      <c r="D1" s="39"/>
      <c r="E1" s="39"/>
      <c r="F1" s="39"/>
      <c r="G1" s="39"/>
      <c r="H1" s="39"/>
      <c r="I1" s="39"/>
      <c r="J1" s="39"/>
      <c r="K1" s="39"/>
      <c r="L1" s="39"/>
      <c r="M1" s="39"/>
      <c r="N1" s="39"/>
    </row>
    <row r="3" spans="1:14">
      <c r="A3" s="17" t="s">
        <v>20</v>
      </c>
      <c r="B3" s="40" t="s">
        <v>21</v>
      </c>
      <c r="C3" s="40"/>
    </row>
    <row r="4" spans="1:14">
      <c r="A4" s="17" t="s">
        <v>22</v>
      </c>
      <c r="B4" s="40" t="s">
        <v>23</v>
      </c>
      <c r="C4" s="40"/>
    </row>
    <row r="5" spans="1:14">
      <c r="A5" s="17" t="s">
        <v>24</v>
      </c>
      <c r="B5" s="40" t="s">
        <v>25</v>
      </c>
      <c r="C5" s="40"/>
    </row>
    <row r="6" spans="1:14">
      <c r="A6" s="17" t="s">
        <v>26</v>
      </c>
      <c r="B6" s="38">
        <v>50000</v>
      </c>
      <c r="C6" s="38"/>
    </row>
    <row r="9" spans="1:14" ht="33.75" customHeight="1">
      <c r="A9" s="7" t="s">
        <v>27</v>
      </c>
      <c r="B9" s="7" t="s">
        <v>28</v>
      </c>
      <c r="C9" s="7" t="s">
        <v>29</v>
      </c>
      <c r="D9" s="7" t="s">
        <v>30</v>
      </c>
      <c r="E9" s="7" t="s">
        <v>31</v>
      </c>
      <c r="F9" s="7" t="s">
        <v>32</v>
      </c>
      <c r="G9" s="7" t="s">
        <v>33</v>
      </c>
      <c r="H9" s="7" t="s">
        <v>34</v>
      </c>
      <c r="I9" s="7" t="s">
        <v>35</v>
      </c>
      <c r="J9" s="7" t="s">
        <v>36</v>
      </c>
      <c r="K9" s="7" t="s">
        <v>37</v>
      </c>
      <c r="L9" s="7" t="s">
        <v>38</v>
      </c>
      <c r="M9" s="7" t="s">
        <v>39</v>
      </c>
      <c r="N9" s="7" t="s">
        <v>40</v>
      </c>
    </row>
    <row r="10" spans="1:14">
      <c r="A10" s="19" t="s">
        <v>41</v>
      </c>
      <c r="B10" s="20">
        <f>$B$6</f>
        <v>50000</v>
      </c>
      <c r="C10" s="18">
        <v>4200</v>
      </c>
      <c r="D10" s="18">
        <v>900</v>
      </c>
      <c r="E10" s="18">
        <v>300</v>
      </c>
      <c r="F10" s="18">
        <v>600</v>
      </c>
      <c r="G10" s="20">
        <f t="shared" ref="G10:G21" si="0">C10+D10-E10-F10</f>
        <v>4200</v>
      </c>
      <c r="H10" s="21">
        <f t="shared" ref="H10:H21" si="1">B10+G10</f>
        <v>54200</v>
      </c>
      <c r="I10" s="22">
        <f t="shared" ref="I10:I22" si="2">H10*12</f>
        <v>650400</v>
      </c>
      <c r="J10" s="23">
        <f t="shared" ref="J10:J21" si="3">IFERROR(G10/B10,0)</f>
        <v>8.4000000000000005E-2</v>
      </c>
      <c r="K10" s="23">
        <f t="shared" ref="K10:K21" si="4">IFERROR((B10+D10-E10-F10)/B10,0)</f>
        <v>1</v>
      </c>
      <c r="L10" s="23">
        <f t="shared" ref="L10:L21" si="5">IFERROR((B10-E10-F10)/B10,0)</f>
        <v>0.98199999999999998</v>
      </c>
      <c r="M10" s="23">
        <f t="shared" ref="M10:M21" si="6">IFERROR(F10/B10,0)</f>
        <v>1.2E-2</v>
      </c>
      <c r="N10" s="24">
        <f t="shared" ref="N10:N21" si="7">IFERROR((C10+D10)/(E10+F10),0)</f>
        <v>5.666666666666667</v>
      </c>
    </row>
    <row r="11" spans="1:14">
      <c r="A11" s="25" t="s">
        <v>42</v>
      </c>
      <c r="B11" s="26">
        <f t="shared" ref="B11:B21" si="8">H10</f>
        <v>54200</v>
      </c>
      <c r="C11" s="18">
        <v>4600</v>
      </c>
      <c r="D11" s="18">
        <v>1100</v>
      </c>
      <c r="E11" s="18">
        <v>250</v>
      </c>
      <c r="F11" s="18">
        <v>700</v>
      </c>
      <c r="G11" s="26">
        <f t="shared" si="0"/>
        <v>4750</v>
      </c>
      <c r="H11" s="27">
        <f t="shared" si="1"/>
        <v>58950</v>
      </c>
      <c r="I11" s="28">
        <f t="shared" si="2"/>
        <v>707400</v>
      </c>
      <c r="J11" s="29">
        <f t="shared" si="3"/>
        <v>8.7638376383763844E-2</v>
      </c>
      <c r="K11" s="29">
        <f t="shared" si="4"/>
        <v>1.0027675276752768</v>
      </c>
      <c r="L11" s="29">
        <f t="shared" si="5"/>
        <v>0.98247232472324719</v>
      </c>
      <c r="M11" s="29">
        <f t="shared" si="6"/>
        <v>1.2915129151291513E-2</v>
      </c>
      <c r="N11" s="30">
        <f t="shared" si="7"/>
        <v>6</v>
      </c>
    </row>
    <row r="12" spans="1:14">
      <c r="A12" s="19" t="s">
        <v>43</v>
      </c>
      <c r="B12" s="20">
        <f t="shared" si="8"/>
        <v>58950</v>
      </c>
      <c r="C12" s="18">
        <v>5100</v>
      </c>
      <c r="D12" s="18">
        <v>1000</v>
      </c>
      <c r="E12" s="18">
        <v>400</v>
      </c>
      <c r="F12" s="18">
        <v>650</v>
      </c>
      <c r="G12" s="20">
        <f t="shared" si="0"/>
        <v>5050</v>
      </c>
      <c r="H12" s="21">
        <f t="shared" si="1"/>
        <v>64000</v>
      </c>
      <c r="I12" s="22">
        <f t="shared" si="2"/>
        <v>768000</v>
      </c>
      <c r="J12" s="23">
        <f t="shared" si="3"/>
        <v>8.5665818490245974E-2</v>
      </c>
      <c r="K12" s="23">
        <f t="shared" si="4"/>
        <v>0.99915182357930454</v>
      </c>
      <c r="L12" s="23">
        <f t="shared" si="5"/>
        <v>0.98218829516539441</v>
      </c>
      <c r="M12" s="23">
        <f t="shared" si="6"/>
        <v>1.102629346904156E-2</v>
      </c>
      <c r="N12" s="24">
        <f t="shared" si="7"/>
        <v>5.8095238095238093</v>
      </c>
    </row>
    <row r="13" spans="1:14">
      <c r="A13" s="25" t="s">
        <v>44</v>
      </c>
      <c r="B13" s="26">
        <f t="shared" si="8"/>
        <v>64000</v>
      </c>
      <c r="C13" s="18">
        <v>4800</v>
      </c>
      <c r="D13" s="18">
        <v>1300</v>
      </c>
      <c r="E13" s="18">
        <v>350</v>
      </c>
      <c r="F13" s="18">
        <v>800</v>
      </c>
      <c r="G13" s="26">
        <f t="shared" si="0"/>
        <v>4950</v>
      </c>
      <c r="H13" s="27">
        <f t="shared" si="1"/>
        <v>68950</v>
      </c>
      <c r="I13" s="28">
        <f t="shared" si="2"/>
        <v>827400</v>
      </c>
      <c r="J13" s="29">
        <f t="shared" si="3"/>
        <v>7.7343750000000003E-2</v>
      </c>
      <c r="K13" s="29">
        <f t="shared" si="4"/>
        <v>1.0023437500000001</v>
      </c>
      <c r="L13" s="29">
        <f t="shared" si="5"/>
        <v>0.98203125000000002</v>
      </c>
      <c r="M13" s="29">
        <f t="shared" si="6"/>
        <v>1.2500000000000001E-2</v>
      </c>
      <c r="N13" s="30">
        <f t="shared" si="7"/>
        <v>5.3043478260869561</v>
      </c>
    </row>
    <row r="14" spans="1:14">
      <c r="A14" s="19" t="s">
        <v>45</v>
      </c>
      <c r="B14" s="20">
        <f t="shared" si="8"/>
        <v>68950</v>
      </c>
      <c r="C14" s="18">
        <v>5600</v>
      </c>
      <c r="D14" s="18">
        <v>1250</v>
      </c>
      <c r="E14" s="18">
        <v>300</v>
      </c>
      <c r="F14" s="18">
        <v>750</v>
      </c>
      <c r="G14" s="20">
        <f t="shared" si="0"/>
        <v>5800</v>
      </c>
      <c r="H14" s="21">
        <f t="shared" si="1"/>
        <v>74750</v>
      </c>
      <c r="I14" s="22">
        <f t="shared" si="2"/>
        <v>897000</v>
      </c>
      <c r="J14" s="23">
        <f t="shared" si="3"/>
        <v>8.4118926758520673E-2</v>
      </c>
      <c r="K14" s="23">
        <f t="shared" si="4"/>
        <v>1.0029006526468456</v>
      </c>
      <c r="L14" s="23">
        <f t="shared" si="5"/>
        <v>0.98477157360406087</v>
      </c>
      <c r="M14" s="23">
        <f t="shared" si="6"/>
        <v>1.0877447425670777E-2</v>
      </c>
      <c r="N14" s="24">
        <f t="shared" si="7"/>
        <v>6.5238095238095237</v>
      </c>
    </row>
    <row r="15" spans="1:14">
      <c r="A15" s="25" t="s">
        <v>46</v>
      </c>
      <c r="B15" s="26">
        <f t="shared" si="8"/>
        <v>74750</v>
      </c>
      <c r="C15" s="18">
        <v>6000</v>
      </c>
      <c r="D15" s="18">
        <v>1500</v>
      </c>
      <c r="E15" s="18">
        <v>450</v>
      </c>
      <c r="F15" s="18">
        <v>900</v>
      </c>
      <c r="G15" s="26">
        <f t="shared" si="0"/>
        <v>6150</v>
      </c>
      <c r="H15" s="27">
        <f t="shared" si="1"/>
        <v>80900</v>
      </c>
      <c r="I15" s="28">
        <f t="shared" si="2"/>
        <v>970800</v>
      </c>
      <c r="J15" s="29">
        <f t="shared" si="3"/>
        <v>8.2274247491638794E-2</v>
      </c>
      <c r="K15" s="29">
        <f t="shared" si="4"/>
        <v>1.0020066889632107</v>
      </c>
      <c r="L15" s="29">
        <f t="shared" si="5"/>
        <v>0.98193979933110365</v>
      </c>
      <c r="M15" s="29">
        <f t="shared" si="6"/>
        <v>1.2040133779264214E-2</v>
      </c>
      <c r="N15" s="30">
        <f t="shared" si="7"/>
        <v>5.5555555555555554</v>
      </c>
    </row>
    <row r="16" spans="1:14">
      <c r="A16" s="19" t="s">
        <v>47</v>
      </c>
      <c r="B16" s="20">
        <f t="shared" si="8"/>
        <v>80900</v>
      </c>
      <c r="C16" s="18">
        <v>5400</v>
      </c>
      <c r="D16" s="18">
        <v>1400</v>
      </c>
      <c r="E16" s="18">
        <v>500</v>
      </c>
      <c r="F16" s="18">
        <v>850</v>
      </c>
      <c r="G16" s="20">
        <f t="shared" si="0"/>
        <v>5450</v>
      </c>
      <c r="H16" s="21">
        <f t="shared" si="1"/>
        <v>86350</v>
      </c>
      <c r="I16" s="22">
        <f t="shared" si="2"/>
        <v>1036200</v>
      </c>
      <c r="J16" s="23">
        <f t="shared" si="3"/>
        <v>6.7367119901112479E-2</v>
      </c>
      <c r="K16" s="23">
        <f t="shared" si="4"/>
        <v>1.0006180469715698</v>
      </c>
      <c r="L16" s="23">
        <f t="shared" si="5"/>
        <v>0.98331273176761436</v>
      </c>
      <c r="M16" s="23">
        <f t="shared" si="6"/>
        <v>1.0506798516687269E-2</v>
      </c>
      <c r="N16" s="24">
        <f t="shared" si="7"/>
        <v>5.0370370370370372</v>
      </c>
    </row>
    <row r="17" spans="1:14">
      <c r="A17" s="25" t="s">
        <v>48</v>
      </c>
      <c r="B17" s="26">
        <f t="shared" si="8"/>
        <v>86350</v>
      </c>
      <c r="C17" s="18">
        <v>6200</v>
      </c>
      <c r="D17" s="18">
        <v>1600</v>
      </c>
      <c r="E17" s="18">
        <v>400</v>
      </c>
      <c r="F17" s="18">
        <v>950</v>
      </c>
      <c r="G17" s="26">
        <f t="shared" si="0"/>
        <v>6450</v>
      </c>
      <c r="H17" s="27">
        <f t="shared" si="1"/>
        <v>92800</v>
      </c>
      <c r="I17" s="28">
        <f t="shared" si="2"/>
        <v>1113600</v>
      </c>
      <c r="J17" s="29">
        <f t="shared" si="3"/>
        <v>7.4696004632310367E-2</v>
      </c>
      <c r="K17" s="29">
        <f t="shared" si="4"/>
        <v>1.0028951939779964</v>
      </c>
      <c r="L17" s="29">
        <f t="shared" si="5"/>
        <v>0.98436595251881875</v>
      </c>
      <c r="M17" s="29">
        <f t="shared" si="6"/>
        <v>1.1001737116386797E-2</v>
      </c>
      <c r="N17" s="30">
        <f t="shared" si="7"/>
        <v>5.7777777777777777</v>
      </c>
    </row>
    <row r="18" spans="1:14">
      <c r="A18" s="19" t="s">
        <v>49</v>
      </c>
      <c r="B18" s="20">
        <f t="shared" si="8"/>
        <v>92800</v>
      </c>
      <c r="C18" s="18">
        <v>6800</v>
      </c>
      <c r="D18" s="18">
        <v>1750</v>
      </c>
      <c r="E18" s="18">
        <v>350</v>
      </c>
      <c r="F18" s="18">
        <v>1000</v>
      </c>
      <c r="G18" s="20">
        <f t="shared" si="0"/>
        <v>7200</v>
      </c>
      <c r="H18" s="21">
        <f t="shared" si="1"/>
        <v>100000</v>
      </c>
      <c r="I18" s="22">
        <f t="shared" si="2"/>
        <v>1200000</v>
      </c>
      <c r="J18" s="23">
        <f t="shared" si="3"/>
        <v>7.7586206896551727E-2</v>
      </c>
      <c r="K18" s="23">
        <f t="shared" si="4"/>
        <v>1.0043103448275863</v>
      </c>
      <c r="L18" s="23">
        <f t="shared" si="5"/>
        <v>0.98545258620689657</v>
      </c>
      <c r="M18" s="23">
        <f t="shared" si="6"/>
        <v>1.0775862068965518E-2</v>
      </c>
      <c r="N18" s="24">
        <f t="shared" si="7"/>
        <v>6.333333333333333</v>
      </c>
    </row>
    <row r="19" spans="1:14">
      <c r="A19" s="25" t="s">
        <v>50</v>
      </c>
      <c r="B19" s="26">
        <f t="shared" si="8"/>
        <v>100000</v>
      </c>
      <c r="C19" s="18">
        <v>6500</v>
      </c>
      <c r="D19" s="18">
        <v>1650</v>
      </c>
      <c r="E19" s="18">
        <v>500</v>
      </c>
      <c r="F19" s="18">
        <v>900</v>
      </c>
      <c r="G19" s="26">
        <f t="shared" si="0"/>
        <v>6750</v>
      </c>
      <c r="H19" s="27">
        <f t="shared" si="1"/>
        <v>106750</v>
      </c>
      <c r="I19" s="28">
        <f t="shared" si="2"/>
        <v>1281000</v>
      </c>
      <c r="J19" s="29">
        <f t="shared" si="3"/>
        <v>6.7500000000000004E-2</v>
      </c>
      <c r="K19" s="29">
        <f t="shared" si="4"/>
        <v>1.0024999999999999</v>
      </c>
      <c r="L19" s="29">
        <f t="shared" si="5"/>
        <v>0.98599999999999999</v>
      </c>
      <c r="M19" s="29">
        <f t="shared" si="6"/>
        <v>8.9999999999999993E-3</v>
      </c>
      <c r="N19" s="30">
        <f t="shared" si="7"/>
        <v>5.8214285714285712</v>
      </c>
    </row>
    <row r="20" spans="1:14">
      <c r="A20" s="19" t="s">
        <v>51</v>
      </c>
      <c r="B20" s="20">
        <f t="shared" si="8"/>
        <v>106750</v>
      </c>
      <c r="C20" s="18">
        <v>7200</v>
      </c>
      <c r="D20" s="18">
        <v>1900</v>
      </c>
      <c r="E20" s="18">
        <v>450</v>
      </c>
      <c r="F20" s="18">
        <v>1100</v>
      </c>
      <c r="G20" s="20">
        <f t="shared" si="0"/>
        <v>7550</v>
      </c>
      <c r="H20" s="21">
        <f t="shared" si="1"/>
        <v>114300</v>
      </c>
      <c r="I20" s="22">
        <f t="shared" si="2"/>
        <v>1371600</v>
      </c>
      <c r="J20" s="23">
        <f t="shared" si="3"/>
        <v>7.0725995316159251E-2</v>
      </c>
      <c r="K20" s="23">
        <f t="shared" si="4"/>
        <v>1.0032786885245901</v>
      </c>
      <c r="L20" s="23">
        <f t="shared" si="5"/>
        <v>0.98548009367681499</v>
      </c>
      <c r="M20" s="23">
        <f t="shared" si="6"/>
        <v>1.0304449648711944E-2</v>
      </c>
      <c r="N20" s="24">
        <f t="shared" si="7"/>
        <v>5.870967741935484</v>
      </c>
    </row>
    <row r="21" spans="1:14">
      <c r="A21" s="25" t="s">
        <v>52</v>
      </c>
      <c r="B21" s="26">
        <f t="shared" si="8"/>
        <v>114300</v>
      </c>
      <c r="C21" s="18">
        <v>7800</v>
      </c>
      <c r="D21" s="18">
        <v>2100</v>
      </c>
      <c r="E21" s="18">
        <v>400</v>
      </c>
      <c r="F21" s="18">
        <v>1050</v>
      </c>
      <c r="G21" s="26">
        <f t="shared" si="0"/>
        <v>8450</v>
      </c>
      <c r="H21" s="27">
        <f t="shared" si="1"/>
        <v>122750</v>
      </c>
      <c r="I21" s="28">
        <f t="shared" si="2"/>
        <v>1473000</v>
      </c>
      <c r="J21" s="29">
        <f t="shared" si="3"/>
        <v>7.3928258967629043E-2</v>
      </c>
      <c r="K21" s="29">
        <f t="shared" si="4"/>
        <v>1.0056867891513561</v>
      </c>
      <c r="L21" s="29">
        <f t="shared" si="5"/>
        <v>0.98731408573928259</v>
      </c>
      <c r="M21" s="29">
        <f t="shared" si="6"/>
        <v>9.1863517060367453E-3</v>
      </c>
      <c r="N21" s="30">
        <f t="shared" si="7"/>
        <v>6.8275862068965516</v>
      </c>
    </row>
    <row r="22" spans="1:14">
      <c r="A22" s="31" t="s">
        <v>53</v>
      </c>
      <c r="B22" s="32">
        <f>$B$6</f>
        <v>50000</v>
      </c>
      <c r="C22" s="32">
        <f>SUM(C10:C21)</f>
        <v>70200</v>
      </c>
      <c r="D22" s="32">
        <f>SUM(D10:D21)</f>
        <v>17450</v>
      </c>
      <c r="E22" s="32">
        <f>SUM(E10:E21)</f>
        <v>4650</v>
      </c>
      <c r="F22" s="32">
        <f>SUM(F10:F21)</f>
        <v>10250</v>
      </c>
      <c r="G22" s="32">
        <f>SUM(G10:G21)</f>
        <v>72750</v>
      </c>
      <c r="H22" s="32">
        <f>H21</f>
        <v>122750</v>
      </c>
      <c r="I22" s="32">
        <f t="shared" si="2"/>
        <v>1473000</v>
      </c>
      <c r="J22" s="33">
        <f>IFERROR((H21/$B$6)^(1/12)-1,0)</f>
        <v>7.7715902820069793E-2</v>
      </c>
      <c r="K22" s="33">
        <f>AVERAGE(K10:K21)</f>
        <v>1.0023716255264781</v>
      </c>
      <c r="L22" s="33">
        <f>AVERAGE(L10:L21)</f>
        <v>0.98394405772776938</v>
      </c>
      <c r="M22" s="33">
        <f>AVERAGE(M10:M21)</f>
        <v>1.1011183573504696E-2</v>
      </c>
      <c r="N22" s="34">
        <f>AVERAGE(N10:N21)</f>
        <v>5.877336170837606</v>
      </c>
    </row>
  </sheetData>
  <mergeCells count="5">
    <mergeCell ref="B6:C6"/>
    <mergeCell ref="A1:N1"/>
    <mergeCell ref="B3:C3"/>
    <mergeCell ref="B4:C4"/>
    <mergeCell ref="B5:C5"/>
  </mergeCells>
  <pageMargins left="0.3" right="0.3" top="0.4" bottom="0.4" header="0.511811023622047" footer="0.511811023622047"/>
  <pageSetup fitToHeight="0" orientation="landscape" horizontalDpi="300" verticalDpi="300"/>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4"/>
  <sheetViews>
    <sheetView showGridLines="0" zoomScaleNormal="100" workbookViewId="0">
      <selection activeCell="P5" sqref="P5"/>
    </sheetView>
  </sheetViews>
  <sheetFormatPr defaultColWidth="8.5703125" defaultRowHeight="14.1"/>
  <cols>
    <col min="1" max="1" width="3" style="1" customWidth="1"/>
    <col min="2" max="5" width="20" style="1" customWidth="1"/>
    <col min="6" max="6" width="4.28515625" style="1" customWidth="1"/>
    <col min="7" max="7" width="10.42578125" style="1" customWidth="1"/>
    <col min="8" max="12" width="14" style="1" customWidth="1"/>
    <col min="13" max="16384" width="8.5703125" style="1"/>
  </cols>
  <sheetData>
    <row r="1" spans="1:11" ht="49.5" customHeight="1">
      <c r="A1" s="41" t="s">
        <v>54</v>
      </c>
      <c r="B1" s="41"/>
      <c r="C1" s="41"/>
      <c r="D1" s="41"/>
      <c r="E1" s="41"/>
      <c r="F1" s="41"/>
      <c r="G1" s="41"/>
      <c r="H1" s="41"/>
      <c r="I1" s="41"/>
      <c r="J1" s="41"/>
      <c r="K1" s="41"/>
    </row>
    <row r="3" spans="1:11" ht="27.75" customHeight="1">
      <c r="B3" s="45" t="s">
        <v>55</v>
      </c>
      <c r="C3" s="45"/>
      <c r="D3" s="45" t="s">
        <v>56</v>
      </c>
      <c r="E3" s="45"/>
      <c r="F3" s="45" t="s">
        <v>57</v>
      </c>
      <c r="G3" s="45"/>
      <c r="H3" s="45" t="s">
        <v>58</v>
      </c>
      <c r="I3" s="45"/>
    </row>
    <row r="4" spans="1:11">
      <c r="B4" s="46">
        <f>'ARR-MRR Calculator'!$B$6*12</f>
        <v>600000</v>
      </c>
      <c r="C4" s="46"/>
      <c r="D4" s="46">
        <f>'ARR-MRR Calculator'!I22</f>
        <v>1473000</v>
      </c>
      <c r="E4" s="46"/>
      <c r="F4" s="46">
        <f>'ARR-MRR Calculator'!I22-'ARR-MRR Calculator'!$B$6*12</f>
        <v>873000</v>
      </c>
      <c r="G4" s="46"/>
      <c r="H4" s="47">
        <f>IFERROR(('ARR-MRR Calculator'!I22/('ARR-MRR Calculator'!$B$6*12))-1,0)</f>
        <v>1.4550000000000001</v>
      </c>
      <c r="I4" s="47"/>
    </row>
    <row r="5" spans="1:11">
      <c r="B5" s="46"/>
      <c r="C5" s="46"/>
      <c r="D5" s="46"/>
      <c r="E5" s="46"/>
      <c r="F5" s="46"/>
      <c r="G5" s="46"/>
      <c r="H5" s="47"/>
      <c r="I5" s="47"/>
    </row>
    <row r="6" spans="1:11">
      <c r="B6" s="46"/>
      <c r="C6" s="46"/>
      <c r="D6" s="46"/>
      <c r="E6" s="46"/>
      <c r="F6" s="46"/>
      <c r="G6" s="46"/>
      <c r="H6" s="47"/>
      <c r="I6" s="47"/>
    </row>
    <row r="8" spans="1:11" ht="40.5" customHeight="1">
      <c r="B8" s="45" t="s">
        <v>59</v>
      </c>
      <c r="C8" s="45"/>
      <c r="D8" s="45" t="s">
        <v>60</v>
      </c>
      <c r="E8" s="45"/>
      <c r="F8" s="45" t="s">
        <v>61</v>
      </c>
      <c r="G8" s="45"/>
      <c r="H8" s="45" t="s">
        <v>62</v>
      </c>
      <c r="I8" s="45"/>
    </row>
    <row r="9" spans="1:11">
      <c r="B9" s="47">
        <f>'ARR-MRR Calculator'!K22</f>
        <v>1.0023716255264781</v>
      </c>
      <c r="C9" s="47"/>
      <c r="D9" s="47">
        <f>'ARR-MRR Calculator'!L22</f>
        <v>0.98394405772776938</v>
      </c>
      <c r="E9" s="47"/>
      <c r="F9" s="47">
        <f>'ARR-MRR Calculator'!M22</f>
        <v>1.1011183573504696E-2</v>
      </c>
      <c r="G9" s="47"/>
      <c r="H9" s="49">
        <f>'ARR-MRR Calculator'!N22</f>
        <v>5.877336170837606</v>
      </c>
      <c r="I9" s="49"/>
    </row>
    <row r="10" spans="1:11">
      <c r="B10" s="47"/>
      <c r="C10" s="47"/>
      <c r="D10" s="47"/>
      <c r="E10" s="47"/>
      <c r="F10" s="47"/>
      <c r="G10" s="47"/>
      <c r="H10" s="49"/>
      <c r="I10" s="49"/>
    </row>
    <row r="11" spans="1:11">
      <c r="B11" s="47"/>
      <c r="C11" s="47"/>
      <c r="D11" s="47"/>
      <c r="E11" s="47"/>
      <c r="F11" s="47"/>
      <c r="G11" s="47"/>
      <c r="H11" s="49"/>
      <c r="I11" s="49"/>
    </row>
    <row r="14" spans="1:11" ht="21.75" customHeight="1">
      <c r="A14" s="48"/>
      <c r="B14" s="48"/>
      <c r="C14" s="48"/>
      <c r="D14" s="48"/>
      <c r="E14" s="48"/>
      <c r="F14" s="48"/>
      <c r="G14" s="48"/>
      <c r="H14" s="48"/>
      <c r="I14" s="48"/>
      <c r="J14" s="48"/>
      <c r="K14" s="48"/>
    </row>
    <row r="34" spans="1:11" ht="21.75" customHeight="1">
      <c r="A34" s="48" t="s">
        <v>63</v>
      </c>
      <c r="B34" s="48"/>
      <c r="C34" s="48"/>
      <c r="D34" s="48"/>
      <c r="E34" s="48"/>
      <c r="F34" s="48"/>
      <c r="G34" s="48"/>
      <c r="H34" s="48"/>
      <c r="I34" s="48"/>
      <c r="J34" s="48"/>
      <c r="K34" s="48"/>
    </row>
  </sheetData>
  <mergeCells count="19">
    <mergeCell ref="A34:K34"/>
    <mergeCell ref="B9:C11"/>
    <mergeCell ref="D9:E11"/>
    <mergeCell ref="F9:G11"/>
    <mergeCell ref="H9:I11"/>
    <mergeCell ref="A14:K14"/>
    <mergeCell ref="B4:C6"/>
    <mergeCell ref="D4:E6"/>
    <mergeCell ref="F4:G6"/>
    <mergeCell ref="H4:I6"/>
    <mergeCell ref="B8:C8"/>
    <mergeCell ref="D8:E8"/>
    <mergeCell ref="F8:G8"/>
    <mergeCell ref="H8:I8"/>
    <mergeCell ref="A1:K1"/>
    <mergeCell ref="B3:C3"/>
    <mergeCell ref="D3:E3"/>
    <mergeCell ref="F3:G3"/>
    <mergeCell ref="H3:I3"/>
  </mergeCells>
  <pageMargins left="0.3" right="0.3" top="0.4" bottom="0.4" header="0.511811023622047" footer="0.511811023622047"/>
  <pageSetup fitToHeight="0" orientation="landscape"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31"/>
  <sheetViews>
    <sheetView showGridLines="0" zoomScaleNormal="100" workbookViewId="0">
      <selection sqref="A1:D1"/>
    </sheetView>
  </sheetViews>
  <sheetFormatPr defaultColWidth="8.5703125" defaultRowHeight="14.1"/>
  <cols>
    <col min="1" max="1" width="26" style="15" customWidth="1"/>
    <col min="2" max="2" width="55" style="15" customWidth="1"/>
    <col min="3" max="3" width="20" style="15" customWidth="1"/>
    <col min="4" max="4" width="45" style="15" customWidth="1"/>
    <col min="5" max="16384" width="8.5703125" style="1"/>
  </cols>
  <sheetData>
    <row r="1" spans="1:4" ht="54.95" customHeight="1">
      <c r="A1" s="39" t="s">
        <v>64</v>
      </c>
      <c r="B1" s="39"/>
      <c r="C1" s="39"/>
      <c r="D1" s="39"/>
    </row>
    <row r="3" spans="1:4" ht="21.75" customHeight="1">
      <c r="A3" s="50" t="s">
        <v>65</v>
      </c>
      <c r="B3" s="50"/>
      <c r="C3" s="50"/>
      <c r="D3" s="50"/>
    </row>
    <row r="4" spans="1:4">
      <c r="A4" s="8" t="s">
        <v>66</v>
      </c>
      <c r="B4" s="8" t="s">
        <v>67</v>
      </c>
      <c r="C4" s="8" t="s">
        <v>68</v>
      </c>
      <c r="D4" s="8" t="s">
        <v>69</v>
      </c>
    </row>
    <row r="5" spans="1:4" ht="43.5" customHeight="1">
      <c r="A5" s="35" t="s">
        <v>70</v>
      </c>
      <c r="B5" s="9" t="s">
        <v>71</v>
      </c>
      <c r="C5" s="9" t="s">
        <v>72</v>
      </c>
      <c r="D5" s="9" t="s">
        <v>73</v>
      </c>
    </row>
    <row r="6" spans="1:4" ht="43.5" customHeight="1">
      <c r="A6" s="36" t="s">
        <v>74</v>
      </c>
      <c r="B6" s="12" t="s">
        <v>75</v>
      </c>
      <c r="C6" s="12" t="s">
        <v>76</v>
      </c>
      <c r="D6" s="12" t="s">
        <v>77</v>
      </c>
    </row>
    <row r="7" spans="1:4" ht="43.5" customHeight="1">
      <c r="A7" s="35" t="s">
        <v>78</v>
      </c>
      <c r="B7" s="9" t="s">
        <v>79</v>
      </c>
      <c r="C7" s="9" t="s">
        <v>80</v>
      </c>
      <c r="D7" s="9" t="s">
        <v>81</v>
      </c>
    </row>
    <row r="8" spans="1:4" ht="43.5" customHeight="1">
      <c r="A8" s="36" t="s">
        <v>82</v>
      </c>
      <c r="B8" s="12" t="s">
        <v>83</v>
      </c>
      <c r="C8" s="12" t="s">
        <v>84</v>
      </c>
      <c r="D8" s="12" t="s">
        <v>85</v>
      </c>
    </row>
    <row r="9" spans="1:4" ht="43.5" customHeight="1">
      <c r="A9" s="35" t="s">
        <v>86</v>
      </c>
      <c r="B9" s="9" t="s">
        <v>87</v>
      </c>
      <c r="C9" s="9" t="s">
        <v>88</v>
      </c>
      <c r="D9" s="9" t="s">
        <v>89</v>
      </c>
    </row>
    <row r="10" spans="1:4" ht="43.5" customHeight="1">
      <c r="A10" s="36" t="s">
        <v>90</v>
      </c>
      <c r="B10" s="12" t="s">
        <v>91</v>
      </c>
      <c r="C10" s="12" t="s">
        <v>92</v>
      </c>
      <c r="D10" s="12" t="s">
        <v>93</v>
      </c>
    </row>
    <row r="11" spans="1:4" ht="43.5" customHeight="1">
      <c r="A11" s="35" t="s">
        <v>94</v>
      </c>
      <c r="B11" s="9" t="s">
        <v>95</v>
      </c>
      <c r="C11" s="9" t="s">
        <v>96</v>
      </c>
      <c r="D11" s="9" t="s">
        <v>97</v>
      </c>
    </row>
    <row r="12" spans="1:4" ht="43.5" customHeight="1">
      <c r="A12" s="36" t="s">
        <v>98</v>
      </c>
      <c r="B12" s="12" t="s">
        <v>99</v>
      </c>
      <c r="C12" s="12" t="s">
        <v>100</v>
      </c>
      <c r="D12" s="12" t="s">
        <v>101</v>
      </c>
    </row>
    <row r="13" spans="1:4" ht="43.5" customHeight="1">
      <c r="A13" s="35" t="s">
        <v>102</v>
      </c>
      <c r="B13" s="9" t="s">
        <v>103</v>
      </c>
      <c r="C13" s="9" t="s">
        <v>104</v>
      </c>
      <c r="D13" s="9" t="s">
        <v>105</v>
      </c>
    </row>
    <row r="14" spans="1:4" ht="43.5" customHeight="1">
      <c r="A14" s="36" t="s">
        <v>106</v>
      </c>
      <c r="B14" s="12" t="s">
        <v>107</v>
      </c>
      <c r="C14" s="12" t="s">
        <v>108</v>
      </c>
      <c r="D14" s="12" t="s">
        <v>109</v>
      </c>
    </row>
    <row r="15" spans="1:4" ht="43.5" customHeight="1">
      <c r="A15" s="35" t="s">
        <v>110</v>
      </c>
      <c r="B15" s="9" t="s">
        <v>111</v>
      </c>
      <c r="C15" s="9" t="s">
        <v>112</v>
      </c>
      <c r="D15" s="9" t="s">
        <v>113</v>
      </c>
    </row>
    <row r="16" spans="1:4" ht="43.5" customHeight="1">
      <c r="A16" s="36" t="s">
        <v>114</v>
      </c>
      <c r="B16" s="12" t="s">
        <v>115</v>
      </c>
      <c r="C16" s="12" t="s">
        <v>116</v>
      </c>
      <c r="D16" s="12" t="s">
        <v>117</v>
      </c>
    </row>
    <row r="19" spans="1:4" ht="21.75" customHeight="1">
      <c r="A19" s="50" t="s">
        <v>118</v>
      </c>
      <c r="B19" s="50"/>
      <c r="C19" s="50"/>
      <c r="D19" s="50"/>
    </row>
    <row r="20" spans="1:4">
      <c r="A20" s="37" t="s">
        <v>119</v>
      </c>
      <c r="B20" s="37" t="s">
        <v>120</v>
      </c>
      <c r="C20" s="37" t="s">
        <v>121</v>
      </c>
      <c r="D20" s="37" t="s">
        <v>122</v>
      </c>
    </row>
    <row r="21" spans="1:4" ht="30" customHeight="1">
      <c r="A21" s="9" t="s">
        <v>123</v>
      </c>
      <c r="B21" s="10" t="s">
        <v>124</v>
      </c>
      <c r="C21" s="9" t="s">
        <v>125</v>
      </c>
      <c r="D21" s="11" t="s">
        <v>126</v>
      </c>
    </row>
    <row r="22" spans="1:4" ht="30" customHeight="1">
      <c r="A22" s="12" t="s">
        <v>127</v>
      </c>
      <c r="B22" s="13" t="s">
        <v>128</v>
      </c>
      <c r="C22" s="12" t="s">
        <v>129</v>
      </c>
      <c r="D22" s="14" t="s">
        <v>130</v>
      </c>
    </row>
    <row r="23" spans="1:4" ht="30" customHeight="1">
      <c r="A23" s="9" t="s">
        <v>131</v>
      </c>
      <c r="B23" s="10" t="s">
        <v>132</v>
      </c>
      <c r="C23" s="9" t="s">
        <v>133</v>
      </c>
      <c r="D23" s="11" t="s">
        <v>134</v>
      </c>
    </row>
    <row r="24" spans="1:4" ht="30" customHeight="1">
      <c r="A24" s="12" t="s">
        <v>135</v>
      </c>
      <c r="B24" s="13" t="s">
        <v>136</v>
      </c>
      <c r="C24" s="12" t="s">
        <v>137</v>
      </c>
      <c r="D24" s="14" t="s">
        <v>138</v>
      </c>
    </row>
    <row r="25" spans="1:4" ht="30" customHeight="1">
      <c r="A25" s="9" t="s">
        <v>110</v>
      </c>
      <c r="B25" s="10" t="s">
        <v>139</v>
      </c>
      <c r="C25" s="9" t="s">
        <v>140</v>
      </c>
      <c r="D25" s="11" t="s">
        <v>141</v>
      </c>
    </row>
    <row r="26" spans="1:4" ht="30" customHeight="1">
      <c r="A26" s="12" t="s">
        <v>142</v>
      </c>
      <c r="B26" s="13" t="s">
        <v>143</v>
      </c>
      <c r="C26" s="12" t="s">
        <v>144</v>
      </c>
      <c r="D26" s="14" t="s">
        <v>145</v>
      </c>
    </row>
    <row r="29" spans="1:4" ht="15" customHeight="1">
      <c r="A29" s="51" t="s">
        <v>146</v>
      </c>
      <c r="B29" s="51"/>
      <c r="C29" s="51"/>
      <c r="D29" s="51"/>
    </row>
    <row r="30" spans="1:4">
      <c r="A30" s="51"/>
      <c r="B30" s="51"/>
      <c r="C30" s="51"/>
      <c r="D30" s="51"/>
    </row>
    <row r="31" spans="1:4">
      <c r="A31" s="51"/>
      <c r="B31" s="51"/>
      <c r="C31" s="51"/>
      <c r="D31" s="51"/>
    </row>
  </sheetData>
  <sheetProtection algorithmName="SHA-512" hashValue="9D5HgfQb2vSP7wzp74LhF0hHBR0x6k6dcD41/Q4XK67wgCAvybI7oWKaeQ/JN2X3W7bLHRU78XjMVEVr3ZIc3g==" saltValue="yU69SYko6roWvSKrrozn3g==" spinCount="100000" sheet="1" objects="1" scenarios="1"/>
  <mergeCells count="4">
    <mergeCell ref="A1:D1"/>
    <mergeCell ref="A3:D3"/>
    <mergeCell ref="A19:D19"/>
    <mergeCell ref="A29:D31"/>
  </mergeCells>
  <pageMargins left="0.3" right="0.3" top="0.4" bottom="0.4" header="0.511811023622047" footer="0.511811023622047"/>
  <pageSetup fitToHeight="0" orientation="landscape"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WizId xmlns="07e3052f-dd80-493e-b073-5a9267ae3764" xsi:nil="true"/>
    <MigrationWizIdPermissionLevels xmlns="07e3052f-dd80-493e-b073-5a9267ae3764" xsi:nil="true"/>
    <_ip_UnifiedCompliancePolicyUIAction xmlns="http://schemas.microsoft.com/sharepoint/v3" xsi:nil="true"/>
    <lcf76f155ced4ddcb4097134ff3c332f1 xmlns="07e3052f-dd80-493e-b073-5a9267ae3764" xsi:nil="true"/>
    <lcf76f155ced4ddcb4097134ff3c332f0 xmlns="07e3052f-dd80-493e-b073-5a9267ae3764" xsi:nil="true"/>
    <MigrationWizIdSecurityGroups xmlns="07e3052f-dd80-493e-b073-5a9267ae3764" xsi:nil="true"/>
    <TaxCatchAll xmlns="0483de9d-17be-4fea-8983-d8f042caf2ff" xsi:nil="true"/>
    <MigrationWizIdVersion xmlns="07e3052f-dd80-493e-b073-5a9267ae3764" xsi:nil="true"/>
    <MigrationWizIdPermissions xmlns="07e3052f-dd80-493e-b073-5a9267ae3764" xsi:nil="true"/>
    <MigrationWizIdDocumentLibraryPermissions xmlns="07e3052f-dd80-493e-b073-5a9267ae3764" xsi:nil="true"/>
    <_ip_UnifiedCompliancePolicyProperties xmlns="http://schemas.microsoft.com/sharepoint/v3" xsi:nil="true"/>
    <lcf76f155ced4ddcb4097134ff3c332f xmlns="07e3052f-dd80-493e-b073-5a9267ae376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31DD586C3C1D4E900F32054B159C17" ma:contentTypeVersion="26" ma:contentTypeDescription="Create a new document." ma:contentTypeScope="" ma:versionID="d6824156a1794f5786e227717aa7136a">
  <xsd:schema xmlns:xsd="http://www.w3.org/2001/XMLSchema" xmlns:xs="http://www.w3.org/2001/XMLSchema" xmlns:p="http://schemas.microsoft.com/office/2006/metadata/properties" xmlns:ns1="http://schemas.microsoft.com/sharepoint/v3" xmlns:ns2="07e3052f-dd80-493e-b073-5a9267ae3764" xmlns:ns3="0483de9d-17be-4fea-8983-d8f042caf2ff" targetNamespace="http://schemas.microsoft.com/office/2006/metadata/properties" ma:root="true" ma:fieldsID="097424cf2a0ce2eb3fa73ead4348c854" ns1:_="" ns2:_="" ns3:_="">
    <xsd:import namespace="http://schemas.microsoft.com/sharepoint/v3"/>
    <xsd:import namespace="07e3052f-dd80-493e-b073-5a9267ae3764"/>
    <xsd:import namespace="0483de9d-17be-4fea-8983-d8f042caf2ff"/>
    <xsd:element name="properties">
      <xsd:complexType>
        <xsd:sequence>
          <xsd:element name="documentManagement">
            <xsd:complexType>
              <xsd:all>
                <xsd:element ref="ns2:MigrationWizId" minOccurs="0"/>
                <xsd:element ref="ns2:MigrationWizIdPermissions" minOccurs="0"/>
                <xsd:element ref="ns2:MigrationWizIdVersion" minOccurs="0"/>
                <xsd:element ref="ns2:MigrationWizIdPermissionLevels" minOccurs="0"/>
                <xsd:element ref="ns2:MigrationWizIdDocumentLibraryPermissions" minOccurs="0"/>
                <xsd:element ref="ns2:MigrationWizIdSecurityGroups" minOccurs="0"/>
                <xsd:element ref="ns2:lcf76f155ced4ddcb4097134ff3c332f0" minOccurs="0"/>
                <xsd:element ref="ns2:lcf76f155ced4ddcb4097134ff3c332f1"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e3052f-dd80-493e-b073-5a9267ae3764"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igrationWizIdPermissionLevels" ma:index="11" nillable="true" ma:displayName="MigrationWizIdPermissionLevels" ma:internalName="MigrationWizIdPermissionLevels">
      <xsd:simpleType>
        <xsd:restriction base="dms:Text"/>
      </xsd:simpleType>
    </xsd:element>
    <xsd:element name="MigrationWizIdDocumentLibraryPermissions" ma:index="12" nillable="true" ma:displayName="MigrationWizIdDocumentLibraryPermissions" ma:internalName="MigrationWizIdDocumentLibraryPermissions">
      <xsd:simpleType>
        <xsd:restriction base="dms:Text"/>
      </xsd:simpleType>
    </xsd:element>
    <xsd:element name="MigrationWizIdSecurityGroups" ma:index="13" nillable="true" ma:displayName="MigrationWizIdSecurityGroups" ma:internalName="MigrationWizIdSecurityGroups">
      <xsd:simpleType>
        <xsd:restriction base="dms:Text"/>
      </xsd:simpleType>
    </xsd:element>
    <xsd:element name="lcf76f155ced4ddcb4097134ff3c332f0" ma:index="14" nillable="true" ma:displayName="Image Tags_0" ma:hidden="true" ma:internalName="lcf76f155ced4ddcb4097134ff3c332f0" ma:readOnly="false">
      <xsd:simpleType>
        <xsd:restriction base="dms:Note"/>
      </xsd:simpleType>
    </xsd:element>
    <xsd:element name="lcf76f155ced4ddcb4097134ff3c332f1" ma:index="15" nillable="true" ma:displayName="Image Tags_0" ma:hidden="true" ma:internalName="lcf76f155ced4ddcb4097134ff3c332f1" ma:readOnly="false">
      <xsd:simpleType>
        <xsd:restriction base="dms:Not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1de680-0493-46ce-a329-1c3c79de96f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indexed="true" ma:internalName="MediaServiceLocation"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83de9d-17be-4fea-8983-d8f042caf2ff"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8eb097ad-acef-429e-b202-e38ca9c68dac}" ma:internalName="TaxCatchAll" ma:showField="CatchAllData" ma:web="0483de9d-17be-4fea-8983-d8f042caf2ff">
      <xsd:complexType>
        <xsd:complexContent>
          <xsd:extension base="dms:MultiChoiceLookup">
            <xsd:sequence>
              <xsd:element name="Value" type="dms:Lookup" maxOccurs="unbounded" minOccurs="0" nillable="true"/>
            </xsd:sequence>
          </xsd:extension>
        </xsd:complexContent>
      </xsd:complex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C591AB-86CC-44FB-A83B-4AAA61816C15}"/>
</file>

<file path=customXml/itemProps2.xml><?xml version="1.0" encoding="utf-8"?>
<ds:datastoreItem xmlns:ds="http://schemas.openxmlformats.org/officeDocument/2006/customXml" ds:itemID="{6B894E70-71F0-427A-916E-A8F154F971D2}"/>
</file>

<file path=customXml/itemProps3.xml><?xml version="1.0" encoding="utf-8"?>
<ds:datastoreItem xmlns:ds="http://schemas.openxmlformats.org/officeDocument/2006/customXml" ds:itemID="{E96923B2-8CEA-4F34-B494-9FD128038A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1</cp:revision>
  <dcterms:created xsi:type="dcterms:W3CDTF">2026-08-03T05:41:48Z</dcterms:created>
  <dcterms:modified xsi:type="dcterms:W3CDTF">2026-08-05T08:43:54Z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0x0101008031DD586C3C1D4E900F32054B159C17</vt:lpwstr>
  </property>
  <property fmtid="{D5CDD505-2E9C-101B-9397-08002B2CF9AE}" pid="3" name="MediaServiceImageTags">
    <vt:lpwstr/>
  </property>
</Properties>
</file>