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/>
  <mc:AlternateContent xmlns:mc="http://schemas.openxmlformats.org/markup-compatibility/2006">
    <mc:Choice Requires="x15">
      <x15ac:absPath xmlns:x15ac="http://schemas.microsoft.com/office/spreadsheetml/2010/11/ac" url="/Users/thanx/Desktop/"/>
    </mc:Choice>
  </mc:AlternateContent>
  <xr:revisionPtr revIDLastSave="0" documentId="8_{D7ABECD8-6E69-F945-8103-331C3835D8CF}" xr6:coauthVersionLast="44" xr6:coauthVersionMax="44" xr10:uidLastSave="{00000000-0000-0000-0000-000000000000}"/>
  <bookViews>
    <workbookView xWindow="0" yWindow="460" windowWidth="28800" windowHeight="17540" xr2:uid="{00000000-000D-0000-FFFF-FFFF00000000}"/>
  </bookViews>
  <sheets>
    <sheet name="ROI Model - Digital Plat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12" i="1"/>
  <c r="F12" i="1" s="1"/>
  <c r="H8" i="1"/>
  <c r="F7" i="1"/>
  <c r="E14" i="1" s="1"/>
  <c r="F14" i="1" l="1"/>
  <c r="F15" i="1" s="1"/>
  <c r="E13" i="1"/>
  <c r="F13" i="1" s="1"/>
  <c r="F30" i="1"/>
  <c r="F31" i="1" s="1"/>
  <c r="F23" i="1"/>
  <c r="G12" i="1"/>
  <c r="E25" i="1"/>
  <c r="E30" i="1"/>
  <c r="E31" i="1" s="1"/>
  <c r="E36" i="1"/>
  <c r="E23" i="1"/>
  <c r="E40" i="1"/>
  <c r="E42" i="1"/>
  <c r="E15" i="1"/>
  <c r="E26" i="1" l="1"/>
  <c r="E16" i="1"/>
  <c r="E35" i="1" s="1"/>
  <c r="E24" i="1"/>
  <c r="E41" i="1"/>
  <c r="G14" i="1"/>
  <c r="G36" i="1" s="1"/>
  <c r="F25" i="1"/>
  <c r="F16" i="1"/>
  <c r="F36" i="1"/>
  <c r="G13" i="1"/>
  <c r="G24" i="1" s="1"/>
  <c r="F24" i="1"/>
  <c r="F35" i="1"/>
  <c r="E64" i="1"/>
  <c r="E53" i="1"/>
  <c r="E43" i="1"/>
  <c r="F34" i="1"/>
  <c r="E52" i="1"/>
  <c r="F41" i="1"/>
  <c r="H14" i="1"/>
  <c r="E32" i="1"/>
  <c r="G30" i="1"/>
  <c r="G31" i="1" s="1"/>
  <c r="G23" i="1"/>
  <c r="H12" i="1"/>
  <c r="G16" i="1"/>
  <c r="G35" i="1" s="1"/>
  <c r="E58" i="1"/>
  <c r="E59" i="1" s="1"/>
  <c r="E51" i="1"/>
  <c r="F40" i="1"/>
  <c r="H13" i="1"/>
  <c r="F26" i="1"/>
  <c r="F32" i="1" s="1"/>
  <c r="G15" i="1" l="1"/>
  <c r="E34" i="1"/>
  <c r="E44" i="1"/>
  <c r="G25" i="1"/>
  <c r="G26" i="1" s="1"/>
  <c r="G28" i="1" s="1"/>
  <c r="F21" i="1"/>
  <c r="F43" i="1"/>
  <c r="G43" i="1" s="1"/>
  <c r="E62" i="1"/>
  <c r="F28" i="1"/>
  <c r="G41" i="1"/>
  <c r="F52" i="1"/>
  <c r="H36" i="1"/>
  <c r="H25" i="1"/>
  <c r="H15" i="1"/>
  <c r="H24" i="1"/>
  <c r="E28" i="1"/>
  <c r="E63" i="1"/>
  <c r="G40" i="1"/>
  <c r="F51" i="1"/>
  <c r="F58" i="1"/>
  <c r="F59" i="1" s="1"/>
  <c r="E54" i="1"/>
  <c r="E56" i="1" s="1"/>
  <c r="G34" i="1"/>
  <c r="G21" i="1"/>
  <c r="H30" i="1"/>
  <c r="H31" i="1" s="1"/>
  <c r="H23" i="1"/>
  <c r="H16" i="1"/>
  <c r="H43" i="1" l="1"/>
  <c r="H48" i="1" s="1"/>
  <c r="G48" i="1"/>
  <c r="F48" i="1"/>
  <c r="F42" i="1" s="1"/>
  <c r="E60" i="1"/>
  <c r="G32" i="1"/>
  <c r="H40" i="1"/>
  <c r="G58" i="1"/>
  <c r="G59" i="1" s="1"/>
  <c r="G51" i="1"/>
  <c r="H34" i="1"/>
  <c r="I34" i="1" s="1"/>
  <c r="H21" i="1"/>
  <c r="H35" i="1"/>
  <c r="H41" i="1"/>
  <c r="G52" i="1"/>
  <c r="H26" i="1"/>
  <c r="H32" i="1" s="1"/>
  <c r="G42" i="1" l="1"/>
  <c r="F44" i="1"/>
  <c r="F53" i="1"/>
  <c r="F54" i="1" s="1"/>
  <c r="F56" i="1" s="1"/>
  <c r="F64" i="1"/>
  <c r="H58" i="1"/>
  <c r="H59" i="1" s="1"/>
  <c r="H51" i="1"/>
  <c r="H28" i="1"/>
  <c r="H52" i="1"/>
  <c r="F63" i="1" l="1"/>
  <c r="F62" i="1"/>
  <c r="F68" i="1" s="1"/>
  <c r="F69" i="1" s="1"/>
  <c r="F70" i="1" s="1"/>
  <c r="F49" i="1"/>
  <c r="F60" i="1"/>
  <c r="G44" i="1"/>
  <c r="H42" i="1"/>
  <c r="G53" i="1"/>
  <c r="G54" i="1" s="1"/>
  <c r="G60" i="1" s="1"/>
  <c r="G64" i="1"/>
  <c r="H64" i="1" l="1"/>
  <c r="H53" i="1"/>
  <c r="H54" i="1" s="1"/>
  <c r="H56" i="1" s="1"/>
  <c r="H44" i="1"/>
  <c r="G56" i="1"/>
  <c r="G63" i="1"/>
  <c r="G62" i="1"/>
  <c r="G68" i="1" s="1"/>
  <c r="G69" i="1" s="1"/>
  <c r="G70" i="1" s="1"/>
  <c r="G49" i="1"/>
  <c r="H60" i="1" l="1"/>
  <c r="H63" i="1"/>
  <c r="H62" i="1"/>
  <c r="H49" i="1"/>
  <c r="H68" i="1" l="1"/>
  <c r="H69" i="1" s="1"/>
  <c r="H70" i="1" s="1"/>
  <c r="I62" i="1"/>
</calcChain>
</file>

<file path=xl/sharedStrings.xml><?xml version="1.0" encoding="utf-8"?>
<sst xmlns="http://schemas.openxmlformats.org/spreadsheetml/2006/main" count="91" uniqueCount="51">
  <si>
    <t>ROI Model for Scenarios With and Without Digital Platform</t>
  </si>
  <si>
    <t>Note: Cells in blue are editable assumptions</t>
  </si>
  <si>
    <t>Note: Cells in black are formulas — do not edit</t>
  </si>
  <si>
    <t>Assumptions</t>
  </si>
  <si>
    <t>Locations</t>
  </si>
  <si>
    <t>Owned dig. $ / loc. / wk</t>
  </si>
  <si>
    <t>Owned orders / loc. / wk</t>
  </si>
  <si>
    <t>Avg. Check (digital)</t>
  </si>
  <si>
    <t>AUV</t>
  </si>
  <si>
    <t>3PD $ / loc. / wk</t>
  </si>
  <si>
    <t>3PD orders / loc. / wk</t>
  </si>
  <si>
    <t>Avg. Check (in-store)</t>
  </si>
  <si>
    <t>Scenario 1 — Status Quo</t>
  </si>
  <si>
    <t>Current (annualized)</t>
  </si>
  <si>
    <t>Notes</t>
  </si>
  <si>
    <t>1 Store</t>
  </si>
  <si>
    <t>3PD $</t>
  </si>
  <si>
    <t>Assumes no change in avg, check</t>
  </si>
  <si>
    <t>In-store $</t>
  </si>
  <si>
    <t>Owned ordering $</t>
  </si>
  <si>
    <t>Owned orders / wk</t>
  </si>
  <si>
    <t>Growth</t>
  </si>
  <si>
    <t>3PD YoY</t>
  </si>
  <si>
    <t>N/A</t>
  </si>
  <si>
    <t>Industry average = 43%</t>
  </si>
  <si>
    <t>In-store YoY</t>
  </si>
  <si>
    <t>Owned orders YoY</t>
  </si>
  <si>
    <t>Assume same growth rate as 3PD</t>
  </si>
  <si>
    <t>Overall Comps</t>
  </si>
  <si>
    <t>System</t>
  </si>
  <si>
    <t>Assumes no change in store count</t>
  </si>
  <si>
    <t>Total Revenue</t>
  </si>
  <si>
    <t>Cost</t>
  </si>
  <si>
    <t>% revenue — 3PD</t>
  </si>
  <si>
    <t>3PD fees</t>
  </si>
  <si>
    <t>3PD fees (store)</t>
  </si>
  <si>
    <t>3PD fees (system)</t>
  </si>
  <si>
    <t>... as % of revenue</t>
  </si>
  <si>
    <t>Metrics</t>
  </si>
  <si>
    <t>Store rev. net 3PD fees</t>
  </si>
  <si>
    <t>% in-store (vs. digital)</t>
  </si>
  <si>
    <t>% of digital (owned)</t>
  </si>
  <si>
    <t>Scenario 2 — Thanx DIgital Ordering Solution</t>
  </si>
  <si>
    <t>Slower growth of third-party due to owned channel</t>
  </si>
  <si>
    <t>Unchanged</t>
  </si>
  <si>
    <t>--&gt; Rationale: top-notch web ordering experience, ordering-focused mobile app, and loyalty incentives for digital orders</t>
  </si>
  <si>
    <t>Benefits</t>
  </si>
  <si>
    <t>Δ vs. Scenario 1 (store)</t>
  </si>
  <si>
    <t>Δ vs. Scenario 1 (system)</t>
  </si>
  <si>
    <t>Annualized Avg. Same-Store Sales</t>
  </si>
  <si>
    <t>Need help? Reach out to sales@thanx.com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</si>
</sst>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&quot;/&quot;d"/>
    <numFmt numFmtId="165" formatCode="&quot;$&quot;#,##0"/>
    <numFmt numFmtId="166" formatCode="mmmm\ d\,\ yyyy"/>
    <numFmt numFmtId="167" formatCode="0.0%"/>
  </numFmts>
  <fonts count="18" x14ac:knownFonts="1">
    <font>
      <sz val="10"/>
      <color rgb="FF000000"/>
      <name val="Arial"/>
    </font>
    <font>
      <b/>
      <u/>
      <sz val="14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i/>
      <sz val="12"/>
      <color rgb="FF0000FF"/>
      <name val="Arial"/>
      <family val="2"/>
    </font>
    <font>
      <i/>
      <sz val="12"/>
      <color rgb="FF000000"/>
      <name val="Arial"/>
      <family val="2"/>
    </font>
    <font>
      <b/>
      <sz val="12"/>
      <color rgb="FF0000FF"/>
      <name val="Arial"/>
      <family val="2"/>
    </font>
    <font>
      <i/>
      <sz val="12"/>
      <color theme="1"/>
      <name val="Arial"/>
      <family val="2"/>
    </font>
    <font>
      <b/>
      <sz val="12"/>
      <color rgb="FFFFFFFF"/>
      <name val="Arial"/>
      <family val="2"/>
    </font>
    <font>
      <i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E06666"/>
      </patternFill>
    </fill>
    <fill>
      <patternFill patternType="solid">
        <fgColor theme="9" tint="0.79998168889431442"/>
        <bgColor rgb="FFCF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9FC5E8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rgb="FFD9D2E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rgb="FFFCE5CD"/>
      </patternFill>
    </fill>
    <fill>
      <patternFill patternType="solid">
        <fgColor theme="9" tint="-0.499984740745262"/>
        <bgColor rgb="FFFFF2CC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45818E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D9D2E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2E9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D9D2E9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FFF2CC"/>
      </bottom>
      <diagonal/>
    </border>
    <border>
      <left style="thin">
        <color rgb="FF46BDC6"/>
      </left>
      <right style="thin">
        <color rgb="FF46BDC6"/>
      </right>
      <top style="thin">
        <color rgb="FF46BDC6"/>
      </top>
      <bottom style="thin">
        <color rgb="FF46BDC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D9D2E9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6">
    <xf numFmtId="0" fontId="0" fillId="0" borderId="0" xfId="0" applyFont="1" applyAlignment="1"/>
    <xf numFmtId="0" fontId="1" fillId="3" borderId="1" xfId="0" applyFont="1" applyFill="1" applyBorder="1" applyAlignment="1">
      <alignment horizontal="left"/>
    </xf>
    <xf numFmtId="0" fontId="3" fillId="0" borderId="0" xfId="0" applyFont="1" applyAlignme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8" fillId="0" borderId="3" xfId="0" applyFont="1" applyBorder="1"/>
    <xf numFmtId="0" fontId="5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8" fillId="0" borderId="4" xfId="0" applyFont="1" applyBorder="1"/>
    <xf numFmtId="0" fontId="4" fillId="3" borderId="1" xfId="0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166" fontId="12" fillId="3" borderId="1" xfId="0" applyNumberFormat="1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center"/>
    </xf>
    <xf numFmtId="0" fontId="8" fillId="5" borderId="4" xfId="0" applyFont="1" applyFill="1" applyBorder="1"/>
    <xf numFmtId="0" fontId="8" fillId="5" borderId="3" xfId="0" applyFont="1" applyFill="1" applyBorder="1"/>
    <xf numFmtId="0" fontId="5" fillId="3" borderId="2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8" fillId="8" borderId="6" xfId="0" applyFont="1" applyFill="1" applyBorder="1"/>
    <xf numFmtId="0" fontId="8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8" fillId="8" borderId="7" xfId="0" applyFont="1" applyFill="1" applyBorder="1"/>
    <xf numFmtId="0" fontId="12" fillId="12" borderId="5" xfId="0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/>
    </xf>
    <xf numFmtId="0" fontId="8" fillId="13" borderId="6" xfId="0" applyFont="1" applyFill="1" applyBorder="1"/>
    <xf numFmtId="9" fontId="3" fillId="3" borderId="1" xfId="0" applyNumberFormat="1" applyFont="1" applyFill="1" applyBorder="1" applyAlignment="1">
      <alignment horizontal="center"/>
    </xf>
    <xf numFmtId="0" fontId="8" fillId="13" borderId="7" xfId="0" applyFont="1" applyFill="1" applyBorder="1"/>
    <xf numFmtId="0" fontId="5" fillId="3" borderId="1" xfId="0" applyFont="1" applyFill="1" applyBorder="1" applyAlignment="1">
      <alignment horizontal="right"/>
    </xf>
    <xf numFmtId="10" fontId="5" fillId="3" borderId="1" xfId="0" applyNumberFormat="1" applyFont="1" applyFill="1" applyBorder="1" applyAlignment="1">
      <alignment horizontal="center"/>
    </xf>
    <xf numFmtId="0" fontId="12" fillId="10" borderId="5" xfId="0" applyFont="1" applyFill="1" applyBorder="1" applyAlignment="1">
      <alignment horizontal="center" vertical="center"/>
    </xf>
    <xf numFmtId="0" fontId="8" fillId="9" borderId="6" xfId="0" applyFont="1" applyFill="1" applyBorder="1"/>
    <xf numFmtId="0" fontId="8" fillId="9" borderId="7" xfId="0" applyFont="1" applyFill="1" applyBorder="1"/>
    <xf numFmtId="167" fontId="4" fillId="3" borderId="1" xfId="0" applyNumberFormat="1" applyFont="1" applyFill="1" applyBorder="1" applyAlignment="1">
      <alignment horizontal="center"/>
    </xf>
    <xf numFmtId="0" fontId="14" fillId="14" borderId="5" xfId="0" applyFont="1" applyFill="1" applyBorder="1" applyAlignment="1">
      <alignment horizontal="center" vertical="center"/>
    </xf>
    <xf numFmtId="0" fontId="15" fillId="11" borderId="6" xfId="0" applyFont="1" applyFill="1" applyBorder="1"/>
    <xf numFmtId="165" fontId="5" fillId="3" borderId="1" xfId="0" applyNumberFormat="1" applyFont="1" applyFill="1" applyBorder="1" applyAlignment="1">
      <alignment horizontal="center"/>
    </xf>
    <xf numFmtId="0" fontId="15" fillId="11" borderId="7" xfId="0" applyFont="1" applyFill="1" applyBorder="1"/>
    <xf numFmtId="0" fontId="16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14" fillId="15" borderId="5" xfId="0" applyFont="1" applyFill="1" applyBorder="1" applyAlignment="1">
      <alignment horizontal="center" vertical="center"/>
    </xf>
    <xf numFmtId="0" fontId="15" fillId="16" borderId="6" xfId="0" applyFont="1" applyFill="1" applyBorder="1"/>
    <xf numFmtId="0" fontId="15" fillId="16" borderId="7" xfId="0" applyFont="1" applyFill="1" applyBorder="1"/>
    <xf numFmtId="9" fontId="4" fillId="3" borderId="1" xfId="0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0" fontId="13" fillId="17" borderId="2" xfId="0" applyFont="1" applyFill="1" applyBorder="1" applyAlignment="1">
      <alignment horizontal="center"/>
    </xf>
    <xf numFmtId="0" fontId="8" fillId="16" borderId="4" xfId="0" applyFont="1" applyFill="1" applyBorder="1"/>
    <xf numFmtId="0" fontId="8" fillId="16" borderId="3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9" fontId="11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/>
    <xf numFmtId="0" fontId="4" fillId="3" borderId="5" xfId="0" applyFont="1" applyFill="1" applyBorder="1"/>
    <xf numFmtId="0" fontId="8" fillId="13" borderId="18" xfId="0" applyFont="1" applyFill="1" applyBorder="1"/>
    <xf numFmtId="0" fontId="4" fillId="12" borderId="0" xfId="0" applyFont="1" applyFill="1" applyBorder="1" applyAlignment="1">
      <alignment horizontal="right"/>
    </xf>
    <xf numFmtId="0" fontId="4" fillId="12" borderId="0" xfId="0" applyFont="1" applyFill="1" applyBorder="1" applyAlignment="1">
      <alignment horizontal="center"/>
    </xf>
    <xf numFmtId="9" fontId="3" fillId="12" borderId="0" xfId="0" applyNumberFormat="1" applyFont="1" applyFill="1" applyBorder="1" applyAlignment="1">
      <alignment horizontal="center"/>
    </xf>
    <xf numFmtId="0" fontId="4" fillId="12" borderId="19" xfId="0" applyFont="1" applyFill="1" applyBorder="1" applyAlignment="1">
      <alignment vertical="top" wrapText="1"/>
    </xf>
    <xf numFmtId="0" fontId="8" fillId="13" borderId="8" xfId="0" applyFont="1" applyFill="1" applyBorder="1"/>
    <xf numFmtId="0" fontId="4" fillId="3" borderId="3" xfId="0" applyFont="1" applyFill="1" applyBorder="1"/>
    <xf numFmtId="0" fontId="5" fillId="3" borderId="7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center"/>
    </xf>
    <xf numFmtId="10" fontId="5" fillId="3" borderId="7" xfId="0" applyNumberFormat="1" applyFont="1" applyFill="1" applyBorder="1" applyAlignment="1">
      <alignment horizontal="center"/>
    </xf>
    <xf numFmtId="10" fontId="5" fillId="3" borderId="9" xfId="0" applyNumberFormat="1" applyFont="1" applyFill="1" applyBorder="1" applyAlignment="1">
      <alignment horizontal="center"/>
    </xf>
    <xf numFmtId="0" fontId="8" fillId="13" borderId="10" xfId="0" applyFont="1" applyFill="1" applyBorder="1"/>
    <xf numFmtId="0" fontId="8" fillId="13" borderId="11" xfId="0" applyFont="1" applyFill="1" applyBorder="1"/>
    <xf numFmtId="0" fontId="4" fillId="3" borderId="2" xfId="0" applyFont="1" applyFill="1" applyBorder="1" applyAlignment="1">
      <alignment horizontal="center"/>
    </xf>
    <xf numFmtId="0" fontId="8" fillId="13" borderId="12" xfId="0" applyFont="1" applyFill="1" applyBorder="1"/>
    <xf numFmtId="0" fontId="8" fillId="13" borderId="13" xfId="0" applyFont="1" applyFill="1" applyBorder="1"/>
    <xf numFmtId="165" fontId="4" fillId="3" borderId="2" xfId="0" applyNumberFormat="1" applyFont="1" applyFill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9" fontId="4" fillId="3" borderId="14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8" fillId="2" borderId="0" xfId="0" applyFont="1" applyFill="1"/>
    <xf numFmtId="0" fontId="8" fillId="3" borderId="1" xfId="0" applyFont="1" applyFill="1" applyBorder="1"/>
    <xf numFmtId="0" fontId="17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right"/>
    </xf>
    <xf numFmtId="165" fontId="8" fillId="3" borderId="5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/>
    <xf numFmtId="0" fontId="8" fillId="3" borderId="2" xfId="0" applyFont="1" applyFill="1" applyBorder="1"/>
    <xf numFmtId="0" fontId="13" fillId="4" borderId="15" xfId="0" applyFont="1" applyFill="1" applyBorder="1"/>
    <xf numFmtId="0" fontId="13" fillId="4" borderId="15" xfId="0" applyFont="1" applyFill="1" applyBorder="1" applyAlignment="1">
      <alignment horizontal="right"/>
    </xf>
    <xf numFmtId="165" fontId="13" fillId="4" borderId="15" xfId="0" applyNumberFormat="1" applyFont="1" applyFill="1" applyBorder="1" applyAlignment="1">
      <alignment horizontal="center"/>
    </xf>
    <xf numFmtId="0" fontId="13" fillId="4" borderId="15" xfId="0" applyFont="1" applyFill="1" applyBorder="1" applyAlignment="1"/>
    <xf numFmtId="0" fontId="8" fillId="3" borderId="3" xfId="0" applyFont="1" applyFill="1" applyBorder="1"/>
    <xf numFmtId="0" fontId="17" fillId="3" borderId="7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0" fontId="8" fillId="3" borderId="7" xfId="0" applyFont="1" applyFill="1" applyBorder="1" applyAlignment="1"/>
    <xf numFmtId="0" fontId="8" fillId="3" borderId="7" xfId="0" applyFont="1" applyFill="1" applyBorder="1"/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0" fontId="5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/>
    <xf numFmtId="164" fontId="4" fillId="2" borderId="17" xfId="0" applyNumberFormat="1" applyFont="1" applyFill="1" applyBorder="1" applyAlignment="1">
      <alignment horizontal="center"/>
    </xf>
    <xf numFmtId="167" fontId="4" fillId="3" borderId="1" xfId="1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strike/>
        <color rgb="FFB7B7B7"/>
      </font>
      <fill>
        <patternFill patternType="none"/>
      </fill>
    </dxf>
    <dxf>
      <font>
        <strike/>
        <color rgb="FFB7B7B7"/>
      </font>
      <fill>
        <patternFill patternType="none"/>
      </fill>
    </dxf>
    <dxf>
      <font>
        <strike/>
        <color rgb="FFB7B7B7"/>
      </font>
      <fill>
        <patternFill patternType="none"/>
      </fill>
    </dxf>
    <dxf>
      <font>
        <strike/>
        <color rgb="FFB7B7B7"/>
      </font>
      <fill>
        <patternFill patternType="none"/>
      </fill>
    </dxf>
    <dxf>
      <font>
        <strike/>
        <color rgb="FFB7B7B7"/>
      </font>
      <fill>
        <patternFill patternType="none"/>
      </fill>
    </dxf>
    <dxf>
      <font>
        <strike/>
        <color rgb="FFB7B7B7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1</xdr:row>
      <xdr:rowOff>171450</xdr:rowOff>
    </xdr:from>
    <xdr:ext cx="1514475" cy="6477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74"/>
  <sheetViews>
    <sheetView tabSelected="1" topLeftCell="A9" workbookViewId="0">
      <selection activeCell="H3" sqref="H3"/>
    </sheetView>
  </sheetViews>
  <sheetFormatPr baseColWidth="10" defaultColWidth="14.5" defaultRowHeight="15.75" customHeight="1" x14ac:dyDescent="0.2"/>
  <cols>
    <col min="1" max="2" width="3.5" style="2" customWidth="1"/>
    <col min="3" max="3" width="20.1640625" style="2" customWidth="1"/>
    <col min="4" max="4" width="25.5" style="2" customWidth="1"/>
    <col min="5" max="8" width="23.6640625" style="2" customWidth="1"/>
    <col min="9" max="9" width="20.1640625" style="2" customWidth="1"/>
    <col min="10" max="10" width="39.6640625" style="2" customWidth="1"/>
    <col min="11" max="12" width="3.83203125" style="2" customWidth="1"/>
    <col min="13" max="16384" width="14.5" style="2"/>
  </cols>
  <sheetData>
    <row r="1" spans="1:12" ht="15.75" customHeight="1" x14ac:dyDescent="0.2">
      <c r="A1" s="3"/>
      <c r="B1" s="3"/>
      <c r="C1" s="4"/>
      <c r="D1" s="5"/>
      <c r="E1" s="3"/>
      <c r="F1" s="3"/>
      <c r="G1" s="6"/>
      <c r="H1" s="5"/>
      <c r="I1" s="3"/>
      <c r="J1" s="3"/>
      <c r="K1" s="3"/>
      <c r="L1" s="3"/>
    </row>
    <row r="2" spans="1:12" ht="15.75" customHeight="1" x14ac:dyDescent="0.2">
      <c r="A2" s="3"/>
      <c r="B2" s="7"/>
      <c r="C2" s="8"/>
      <c r="D2" s="9"/>
      <c r="E2" s="7"/>
      <c r="F2" s="10"/>
      <c r="G2" s="11"/>
      <c r="H2" s="12"/>
      <c r="I2" s="13"/>
      <c r="J2" s="7"/>
      <c r="K2" s="7"/>
      <c r="L2" s="3"/>
    </row>
    <row r="3" spans="1:12" ht="15.75" customHeight="1" x14ac:dyDescent="0.2">
      <c r="A3" s="3"/>
      <c r="B3" s="7"/>
      <c r="C3" s="14"/>
      <c r="D3" s="14"/>
      <c r="E3" s="14"/>
      <c r="F3" s="14"/>
      <c r="G3" s="14"/>
      <c r="H3" s="14"/>
      <c r="I3" s="14"/>
      <c r="J3" s="14"/>
      <c r="K3" s="7"/>
      <c r="L3" s="3"/>
    </row>
    <row r="4" spans="1:12" ht="18" x14ac:dyDescent="0.2">
      <c r="A4" s="3"/>
      <c r="B4" s="7"/>
      <c r="C4" s="14"/>
      <c r="D4" s="14"/>
      <c r="E4" s="1" t="s">
        <v>0</v>
      </c>
      <c r="F4" s="115"/>
      <c r="G4" s="115"/>
      <c r="H4" s="14"/>
      <c r="I4" s="15" t="s">
        <v>1</v>
      </c>
      <c r="J4" s="14"/>
      <c r="K4" s="7"/>
      <c r="L4" s="3"/>
    </row>
    <row r="5" spans="1:12" ht="15.75" customHeight="1" x14ac:dyDescent="0.2">
      <c r="A5" s="3"/>
      <c r="B5" s="7"/>
      <c r="C5" s="14"/>
      <c r="D5" s="14"/>
      <c r="E5" s="14"/>
      <c r="F5" s="14"/>
      <c r="G5" s="14"/>
      <c r="H5" s="14"/>
      <c r="I5" s="16" t="s">
        <v>2</v>
      </c>
      <c r="J5" s="14"/>
      <c r="K5" s="7"/>
      <c r="L5" s="3"/>
    </row>
    <row r="6" spans="1:12" ht="15.75" customHeight="1" x14ac:dyDescent="0.2">
      <c r="A6" s="3"/>
      <c r="B6" s="7"/>
      <c r="C6" s="11" t="s">
        <v>3</v>
      </c>
      <c r="D6" s="17"/>
      <c r="E6" s="17"/>
      <c r="F6" s="17"/>
      <c r="G6" s="17"/>
      <c r="H6" s="17"/>
      <c r="I6" s="17"/>
      <c r="J6" s="12"/>
      <c r="K6" s="7"/>
      <c r="L6" s="3"/>
    </row>
    <row r="7" spans="1:12" ht="15.75" customHeight="1" x14ac:dyDescent="0.2">
      <c r="A7" s="3"/>
      <c r="B7" s="7"/>
      <c r="C7" s="18" t="s">
        <v>4</v>
      </c>
      <c r="D7" s="19">
        <v>500</v>
      </c>
      <c r="E7" s="18" t="s">
        <v>5</v>
      </c>
      <c r="F7" s="20">
        <f>H7*J7</f>
        <v>300</v>
      </c>
      <c r="G7" s="21" t="s">
        <v>6</v>
      </c>
      <c r="H7" s="19">
        <v>10</v>
      </c>
      <c r="I7" s="18" t="s">
        <v>7</v>
      </c>
      <c r="J7" s="22">
        <v>30</v>
      </c>
      <c r="K7" s="7"/>
      <c r="L7" s="3"/>
    </row>
    <row r="8" spans="1:12" ht="15.75" customHeight="1" x14ac:dyDescent="0.2">
      <c r="A8" s="3"/>
      <c r="B8" s="7"/>
      <c r="C8" s="18" t="s">
        <v>8</v>
      </c>
      <c r="D8" s="22">
        <v>1000000</v>
      </c>
      <c r="E8" s="18" t="s">
        <v>9</v>
      </c>
      <c r="F8" s="22">
        <v>500</v>
      </c>
      <c r="G8" s="18" t="s">
        <v>10</v>
      </c>
      <c r="H8" s="23">
        <f>F8/J7</f>
        <v>16.666666666666668</v>
      </c>
      <c r="I8" s="18" t="s">
        <v>11</v>
      </c>
      <c r="J8" s="22">
        <v>15</v>
      </c>
      <c r="K8" s="7"/>
      <c r="L8" s="3"/>
    </row>
    <row r="9" spans="1:12" ht="15.75" customHeight="1" x14ac:dyDescent="0.2">
      <c r="A9" s="3"/>
      <c r="B9" s="7"/>
      <c r="C9" s="8"/>
      <c r="D9" s="9"/>
      <c r="E9" s="7"/>
      <c r="F9" s="10"/>
      <c r="G9" s="24"/>
      <c r="H9" s="10"/>
      <c r="I9" s="25"/>
      <c r="J9" s="7"/>
      <c r="K9" s="7"/>
      <c r="L9" s="3"/>
    </row>
    <row r="10" spans="1:12" ht="15.75" customHeight="1" x14ac:dyDescent="0.2">
      <c r="A10" s="3"/>
      <c r="B10" s="7"/>
      <c r="C10" s="26" t="s">
        <v>12</v>
      </c>
      <c r="D10" s="27"/>
      <c r="E10" s="27"/>
      <c r="F10" s="27"/>
      <c r="G10" s="27"/>
      <c r="H10" s="27"/>
      <c r="I10" s="27"/>
      <c r="J10" s="28"/>
      <c r="K10" s="7"/>
      <c r="L10" s="3"/>
    </row>
    <row r="11" spans="1:12" ht="15.75" customHeight="1" x14ac:dyDescent="0.2">
      <c r="A11" s="3"/>
      <c r="B11" s="7"/>
      <c r="C11" s="8"/>
      <c r="D11" s="29"/>
      <c r="E11" s="8" t="s">
        <v>13</v>
      </c>
      <c r="F11" s="8">
        <v>2020</v>
      </c>
      <c r="G11" s="8">
        <v>2021</v>
      </c>
      <c r="H11" s="8">
        <v>2022</v>
      </c>
      <c r="I11" s="13" t="s">
        <v>14</v>
      </c>
      <c r="J11" s="7"/>
      <c r="K11" s="7"/>
      <c r="L11" s="3"/>
    </row>
    <row r="12" spans="1:12" ht="15.75" customHeight="1" x14ac:dyDescent="0.2">
      <c r="A12" s="3"/>
      <c r="B12" s="7"/>
      <c r="C12" s="30" t="s">
        <v>15</v>
      </c>
      <c r="D12" s="18" t="s">
        <v>16</v>
      </c>
      <c r="E12" s="31">
        <f>F8*52</f>
        <v>26000</v>
      </c>
      <c r="F12" s="31">
        <f t="shared" ref="F12:H12" si="0">E12*(1+F18)</f>
        <v>41600</v>
      </c>
      <c r="G12" s="31">
        <f t="shared" si="0"/>
        <v>62400</v>
      </c>
      <c r="H12" s="31">
        <f t="shared" si="0"/>
        <v>87360</v>
      </c>
      <c r="I12" s="32" t="s">
        <v>17</v>
      </c>
      <c r="J12" s="7"/>
      <c r="K12" s="7"/>
      <c r="L12" s="3"/>
    </row>
    <row r="13" spans="1:12" ht="15.75" customHeight="1" x14ac:dyDescent="0.2">
      <c r="A13" s="3"/>
      <c r="B13" s="7"/>
      <c r="C13" s="33"/>
      <c r="D13" s="18" t="s">
        <v>18</v>
      </c>
      <c r="E13" s="31">
        <f>((D8-SUM(F7:F8)*52))</f>
        <v>958400</v>
      </c>
      <c r="F13" s="31">
        <f t="shared" ref="F13:H13" si="1">E13*(1+F19)</f>
        <v>939232</v>
      </c>
      <c r="G13" s="31">
        <f t="shared" si="1"/>
        <v>920447.36</v>
      </c>
      <c r="H13" s="31">
        <f t="shared" si="1"/>
        <v>902038.41279999993</v>
      </c>
      <c r="I13" s="34"/>
      <c r="J13" s="7"/>
      <c r="K13" s="7"/>
      <c r="L13" s="3"/>
    </row>
    <row r="14" spans="1:12" ht="15.75" customHeight="1" x14ac:dyDescent="0.2">
      <c r="A14" s="3"/>
      <c r="B14" s="7"/>
      <c r="C14" s="33"/>
      <c r="D14" s="18" t="s">
        <v>19</v>
      </c>
      <c r="E14" s="31">
        <f>F7*52</f>
        <v>15600</v>
      </c>
      <c r="F14" s="31">
        <f t="shared" ref="F14:H14" si="2">E14*(1+F20)</f>
        <v>24960</v>
      </c>
      <c r="G14" s="31">
        <f t="shared" si="2"/>
        <v>37440</v>
      </c>
      <c r="H14" s="31">
        <f t="shared" si="2"/>
        <v>52416</v>
      </c>
      <c r="I14" s="34"/>
      <c r="J14" s="7"/>
      <c r="K14" s="7"/>
      <c r="L14" s="3"/>
    </row>
    <row r="15" spans="1:12" ht="15.75" customHeight="1" x14ac:dyDescent="0.2">
      <c r="A15" s="3"/>
      <c r="B15" s="7"/>
      <c r="C15" s="33"/>
      <c r="D15" s="18" t="s">
        <v>20</v>
      </c>
      <c r="E15" s="35">
        <f t="shared" ref="E15:H15" si="3">E14/52/$J$7</f>
        <v>10</v>
      </c>
      <c r="F15" s="35">
        <f t="shared" si="3"/>
        <v>16</v>
      </c>
      <c r="G15" s="35">
        <f t="shared" si="3"/>
        <v>24</v>
      </c>
      <c r="H15" s="35">
        <f t="shared" si="3"/>
        <v>33.6</v>
      </c>
      <c r="I15" s="32"/>
      <c r="J15" s="7"/>
      <c r="K15" s="7"/>
      <c r="L15" s="3"/>
    </row>
    <row r="16" spans="1:12" ht="15.75" customHeight="1" x14ac:dyDescent="0.2">
      <c r="A16" s="3"/>
      <c r="B16" s="7"/>
      <c r="C16" s="36"/>
      <c r="D16" s="18" t="s">
        <v>8</v>
      </c>
      <c r="E16" s="31">
        <f t="shared" ref="E16:H16" si="4">SUM(E12:E14)</f>
        <v>1000000</v>
      </c>
      <c r="F16" s="31">
        <f t="shared" si="4"/>
        <v>1005792</v>
      </c>
      <c r="G16" s="31">
        <f t="shared" si="4"/>
        <v>1020287.36</v>
      </c>
      <c r="H16" s="31">
        <f t="shared" si="4"/>
        <v>1041814.4127999999</v>
      </c>
      <c r="I16" s="32"/>
      <c r="J16" s="7"/>
      <c r="K16" s="7"/>
      <c r="L16" s="3"/>
    </row>
    <row r="17" spans="1:12" ht="15.75" customHeight="1" x14ac:dyDescent="0.2">
      <c r="A17" s="3"/>
      <c r="B17" s="7"/>
      <c r="C17" s="8"/>
      <c r="D17" s="18"/>
      <c r="E17" s="9"/>
      <c r="F17" s="9"/>
      <c r="G17" s="9"/>
      <c r="H17" s="9"/>
      <c r="I17" s="32"/>
      <c r="J17" s="7"/>
      <c r="K17" s="7"/>
      <c r="L17" s="3"/>
    </row>
    <row r="18" spans="1:12" ht="15.75" customHeight="1" x14ac:dyDescent="0.2">
      <c r="A18" s="3"/>
      <c r="B18" s="7"/>
      <c r="C18" s="37" t="s">
        <v>21</v>
      </c>
      <c r="D18" s="18" t="s">
        <v>22</v>
      </c>
      <c r="E18" s="9" t="s">
        <v>23</v>
      </c>
      <c r="F18" s="38">
        <v>0.6</v>
      </c>
      <c r="G18" s="38">
        <v>0.5</v>
      </c>
      <c r="H18" s="38">
        <v>0.4</v>
      </c>
      <c r="I18" s="32" t="s">
        <v>24</v>
      </c>
      <c r="J18" s="7"/>
      <c r="K18" s="7"/>
      <c r="L18" s="3"/>
    </row>
    <row r="19" spans="1:12" ht="15.75" customHeight="1" x14ac:dyDescent="0.2">
      <c r="A19" s="3"/>
      <c r="B19" s="7"/>
      <c r="C19" s="39"/>
      <c r="D19" s="18" t="s">
        <v>25</v>
      </c>
      <c r="E19" s="9" t="s">
        <v>23</v>
      </c>
      <c r="F19" s="38">
        <v>-0.02</v>
      </c>
      <c r="G19" s="38">
        <v>-0.02</v>
      </c>
      <c r="H19" s="38">
        <v>-0.02</v>
      </c>
      <c r="I19" s="32"/>
      <c r="J19" s="7"/>
      <c r="K19" s="7"/>
      <c r="L19" s="3"/>
    </row>
    <row r="20" spans="1:12" ht="15.75" customHeight="1" x14ac:dyDescent="0.2">
      <c r="A20" s="3"/>
      <c r="B20" s="7"/>
      <c r="C20" s="39"/>
      <c r="D20" s="18" t="s">
        <v>26</v>
      </c>
      <c r="E20" s="9" t="s">
        <v>23</v>
      </c>
      <c r="F20" s="40">
        <f t="shared" ref="F20:H20" si="5">F18</f>
        <v>0.6</v>
      </c>
      <c r="G20" s="40">
        <f t="shared" si="5"/>
        <v>0.5</v>
      </c>
      <c r="H20" s="40">
        <f t="shared" si="5"/>
        <v>0.4</v>
      </c>
      <c r="I20" s="32" t="s">
        <v>27</v>
      </c>
      <c r="J20" s="7"/>
      <c r="K20" s="7"/>
      <c r="L20" s="3"/>
    </row>
    <row r="21" spans="1:12" ht="15.75" customHeight="1" x14ac:dyDescent="0.2">
      <c r="A21" s="3"/>
      <c r="B21" s="7"/>
      <c r="C21" s="41"/>
      <c r="D21" s="42" t="s">
        <v>28</v>
      </c>
      <c r="E21" s="8" t="s">
        <v>23</v>
      </c>
      <c r="F21" s="43">
        <f t="shared" ref="F21:H21" si="6">F16/E16-1</f>
        <v>5.7920000000000194E-3</v>
      </c>
      <c r="G21" s="43">
        <f t="shared" si="6"/>
        <v>1.4411886354236181E-2</v>
      </c>
      <c r="H21" s="43">
        <f t="shared" si="6"/>
        <v>2.1099009596668772E-2</v>
      </c>
      <c r="I21" s="34"/>
      <c r="J21" s="7"/>
      <c r="K21" s="7"/>
      <c r="L21" s="3"/>
    </row>
    <row r="22" spans="1:12" ht="15.75" customHeight="1" x14ac:dyDescent="0.2">
      <c r="A22" s="3"/>
      <c r="B22" s="7"/>
      <c r="C22" s="8"/>
      <c r="D22" s="18"/>
      <c r="E22" s="9"/>
      <c r="F22" s="9"/>
      <c r="G22" s="9"/>
      <c r="H22" s="9"/>
      <c r="I22" s="32"/>
      <c r="J22" s="7"/>
      <c r="K22" s="7"/>
      <c r="L22" s="3"/>
    </row>
    <row r="23" spans="1:12" ht="15.75" customHeight="1" x14ac:dyDescent="0.2">
      <c r="A23" s="3"/>
      <c r="B23" s="7"/>
      <c r="C23" s="44" t="s">
        <v>29</v>
      </c>
      <c r="D23" s="18" t="s">
        <v>16</v>
      </c>
      <c r="E23" s="31">
        <f t="shared" ref="E23:H23" si="7">E12*$D$7</f>
        <v>13000000</v>
      </c>
      <c r="F23" s="31">
        <f t="shared" si="7"/>
        <v>20800000</v>
      </c>
      <c r="G23" s="31">
        <f t="shared" si="7"/>
        <v>31200000</v>
      </c>
      <c r="H23" s="31">
        <f t="shared" si="7"/>
        <v>43680000</v>
      </c>
      <c r="I23" s="32" t="s">
        <v>30</v>
      </c>
      <c r="J23" s="7"/>
      <c r="K23" s="7"/>
      <c r="L23" s="3"/>
    </row>
    <row r="24" spans="1:12" ht="15.75" customHeight="1" x14ac:dyDescent="0.2">
      <c r="A24" s="3"/>
      <c r="B24" s="7"/>
      <c r="C24" s="45"/>
      <c r="D24" s="18" t="s">
        <v>18</v>
      </c>
      <c r="E24" s="31">
        <f t="shared" ref="E24:H24" si="8">E13*$D$7</f>
        <v>479200000</v>
      </c>
      <c r="F24" s="31">
        <f t="shared" si="8"/>
        <v>469616000</v>
      </c>
      <c r="G24" s="31">
        <f t="shared" si="8"/>
        <v>460223680</v>
      </c>
      <c r="H24" s="31">
        <f t="shared" si="8"/>
        <v>451019206.39999998</v>
      </c>
      <c r="I24" s="34"/>
      <c r="J24" s="7"/>
      <c r="K24" s="7"/>
      <c r="L24" s="3"/>
    </row>
    <row r="25" spans="1:12" ht="15.75" customHeight="1" x14ac:dyDescent="0.2">
      <c r="A25" s="3"/>
      <c r="B25" s="7"/>
      <c r="C25" s="45"/>
      <c r="D25" s="18" t="s">
        <v>19</v>
      </c>
      <c r="E25" s="31">
        <f t="shared" ref="E25:H25" si="9">E14*$D$7</f>
        <v>7800000</v>
      </c>
      <c r="F25" s="31">
        <f t="shared" si="9"/>
        <v>12480000</v>
      </c>
      <c r="G25" s="31">
        <f t="shared" si="9"/>
        <v>18720000</v>
      </c>
      <c r="H25" s="31">
        <f t="shared" si="9"/>
        <v>26208000</v>
      </c>
      <c r="I25" s="34"/>
      <c r="J25" s="7"/>
      <c r="K25" s="7"/>
      <c r="L25" s="3"/>
    </row>
    <row r="26" spans="1:12" ht="15.75" customHeight="1" x14ac:dyDescent="0.2">
      <c r="A26" s="3"/>
      <c r="B26" s="7"/>
      <c r="C26" s="46"/>
      <c r="D26" s="18" t="s">
        <v>31</v>
      </c>
      <c r="E26" s="31">
        <f t="shared" ref="E26:H26" si="10">SUM(E23:E25)</f>
        <v>500000000</v>
      </c>
      <c r="F26" s="31">
        <f t="shared" si="10"/>
        <v>502896000</v>
      </c>
      <c r="G26" s="31">
        <f t="shared" si="10"/>
        <v>510143680</v>
      </c>
      <c r="H26" s="31">
        <f t="shared" si="10"/>
        <v>520907206.39999998</v>
      </c>
      <c r="I26" s="32"/>
      <c r="J26" s="7"/>
      <c r="K26" s="7"/>
      <c r="L26" s="3"/>
    </row>
    <row r="27" spans="1:12" ht="15.75" customHeight="1" x14ac:dyDescent="0.2">
      <c r="A27" s="3"/>
      <c r="B27" s="7"/>
      <c r="C27" s="8"/>
      <c r="D27" s="18"/>
      <c r="E27" s="47"/>
      <c r="F27" s="47"/>
      <c r="G27" s="47"/>
      <c r="H27" s="47"/>
      <c r="I27" s="32"/>
      <c r="J27" s="7"/>
      <c r="K27" s="7"/>
      <c r="L27" s="3"/>
    </row>
    <row r="28" spans="1:12" ht="15.75" customHeight="1" x14ac:dyDescent="0.2">
      <c r="A28" s="3"/>
      <c r="B28" s="7"/>
      <c r="C28" s="48" t="s">
        <v>32</v>
      </c>
      <c r="D28" s="18" t="s">
        <v>33</v>
      </c>
      <c r="E28" s="47">
        <f t="shared" ref="E28:H28" si="11">E23/E26</f>
        <v>2.5999999999999999E-2</v>
      </c>
      <c r="F28" s="47">
        <f t="shared" si="11"/>
        <v>4.1360440329610892E-2</v>
      </c>
      <c r="G28" s="47">
        <f t="shared" si="11"/>
        <v>6.1159240471233514E-2</v>
      </c>
      <c r="H28" s="47">
        <f t="shared" si="11"/>
        <v>8.3853706501534786E-2</v>
      </c>
      <c r="I28" s="32"/>
      <c r="J28" s="7"/>
      <c r="K28" s="7"/>
      <c r="L28" s="3"/>
    </row>
    <row r="29" spans="1:12" ht="15.75" customHeight="1" x14ac:dyDescent="0.2">
      <c r="A29" s="3"/>
      <c r="B29" s="7"/>
      <c r="C29" s="49"/>
      <c r="D29" s="18" t="s">
        <v>34</v>
      </c>
      <c r="E29" s="38">
        <v>0.25</v>
      </c>
      <c r="F29" s="38">
        <v>0.25</v>
      </c>
      <c r="G29" s="38">
        <v>0.25</v>
      </c>
      <c r="H29" s="38">
        <v>0.25</v>
      </c>
      <c r="I29" s="32"/>
      <c r="J29" s="7"/>
      <c r="K29" s="7"/>
      <c r="L29" s="3"/>
    </row>
    <row r="30" spans="1:12" ht="15.75" customHeight="1" x14ac:dyDescent="0.2">
      <c r="A30" s="3"/>
      <c r="B30" s="7"/>
      <c r="C30" s="49"/>
      <c r="D30" s="18" t="s">
        <v>35</v>
      </c>
      <c r="E30" s="31">
        <f t="shared" ref="E30:H30" si="12">E12*E29</f>
        <v>6500</v>
      </c>
      <c r="F30" s="31">
        <f t="shared" si="12"/>
        <v>10400</v>
      </c>
      <c r="G30" s="31">
        <f t="shared" si="12"/>
        <v>15600</v>
      </c>
      <c r="H30" s="31">
        <f t="shared" si="12"/>
        <v>21840</v>
      </c>
      <c r="I30" s="34"/>
      <c r="J30" s="7"/>
      <c r="K30" s="7"/>
      <c r="L30" s="3"/>
    </row>
    <row r="31" spans="1:12" ht="15.75" customHeight="1" x14ac:dyDescent="0.2">
      <c r="A31" s="3"/>
      <c r="B31" s="7"/>
      <c r="C31" s="49"/>
      <c r="D31" s="42" t="s">
        <v>36</v>
      </c>
      <c r="E31" s="50">
        <f t="shared" ref="E31:H31" si="13">E30*$D$7</f>
        <v>3250000</v>
      </c>
      <c r="F31" s="50">
        <f t="shared" si="13"/>
        <v>5200000</v>
      </c>
      <c r="G31" s="50">
        <f t="shared" si="13"/>
        <v>7800000</v>
      </c>
      <c r="H31" s="50">
        <f t="shared" si="13"/>
        <v>10920000</v>
      </c>
      <c r="I31" s="32"/>
      <c r="J31" s="7"/>
      <c r="K31" s="7"/>
      <c r="L31" s="3"/>
    </row>
    <row r="32" spans="1:12" ht="15.75" customHeight="1" x14ac:dyDescent="0.2">
      <c r="A32" s="3"/>
      <c r="B32" s="7"/>
      <c r="C32" s="51"/>
      <c r="D32" s="42" t="s">
        <v>37</v>
      </c>
      <c r="E32" s="43">
        <f t="shared" ref="E32:H32" si="14">E31/E26</f>
        <v>6.4999999999999997E-3</v>
      </c>
      <c r="F32" s="43">
        <f t="shared" si="14"/>
        <v>1.0340110082402723E-2</v>
      </c>
      <c r="G32" s="43">
        <f t="shared" si="14"/>
        <v>1.5289810117808379E-2</v>
      </c>
      <c r="H32" s="43">
        <f t="shared" si="14"/>
        <v>2.0963426625383696E-2</v>
      </c>
      <c r="I32" s="32"/>
      <c r="J32" s="7"/>
      <c r="K32" s="7"/>
      <c r="L32" s="3"/>
    </row>
    <row r="33" spans="1:12" ht="15.75" customHeight="1" x14ac:dyDescent="0.2">
      <c r="A33" s="3"/>
      <c r="B33" s="7"/>
      <c r="C33" s="52"/>
      <c r="D33" s="18"/>
      <c r="E33" s="9"/>
      <c r="F33" s="9"/>
      <c r="G33" s="53"/>
      <c r="H33" s="9"/>
      <c r="I33" s="32"/>
      <c r="J33" s="7"/>
      <c r="K33" s="7"/>
      <c r="L33" s="3"/>
    </row>
    <row r="34" spans="1:12" ht="15.75" customHeight="1" x14ac:dyDescent="0.2">
      <c r="A34" s="3"/>
      <c r="B34" s="7"/>
      <c r="C34" s="54" t="s">
        <v>38</v>
      </c>
      <c r="D34" s="18" t="s">
        <v>39</v>
      </c>
      <c r="E34" s="31">
        <f t="shared" ref="E34:H34" si="15">E16-E30</f>
        <v>993500</v>
      </c>
      <c r="F34" s="31">
        <f t="shared" si="15"/>
        <v>995392</v>
      </c>
      <c r="G34" s="31">
        <f t="shared" si="15"/>
        <v>1004687.36</v>
      </c>
      <c r="H34" s="31">
        <f t="shared" si="15"/>
        <v>1019974.4127999999</v>
      </c>
      <c r="I34" s="114">
        <f>(H34/E34)^(1/3)-1</f>
        <v>8.8047889449911487E-3</v>
      </c>
      <c r="K34" s="7"/>
      <c r="L34" s="3"/>
    </row>
    <row r="35" spans="1:12" ht="15.75" customHeight="1" x14ac:dyDescent="0.2">
      <c r="A35" s="3"/>
      <c r="B35" s="7"/>
      <c r="C35" s="55"/>
      <c r="D35" s="18" t="s">
        <v>40</v>
      </c>
      <c r="E35" s="40">
        <f t="shared" ref="E35:H35" si="16">E13/E16</f>
        <v>0.95840000000000003</v>
      </c>
      <c r="F35" s="40">
        <f t="shared" si="16"/>
        <v>0.93382329547262255</v>
      </c>
      <c r="G35" s="40">
        <f t="shared" si="16"/>
        <v>0.90214521524602642</v>
      </c>
      <c r="H35" s="40">
        <f t="shared" si="16"/>
        <v>0.86583406959754439</v>
      </c>
      <c r="I35" s="32"/>
      <c r="J35" s="7"/>
      <c r="K35" s="7"/>
      <c r="L35" s="3"/>
    </row>
    <row r="36" spans="1:12" ht="15.75" customHeight="1" x14ac:dyDescent="0.2">
      <c r="A36" s="3"/>
      <c r="B36" s="7"/>
      <c r="C36" s="56"/>
      <c r="D36" s="18" t="s">
        <v>41</v>
      </c>
      <c r="E36" s="57">
        <f t="shared" ref="E36:H36" si="17">E14/(E12+E14)</f>
        <v>0.375</v>
      </c>
      <c r="F36" s="57">
        <f t="shared" si="17"/>
        <v>0.375</v>
      </c>
      <c r="G36" s="57">
        <f t="shared" si="17"/>
        <v>0.375</v>
      </c>
      <c r="H36" s="57">
        <f t="shared" si="17"/>
        <v>0.375</v>
      </c>
      <c r="I36" s="32"/>
      <c r="J36" s="7"/>
      <c r="K36" s="7"/>
      <c r="L36" s="3"/>
    </row>
    <row r="37" spans="1:12" ht="15.75" customHeight="1" x14ac:dyDescent="0.2">
      <c r="A37" s="3"/>
      <c r="B37" s="7"/>
      <c r="C37" s="8"/>
      <c r="D37" s="18"/>
      <c r="E37" s="58"/>
      <c r="F37" s="9"/>
      <c r="G37" s="53"/>
      <c r="H37" s="9"/>
      <c r="I37" s="32"/>
      <c r="J37" s="7"/>
      <c r="K37" s="7"/>
      <c r="L37" s="3"/>
    </row>
    <row r="38" spans="1:12" ht="15.75" customHeight="1" x14ac:dyDescent="0.2">
      <c r="A38" s="3"/>
      <c r="B38" s="7"/>
      <c r="C38" s="59" t="s">
        <v>42</v>
      </c>
      <c r="D38" s="60"/>
      <c r="E38" s="60"/>
      <c r="F38" s="60"/>
      <c r="G38" s="60"/>
      <c r="H38" s="60"/>
      <c r="I38" s="60"/>
      <c r="J38" s="61"/>
      <c r="K38" s="7"/>
      <c r="L38" s="3"/>
    </row>
    <row r="39" spans="1:12" ht="15.75" customHeight="1" x14ac:dyDescent="0.2">
      <c r="A39" s="3"/>
      <c r="B39" s="7"/>
      <c r="C39" s="8"/>
      <c r="D39" s="29"/>
      <c r="E39" s="8" t="s">
        <v>13</v>
      </c>
      <c r="F39" s="8">
        <v>2020</v>
      </c>
      <c r="G39" s="8">
        <v>2021</v>
      </c>
      <c r="H39" s="8">
        <v>2022</v>
      </c>
      <c r="I39" s="13" t="s">
        <v>14</v>
      </c>
      <c r="J39" s="7"/>
      <c r="K39" s="7"/>
      <c r="L39" s="3"/>
    </row>
    <row r="40" spans="1:12" ht="15.75" customHeight="1" x14ac:dyDescent="0.2">
      <c r="A40" s="3"/>
      <c r="B40" s="7"/>
      <c r="C40" s="30" t="s">
        <v>15</v>
      </c>
      <c r="D40" s="18" t="s">
        <v>16</v>
      </c>
      <c r="E40" s="31">
        <f>E12</f>
        <v>26000</v>
      </c>
      <c r="F40" s="31">
        <f t="shared" ref="F40:H40" si="18">E40*(1+F46)</f>
        <v>37700</v>
      </c>
      <c r="G40" s="31">
        <f t="shared" si="18"/>
        <v>52780</v>
      </c>
      <c r="H40" s="31">
        <f t="shared" si="18"/>
        <v>71253</v>
      </c>
      <c r="I40" s="32"/>
      <c r="J40" s="7"/>
      <c r="K40" s="7"/>
      <c r="L40" s="3"/>
    </row>
    <row r="41" spans="1:12" ht="15.75" customHeight="1" x14ac:dyDescent="0.2">
      <c r="A41" s="3"/>
      <c r="B41" s="7"/>
      <c r="C41" s="33"/>
      <c r="D41" s="18" t="s">
        <v>18</v>
      </c>
      <c r="E41" s="31">
        <f>E13</f>
        <v>958400</v>
      </c>
      <c r="F41" s="31">
        <f t="shared" ref="F41:H41" si="19">E41*(1+F47)</f>
        <v>939232</v>
      </c>
      <c r="G41" s="31">
        <f t="shared" si="19"/>
        <v>920447.36</v>
      </c>
      <c r="H41" s="31">
        <f t="shared" si="19"/>
        <v>902038.41279999993</v>
      </c>
      <c r="I41" s="32"/>
      <c r="J41" s="7"/>
      <c r="K41" s="7"/>
      <c r="L41" s="3"/>
    </row>
    <row r="42" spans="1:12" ht="15.75" customHeight="1" x14ac:dyDescent="0.2">
      <c r="A42" s="3"/>
      <c r="B42" s="7"/>
      <c r="C42" s="33"/>
      <c r="D42" s="18" t="s">
        <v>19</v>
      </c>
      <c r="E42" s="31">
        <f>E14</f>
        <v>15600</v>
      </c>
      <c r="F42" s="31">
        <f t="shared" ref="F42:H42" si="20">E42*(1+F48)</f>
        <v>39000</v>
      </c>
      <c r="G42" s="31">
        <f t="shared" si="20"/>
        <v>78000</v>
      </c>
      <c r="H42" s="31">
        <f t="shared" si="20"/>
        <v>117000</v>
      </c>
      <c r="I42" s="32"/>
      <c r="J42" s="7"/>
      <c r="K42" s="7"/>
      <c r="L42" s="3"/>
    </row>
    <row r="43" spans="1:12" ht="15.75" customHeight="1" x14ac:dyDescent="0.2">
      <c r="A43" s="3"/>
      <c r="B43" s="7"/>
      <c r="C43" s="33"/>
      <c r="D43" s="18" t="s">
        <v>20</v>
      </c>
      <c r="E43" s="35">
        <f>E42/52/$J$7</f>
        <v>10</v>
      </c>
      <c r="F43" s="62">
        <f>E43*2.5</f>
        <v>25</v>
      </c>
      <c r="G43" s="62">
        <f>F43*2</f>
        <v>50</v>
      </c>
      <c r="H43" s="62">
        <f>G43*1.5</f>
        <v>75</v>
      </c>
      <c r="I43" s="34"/>
      <c r="J43" s="7"/>
      <c r="K43" s="7"/>
      <c r="L43" s="3"/>
    </row>
    <row r="44" spans="1:12" ht="15.75" customHeight="1" x14ac:dyDescent="0.2">
      <c r="A44" s="3"/>
      <c r="B44" s="7"/>
      <c r="C44" s="36"/>
      <c r="D44" s="18" t="s">
        <v>8</v>
      </c>
      <c r="E44" s="31">
        <f>E16</f>
        <v>1000000</v>
      </c>
      <c r="F44" s="31">
        <f t="shared" ref="F44:H44" si="21">SUM(F40:F42)</f>
        <v>1015932</v>
      </c>
      <c r="G44" s="31">
        <f t="shared" si="21"/>
        <v>1051227.3599999999</v>
      </c>
      <c r="H44" s="31">
        <f t="shared" si="21"/>
        <v>1090291.4128</v>
      </c>
      <c r="I44" s="32"/>
      <c r="J44" s="7"/>
      <c r="K44" s="7"/>
      <c r="L44" s="3"/>
    </row>
    <row r="45" spans="1:12" ht="15.75" customHeight="1" x14ac:dyDescent="0.2">
      <c r="A45" s="3"/>
      <c r="B45" s="7"/>
      <c r="C45" s="8"/>
      <c r="D45" s="18"/>
      <c r="E45" s="9"/>
      <c r="F45" s="9"/>
      <c r="G45" s="9"/>
      <c r="H45" s="9"/>
      <c r="I45" s="32"/>
      <c r="J45" s="7"/>
      <c r="K45" s="7"/>
      <c r="L45" s="3"/>
    </row>
    <row r="46" spans="1:12" ht="15.75" customHeight="1" x14ac:dyDescent="0.2">
      <c r="A46" s="3"/>
      <c r="B46" s="7"/>
      <c r="C46" s="37" t="s">
        <v>21</v>
      </c>
      <c r="D46" s="18" t="s">
        <v>22</v>
      </c>
      <c r="E46" s="9" t="s">
        <v>23</v>
      </c>
      <c r="F46" s="38">
        <v>0.45</v>
      </c>
      <c r="G46" s="38">
        <v>0.4</v>
      </c>
      <c r="H46" s="38">
        <v>0.35</v>
      </c>
      <c r="I46" s="32" t="s">
        <v>43</v>
      </c>
      <c r="J46" s="7"/>
      <c r="K46" s="7"/>
      <c r="L46" s="3"/>
    </row>
    <row r="47" spans="1:12" ht="15.75" customHeight="1" x14ac:dyDescent="0.2">
      <c r="A47" s="3"/>
      <c r="B47" s="7"/>
      <c r="C47" s="39"/>
      <c r="D47" s="63" t="s">
        <v>25</v>
      </c>
      <c r="E47" s="64" t="s">
        <v>23</v>
      </c>
      <c r="F47" s="65">
        <v>-0.02</v>
      </c>
      <c r="G47" s="65">
        <v>-0.02</v>
      </c>
      <c r="H47" s="65">
        <v>-0.02</v>
      </c>
      <c r="I47" s="66" t="s">
        <v>44</v>
      </c>
      <c r="J47" s="67"/>
      <c r="K47" s="7"/>
      <c r="L47" s="3"/>
    </row>
    <row r="48" spans="1:12" ht="15.75" customHeight="1" x14ac:dyDescent="0.2">
      <c r="A48" s="3"/>
      <c r="B48" s="7"/>
      <c r="C48" s="68"/>
      <c r="D48" s="69" t="s">
        <v>26</v>
      </c>
      <c r="E48" s="70" t="s">
        <v>23</v>
      </c>
      <c r="F48" s="71">
        <f t="shared" ref="F48:H48" si="22">F43/E43-1</f>
        <v>1.5</v>
      </c>
      <c r="G48" s="71">
        <f t="shared" si="22"/>
        <v>1</v>
      </c>
      <c r="H48" s="71">
        <f t="shared" si="22"/>
        <v>0.5</v>
      </c>
      <c r="I48" s="72" t="s">
        <v>45</v>
      </c>
      <c r="J48" s="73"/>
      <c r="K48" s="74"/>
      <c r="L48" s="3"/>
    </row>
    <row r="49" spans="1:12" ht="15.75" customHeight="1" x14ac:dyDescent="0.2">
      <c r="A49" s="3"/>
      <c r="B49" s="7"/>
      <c r="C49" s="41"/>
      <c r="D49" s="75" t="s">
        <v>28</v>
      </c>
      <c r="E49" s="76" t="s">
        <v>23</v>
      </c>
      <c r="F49" s="77">
        <f t="shared" ref="F49:H49" si="23">F44/E44-1</f>
        <v>1.5932000000000057E-2</v>
      </c>
      <c r="G49" s="77">
        <f t="shared" si="23"/>
        <v>3.4741852801171591E-2</v>
      </c>
      <c r="H49" s="78">
        <f t="shared" si="23"/>
        <v>3.7160422460846387E-2</v>
      </c>
      <c r="I49" s="79"/>
      <c r="J49" s="80"/>
      <c r="K49" s="74"/>
      <c r="L49" s="3"/>
    </row>
    <row r="50" spans="1:12" ht="15.75" customHeight="1" x14ac:dyDescent="0.2">
      <c r="A50" s="3"/>
      <c r="B50" s="7"/>
      <c r="C50" s="8"/>
      <c r="D50" s="18"/>
      <c r="E50" s="9"/>
      <c r="F50" s="9"/>
      <c r="G50" s="9"/>
      <c r="H50" s="81"/>
      <c r="I50" s="82"/>
      <c r="J50" s="83"/>
      <c r="K50" s="74"/>
      <c r="L50" s="3"/>
    </row>
    <row r="51" spans="1:12" ht="16" x14ac:dyDescent="0.2">
      <c r="A51" s="3"/>
      <c r="B51" s="7"/>
      <c r="C51" s="44" t="s">
        <v>29</v>
      </c>
      <c r="D51" s="18" t="s">
        <v>16</v>
      </c>
      <c r="E51" s="31">
        <f t="shared" ref="E51:H51" si="24">E40*$D$7</f>
        <v>13000000</v>
      </c>
      <c r="F51" s="31">
        <f t="shared" si="24"/>
        <v>18850000</v>
      </c>
      <c r="G51" s="31">
        <f t="shared" si="24"/>
        <v>26390000</v>
      </c>
      <c r="H51" s="84">
        <f t="shared" si="24"/>
        <v>35626500</v>
      </c>
      <c r="I51" s="32"/>
      <c r="J51" s="7"/>
      <c r="K51" s="7"/>
      <c r="L51" s="3"/>
    </row>
    <row r="52" spans="1:12" ht="16" x14ac:dyDescent="0.2">
      <c r="A52" s="3"/>
      <c r="B52" s="7"/>
      <c r="C52" s="45"/>
      <c r="D52" s="18" t="s">
        <v>18</v>
      </c>
      <c r="E52" s="31">
        <f t="shared" ref="E52:H52" si="25">E41*$D$7</f>
        <v>479200000</v>
      </c>
      <c r="F52" s="31">
        <f t="shared" si="25"/>
        <v>469616000</v>
      </c>
      <c r="G52" s="31">
        <f t="shared" si="25"/>
        <v>460223680</v>
      </c>
      <c r="H52" s="31">
        <f t="shared" si="25"/>
        <v>451019206.39999998</v>
      </c>
      <c r="I52" s="32"/>
      <c r="J52" s="7"/>
      <c r="K52" s="7"/>
      <c r="L52" s="3"/>
    </row>
    <row r="53" spans="1:12" ht="16" x14ac:dyDescent="0.2">
      <c r="A53" s="3"/>
      <c r="B53" s="7"/>
      <c r="C53" s="45"/>
      <c r="D53" s="18" t="s">
        <v>19</v>
      </c>
      <c r="E53" s="31">
        <f t="shared" ref="E53:H53" si="26">E42*$D$7</f>
        <v>7800000</v>
      </c>
      <c r="F53" s="31">
        <f t="shared" si="26"/>
        <v>19500000</v>
      </c>
      <c r="G53" s="31">
        <f t="shared" si="26"/>
        <v>39000000</v>
      </c>
      <c r="H53" s="31">
        <f t="shared" si="26"/>
        <v>58500000</v>
      </c>
      <c r="I53" s="32"/>
      <c r="J53" s="7"/>
      <c r="K53" s="7"/>
      <c r="L53" s="3"/>
    </row>
    <row r="54" spans="1:12" ht="16" x14ac:dyDescent="0.2">
      <c r="A54" s="3"/>
      <c r="B54" s="7"/>
      <c r="C54" s="46"/>
      <c r="D54" s="18" t="s">
        <v>31</v>
      </c>
      <c r="E54" s="31">
        <f t="shared" ref="E54:H54" si="27">SUM(E51:E53)</f>
        <v>500000000</v>
      </c>
      <c r="F54" s="31">
        <f t="shared" si="27"/>
        <v>507966000</v>
      </c>
      <c r="G54" s="31">
        <f t="shared" si="27"/>
        <v>525613680</v>
      </c>
      <c r="H54" s="31">
        <f t="shared" si="27"/>
        <v>545145706.39999998</v>
      </c>
      <c r="I54" s="32"/>
      <c r="J54" s="7"/>
      <c r="K54" s="7"/>
      <c r="L54" s="3"/>
    </row>
    <row r="55" spans="1:12" ht="16" x14ac:dyDescent="0.2">
      <c r="A55" s="3"/>
      <c r="B55" s="7"/>
      <c r="C55" s="8"/>
      <c r="D55" s="18"/>
      <c r="E55" s="47"/>
      <c r="F55" s="47"/>
      <c r="G55" s="47"/>
      <c r="H55" s="47"/>
      <c r="I55" s="32"/>
      <c r="J55" s="7"/>
      <c r="K55" s="7"/>
      <c r="L55" s="3"/>
    </row>
    <row r="56" spans="1:12" ht="16" x14ac:dyDescent="0.2">
      <c r="A56" s="3"/>
      <c r="B56" s="7"/>
      <c r="C56" s="48" t="s">
        <v>32</v>
      </c>
      <c r="D56" s="18" t="s">
        <v>33</v>
      </c>
      <c r="E56" s="47">
        <f t="shared" ref="E56:H56" si="28">E51/E54</f>
        <v>2.5999999999999999E-2</v>
      </c>
      <c r="F56" s="47">
        <f t="shared" si="28"/>
        <v>3.7108782871294536E-2</v>
      </c>
      <c r="G56" s="47">
        <f t="shared" si="28"/>
        <v>5.0207977844107861E-2</v>
      </c>
      <c r="H56" s="47">
        <f t="shared" si="28"/>
        <v>6.5352252767921643E-2</v>
      </c>
      <c r="I56" s="32"/>
      <c r="J56" s="7"/>
      <c r="K56" s="7"/>
      <c r="L56" s="3"/>
    </row>
    <row r="57" spans="1:12" ht="16" x14ac:dyDescent="0.2">
      <c r="A57" s="3"/>
      <c r="B57" s="7"/>
      <c r="C57" s="49"/>
      <c r="D57" s="18" t="s">
        <v>34</v>
      </c>
      <c r="E57" s="38">
        <v>0.25</v>
      </c>
      <c r="F57" s="38">
        <v>0.25</v>
      </c>
      <c r="G57" s="38">
        <v>0.25</v>
      </c>
      <c r="H57" s="38">
        <v>0.25</v>
      </c>
      <c r="I57" s="32" t="s">
        <v>44</v>
      </c>
      <c r="J57" s="7"/>
      <c r="K57" s="7"/>
      <c r="L57" s="3"/>
    </row>
    <row r="58" spans="1:12" ht="16" x14ac:dyDescent="0.2">
      <c r="A58" s="3"/>
      <c r="B58" s="7"/>
      <c r="C58" s="49"/>
      <c r="D58" s="18" t="s">
        <v>35</v>
      </c>
      <c r="E58" s="31">
        <f t="shared" ref="E58:H58" si="29">E40*E57</f>
        <v>6500</v>
      </c>
      <c r="F58" s="31">
        <f t="shared" si="29"/>
        <v>9425</v>
      </c>
      <c r="G58" s="31">
        <f t="shared" si="29"/>
        <v>13195</v>
      </c>
      <c r="H58" s="31">
        <f t="shared" si="29"/>
        <v>17813.25</v>
      </c>
      <c r="I58" s="32"/>
      <c r="J58" s="7"/>
      <c r="K58" s="7"/>
      <c r="L58" s="3"/>
    </row>
    <row r="59" spans="1:12" ht="16" x14ac:dyDescent="0.2">
      <c r="A59" s="3"/>
      <c r="B59" s="7"/>
      <c r="C59" s="49"/>
      <c r="D59" s="42" t="s">
        <v>36</v>
      </c>
      <c r="E59" s="50">
        <f t="shared" ref="E59:H59" si="30">E58*$D$7</f>
        <v>3250000</v>
      </c>
      <c r="F59" s="50">
        <f t="shared" si="30"/>
        <v>4712500</v>
      </c>
      <c r="G59" s="50">
        <f t="shared" si="30"/>
        <v>6597500</v>
      </c>
      <c r="H59" s="50">
        <f t="shared" si="30"/>
        <v>8906625</v>
      </c>
      <c r="I59" s="32"/>
      <c r="J59" s="7"/>
      <c r="K59" s="7"/>
      <c r="L59" s="3"/>
    </row>
    <row r="60" spans="1:12" ht="16" x14ac:dyDescent="0.2">
      <c r="A60" s="3"/>
      <c r="B60" s="7"/>
      <c r="C60" s="51"/>
      <c r="D60" s="42" t="s">
        <v>37</v>
      </c>
      <c r="E60" s="43">
        <f t="shared" ref="E60:H60" si="31">E59/E54</f>
        <v>6.4999999999999997E-3</v>
      </c>
      <c r="F60" s="43">
        <f t="shared" si="31"/>
        <v>9.2771957178236341E-3</v>
      </c>
      <c r="G60" s="43">
        <f t="shared" si="31"/>
        <v>1.2551994461026965E-2</v>
      </c>
      <c r="H60" s="43">
        <f t="shared" si="31"/>
        <v>1.6338063191980411E-2</v>
      </c>
      <c r="I60" s="32"/>
      <c r="J60" s="7"/>
      <c r="K60" s="7"/>
      <c r="L60" s="3"/>
    </row>
    <row r="61" spans="1:12" ht="16" x14ac:dyDescent="0.2">
      <c r="A61" s="3"/>
      <c r="B61" s="7"/>
      <c r="C61" s="52"/>
      <c r="D61" s="18"/>
      <c r="E61" s="9"/>
      <c r="F61" s="9"/>
      <c r="G61" s="53"/>
      <c r="H61" s="9"/>
      <c r="I61" s="32"/>
      <c r="J61" s="7"/>
      <c r="K61" s="7"/>
      <c r="L61" s="3"/>
    </row>
    <row r="62" spans="1:12" ht="16" x14ac:dyDescent="0.2">
      <c r="A62" s="3"/>
      <c r="B62" s="7"/>
      <c r="C62" s="54" t="s">
        <v>38</v>
      </c>
      <c r="D62" s="21" t="s">
        <v>39</v>
      </c>
      <c r="E62" s="31">
        <f t="shared" ref="E62:H62" si="32">E44-E58</f>
        <v>993500</v>
      </c>
      <c r="F62" s="31">
        <f t="shared" si="32"/>
        <v>1006507</v>
      </c>
      <c r="G62" s="31">
        <f t="shared" si="32"/>
        <v>1038032.3599999999</v>
      </c>
      <c r="H62" s="31">
        <f t="shared" si="32"/>
        <v>1072478.1628</v>
      </c>
      <c r="I62" s="114">
        <f>(H62/E62)^(1/3)-1</f>
        <v>2.582559049301647E-2</v>
      </c>
      <c r="K62" s="7"/>
      <c r="L62" s="3"/>
    </row>
    <row r="63" spans="1:12" ht="16" x14ac:dyDescent="0.2">
      <c r="A63" s="3"/>
      <c r="B63" s="7"/>
      <c r="C63" s="55"/>
      <c r="D63" s="21" t="s">
        <v>40</v>
      </c>
      <c r="E63" s="85">
        <f t="shared" ref="E63:H63" si="33">E41/E44</f>
        <v>0.95840000000000003</v>
      </c>
      <c r="F63" s="85">
        <f t="shared" si="33"/>
        <v>0.92450282105495252</v>
      </c>
      <c r="G63" s="85">
        <f t="shared" si="33"/>
        <v>0.87559304012026484</v>
      </c>
      <c r="H63" s="85">
        <f t="shared" si="33"/>
        <v>0.82733698735043348</v>
      </c>
      <c r="I63" s="32"/>
      <c r="J63" s="7"/>
      <c r="K63" s="7"/>
      <c r="L63" s="3"/>
    </row>
    <row r="64" spans="1:12" ht="16" x14ac:dyDescent="0.2">
      <c r="A64" s="3"/>
      <c r="B64" s="7"/>
      <c r="C64" s="56"/>
      <c r="D64" s="21" t="s">
        <v>41</v>
      </c>
      <c r="E64" s="86">
        <f t="shared" ref="E64:H64" si="34">E42/(E40+E42)</f>
        <v>0.375</v>
      </c>
      <c r="F64" s="86">
        <f t="shared" si="34"/>
        <v>0.50847457627118642</v>
      </c>
      <c r="G64" s="86">
        <f t="shared" si="34"/>
        <v>0.59642147117296218</v>
      </c>
      <c r="H64" s="86">
        <f t="shared" si="34"/>
        <v>0.62150403977625857</v>
      </c>
      <c r="I64" s="32"/>
      <c r="J64" s="7"/>
      <c r="K64" s="7"/>
      <c r="L64" s="3"/>
    </row>
    <row r="65" spans="1:12" ht="16" x14ac:dyDescent="0.2">
      <c r="A65" s="3"/>
      <c r="B65" s="7"/>
      <c r="C65" s="8"/>
      <c r="D65" s="53"/>
      <c r="E65" s="32"/>
      <c r="F65" s="32"/>
      <c r="G65" s="53"/>
      <c r="H65" s="9"/>
      <c r="I65" s="32"/>
      <c r="J65" s="7"/>
      <c r="K65" s="7"/>
      <c r="L65" s="3"/>
    </row>
    <row r="66" spans="1:12" ht="16" x14ac:dyDescent="0.2">
      <c r="A66" s="3"/>
      <c r="B66" s="7"/>
      <c r="C66" s="87" t="s">
        <v>46</v>
      </c>
      <c r="D66" s="17"/>
      <c r="E66" s="17"/>
      <c r="F66" s="17"/>
      <c r="G66" s="17"/>
      <c r="H66" s="17"/>
      <c r="I66" s="17"/>
      <c r="J66" s="12"/>
      <c r="K66" s="7"/>
      <c r="L66" s="3"/>
    </row>
    <row r="67" spans="1:12" ht="16" x14ac:dyDescent="0.2">
      <c r="A67" s="3"/>
      <c r="B67" s="7"/>
      <c r="C67" s="8"/>
      <c r="D67" s="29"/>
      <c r="E67" s="8"/>
      <c r="F67" s="8">
        <v>2020</v>
      </c>
      <c r="G67" s="8">
        <v>2021</v>
      </c>
      <c r="H67" s="8">
        <v>2022</v>
      </c>
      <c r="I67" s="13"/>
      <c r="J67" s="7"/>
      <c r="K67" s="7"/>
      <c r="L67" s="3"/>
    </row>
    <row r="68" spans="1:12" ht="16" x14ac:dyDescent="0.2">
      <c r="A68" s="88"/>
      <c r="B68" s="89"/>
      <c r="C68" s="90"/>
      <c r="D68" s="91" t="s">
        <v>47</v>
      </c>
      <c r="E68" s="92"/>
      <c r="F68" s="93">
        <f>F62-F34</f>
        <v>11115</v>
      </c>
      <c r="G68" s="93">
        <f>G62-G34</f>
        <v>33344.999999999884</v>
      </c>
      <c r="H68" s="93">
        <f>H62-H34</f>
        <v>52503.750000000116</v>
      </c>
      <c r="I68" s="94"/>
      <c r="J68" s="95"/>
      <c r="K68" s="89"/>
      <c r="L68" s="88"/>
    </row>
    <row r="69" spans="1:12" ht="16" x14ac:dyDescent="0.2">
      <c r="A69" s="88"/>
      <c r="B69" s="96"/>
      <c r="C69" s="97"/>
      <c r="D69" s="98" t="s">
        <v>48</v>
      </c>
      <c r="E69" s="99"/>
      <c r="F69" s="99">
        <f t="shared" ref="F69:H69" si="35">F68*$D$7</f>
        <v>5557500</v>
      </c>
      <c r="G69" s="99">
        <f t="shared" si="35"/>
        <v>16672499.999999942</v>
      </c>
      <c r="H69" s="99">
        <f t="shared" si="35"/>
        <v>26251875.00000006</v>
      </c>
      <c r="I69" s="100"/>
      <c r="J69" s="97"/>
      <c r="K69" s="101"/>
      <c r="L69" s="88"/>
    </row>
    <row r="70" spans="1:12" ht="16" x14ac:dyDescent="0.2">
      <c r="A70" s="3"/>
      <c r="B70" s="7"/>
      <c r="C70" s="102"/>
      <c r="D70" s="91" t="s">
        <v>49</v>
      </c>
      <c r="E70" s="92"/>
      <c r="F70" s="103">
        <f t="shared" ref="F70:H70" si="36">F69/E54</f>
        <v>1.1115E-2</v>
      </c>
      <c r="G70" s="103">
        <f t="shared" si="36"/>
        <v>3.2822078643058673E-2</v>
      </c>
      <c r="H70" s="103">
        <f t="shared" si="36"/>
        <v>4.9945189782731797E-2</v>
      </c>
      <c r="I70" s="104"/>
      <c r="J70" s="105"/>
      <c r="K70" s="7"/>
      <c r="L70" s="3"/>
    </row>
    <row r="71" spans="1:12" ht="16" x14ac:dyDescent="0.2">
      <c r="A71" s="3"/>
      <c r="B71" s="106"/>
      <c r="C71" s="106"/>
      <c r="D71" s="107"/>
      <c r="E71" s="106"/>
      <c r="F71" s="106"/>
      <c r="G71" s="107"/>
      <c r="H71" s="106"/>
      <c r="I71" s="106"/>
      <c r="J71" s="106"/>
      <c r="K71" s="106"/>
      <c r="L71" s="3"/>
    </row>
    <row r="72" spans="1:12" ht="16" x14ac:dyDescent="0.2">
      <c r="A72" s="108"/>
      <c r="B72" s="109"/>
      <c r="C72" s="110"/>
      <c r="D72" s="111"/>
      <c r="E72" s="112"/>
      <c r="F72" s="112"/>
      <c r="G72" s="113"/>
      <c r="H72" s="111"/>
      <c r="I72" s="112"/>
      <c r="J72" s="109"/>
      <c r="K72" s="109"/>
      <c r="L72" s="108"/>
    </row>
    <row r="74" spans="1:12" ht="15.75" customHeight="1" x14ac:dyDescent="0.2">
      <c r="C74" s="2" t="s">
        <v>50</v>
      </c>
    </row>
  </sheetData>
  <mergeCells count="16">
    <mergeCell ref="C66:J66"/>
    <mergeCell ref="C62:C64"/>
    <mergeCell ref="C51:C54"/>
    <mergeCell ref="C56:C60"/>
    <mergeCell ref="I48:J50"/>
    <mergeCell ref="C46:C49"/>
    <mergeCell ref="C40:C44"/>
    <mergeCell ref="G2:H2"/>
    <mergeCell ref="C6:J6"/>
    <mergeCell ref="C10:J10"/>
    <mergeCell ref="C38:J38"/>
    <mergeCell ref="C34:C36"/>
    <mergeCell ref="C18:C21"/>
    <mergeCell ref="C12:C16"/>
    <mergeCell ref="C23:C26"/>
    <mergeCell ref="C28:C32"/>
  </mergeCells>
  <conditionalFormatting sqref="I48:J50">
    <cfRule type="expression" dxfId="5" priority="1">
      <formula>IF(OR($C49="√",$C49="X"),1,0)</formula>
    </cfRule>
  </conditionalFormatting>
  <conditionalFormatting sqref="F18:H18 F20:H20 F46:H46 F48:H48">
    <cfRule type="expression" dxfId="4" priority="2">
      <formula>IF(OR(#REF!="√",#REF!="X"),1,0)</formula>
    </cfRule>
  </conditionalFormatting>
  <conditionalFormatting sqref="E36:H36 E64:H64">
    <cfRule type="expression" dxfId="3" priority="3">
      <formula>IF(OR($C12="√",$C12="X"),1,0)</formula>
    </cfRule>
  </conditionalFormatting>
  <conditionalFormatting sqref="E47">
    <cfRule type="expression" dxfId="2" priority="4">
      <formula>IF(OR($C23="√",$C23="X"),1,0)</formula>
    </cfRule>
  </conditionalFormatting>
  <conditionalFormatting sqref="I18 I31 I46 I59">
    <cfRule type="expression" dxfId="1" priority="5">
      <formula>IF(OR(#REF!="√",#REF!="X"),1,0)</formula>
    </cfRule>
  </conditionalFormatting>
  <conditionalFormatting sqref="E33:E34 F39:H42 I39:J47 F44:H65 E50:E65 E67:J72 K71 D72 F33:H37 I12:J33 I35:J37 I34 I51:J61 I63:J65 I62">
    <cfRule type="expression" dxfId="0" priority="6">
      <formula>IF(OR($C12="√",$C12="X"),1,0)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Model - Digital Platform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2019-09-09T23:38:58Z</dcterms:created>
  <dcterms:modified xsi:type="dcterms:W3CDTF">2019-09-09T23:38:58Z</dcterms:modified>
</cp:coreProperties>
</file>