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RAIN\123data\crop calculator files\"/>
    </mc:Choice>
  </mc:AlternateContent>
  <xr:revisionPtr revIDLastSave="0" documentId="8_{4BB3E114-B6CA-418A-815A-1490370C04C3}" xr6:coauthVersionLast="47" xr6:coauthVersionMax="47" xr10:uidLastSave="{00000000-0000-0000-0000-000000000000}"/>
  <bookViews>
    <workbookView xWindow="1335" yWindow="1785" windowWidth="21600" windowHeight="14040" xr2:uid="{00000000-000D-0000-FFFF-FFFF00000000}"/>
  </bookViews>
  <sheets>
    <sheet name="MY Calculator LG" sheetId="1" r:id="rId1"/>
    <sheet name="55-70-1" sheetId="3" state="hidden" r:id="rId2"/>
    <sheet name="62-70-1" sheetId="4" state="hidden" r:id="rId3"/>
    <sheet name="55-70-5" sheetId="5" state="hidden" r:id="rId4"/>
  </sheets>
  <definedNames>
    <definedName name="_xlnm.Print_Area" localSheetId="0">'MY Calculator LG'!$A$1:$P$31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D11" i="1"/>
  <c r="C11" i="1"/>
  <c r="C12" i="1"/>
  <c r="D12" i="1"/>
  <c r="E12" i="1"/>
  <c r="F12" i="1"/>
  <c r="F8" i="1"/>
  <c r="C7" i="5"/>
  <c r="D7" i="5"/>
  <c r="E7" i="5"/>
  <c r="C8" i="5"/>
  <c r="D8" i="5"/>
  <c r="E8" i="5"/>
  <c r="F8" i="5"/>
  <c r="G8" i="5"/>
  <c r="H8" i="5"/>
  <c r="J8" i="5"/>
  <c r="Y11" i="5"/>
  <c r="Z11" i="5"/>
  <c r="AA11" i="5"/>
  <c r="C12" i="5"/>
  <c r="D12" i="5"/>
  <c r="E12" i="5"/>
  <c r="C13" i="5"/>
  <c r="D13" i="5"/>
  <c r="E13" i="5"/>
  <c r="C16" i="5"/>
  <c r="D16" i="5"/>
  <c r="E16" i="5"/>
  <c r="F16" i="5"/>
  <c r="G16" i="5"/>
  <c r="H16" i="5"/>
  <c r="I16" i="5"/>
  <c r="J16" i="5"/>
  <c r="C28" i="5"/>
  <c r="D28" i="5"/>
  <c r="E28" i="5"/>
  <c r="F28" i="5"/>
  <c r="G28" i="5"/>
  <c r="H28" i="5"/>
  <c r="I28" i="5"/>
  <c r="J28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7" i="4"/>
  <c r="D7" i="4"/>
  <c r="E7" i="4"/>
  <c r="C8" i="4"/>
  <c r="D8" i="4"/>
  <c r="E8" i="4"/>
  <c r="F8" i="4"/>
  <c r="G8" i="4"/>
  <c r="H8" i="4"/>
  <c r="J8" i="4"/>
  <c r="Y11" i="4"/>
  <c r="Z11" i="4"/>
  <c r="AA11" i="4"/>
  <c r="C12" i="4"/>
  <c r="D12" i="4"/>
  <c r="E12" i="4"/>
  <c r="C13" i="4"/>
  <c r="D13" i="4"/>
  <c r="E13" i="4"/>
  <c r="C16" i="4"/>
  <c r="D16" i="4"/>
  <c r="E16" i="4"/>
  <c r="F16" i="4"/>
  <c r="G16" i="4"/>
  <c r="H16" i="4"/>
  <c r="I16" i="4"/>
  <c r="J16" i="4"/>
  <c r="C28" i="4"/>
  <c r="D28" i="4"/>
  <c r="E28" i="4"/>
  <c r="F28" i="4"/>
  <c r="G28" i="4"/>
  <c r="H28" i="4"/>
  <c r="I28" i="4"/>
  <c r="J28" i="4"/>
  <c r="C30" i="4"/>
  <c r="D30" i="4"/>
  <c r="E30" i="4"/>
  <c r="F30" i="4"/>
  <c r="G30" i="4"/>
  <c r="H30" i="4"/>
  <c r="I30" i="4"/>
  <c r="J30" i="4"/>
  <c r="C31" i="4"/>
  <c r="D31" i="4"/>
  <c r="E31" i="4"/>
  <c r="F31" i="4"/>
  <c r="G31" i="4"/>
  <c r="H31" i="4"/>
  <c r="I31" i="4"/>
  <c r="J31" i="4"/>
  <c r="C7" i="3"/>
  <c r="D7" i="3"/>
  <c r="E7" i="3"/>
  <c r="C8" i="3"/>
  <c r="D8" i="3"/>
  <c r="E8" i="3"/>
  <c r="F8" i="3"/>
  <c r="G8" i="3"/>
  <c r="H8" i="3"/>
  <c r="J8" i="3"/>
  <c r="Y11" i="3"/>
  <c r="Z11" i="3"/>
  <c r="AA11" i="3"/>
  <c r="C12" i="3"/>
  <c r="D12" i="3"/>
  <c r="E12" i="3"/>
  <c r="C13" i="3"/>
  <c r="D13" i="3"/>
  <c r="E13" i="3"/>
  <c r="C16" i="3"/>
  <c r="D16" i="3"/>
  <c r="E16" i="3"/>
  <c r="F16" i="3"/>
  <c r="G16" i="3"/>
  <c r="H16" i="3"/>
  <c r="I16" i="3"/>
  <c r="J16" i="3"/>
  <c r="C28" i="3"/>
  <c r="D28" i="3"/>
  <c r="E28" i="3"/>
  <c r="F28" i="3"/>
  <c r="G28" i="3"/>
  <c r="H28" i="3"/>
  <c r="I28" i="3"/>
  <c r="J28" i="3"/>
  <c r="C30" i="3"/>
  <c r="D30" i="3"/>
  <c r="E30" i="3"/>
  <c r="F30" i="3"/>
  <c r="G30" i="3"/>
  <c r="H30" i="3"/>
  <c r="I30" i="3"/>
  <c r="J30" i="3"/>
  <c r="C31" i="3"/>
  <c r="D31" i="3"/>
  <c r="E31" i="3"/>
  <c r="F31" i="3"/>
  <c r="G31" i="3"/>
  <c r="H31" i="3"/>
  <c r="I31" i="3"/>
  <c r="J31" i="3"/>
  <c r="C7" i="1"/>
  <c r="D7" i="1"/>
  <c r="E7" i="1"/>
  <c r="F7" i="1"/>
  <c r="C8" i="1"/>
  <c r="D8" i="1"/>
  <c r="E8" i="1"/>
  <c r="G8" i="1"/>
  <c r="G19" i="1" s="1"/>
  <c r="H8" i="1"/>
  <c r="H19" i="1" s="1"/>
  <c r="I8" i="1"/>
  <c r="I19" i="1" s="1"/>
  <c r="K8" i="1"/>
  <c r="K19" i="1" s="1"/>
  <c r="T13" i="1"/>
  <c r="C14" i="1" s="1"/>
  <c r="U13" i="1"/>
  <c r="D14" i="1" s="1"/>
  <c r="V13" i="1"/>
  <c r="E14" i="1" s="1"/>
  <c r="W13" i="1"/>
  <c r="F14" i="1" s="1"/>
  <c r="J19" i="1"/>
  <c r="F15" i="1" l="1"/>
  <c r="F16" i="1" s="1"/>
  <c r="F19" i="1" s="1"/>
  <c r="C15" i="1"/>
  <c r="C16" i="1" s="1"/>
  <c r="C19" i="1" s="1"/>
  <c r="D15" i="1"/>
  <c r="D16" i="1" s="1"/>
  <c r="D19" i="1" s="1"/>
  <c r="E15" i="1"/>
  <c r="E16" i="1" s="1"/>
  <c r="E19" i="1" s="1"/>
</calcChain>
</file>

<file path=xl/sharedStrings.xml><?xml version="1.0" encoding="utf-8"?>
<sst xmlns="http://schemas.openxmlformats.org/spreadsheetml/2006/main" count="278" uniqueCount="77">
  <si>
    <t xml:space="preserve"> 2025 CROP RICE MILLING AND GRADE ESTIMATES</t>
  </si>
  <si>
    <t>Rice Scenario 1</t>
  </si>
  <si>
    <t>Rice Scenario 2</t>
  </si>
  <si>
    <t>Rice Scenario 3</t>
  </si>
  <si>
    <t>Rice Scenario 4</t>
  </si>
  <si>
    <t>Soybeans,     Furrow Irr.</t>
  </si>
  <si>
    <t>Wheat</t>
  </si>
  <si>
    <t>Corn,             Furrow Irr.</t>
  </si>
  <si>
    <t>Cotton,       Furrow Irr.</t>
  </si>
  <si>
    <t>Grain       Sorghum Furrow Irr.</t>
  </si>
  <si>
    <t>Futures</t>
  </si>
  <si>
    <t>$/cwt</t>
  </si>
  <si>
    <t>Basis</t>
  </si>
  <si>
    <t>Column</t>
  </si>
  <si>
    <t>Net Before Prem/Disc.</t>
  </si>
  <si>
    <t xml:space="preserve">C </t>
  </si>
  <si>
    <t>D</t>
  </si>
  <si>
    <t>E</t>
  </si>
  <si>
    <t>(55/70)</t>
  </si>
  <si>
    <t>$/bu</t>
  </si>
  <si>
    <t>Low Milling Add'l Disc.</t>
  </si>
  <si>
    <t>Milling Yield</t>
  </si>
  <si>
    <t>Whole %</t>
  </si>
  <si>
    <t>40-47</t>
  </si>
  <si>
    <t>Total %</t>
  </si>
  <si>
    <t>35-39</t>
  </si>
  <si>
    <t>USDA Loan Prem/Disc.</t>
  </si>
  <si>
    <t>30-34</t>
  </si>
  <si>
    <t>Add'l Low Milling Disc.</t>
  </si>
  <si>
    <t>&lt;30</t>
  </si>
  <si>
    <t>Grade</t>
  </si>
  <si>
    <t>Enter 1 - 5</t>
  </si>
  <si>
    <t>Grade Discount</t>
  </si>
  <si>
    <t>Grade Discounts</t>
  </si>
  <si>
    <t xml:space="preserve">Net Delivered Adj. Price                    </t>
  </si>
  <si>
    <t>$/Bu</t>
  </si>
  <si>
    <t>Rates</t>
  </si>
  <si>
    <t>Yield</t>
  </si>
  <si>
    <t>bu../ acre</t>
  </si>
  <si>
    <t>Whole Kernel</t>
  </si>
  <si>
    <t>Producer Share</t>
  </si>
  <si>
    <t>%</t>
  </si>
  <si>
    <t>Broken Values</t>
  </si>
  <si>
    <t>Gross Revenue</t>
  </si>
  <si>
    <t>$/acre</t>
  </si>
  <si>
    <t>Rice futures and basis in CWT. Forward price provided in bu. and CWT.</t>
  </si>
  <si>
    <t xml:space="preserve">Values above are for information purposes only. Enter your own values </t>
  </si>
  <si>
    <t>for Futures, Basis, Whole %, Total%, Grade, Yield, and Share in the White boxes.</t>
  </si>
  <si>
    <r>
      <t>Milling yield calculations based on Riceland 2025 whole kernel and broken rates (</t>
    </r>
    <r>
      <rPr>
        <b/>
        <sz val="12"/>
        <color theme="1"/>
        <rFont val="Calibri"/>
        <family val="2"/>
        <scheme val="minor"/>
      </rPr>
      <t>valid for purchase programs only</t>
    </r>
    <r>
      <rPr>
        <sz val="12"/>
        <color theme="1"/>
        <rFont val="Calibri"/>
        <family val="2"/>
        <scheme val="minor"/>
      </rPr>
      <t xml:space="preserve">).  </t>
    </r>
  </si>
  <si>
    <t>Low Milling Additional Discounts are subject to change at any time.</t>
  </si>
  <si>
    <t>For further information, contact your favorite Riceland location.</t>
  </si>
  <si>
    <t>REVISED 2016 RICE                                       COST AND RETURN ESTIMATES</t>
  </si>
  <si>
    <t>Rice,    Clearfield Hybrid</t>
  </si>
  <si>
    <t>Rice,              Clearfield        Variety</t>
  </si>
  <si>
    <t>Rice, Conventional</t>
  </si>
  <si>
    <t>$/unit</t>
  </si>
  <si>
    <t>Net Forward Price</t>
  </si>
  <si>
    <t>(bu. or lb.)/  acre</t>
  </si>
  <si>
    <t>Whole Values</t>
  </si>
  <si>
    <t>Seed</t>
  </si>
  <si>
    <t>Fertilizer</t>
  </si>
  <si>
    <t>Chemicals</t>
  </si>
  <si>
    <t>Custom Applications</t>
  </si>
  <si>
    <t>Fuel</t>
  </si>
  <si>
    <t>Repairs</t>
  </si>
  <si>
    <t>Irrigation Energy Costs</t>
  </si>
  <si>
    <t>Labor</t>
  </si>
  <si>
    <t>Other Inputs Pre-Harvest</t>
  </si>
  <si>
    <t>Post-Harvest Expenses</t>
  </si>
  <si>
    <t>Total Cash Costs</t>
  </si>
  <si>
    <t>Returns Over Cash Costs</t>
  </si>
  <si>
    <t>Operating Costs Per Unit</t>
  </si>
  <si>
    <t>$/bu or lb</t>
  </si>
  <si>
    <r>
      <t xml:space="preserve">Input costs are based on the </t>
    </r>
    <r>
      <rPr>
        <sz val="11"/>
        <color indexed="8"/>
        <rFont val="Calibri"/>
        <family val="2"/>
      </rPr>
      <t>2015</t>
    </r>
    <r>
      <rPr>
        <sz val="11"/>
        <color theme="1"/>
        <rFont val="Calibri"/>
        <family val="2"/>
        <scheme val="minor"/>
      </rPr>
      <t xml:space="preserve"> UofA Division of Agriculture crop production budgets (revised March '15).  Yields reflect the Arkansas state average.</t>
    </r>
  </si>
  <si>
    <t>NOTE: UofA credits cottonseed value against post-harvest expenses.</t>
  </si>
  <si>
    <t>Futures and basis values are for information purposes only and are current as of 9-29-15.</t>
  </si>
  <si>
    <t>For current futures and basis values, contact a commodity marketing specialist or your local drier.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</si>
</sst>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_);[Red]\(0.00\)"/>
    <numFmt numFmtId="166" formatCode="&quot;$&quot;#,##0"/>
    <numFmt numFmtId="167" formatCode=";;;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Tahoma"/>
      <family val="2"/>
    </font>
    <font>
      <b/>
      <sz val="11"/>
      <color theme="0"/>
      <name val="Tahoma"/>
      <family val="2"/>
    </font>
    <font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DDEF3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10">
    <xf numFmtId="0" fontId="0" fillId="0" borderId="0" xfId="0"/>
    <xf numFmtId="9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9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5" fontId="0" fillId="0" borderId="2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8" xfId="0" applyNumberFormat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4" fillId="2" borderId="8" xfId="0" applyNumberFormat="1" applyFont="1" applyFill="1" applyBorder="1" applyAlignment="1" applyProtection="1">
      <alignment horizont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5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164" fontId="4" fillId="3" borderId="4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164" fontId="4" fillId="6" borderId="2" xfId="0" applyNumberFormat="1" applyFont="1" applyFill="1" applyBorder="1" applyAlignment="1">
      <alignment horizontal="center"/>
    </xf>
    <xf numFmtId="164" fontId="4" fillId="7" borderId="2" xfId="0" applyNumberFormat="1" applyFont="1" applyFill="1" applyBorder="1" applyAlignment="1">
      <alignment horizontal="center"/>
    </xf>
    <xf numFmtId="164" fontId="4" fillId="8" borderId="2" xfId="0" applyNumberFormat="1" applyFont="1" applyFill="1" applyBorder="1" applyAlignment="1">
      <alignment horizontal="center"/>
    </xf>
    <xf numFmtId="9" fontId="0" fillId="0" borderId="4" xfId="0" applyNumberFormat="1" applyBorder="1" applyAlignment="1" applyProtection="1">
      <alignment horizontal="center"/>
      <protection locked="0"/>
    </xf>
    <xf numFmtId="0" fontId="0" fillId="0" borderId="5" xfId="0" applyBorder="1"/>
    <xf numFmtId="0" fontId="3" fillId="9" borderId="10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3" fillId="9" borderId="1" xfId="0" applyNumberFormat="1" applyFont="1" applyFill="1" applyBorder="1" applyAlignment="1">
      <alignment horizontal="center"/>
    </xf>
    <xf numFmtId="164" fontId="4" fillId="8" borderId="11" xfId="0" applyNumberFormat="1" applyFont="1" applyFill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0" fontId="6" fillId="12" borderId="2" xfId="0" applyFont="1" applyFill="1" applyBorder="1" applyAlignment="1">
      <alignment horizontal="center"/>
    </xf>
    <xf numFmtId="164" fontId="4" fillId="8" borderId="5" xfId="0" applyNumberFormat="1" applyFont="1" applyFill="1" applyBorder="1" applyAlignment="1">
      <alignment horizontal="center"/>
    </xf>
    <xf numFmtId="164" fontId="3" fillId="10" borderId="2" xfId="0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 wrapText="1"/>
    </xf>
    <xf numFmtId="0" fontId="0" fillId="12" borderId="5" xfId="0" applyFill="1" applyBorder="1" applyAlignment="1">
      <alignment horizontal="center"/>
    </xf>
    <xf numFmtId="0" fontId="3" fillId="13" borderId="1" xfId="0" applyFont="1" applyFill="1" applyBorder="1"/>
    <xf numFmtId="0" fontId="0" fillId="12" borderId="12" xfId="0" applyFill="1" applyBorder="1" applyAlignment="1">
      <alignment horizontal="center"/>
    </xf>
    <xf numFmtId="164" fontId="3" fillId="9" borderId="2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2" borderId="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7" fillId="0" borderId="0" xfId="0" applyFont="1"/>
    <xf numFmtId="0" fontId="3" fillId="13" borderId="2" xfId="0" applyFont="1" applyFill="1" applyBorder="1"/>
    <xf numFmtId="164" fontId="0" fillId="0" borderId="8" xfId="0" applyNumberFormat="1" applyBorder="1"/>
    <xf numFmtId="0" fontId="8" fillId="13" borderId="2" xfId="0" applyFont="1" applyFill="1" applyBorder="1"/>
    <xf numFmtId="166" fontId="6" fillId="8" borderId="2" xfId="0" applyNumberFormat="1" applyFont="1" applyFill="1" applyBorder="1" applyAlignment="1">
      <alignment horizontal="center"/>
    </xf>
    <xf numFmtId="166" fontId="6" fillId="7" borderId="2" xfId="0" applyNumberFormat="1" applyFont="1" applyFill="1" applyBorder="1" applyAlignment="1">
      <alignment horizontal="center"/>
    </xf>
    <xf numFmtId="166" fontId="6" fillId="6" borderId="2" xfId="0" applyNumberFormat="1" applyFont="1" applyFill="1" applyBorder="1" applyAlignment="1">
      <alignment horizontal="center"/>
    </xf>
    <xf numFmtId="166" fontId="6" fillId="5" borderId="2" xfId="0" applyNumberFormat="1" applyFont="1" applyFill="1" applyBorder="1" applyAlignment="1">
      <alignment horizontal="center"/>
    </xf>
    <xf numFmtId="166" fontId="6" fillId="4" borderId="2" xfId="0" applyNumberFormat="1" applyFont="1" applyFill="1" applyBorder="1" applyAlignment="1">
      <alignment horizontal="center"/>
    </xf>
    <xf numFmtId="166" fontId="6" fillId="3" borderId="2" xfId="0" applyNumberFormat="1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/>
    </xf>
    <xf numFmtId="164" fontId="4" fillId="6" borderId="6" xfId="0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center"/>
    </xf>
    <xf numFmtId="164" fontId="4" fillId="3" borderId="14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4" fillId="0" borderId="0" xfId="0" applyFont="1"/>
    <xf numFmtId="0" fontId="9" fillId="0" borderId="0" xfId="0" applyFont="1"/>
    <xf numFmtId="2" fontId="4" fillId="0" borderId="5" xfId="0" applyNumberFormat="1" applyFont="1" applyBorder="1" applyAlignment="1" applyProtection="1">
      <alignment horizontal="center"/>
      <protection locked="0"/>
    </xf>
    <xf numFmtId="3" fontId="4" fillId="8" borderId="11" xfId="0" applyNumberFormat="1" applyFont="1" applyFill="1" applyBorder="1" applyAlignment="1" applyProtection="1">
      <alignment horizontal="center"/>
      <protection locked="0"/>
    </xf>
    <xf numFmtId="3" fontId="3" fillId="10" borderId="3" xfId="0" applyNumberFormat="1" applyFont="1" applyFill="1" applyBorder="1" applyAlignment="1" applyProtection="1">
      <alignment horizontal="center"/>
      <protection locked="0"/>
    </xf>
    <xf numFmtId="3" fontId="4" fillId="8" borderId="5" xfId="0" applyNumberFormat="1" applyFont="1" applyFill="1" applyBorder="1" applyAlignment="1" applyProtection="1">
      <alignment horizontal="center"/>
      <protection locked="0"/>
    </xf>
    <xf numFmtId="3" fontId="3" fillId="10" borderId="2" xfId="0" applyNumberFormat="1" applyFont="1" applyFill="1" applyBorder="1" applyAlignment="1" applyProtection="1">
      <alignment horizontal="center"/>
      <protection locked="0"/>
    </xf>
    <xf numFmtId="167" fontId="0" fillId="0" borderId="0" xfId="0" applyNumberFormat="1" applyProtection="1">
      <protection hidden="1"/>
    </xf>
    <xf numFmtId="167" fontId="0" fillId="0" borderId="0" xfId="0" applyNumberFormat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 wrapText="1"/>
      <protection hidden="1"/>
    </xf>
    <xf numFmtId="165" fontId="4" fillId="2" borderId="2" xfId="0" applyNumberFormat="1" applyFont="1" applyFill="1" applyBorder="1" applyAlignment="1" applyProtection="1">
      <alignment horizontal="center"/>
      <protection locked="0"/>
    </xf>
    <xf numFmtId="165" fontId="4" fillId="2" borderId="6" xfId="0" applyNumberFormat="1" applyFont="1" applyFill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center"/>
      <protection locked="0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64" fontId="3" fillId="10" borderId="4" xfId="0" applyNumberFormat="1" applyFont="1" applyFill="1" applyBorder="1" applyAlignment="1">
      <alignment horizontal="center"/>
    </xf>
    <xf numFmtId="166" fontId="10" fillId="10" borderId="2" xfId="0" applyNumberFormat="1" applyFont="1" applyFill="1" applyBorder="1" applyAlignment="1">
      <alignment horizontal="center"/>
    </xf>
    <xf numFmtId="164" fontId="3" fillId="10" borderId="1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3" fillId="13" borderId="18" xfId="0" applyFont="1" applyFill="1" applyBorder="1"/>
    <xf numFmtId="0" fontId="0" fillId="0" borderId="0" xfId="0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3" fillId="13" borderId="6" xfId="0" applyFont="1" applyFill="1" applyBorder="1" applyAlignment="1">
      <alignment horizontal="left" vertical="center"/>
    </xf>
    <xf numFmtId="0" fontId="3" fillId="13" borderId="7" xfId="0" applyFont="1" applyFill="1" applyBorder="1" applyAlignment="1">
      <alignment horizontal="left" vertical="center"/>
    </xf>
    <xf numFmtId="1" fontId="3" fillId="14" borderId="1" xfId="0" applyNumberFormat="1" applyFont="1" applyFill="1" applyBorder="1" applyAlignment="1" applyProtection="1">
      <alignment horizontal="center"/>
      <protection locked="0"/>
    </xf>
    <xf numFmtId="3" fontId="3" fillId="14" borderId="1" xfId="0" applyNumberFormat="1" applyFont="1" applyFill="1" applyBorder="1" applyAlignment="1" applyProtection="1">
      <alignment horizontal="center"/>
      <protection locked="0"/>
    </xf>
    <xf numFmtId="166" fontId="10" fillId="14" borderId="2" xfId="0" applyNumberFormat="1" applyFont="1" applyFill="1" applyBorder="1" applyAlignment="1">
      <alignment horizontal="center"/>
    </xf>
    <xf numFmtId="164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 applyProtection="1">
      <alignment horizontal="center" wrapText="1"/>
      <protection locked="0"/>
    </xf>
    <xf numFmtId="9" fontId="0" fillId="14" borderId="18" xfId="0" applyNumberFormat="1" applyFill="1" applyBorder="1" applyAlignment="1" applyProtection="1">
      <alignment horizontal="center"/>
      <protection locked="0"/>
    </xf>
    <xf numFmtId="164" fontId="4" fillId="16" borderId="2" xfId="0" applyNumberFormat="1" applyFont="1" applyFill="1" applyBorder="1" applyAlignment="1">
      <alignment horizontal="center"/>
    </xf>
    <xf numFmtId="1" fontId="4" fillId="16" borderId="1" xfId="0" applyNumberFormat="1" applyFont="1" applyFill="1" applyBorder="1" applyAlignment="1" applyProtection="1">
      <alignment horizontal="center"/>
      <protection locked="0"/>
    </xf>
    <xf numFmtId="3" fontId="4" fillId="16" borderId="1" xfId="0" applyNumberFormat="1" applyFont="1" applyFill="1" applyBorder="1" applyAlignment="1" applyProtection="1">
      <alignment horizontal="center"/>
      <protection locked="0"/>
    </xf>
    <xf numFmtId="166" fontId="6" fillId="16" borderId="2" xfId="0" applyNumberFormat="1" applyFont="1" applyFill="1" applyBorder="1" applyAlignment="1">
      <alignment horizontal="center"/>
    </xf>
    <xf numFmtId="9" fontId="3" fillId="9" borderId="18" xfId="0" applyNumberFormat="1" applyFont="1" applyFill="1" applyBorder="1" applyAlignment="1" applyProtection="1">
      <alignment horizontal="center"/>
      <protection locked="0"/>
    </xf>
    <xf numFmtId="0" fontId="4" fillId="17" borderId="1" xfId="0" applyFont="1" applyFill="1" applyBorder="1" applyAlignment="1" applyProtection="1">
      <alignment horizontal="center" wrapText="1"/>
      <protection locked="0"/>
    </xf>
    <xf numFmtId="164" fontId="4" fillId="17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3" fontId="5" fillId="0" borderId="2" xfId="0" applyNumberFormat="1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4" fontId="4" fillId="7" borderId="8" xfId="0" applyNumberFormat="1" applyFont="1" applyFill="1" applyBorder="1" applyAlignment="1">
      <alignment horizontal="center"/>
    </xf>
    <xf numFmtId="0" fontId="0" fillId="0" borderId="0" xfId="0" applyProtection="1">
      <protection hidden="1"/>
    </xf>
    <xf numFmtId="9" fontId="0" fillId="0" borderId="0" xfId="0" applyNumberFormat="1" applyAlignment="1" applyProtection="1">
      <alignment horizontal="center"/>
      <protection locked="0"/>
    </xf>
    <xf numFmtId="0" fontId="12" fillId="18" borderId="7" xfId="0" applyFont="1" applyFill="1" applyBorder="1" applyAlignment="1">
      <alignment horizontal="center"/>
    </xf>
    <xf numFmtId="0" fontId="12" fillId="18" borderId="1" xfId="0" applyFont="1" applyFill="1" applyBorder="1" applyAlignment="1">
      <alignment horizontal="center"/>
    </xf>
    <xf numFmtId="0" fontId="12" fillId="18" borderId="2" xfId="0" applyFont="1" applyFill="1" applyBorder="1" applyAlignment="1">
      <alignment horizontal="center"/>
    </xf>
    <xf numFmtId="0" fontId="13" fillId="18" borderId="2" xfId="0" applyFont="1" applyFill="1" applyBorder="1" applyAlignment="1">
      <alignment horizontal="center"/>
    </xf>
    <xf numFmtId="0" fontId="12" fillId="18" borderId="2" xfId="0" applyFont="1" applyFill="1" applyBorder="1" applyAlignment="1">
      <alignment horizontal="center" wrapText="1"/>
    </xf>
    <xf numFmtId="0" fontId="12" fillId="18" borderId="5" xfId="0" applyFont="1" applyFill="1" applyBorder="1" applyAlignment="1">
      <alignment horizontal="center"/>
    </xf>
    <xf numFmtId="0" fontId="12" fillId="18" borderId="12" xfId="0" applyFont="1" applyFill="1" applyBorder="1" applyAlignment="1">
      <alignment horizontal="center"/>
    </xf>
    <xf numFmtId="164" fontId="12" fillId="19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9" fontId="4" fillId="2" borderId="18" xfId="0" applyNumberFormat="1" applyFont="1" applyFill="1" applyBorder="1" applyAlignment="1" applyProtection="1">
      <alignment horizontal="center"/>
      <protection locked="0"/>
    </xf>
    <xf numFmtId="9" fontId="4" fillId="0" borderId="2" xfId="0" applyNumberFormat="1" applyFont="1" applyBorder="1" applyAlignment="1" applyProtection="1">
      <alignment horizontal="center"/>
      <protection locked="0"/>
    </xf>
    <xf numFmtId="9" fontId="5" fillId="2" borderId="18" xfId="0" applyNumberFormat="1" applyFont="1" applyFill="1" applyBorder="1" applyAlignment="1" applyProtection="1">
      <alignment horizontal="center"/>
      <protection locked="0"/>
    </xf>
    <xf numFmtId="0" fontId="14" fillId="20" borderId="1" xfId="0" applyFont="1" applyFill="1" applyBorder="1" applyAlignment="1">
      <alignment horizontal="center" wrapText="1"/>
    </xf>
    <xf numFmtId="0" fontId="14" fillId="20" borderId="2" xfId="0" applyFont="1" applyFill="1" applyBorder="1" applyAlignment="1">
      <alignment horizontal="center" wrapText="1"/>
    </xf>
    <xf numFmtId="0" fontId="12" fillId="20" borderId="2" xfId="0" applyFont="1" applyFill="1" applyBorder="1" applyAlignment="1">
      <alignment horizontal="center" wrapText="1"/>
    </xf>
    <xf numFmtId="2" fontId="14" fillId="20" borderId="2" xfId="0" applyNumberFormat="1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left" wrapText="1"/>
    </xf>
    <xf numFmtId="0" fontId="16" fillId="0" borderId="0" xfId="0" applyFont="1" applyProtection="1">
      <protection locked="0"/>
    </xf>
    <xf numFmtId="0" fontId="17" fillId="4" borderId="2" xfId="0" applyFont="1" applyFill="1" applyBorder="1" applyAlignment="1">
      <alignment horizontal="center" wrapText="1"/>
    </xf>
    <xf numFmtId="0" fontId="18" fillId="9" borderId="19" xfId="0" applyFont="1" applyFill="1" applyBorder="1" applyAlignment="1">
      <alignment horizontal="center" wrapText="1"/>
    </xf>
    <xf numFmtId="0" fontId="2" fillId="0" borderId="15" xfId="0" applyFont="1" applyBorder="1"/>
    <xf numFmtId="0" fontId="0" fillId="2" borderId="15" xfId="0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 wrapText="1"/>
    </xf>
    <xf numFmtId="165" fontId="4" fillId="21" borderId="2" xfId="0" applyNumberFormat="1" applyFont="1" applyFill="1" applyBorder="1" applyAlignment="1">
      <alignment horizontal="center"/>
    </xf>
    <xf numFmtId="164" fontId="4" fillId="21" borderId="5" xfId="0" applyNumberFormat="1" applyFont="1" applyFill="1" applyBorder="1" applyAlignment="1">
      <alignment horizontal="center"/>
    </xf>
    <xf numFmtId="164" fontId="5" fillId="21" borderId="12" xfId="0" applyNumberFormat="1" applyFont="1" applyFill="1" applyBorder="1" applyAlignment="1">
      <alignment horizontal="center"/>
    </xf>
    <xf numFmtId="164" fontId="4" fillId="21" borderId="6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5" fillId="21" borderId="1" xfId="0" applyNumberFormat="1" applyFont="1" applyFill="1" applyBorder="1" applyAlignment="1">
      <alignment horizontal="center"/>
    </xf>
    <xf numFmtId="164" fontId="5" fillId="21" borderId="11" xfId="0" applyNumberFormat="1" applyFont="1" applyFill="1" applyBorder="1" applyAlignment="1">
      <alignment horizontal="center"/>
    </xf>
    <xf numFmtId="164" fontId="6" fillId="21" borderId="2" xfId="0" applyNumberFormat="1" applyFont="1" applyFill="1" applyBorder="1" applyAlignment="1">
      <alignment horizontal="center"/>
    </xf>
    <xf numFmtId="164" fontId="15" fillId="21" borderId="2" xfId="0" applyNumberFormat="1" applyFont="1" applyFill="1" applyBorder="1" applyAlignment="1">
      <alignment horizontal="center"/>
    </xf>
    <xf numFmtId="164" fontId="6" fillId="21" borderId="6" xfId="0" applyNumberFormat="1" applyFont="1" applyFill="1" applyBorder="1" applyAlignment="1">
      <alignment horizontal="center"/>
    </xf>
    <xf numFmtId="0" fontId="19" fillId="0" borderId="0" xfId="1" applyAlignment="1" applyProtection="1">
      <alignment horizontal="left"/>
      <protection locked="0"/>
    </xf>
    <xf numFmtId="0" fontId="3" fillId="13" borderId="18" xfId="0" applyFont="1" applyFill="1" applyBorder="1" applyAlignment="1">
      <alignment horizontal="left" vertical="center"/>
    </xf>
    <xf numFmtId="2" fontId="5" fillId="0" borderId="1" xfId="0" applyNumberFormat="1" applyFont="1" applyBorder="1" applyAlignment="1" applyProtection="1">
      <alignment horizontal="center"/>
      <protection locked="0"/>
    </xf>
    <xf numFmtId="4" fontId="5" fillId="0" borderId="1" xfId="0" applyNumberFormat="1" applyFont="1" applyBorder="1" applyAlignment="1" applyProtection="1">
      <alignment horizontal="center"/>
      <protection locked="0"/>
    </xf>
    <xf numFmtId="4" fontId="5" fillId="0" borderId="2" xfId="0" applyNumberFormat="1" applyFont="1" applyBorder="1" applyAlignment="1" applyProtection="1">
      <alignment horizontal="center"/>
      <protection locked="0"/>
    </xf>
    <xf numFmtId="164" fontId="5" fillId="21" borderId="28" xfId="0" applyNumberFormat="1" applyFont="1" applyFill="1" applyBorder="1" applyAlignment="1">
      <alignment horizontal="center"/>
    </xf>
    <xf numFmtId="167" fontId="0" fillId="0" borderId="0" xfId="0" applyNumberFormat="1" applyAlignment="1" applyProtection="1">
      <alignment horizontal="left"/>
      <protection hidden="1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4" fillId="20" borderId="1" xfId="0" applyFont="1" applyFill="1" applyBorder="1" applyAlignment="1">
      <alignment horizontal="center" wrapText="1"/>
    </xf>
    <xf numFmtId="0" fontId="14" fillId="20" borderId="3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2" borderId="0" xfId="0" applyFont="1" applyFill="1" applyAlignment="1" applyProtection="1">
      <alignment horizontal="left"/>
      <protection locked="0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3" fillId="13" borderId="6" xfId="0" applyFont="1" applyFill="1" applyBorder="1" applyAlignment="1">
      <alignment horizontal="left" vertical="center"/>
    </xf>
    <xf numFmtId="0" fontId="3" fillId="13" borderId="7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123825</xdr:rowOff>
    </xdr:from>
    <xdr:to>
      <xdr:col>1</xdr:col>
      <xdr:colOff>704850</xdr:colOff>
      <xdr:row>3</xdr:row>
      <xdr:rowOff>314325</xdr:rowOff>
    </xdr:to>
    <xdr:pic>
      <xdr:nvPicPr>
        <xdr:cNvPr id="1459" name="Picture 4" descr="http://upload.wikimedia.org/wikipedia/en/0/07/Riceland_logo.png">
          <a:extLst>
            <a:ext uri="{FF2B5EF4-FFF2-40B4-BE49-F238E27FC236}">
              <a16:creationId xmlns:a16="http://schemas.microsoft.com/office/drawing/2014/main" id="{C525196F-A9A4-6BA7-0383-325EA0B2E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14325"/>
          <a:ext cx="22098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666750</xdr:colOff>
      <xdr:row>3</xdr:row>
      <xdr:rowOff>266700</xdr:rowOff>
    </xdr:to>
    <xdr:pic>
      <xdr:nvPicPr>
        <xdr:cNvPr id="29835" name="Picture 4" descr="http://upload.wikimedia.org/wikipedia/en/0/07/Riceland_logo.png">
          <a:extLst>
            <a:ext uri="{FF2B5EF4-FFF2-40B4-BE49-F238E27FC236}">
              <a16:creationId xmlns:a16="http://schemas.microsoft.com/office/drawing/2014/main" id="{B4DC4D85-8E2B-7F14-AB24-DDBB0231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14325"/>
          <a:ext cx="2028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123825</xdr:rowOff>
    </xdr:from>
    <xdr:to>
      <xdr:col>1</xdr:col>
      <xdr:colOff>666750</xdr:colOff>
      <xdr:row>3</xdr:row>
      <xdr:rowOff>266700</xdr:rowOff>
    </xdr:to>
    <xdr:pic>
      <xdr:nvPicPr>
        <xdr:cNvPr id="30859" name="Picture 4" descr="http://upload.wikimedia.org/wikipedia/en/0/07/Riceland_logo.png">
          <a:extLst>
            <a:ext uri="{FF2B5EF4-FFF2-40B4-BE49-F238E27FC236}">
              <a16:creationId xmlns:a16="http://schemas.microsoft.com/office/drawing/2014/main" id="{446F298D-D966-CAF1-7909-832CB481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14325"/>
          <a:ext cx="2028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123825</xdr:rowOff>
    </xdr:from>
    <xdr:to>
      <xdr:col>1</xdr:col>
      <xdr:colOff>619125</xdr:colOff>
      <xdr:row>3</xdr:row>
      <xdr:rowOff>285750</xdr:rowOff>
    </xdr:to>
    <xdr:pic>
      <xdr:nvPicPr>
        <xdr:cNvPr id="32907" name="Picture 4" descr="http://upload.wikimedia.org/wikipedia/en/0/07/Riceland_logo.png">
          <a:extLst>
            <a:ext uri="{FF2B5EF4-FFF2-40B4-BE49-F238E27FC236}">
              <a16:creationId xmlns:a16="http://schemas.microsoft.com/office/drawing/2014/main" id="{129F8122-4A26-02BE-58D3-FAEC1E74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14325"/>
          <a:ext cx="2066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showGridLines="0" tabSelected="1" zoomScale="80" zoomScaleNormal="80" workbookViewId="0">
      <pane xSplit="2" ySplit="4" topLeftCell="C5" activePane="bottomRight" state="frozen"/>
      <selection pane="bottomRight" activeCell="F7" sqref="F7"/>
      <selection pane="bottomLeft" activeCell="A5" sqref="A5"/>
      <selection pane="topRight" activeCell="C1" sqref="C1"/>
    </sheetView>
  </sheetViews>
  <sheetFormatPr defaultColWidth="8.85546875" defaultRowHeight="15"/>
  <cols>
    <col min="1" max="1" width="24.140625" customWidth="1"/>
    <col min="2" max="3" width="12.85546875" customWidth="1"/>
    <col min="4" max="4" width="13" style="41" customWidth="1"/>
    <col min="5" max="5" width="13.7109375" style="41" customWidth="1"/>
    <col min="6" max="6" width="14" customWidth="1"/>
    <col min="7" max="7" width="14.42578125" hidden="1" customWidth="1"/>
    <col min="8" max="8" width="15.5703125" hidden="1" customWidth="1"/>
    <col min="9" max="9" width="15.7109375" hidden="1" customWidth="1"/>
    <col min="10" max="10" width="12" hidden="1" customWidth="1"/>
    <col min="11" max="11" width="11.5703125" hidden="1" customWidth="1"/>
    <col min="12" max="12" width="2" hidden="1" customWidth="1"/>
    <col min="13" max="13" width="0" hidden="1" customWidth="1"/>
    <col min="14" max="14" width="1.5703125" customWidth="1"/>
    <col min="16" max="16" width="10" customWidth="1"/>
  </cols>
  <sheetData>
    <row r="1" spans="1:23" ht="15" customHeight="1" thickTop="1">
      <c r="A1" s="125"/>
      <c r="B1" s="126"/>
      <c r="C1" s="183" t="s">
        <v>0</v>
      </c>
      <c r="D1" s="183"/>
      <c r="E1" s="183"/>
      <c r="F1" s="184"/>
      <c r="G1" s="92"/>
      <c r="H1" s="92"/>
      <c r="I1" s="92"/>
      <c r="J1" s="92"/>
      <c r="K1" s="93"/>
      <c r="L1" s="30"/>
    </row>
    <row r="2" spans="1:23" ht="14.45" customHeight="1">
      <c r="A2" s="127"/>
      <c r="B2" s="128"/>
      <c r="C2" s="185"/>
      <c r="D2" s="185"/>
      <c r="E2" s="185"/>
      <c r="F2" s="186"/>
      <c r="G2" s="94"/>
      <c r="H2" s="94"/>
      <c r="I2" s="94"/>
      <c r="J2" s="94"/>
      <c r="K2" s="95"/>
      <c r="L2" s="30"/>
    </row>
    <row r="3" spans="1:23" ht="15" customHeight="1" thickBot="1">
      <c r="A3" s="127"/>
      <c r="B3" s="128"/>
      <c r="C3" s="187"/>
      <c r="D3" s="187"/>
      <c r="E3" s="187"/>
      <c r="F3" s="188"/>
      <c r="G3" s="96"/>
      <c r="H3" s="96"/>
      <c r="I3" s="96"/>
      <c r="J3" s="96"/>
      <c r="K3" s="97"/>
      <c r="L3" s="30"/>
    </row>
    <row r="4" spans="1:23" ht="49.9" customHeight="1" thickTop="1" thickBot="1">
      <c r="A4" s="129"/>
      <c r="B4" s="130"/>
      <c r="C4" s="159" t="s">
        <v>1</v>
      </c>
      <c r="D4" s="164" t="s">
        <v>2</v>
      </c>
      <c r="E4" s="158" t="s">
        <v>3</v>
      </c>
      <c r="F4" s="146" t="s">
        <v>4</v>
      </c>
      <c r="G4" s="34" t="s">
        <v>5</v>
      </c>
      <c r="H4" s="35" t="s">
        <v>6</v>
      </c>
      <c r="I4" s="36" t="s">
        <v>7</v>
      </c>
      <c r="J4" s="37" t="s">
        <v>8</v>
      </c>
      <c r="K4" s="38" t="s">
        <v>9</v>
      </c>
      <c r="L4" s="30"/>
    </row>
    <row r="5" spans="1:23" ht="16.5" thickTop="1" thickBot="1">
      <c r="A5" s="104" t="s">
        <v>10</v>
      </c>
      <c r="B5" s="139" t="s">
        <v>11</v>
      </c>
      <c r="C5" s="169">
        <v>12</v>
      </c>
      <c r="D5" s="170">
        <v>12</v>
      </c>
      <c r="E5" s="169">
        <v>12</v>
      </c>
      <c r="F5" s="20">
        <v>12</v>
      </c>
      <c r="G5" s="17">
        <v>8.8000000000000007</v>
      </c>
      <c r="H5" s="18">
        <v>5.16</v>
      </c>
      <c r="I5" s="19">
        <v>4.04</v>
      </c>
      <c r="J5" s="19"/>
      <c r="K5" s="20">
        <v>4.04</v>
      </c>
      <c r="O5" s="86"/>
      <c r="P5" s="86"/>
      <c r="Q5" s="86"/>
      <c r="R5" s="86"/>
      <c r="S5" s="86"/>
      <c r="T5" s="86"/>
      <c r="U5" s="86"/>
      <c r="V5" s="86"/>
    </row>
    <row r="6" spans="1:23" ht="16.5" thickTop="1" thickBot="1">
      <c r="A6" s="64" t="s">
        <v>12</v>
      </c>
      <c r="B6" s="140" t="s">
        <v>11</v>
      </c>
      <c r="C6" s="89">
        <v>-0.6</v>
      </c>
      <c r="D6" s="89">
        <v>-0.6</v>
      </c>
      <c r="E6" s="89">
        <v>-0.6</v>
      </c>
      <c r="F6" s="89">
        <v>-0.6</v>
      </c>
      <c r="G6" s="6">
        <v>-0.25</v>
      </c>
      <c r="H6" s="6">
        <v>-0.35</v>
      </c>
      <c r="I6" s="6">
        <v>-0.2</v>
      </c>
      <c r="J6" s="6"/>
      <c r="K6" s="6">
        <v>0.1</v>
      </c>
      <c r="L6" s="30"/>
      <c r="O6" s="86"/>
      <c r="P6" s="86"/>
      <c r="Q6" s="86"/>
      <c r="R6" s="86"/>
      <c r="S6" s="86"/>
      <c r="T6" s="87" t="s">
        <v>13</v>
      </c>
      <c r="U6" s="87" t="s">
        <v>13</v>
      </c>
      <c r="V6" s="87" t="s">
        <v>13</v>
      </c>
    </row>
    <row r="7" spans="1:23" ht="16.5" thickTop="1" thickBot="1">
      <c r="A7" s="108" t="s">
        <v>14</v>
      </c>
      <c r="B7" s="140" t="s">
        <v>11</v>
      </c>
      <c r="C7" s="165">
        <f>(C5+C6)</f>
        <v>11.4</v>
      </c>
      <c r="D7" s="165">
        <f>(D5+D6)</f>
        <v>11.4</v>
      </c>
      <c r="E7" s="165">
        <f>(E5+E6)</f>
        <v>11.4</v>
      </c>
      <c r="F7" s="165">
        <f>(F5+F6)</f>
        <v>11.4</v>
      </c>
      <c r="G7" s="7"/>
      <c r="H7" s="13"/>
      <c r="I7" s="13"/>
      <c r="J7" s="13"/>
      <c r="K7" s="12"/>
      <c r="L7" s="30"/>
      <c r="O7" s="86"/>
      <c r="P7" s="86"/>
      <c r="Q7" s="86"/>
      <c r="R7" s="86"/>
      <c r="S7" s="86"/>
      <c r="T7" s="87" t="s">
        <v>15</v>
      </c>
      <c r="U7" s="87" t="s">
        <v>16</v>
      </c>
      <c r="V7" s="87" t="s">
        <v>17</v>
      </c>
    </row>
    <row r="8" spans="1:23" ht="33" customHeight="1" thickTop="1" thickBot="1">
      <c r="A8" s="109" t="s">
        <v>18</v>
      </c>
      <c r="B8" s="141" t="s">
        <v>19</v>
      </c>
      <c r="C8" s="171">
        <f>ROUND(((C5+C6)*0.45),2)</f>
        <v>5.13</v>
      </c>
      <c r="D8" s="166">
        <f>ROUND(((D5+D6)*0.45),2)</f>
        <v>5.13</v>
      </c>
      <c r="E8" s="167">
        <f>ROUND(((E5+E6)*0.45),2)</f>
        <v>5.13</v>
      </c>
      <c r="F8" s="168">
        <f>ROUND(((F5+F6)*0.45),2)</f>
        <v>5.13</v>
      </c>
      <c r="G8" s="27">
        <f>(G5+G6)</f>
        <v>8.5500000000000007</v>
      </c>
      <c r="H8" s="26">
        <f>(H5+H6)</f>
        <v>4.8100000000000005</v>
      </c>
      <c r="I8" s="45">
        <f>(I5+I6)</f>
        <v>3.84</v>
      </c>
      <c r="J8" s="24">
        <v>0.59</v>
      </c>
      <c r="K8" s="46">
        <f>K5+K6</f>
        <v>4.1399999999999997</v>
      </c>
      <c r="L8" s="30"/>
      <c r="O8" s="191" t="s">
        <v>20</v>
      </c>
      <c r="P8" s="192"/>
      <c r="Q8" s="86"/>
      <c r="R8" s="86"/>
      <c r="S8" s="86"/>
      <c r="T8" s="86"/>
      <c r="U8" s="86"/>
      <c r="V8" s="86"/>
    </row>
    <row r="9" spans="1:23" ht="25.5" customHeight="1" thickTop="1" thickBot="1">
      <c r="A9" s="108" t="s">
        <v>21</v>
      </c>
      <c r="B9" s="141" t="s">
        <v>22</v>
      </c>
      <c r="C9" s="131">
        <v>22</v>
      </c>
      <c r="D9" s="132">
        <v>32</v>
      </c>
      <c r="E9" s="134">
        <v>42</v>
      </c>
      <c r="F9" s="132">
        <v>60</v>
      </c>
      <c r="G9" s="47"/>
      <c r="H9" s="26"/>
      <c r="I9" s="45"/>
      <c r="J9" s="24"/>
      <c r="K9" s="46"/>
      <c r="L9" s="30"/>
      <c r="O9" s="152" t="s">
        <v>23</v>
      </c>
      <c r="P9" s="155">
        <v>0</v>
      </c>
      <c r="Q9" s="86"/>
      <c r="R9" s="86"/>
      <c r="S9" s="86"/>
      <c r="T9" s="86"/>
      <c r="U9" s="86"/>
      <c r="V9" s="86"/>
    </row>
    <row r="10" spans="1:23" ht="24" customHeight="1" thickTop="1" thickBot="1">
      <c r="A10" s="109"/>
      <c r="B10" s="141" t="s">
        <v>24</v>
      </c>
      <c r="C10" s="131">
        <v>64</v>
      </c>
      <c r="D10" s="132">
        <v>65</v>
      </c>
      <c r="E10" s="134">
        <v>66</v>
      </c>
      <c r="F10" s="132">
        <v>71</v>
      </c>
      <c r="G10" s="136"/>
      <c r="H10" s="26"/>
      <c r="I10" s="45"/>
      <c r="J10" s="24"/>
      <c r="K10" s="46"/>
      <c r="L10" s="30"/>
      <c r="O10" s="152" t="s">
        <v>25</v>
      </c>
      <c r="P10" s="155">
        <v>-0.5</v>
      </c>
      <c r="Q10" s="86"/>
      <c r="R10" s="86"/>
      <c r="S10" s="86"/>
      <c r="T10" s="86"/>
      <c r="U10" s="86"/>
      <c r="V10" s="86"/>
    </row>
    <row r="11" spans="1:23" ht="24" customHeight="1" thickTop="1" thickBot="1">
      <c r="A11" s="177" t="s">
        <v>26</v>
      </c>
      <c r="B11" s="142" t="s">
        <v>11</v>
      </c>
      <c r="C11" s="178">
        <f>IF(C10 &lt; C9, "ERROR!!!", (0+(((C9-55)/100)*$P$17)+(((C10-C9-15)/100)*$P$18)))</f>
        <v>-3.0623999999999993</v>
      </c>
      <c r="D11" s="179">
        <f t="shared" ref="D11:F11" si="0">IF(D10 &lt; D9, "ERROR!!!", (0+(((D9-55)/100)*$P$17)+(((D10-D9-15)/100)*$P$18)))</f>
        <v>-2.2622000000000004</v>
      </c>
      <c r="E11" s="179">
        <f t="shared" si="0"/>
        <v>-1.462</v>
      </c>
      <c r="F11" s="180">
        <f t="shared" si="0"/>
        <v>0.47819999999999996</v>
      </c>
      <c r="G11" s="136"/>
      <c r="H11" s="26"/>
      <c r="I11" s="45"/>
      <c r="J11" s="24"/>
      <c r="K11" s="46"/>
      <c r="L11" s="30"/>
      <c r="O11" s="152" t="s">
        <v>27</v>
      </c>
      <c r="P11" s="155">
        <v>-0.5</v>
      </c>
      <c r="Q11" s="86"/>
      <c r="R11" s="86"/>
      <c r="S11" s="86"/>
      <c r="T11" s="86"/>
      <c r="U11" s="86"/>
      <c r="V11" s="86"/>
    </row>
    <row r="12" spans="1:23" ht="30.6" customHeight="1" thickTop="1" thickBot="1">
      <c r="A12" s="156" t="s">
        <v>28</v>
      </c>
      <c r="B12" s="142" t="s">
        <v>11</v>
      </c>
      <c r="C12" s="171">
        <f>IF(C9&lt;30,$P12,IF(C9&lt;35,$P11,IF(C9&lt;40,$P10,IF(C9&lt;48,$P9,0))))</f>
        <v>-1</v>
      </c>
      <c r="D12" s="171">
        <f>IF(D9&lt;30,$P12,IF(D9&lt;35,$P11,IF(D9&lt;40,$P10,IF(D9&lt;48,$P9,0))))</f>
        <v>-0.5</v>
      </c>
      <c r="E12" s="171">
        <f>IF(E9&lt;30,$P12,IF(E9&lt;35,$P11,IF(E9&lt;40,$P10,IF(E9&lt;48,$P9,0))))</f>
        <v>0</v>
      </c>
      <c r="F12" s="181">
        <f>IF(F9&lt;30,$P12,IF(F9&lt;35,$P11,IF(F9&lt;40,$P10,IF(F9&lt;48,$P9,0))))</f>
        <v>0</v>
      </c>
      <c r="G12" s="136"/>
      <c r="H12" s="26"/>
      <c r="I12" s="45"/>
      <c r="J12" s="24"/>
      <c r="K12" s="46"/>
      <c r="L12" s="30"/>
      <c r="O12" s="152" t="s">
        <v>29</v>
      </c>
      <c r="P12" s="155">
        <v>-1</v>
      </c>
      <c r="Q12" s="86"/>
      <c r="R12" s="86"/>
      <c r="S12" s="86"/>
      <c r="T12" s="86"/>
      <c r="U12" s="86"/>
      <c r="V12" s="86"/>
    </row>
    <row r="13" spans="1:23" ht="30.75" customHeight="1" thickTop="1" thickBot="1">
      <c r="A13" s="64" t="s">
        <v>30</v>
      </c>
      <c r="B13" s="141" t="s">
        <v>31</v>
      </c>
      <c r="C13" s="133">
        <v>2</v>
      </c>
      <c r="D13" s="132">
        <v>2</v>
      </c>
      <c r="E13" s="132">
        <v>2</v>
      </c>
      <c r="F13" s="132">
        <v>2</v>
      </c>
      <c r="G13" s="47"/>
      <c r="H13" s="26"/>
      <c r="I13" s="45"/>
      <c r="J13" s="24"/>
      <c r="K13" s="46"/>
      <c r="L13" s="30"/>
      <c r="Q13" s="86"/>
      <c r="R13" s="182" t="s">
        <v>32</v>
      </c>
      <c r="S13" s="182"/>
      <c r="T13" s="86">
        <f>IF(C13=1,0,IF(C13=2,0,IF(C13=3,-0.3,IF(C13=4,-0.6,IF(C13=5,-1)))))</f>
        <v>0</v>
      </c>
      <c r="U13" s="86">
        <f>IF(D13=1,0,IF(D13=2,0,IF(D13=3,-0.3,IF(D13=4,-0.6,IF(D13=5,-1)))))</f>
        <v>0</v>
      </c>
      <c r="V13" s="86">
        <f>IF(E13=1,0,IF(E13=2,0,IF(E13=3,-0.3,IF(E13=4,-0.6,IF(E13=5,-1)))))</f>
        <v>0</v>
      </c>
      <c r="W13" s="86">
        <f>IF(F13=1,0,IF(F13=2,0,IF(F13=3,-0.3,IF(F13=4,-0.6,IF(F13=5,-1)))))</f>
        <v>0</v>
      </c>
    </row>
    <row r="14" spans="1:23" ht="30.6" customHeight="1" thickTop="1" thickBot="1">
      <c r="A14" s="156" t="s">
        <v>32</v>
      </c>
      <c r="B14" s="142" t="s">
        <v>11</v>
      </c>
      <c r="C14" s="171">
        <f>T13</f>
        <v>0</v>
      </c>
      <c r="D14" s="171">
        <f>U13</f>
        <v>0</v>
      </c>
      <c r="E14" s="171">
        <f>V13</f>
        <v>0</v>
      </c>
      <c r="F14" s="172">
        <f>W13</f>
        <v>0</v>
      </c>
      <c r="G14" s="136"/>
      <c r="H14" s="26"/>
      <c r="I14" s="45"/>
      <c r="J14" s="24"/>
      <c r="K14" s="46"/>
      <c r="L14" s="30"/>
      <c r="O14" s="88" t="s">
        <v>33</v>
      </c>
      <c r="P14" s="86">
        <v>-0.3</v>
      </c>
      <c r="Q14" s="86">
        <v>-0.6</v>
      </c>
      <c r="R14" s="86">
        <v>-1</v>
      </c>
      <c r="S14" s="86"/>
      <c r="T14" s="86"/>
      <c r="U14" s="86"/>
      <c r="V14" s="86"/>
    </row>
    <row r="15" spans="1:23" ht="30.6" customHeight="1" thickTop="1" thickBot="1">
      <c r="A15" s="48" t="s">
        <v>34</v>
      </c>
      <c r="B15" s="142" t="s">
        <v>11</v>
      </c>
      <c r="C15" s="171">
        <f>IF(C10 &lt; C9, "ERROR!!!", (C7+(((C9-55)/100)*$P$17)+(((C10-C9-15)/100)*$P$18)+(C12+C14)))</f>
        <v>7.3376000000000019</v>
      </c>
      <c r="D15" s="171">
        <f>IF(D10 &lt; D9, "ERROR!!!", (D7+(((D9-55)/100)*$P$17)+(((D10-D9-15)/100)*$P$18)+(D12+D14)))</f>
        <v>8.6378000000000004</v>
      </c>
      <c r="E15" s="171">
        <f>IF(E10 &lt; E9, "ERROR!!!", (E7+(((E9-55)/100)*$P$17)+(((E10-E9-15)/100)*$P$18)+(E12+E14)))</f>
        <v>9.9379999999999988</v>
      </c>
      <c r="F15" s="172">
        <f>IF(F10 &lt; F9, "ERROR!!!", (F7+(((F9-55)/100)*$P$17)+(((F10-F9-15)/100)*$P$18)+(F12+F14)))</f>
        <v>11.8782</v>
      </c>
      <c r="G15" s="136"/>
      <c r="H15" s="26"/>
      <c r="I15" s="45"/>
      <c r="J15" s="24"/>
      <c r="K15" s="46"/>
      <c r="L15" s="30"/>
      <c r="O15" s="88" t="s">
        <v>33</v>
      </c>
      <c r="P15" s="86">
        <v>-0.3</v>
      </c>
      <c r="Q15" s="86">
        <v>-0.6</v>
      </c>
      <c r="R15" s="86">
        <v>-1</v>
      </c>
      <c r="S15" s="86"/>
      <c r="T15" s="86"/>
      <c r="U15" s="86"/>
      <c r="V15" s="86"/>
    </row>
    <row r="16" spans="1:23" ht="30.6" customHeight="1" thickTop="1" thickBot="1">
      <c r="A16" s="48" t="s">
        <v>34</v>
      </c>
      <c r="B16" s="142" t="s">
        <v>35</v>
      </c>
      <c r="C16" s="171">
        <f>ROUND((C15*0.45),2)</f>
        <v>3.3</v>
      </c>
      <c r="D16" s="166">
        <f>ROUND((D15*0.45),2)</f>
        <v>3.89</v>
      </c>
      <c r="E16" s="171">
        <f>ROUND((E15*0.45),2)</f>
        <v>4.47</v>
      </c>
      <c r="F16" s="168">
        <f>ROUND((F15*0.45),2)</f>
        <v>5.35</v>
      </c>
      <c r="G16" s="47"/>
      <c r="H16" s="26"/>
      <c r="I16" s="45"/>
      <c r="J16" s="24"/>
      <c r="K16" s="46"/>
      <c r="L16" s="30"/>
      <c r="O16" s="152"/>
      <c r="P16" s="154" t="s">
        <v>36</v>
      </c>
      <c r="Q16" s="86"/>
      <c r="R16" s="86"/>
      <c r="S16" s="86"/>
      <c r="T16" s="137"/>
      <c r="U16" s="86"/>
      <c r="V16" s="86"/>
    </row>
    <row r="17" spans="1:22" ht="32.25" thickTop="1" thickBot="1">
      <c r="A17" s="54" t="s">
        <v>37</v>
      </c>
      <c r="B17" s="143" t="s">
        <v>38</v>
      </c>
      <c r="C17" s="147">
        <v>200</v>
      </c>
      <c r="D17" s="123">
        <v>200</v>
      </c>
      <c r="E17" s="148">
        <v>200</v>
      </c>
      <c r="F17" s="124">
        <v>200</v>
      </c>
      <c r="G17" s="16">
        <v>48</v>
      </c>
      <c r="H17" s="15">
        <v>63</v>
      </c>
      <c r="I17" s="15">
        <v>190</v>
      </c>
      <c r="J17" s="15">
        <v>1182</v>
      </c>
      <c r="K17" s="15">
        <v>88</v>
      </c>
      <c r="L17" s="30"/>
      <c r="O17" s="152" t="s">
        <v>39</v>
      </c>
      <c r="P17" s="155">
        <v>22.06</v>
      </c>
      <c r="Q17" s="86"/>
      <c r="R17" s="86"/>
      <c r="S17" s="86"/>
      <c r="T17" s="86"/>
      <c r="U17" s="86"/>
      <c r="V17" s="86"/>
    </row>
    <row r="18" spans="1:22" ht="36" customHeight="1" thickTop="1" thickBot="1">
      <c r="A18" s="54" t="s">
        <v>40</v>
      </c>
      <c r="B18" s="144" t="s">
        <v>41</v>
      </c>
      <c r="C18" s="149">
        <v>1</v>
      </c>
      <c r="D18" s="150">
        <v>1</v>
      </c>
      <c r="E18" s="151">
        <v>1</v>
      </c>
      <c r="F18" s="150">
        <v>1</v>
      </c>
      <c r="G18" s="1">
        <v>1</v>
      </c>
      <c r="H18" s="4">
        <v>1</v>
      </c>
      <c r="I18" s="4">
        <v>1</v>
      </c>
      <c r="J18" s="4">
        <v>1</v>
      </c>
      <c r="K18" s="29">
        <v>1</v>
      </c>
      <c r="L18" s="30"/>
      <c r="N18" s="138">
        <v>1</v>
      </c>
      <c r="O18" s="152" t="s">
        <v>42</v>
      </c>
      <c r="P18" s="153">
        <v>15.62</v>
      </c>
      <c r="Q18" s="86"/>
      <c r="R18" s="86"/>
      <c r="S18" s="86"/>
      <c r="T18" s="86"/>
      <c r="U18" s="86"/>
      <c r="V18" s="86"/>
    </row>
    <row r="19" spans="1:22" ht="20.25" thickTop="1" thickBot="1">
      <c r="A19" s="54" t="s">
        <v>43</v>
      </c>
      <c r="B19" s="145" t="s">
        <v>44</v>
      </c>
      <c r="C19" s="174">
        <f>ROUND((C16*C17),2)*C18</f>
        <v>660</v>
      </c>
      <c r="D19" s="173">
        <f>ROUND((D16*D17),2)*D18</f>
        <v>778</v>
      </c>
      <c r="E19" s="174">
        <f>ROUND((E16*E17),2)*E18</f>
        <v>894</v>
      </c>
      <c r="F19" s="175">
        <f>ROUND((F16*F17),2)*F18</f>
        <v>1070</v>
      </c>
      <c r="G19" s="27">
        <f>ROUND((G8*G17),2)*G18</f>
        <v>410.4</v>
      </c>
      <c r="H19" s="26">
        <f>ROUND((H8*H17),2)*H18</f>
        <v>303.02999999999997</v>
      </c>
      <c r="I19" s="45">
        <f>ROUND((I8*I17),2)*I18</f>
        <v>729.6</v>
      </c>
      <c r="J19" s="24">
        <f>ROUND((J8*J17),2)*J18</f>
        <v>697.38</v>
      </c>
      <c r="K19" s="46">
        <f>ROUND((K8*K17),2)*K18</f>
        <v>364.32</v>
      </c>
      <c r="L19" s="30"/>
      <c r="O19" s="86"/>
      <c r="P19" s="86"/>
      <c r="Q19" s="86"/>
      <c r="R19" s="86"/>
      <c r="S19" s="86"/>
      <c r="T19" s="86"/>
      <c r="U19" s="86"/>
      <c r="V19" s="86"/>
    </row>
    <row r="20" spans="1:22" ht="16.5" thickTop="1" thickBot="1">
      <c r="A20" s="160"/>
      <c r="B20" s="161"/>
      <c r="C20" s="161"/>
      <c r="D20" s="162"/>
      <c r="E20" s="163"/>
      <c r="F20" s="162"/>
      <c r="G20" s="60"/>
      <c r="H20" s="61"/>
      <c r="I20" s="60"/>
      <c r="J20" s="60"/>
      <c r="K20" s="62"/>
      <c r="L20" s="30"/>
    </row>
    <row r="21" spans="1:22" ht="15.75" thickTop="1">
      <c r="G21" s="78"/>
      <c r="H21" s="78"/>
      <c r="I21" s="78"/>
      <c r="J21" s="78"/>
      <c r="K21" s="78"/>
    </row>
    <row r="22" spans="1:22">
      <c r="A22" s="107" t="s">
        <v>45</v>
      </c>
      <c r="B22" s="107"/>
      <c r="C22" s="107"/>
      <c r="D22" s="107"/>
      <c r="E22" s="107"/>
      <c r="F22" s="101"/>
    </row>
    <row r="23" spans="1:22" ht="31.9" customHeight="1">
      <c r="A23" s="189"/>
      <c r="B23" s="189"/>
      <c r="C23" s="189"/>
      <c r="D23" s="189"/>
      <c r="E23" s="189"/>
      <c r="F23" s="189"/>
    </row>
    <row r="24" spans="1:22">
      <c r="A24" s="135" t="s">
        <v>46</v>
      </c>
      <c r="B24" s="105"/>
      <c r="C24" s="105"/>
      <c r="D24" s="105"/>
      <c r="E24" s="105"/>
      <c r="F24" s="105"/>
    </row>
    <row r="25" spans="1:22">
      <c r="A25" s="135" t="s">
        <v>47</v>
      </c>
      <c r="B25" s="105"/>
      <c r="C25" s="105"/>
      <c r="D25" s="105"/>
      <c r="E25" s="105"/>
      <c r="F25" s="105"/>
    </row>
    <row r="26" spans="1:22">
      <c r="A26" s="135"/>
      <c r="B26" s="105"/>
      <c r="C26" s="105"/>
      <c r="D26" s="105"/>
      <c r="E26" s="105"/>
      <c r="F26" s="105"/>
    </row>
    <row r="27" spans="1:22" ht="15.75">
      <c r="A27" s="103" t="s">
        <v>48</v>
      </c>
      <c r="B27" s="105"/>
      <c r="C27" s="105"/>
      <c r="D27" s="105"/>
      <c r="E27" s="105"/>
      <c r="F27" s="105"/>
    </row>
    <row r="28" spans="1:22">
      <c r="A28" s="176"/>
      <c r="C28" s="105"/>
      <c r="D28" s="105"/>
      <c r="E28" s="105"/>
      <c r="F28" s="105"/>
    </row>
    <row r="29" spans="1:22" ht="14.45" customHeight="1">
      <c r="A29" s="103"/>
      <c r="B29" s="103"/>
      <c r="C29" s="103"/>
      <c r="D29" s="102"/>
      <c r="E29" s="102"/>
      <c r="F29" s="101"/>
    </row>
    <row r="30" spans="1:22" ht="14.45" customHeight="1">
      <c r="A30" s="157" t="s">
        <v>49</v>
      </c>
      <c r="B30" s="103"/>
      <c r="C30" s="103"/>
      <c r="D30" s="102"/>
      <c r="E30" s="102"/>
      <c r="F30" s="101"/>
    </row>
    <row r="31" spans="1:22" ht="30" customHeight="1">
      <c r="A31" s="190" t="s">
        <v>50</v>
      </c>
      <c r="B31" s="190"/>
      <c r="C31" s="190"/>
      <c r="D31" s="190"/>
      <c r="E31" s="190"/>
      <c r="F31" s="190"/>
      <c r="G31" s="80"/>
    </row>
    <row r="32" spans="1:22" ht="14.45" customHeight="1">
      <c r="A32" s="106"/>
      <c r="B32" s="106"/>
      <c r="C32" s="106"/>
      <c r="D32" s="106"/>
      <c r="E32" s="106"/>
      <c r="F32" s="106"/>
    </row>
  </sheetData>
  <sheetProtection selectLockedCells="1"/>
  <mergeCells count="5">
    <mergeCell ref="R13:S13"/>
    <mergeCell ref="C1:F3"/>
    <mergeCell ref="A23:F23"/>
    <mergeCell ref="A31:F31"/>
    <mergeCell ref="O8:P8"/>
  </mergeCells>
  <dataValidations xWindow="275" yWindow="460" count="3">
    <dataValidation type="whole" allowBlank="1" showInputMessage="1" showErrorMessage="1" error="Entry must be whole number" prompt="Enter Whole number ex 55" sqref="E9 G9:G11" xr:uid="{00000000-0002-0000-0000-000000000000}">
      <formula1>1</formula1>
      <formula2>100</formula2>
    </dataValidation>
    <dataValidation type="whole" allowBlank="1" showInputMessage="1" showErrorMessage="1" error="Entry must  be a whole number between 1 and 5" sqref="C13:F13" xr:uid="{00000000-0002-0000-0000-000001000000}">
      <formula1>1</formula1>
      <formula2>5</formula2>
    </dataValidation>
    <dataValidation type="whole" allowBlank="1" showInputMessage="1" showErrorMessage="1" error="Entry must be whole number" sqref="C9:D9" xr:uid="{00000000-0002-0000-0000-000002000000}">
      <formula1>1</formula1>
      <formula2>100</formula2>
    </dataValidation>
  </dataValidations>
  <printOptions horizontalCentered="1" verticalCentered="1"/>
  <pageMargins left="0" right="0" top="0.39" bottom="0.38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A43"/>
  <sheetViews>
    <sheetView zoomScale="98" zoomScaleNormal="98" workbookViewId="0">
      <selection activeCell="A14" sqref="A14"/>
    </sheetView>
  </sheetViews>
  <sheetFormatPr defaultColWidth="8.85546875" defaultRowHeight="15"/>
  <cols>
    <col min="1" max="1" width="26" bestFit="1" customWidth="1"/>
    <col min="2" max="3" width="13.42578125" customWidth="1"/>
    <col min="4" max="4" width="15" style="41" customWidth="1"/>
    <col min="5" max="5" width="15.42578125" customWidth="1"/>
    <col min="6" max="6" width="14.42578125" hidden="1" customWidth="1"/>
    <col min="7" max="7" width="15.5703125" hidden="1" customWidth="1"/>
    <col min="8" max="8" width="15.7109375" hidden="1" customWidth="1"/>
    <col min="9" max="9" width="12" hidden="1" customWidth="1"/>
    <col min="10" max="10" width="11.5703125" hidden="1" customWidth="1"/>
    <col min="11" max="11" width="2" hidden="1" customWidth="1"/>
    <col min="12" max="12" width="0" hidden="1" customWidth="1"/>
  </cols>
  <sheetData>
    <row r="1" spans="1:27" ht="15" customHeight="1" thickTop="1">
      <c r="A1" s="193"/>
      <c r="B1" s="194"/>
      <c r="C1" s="199" t="s">
        <v>51</v>
      </c>
      <c r="D1" s="200"/>
      <c r="E1" s="200"/>
      <c r="F1" s="92"/>
      <c r="G1" s="92"/>
      <c r="H1" s="92"/>
      <c r="I1" s="92"/>
      <c r="J1" s="93"/>
      <c r="K1" s="30"/>
    </row>
    <row r="2" spans="1:27" ht="14.45" customHeight="1">
      <c r="A2" s="195"/>
      <c r="B2" s="196"/>
      <c r="C2" s="201"/>
      <c r="D2" s="185"/>
      <c r="E2" s="185"/>
      <c r="F2" s="94"/>
      <c r="G2" s="94"/>
      <c r="H2" s="94"/>
      <c r="I2" s="94"/>
      <c r="J2" s="95"/>
      <c r="K2" s="30"/>
    </row>
    <row r="3" spans="1:27" ht="15" customHeight="1" thickBot="1">
      <c r="A3" s="195"/>
      <c r="B3" s="196"/>
      <c r="C3" s="202"/>
      <c r="D3" s="203"/>
      <c r="E3" s="203"/>
      <c r="F3" s="96"/>
      <c r="G3" s="96"/>
      <c r="H3" s="96"/>
      <c r="I3" s="96"/>
      <c r="J3" s="97"/>
      <c r="K3" s="30"/>
    </row>
    <row r="4" spans="1:27" ht="49.9" customHeight="1" thickTop="1" thickBot="1">
      <c r="A4" s="197"/>
      <c r="B4" s="198"/>
      <c r="C4" s="31" t="s">
        <v>52</v>
      </c>
      <c r="D4" s="32" t="s">
        <v>53</v>
      </c>
      <c r="E4" s="33" t="s">
        <v>54</v>
      </c>
      <c r="F4" s="34" t="s">
        <v>5</v>
      </c>
      <c r="G4" s="35" t="s">
        <v>6</v>
      </c>
      <c r="H4" s="36" t="s">
        <v>7</v>
      </c>
      <c r="I4" s="37" t="s">
        <v>8</v>
      </c>
      <c r="J4" s="38" t="s">
        <v>9</v>
      </c>
      <c r="K4" s="30"/>
    </row>
    <row r="5" spans="1:27" ht="16.5" thickTop="1" thickBot="1">
      <c r="A5" s="104" t="s">
        <v>10</v>
      </c>
      <c r="B5" s="39" t="s">
        <v>55</v>
      </c>
      <c r="C5" s="81">
        <v>13.1</v>
      </c>
      <c r="D5" s="21">
        <v>13.1</v>
      </c>
      <c r="E5" s="22">
        <v>13.1</v>
      </c>
      <c r="F5" s="17">
        <v>8.8000000000000007</v>
      </c>
      <c r="G5" s="18">
        <v>5.16</v>
      </c>
      <c r="H5" s="19">
        <v>4.04</v>
      </c>
      <c r="I5" s="19"/>
      <c r="J5" s="20">
        <v>4.04</v>
      </c>
      <c r="T5" s="86"/>
      <c r="U5" s="86"/>
      <c r="V5" s="86"/>
      <c r="W5" s="86"/>
      <c r="X5" s="86"/>
      <c r="Y5" s="86"/>
      <c r="Z5" s="86"/>
      <c r="AA5" s="86"/>
    </row>
    <row r="6" spans="1:27" ht="16.5" thickTop="1" thickBot="1">
      <c r="A6" s="64" t="s">
        <v>12</v>
      </c>
      <c r="B6" s="40" t="s">
        <v>55</v>
      </c>
      <c r="C6" s="91">
        <v>-0.8</v>
      </c>
      <c r="D6" s="91">
        <v>-0.8</v>
      </c>
      <c r="E6" s="91">
        <v>-0.8</v>
      </c>
      <c r="F6" s="6">
        <v>-0.25</v>
      </c>
      <c r="G6" s="6">
        <v>-0.35</v>
      </c>
      <c r="H6" s="6">
        <v>-0.2</v>
      </c>
      <c r="I6" s="6"/>
      <c r="J6" s="6">
        <v>0.1</v>
      </c>
      <c r="K6" s="30"/>
      <c r="T6" s="86"/>
      <c r="U6" s="86"/>
      <c r="V6" s="86"/>
      <c r="W6" s="86"/>
      <c r="X6" s="86"/>
      <c r="Y6" s="87" t="s">
        <v>13</v>
      </c>
      <c r="Z6" s="87" t="s">
        <v>13</v>
      </c>
      <c r="AA6" s="87" t="s">
        <v>13</v>
      </c>
    </row>
    <row r="7" spans="1:27" ht="16.5" thickTop="1" thickBot="1">
      <c r="A7" s="108" t="s">
        <v>56</v>
      </c>
      <c r="B7" s="40" t="s">
        <v>11</v>
      </c>
      <c r="C7" s="89">
        <f>(C5+C6)</f>
        <v>12.299999999999999</v>
      </c>
      <c r="D7" s="90">
        <f>(D5+D6)</f>
        <v>12.299999999999999</v>
      </c>
      <c r="E7" s="89">
        <f>(E5+E6)</f>
        <v>12.299999999999999</v>
      </c>
      <c r="F7" s="7"/>
      <c r="G7" s="13"/>
      <c r="H7" s="13"/>
      <c r="I7" s="13"/>
      <c r="J7" s="12"/>
      <c r="K7" s="30"/>
      <c r="T7" s="86"/>
      <c r="U7" s="86"/>
      <c r="V7" s="86"/>
      <c r="W7" s="86"/>
      <c r="X7" s="86"/>
      <c r="Y7" s="87" t="s">
        <v>15</v>
      </c>
      <c r="Z7" s="87" t="s">
        <v>16</v>
      </c>
      <c r="AA7" s="87" t="s">
        <v>17</v>
      </c>
    </row>
    <row r="8" spans="1:27" ht="16.5" thickTop="1" thickBot="1">
      <c r="A8" s="109"/>
      <c r="B8" s="39" t="s">
        <v>19</v>
      </c>
      <c r="C8" s="42">
        <f>ROUND(((C5+C6)*0.45),2)</f>
        <v>5.54</v>
      </c>
      <c r="D8" s="43">
        <f>ROUND(((D5+D6)*0.45),2)</f>
        <v>5.54</v>
      </c>
      <c r="E8" s="44">
        <f>ROUND(((E5+E6)*0.45),2)</f>
        <v>5.54</v>
      </c>
      <c r="F8" s="27">
        <f>(F5+F6)</f>
        <v>8.5500000000000007</v>
      </c>
      <c r="G8" s="26">
        <f>(G5+G6)</f>
        <v>4.8100000000000005</v>
      </c>
      <c r="H8" s="45">
        <f>(H5+H6)</f>
        <v>3.84</v>
      </c>
      <c r="I8" s="24">
        <v>0.59</v>
      </c>
      <c r="J8" s="46">
        <f>J5+J6</f>
        <v>4.1399999999999997</v>
      </c>
      <c r="K8" s="30"/>
      <c r="T8" s="86"/>
      <c r="U8" s="86"/>
      <c r="V8" s="86"/>
      <c r="W8" s="86"/>
      <c r="X8" s="86"/>
      <c r="Y8" s="86"/>
      <c r="Z8" s="86"/>
      <c r="AA8" s="86"/>
    </row>
    <row r="9" spans="1:27" ht="16.5" thickTop="1" thickBot="1">
      <c r="A9" s="108" t="s">
        <v>21</v>
      </c>
      <c r="B9" s="39" t="s">
        <v>22</v>
      </c>
      <c r="C9" s="117">
        <v>55</v>
      </c>
      <c r="D9" s="82">
        <v>55</v>
      </c>
      <c r="E9" s="83">
        <v>55</v>
      </c>
      <c r="F9" s="47"/>
      <c r="G9" s="26"/>
      <c r="H9" s="45"/>
      <c r="I9" s="24"/>
      <c r="J9" s="46"/>
      <c r="K9" s="30"/>
      <c r="T9" s="86"/>
      <c r="U9" s="86"/>
      <c r="V9" s="86"/>
      <c r="W9" s="86"/>
      <c r="X9" s="86"/>
      <c r="Y9" s="86"/>
      <c r="Z9" s="86"/>
      <c r="AA9" s="86"/>
    </row>
    <row r="10" spans="1:27" ht="16.5" thickTop="1" thickBot="1">
      <c r="A10" s="109"/>
      <c r="B10" s="39" t="s">
        <v>24</v>
      </c>
      <c r="C10" s="117">
        <v>70</v>
      </c>
      <c r="D10" s="84">
        <v>70</v>
      </c>
      <c r="E10" s="85">
        <v>70</v>
      </c>
      <c r="F10" s="47"/>
      <c r="G10" s="26"/>
      <c r="H10" s="45"/>
      <c r="I10" s="24"/>
      <c r="J10" s="46"/>
      <c r="K10" s="30"/>
      <c r="R10" s="41"/>
      <c r="T10" s="86"/>
      <c r="U10" s="86"/>
      <c r="V10" s="86"/>
      <c r="W10" s="86"/>
      <c r="X10" s="86"/>
      <c r="Y10" s="86"/>
      <c r="Z10" s="86"/>
      <c r="AA10" s="86"/>
    </row>
    <row r="11" spans="1:27" ht="16.5" thickTop="1" thickBot="1">
      <c r="A11" s="64" t="s">
        <v>30</v>
      </c>
      <c r="B11" s="39" t="s">
        <v>31</v>
      </c>
      <c r="C11" s="118">
        <v>1</v>
      </c>
      <c r="D11" s="82">
        <v>1</v>
      </c>
      <c r="E11" s="83">
        <v>1</v>
      </c>
      <c r="F11" s="47"/>
      <c r="G11" s="26"/>
      <c r="H11" s="45"/>
      <c r="I11" s="24"/>
      <c r="J11" s="46"/>
      <c r="K11" s="30"/>
      <c r="T11" s="86"/>
      <c r="U11" s="86"/>
      <c r="V11" s="86"/>
      <c r="W11" s="182" t="s">
        <v>32</v>
      </c>
      <c r="X11" s="182"/>
      <c r="Y11" s="86">
        <f>IF(C11=1,0,IF(C11=2,0,IF(C11=3,-0.3,IF(C11=4,-0.6,IF(C11=5,-1)))))</f>
        <v>0</v>
      </c>
      <c r="Z11" s="86">
        <f>IF(D11=1,0,IF(D11=2,0,IF(D11=3,-0.3,IF(D11=4,-0.6,IF(D11=5,-1)))))</f>
        <v>0</v>
      </c>
      <c r="AA11" s="86">
        <f>IF(E11=1,0,IF(E11=2,0,IF(E11=3,-0.3,IF(E11=4,-0.6,IF(E11=5,-1)))))</f>
        <v>0</v>
      </c>
    </row>
    <row r="12" spans="1:27" ht="30.6" customHeight="1" thickTop="1" thickBot="1">
      <c r="A12" s="48" t="s">
        <v>34</v>
      </c>
      <c r="B12" s="49" t="s">
        <v>11</v>
      </c>
      <c r="C12" s="42">
        <f>C7+(((C9-55)/100)*U14)+(((C10-C9-15)/100)*U15)+(Y11)</f>
        <v>12.299999999999999</v>
      </c>
      <c r="D12" s="43">
        <f>D7+(((D9-55)/100)*U14)+(((D10-D9-15)/100)*U15)+(Z11)</f>
        <v>12.299999999999999</v>
      </c>
      <c r="E12" s="44">
        <f>E7+(((E9-55)/100)*U14)+(((E10-E9-15)/100)*U15)+(AA11)</f>
        <v>12.299999999999999</v>
      </c>
      <c r="F12" s="47"/>
      <c r="G12" s="26"/>
      <c r="H12" s="45"/>
      <c r="I12" s="24"/>
      <c r="J12" s="46"/>
      <c r="K12" s="30"/>
      <c r="T12" s="88" t="s">
        <v>33</v>
      </c>
      <c r="U12" s="86">
        <v>-0.3</v>
      </c>
      <c r="V12" s="86">
        <v>-0.6</v>
      </c>
      <c r="W12" s="86">
        <v>-1</v>
      </c>
      <c r="X12" s="86"/>
      <c r="Y12" s="86"/>
      <c r="Z12" s="86"/>
      <c r="AA12" s="86"/>
    </row>
    <row r="13" spans="1:27" ht="30.6" customHeight="1" thickTop="1" thickBot="1">
      <c r="A13" s="48" t="s">
        <v>34</v>
      </c>
      <c r="B13" s="49" t="s">
        <v>35</v>
      </c>
      <c r="C13" s="42">
        <f>C12*0.45</f>
        <v>5.5349999999999993</v>
      </c>
      <c r="D13" s="50">
        <f>D12*0.45</f>
        <v>5.5349999999999993</v>
      </c>
      <c r="E13" s="51">
        <f>E12*0.45</f>
        <v>5.5349999999999993</v>
      </c>
      <c r="F13" s="47"/>
      <c r="G13" s="26"/>
      <c r="H13" s="45"/>
      <c r="I13" s="24"/>
      <c r="J13" s="46"/>
      <c r="K13" s="30"/>
      <c r="T13" s="88"/>
      <c r="U13" s="86"/>
      <c r="V13" s="86"/>
      <c r="W13" s="86"/>
      <c r="X13" s="86"/>
      <c r="Y13" s="86"/>
      <c r="Z13" s="86"/>
      <c r="AA13" s="86"/>
    </row>
    <row r="14" spans="1:27" ht="31.5" thickTop="1" thickBot="1">
      <c r="A14" s="54" t="s">
        <v>37</v>
      </c>
      <c r="B14" s="52" t="s">
        <v>57</v>
      </c>
      <c r="C14" s="121">
        <v>167</v>
      </c>
      <c r="D14" s="14">
        <v>167</v>
      </c>
      <c r="E14" s="15">
        <v>167</v>
      </c>
      <c r="F14" s="16">
        <v>48</v>
      </c>
      <c r="G14" s="15">
        <v>63</v>
      </c>
      <c r="H14" s="15">
        <v>190</v>
      </c>
      <c r="I14" s="15">
        <v>1182</v>
      </c>
      <c r="J14" s="15">
        <v>88</v>
      </c>
      <c r="K14" s="30"/>
      <c r="T14" s="88" t="s">
        <v>58</v>
      </c>
      <c r="U14" s="86">
        <v>10.220000000000001</v>
      </c>
      <c r="V14" s="86"/>
      <c r="W14" s="86"/>
      <c r="X14" s="86"/>
      <c r="Y14" s="86"/>
      <c r="Z14" s="86"/>
      <c r="AA14" s="86"/>
    </row>
    <row r="15" spans="1:27" ht="16.5" thickTop="1" thickBot="1">
      <c r="A15" s="54" t="s">
        <v>40</v>
      </c>
      <c r="B15" s="53" t="s">
        <v>41</v>
      </c>
      <c r="C15" s="120">
        <v>1</v>
      </c>
      <c r="D15" s="4">
        <v>1</v>
      </c>
      <c r="E15" s="4">
        <v>1</v>
      </c>
      <c r="F15" s="1">
        <v>1</v>
      </c>
      <c r="G15" s="4">
        <v>1</v>
      </c>
      <c r="H15" s="4">
        <v>1</v>
      </c>
      <c r="I15" s="4">
        <v>1</v>
      </c>
      <c r="J15" s="29">
        <v>1</v>
      </c>
      <c r="K15" s="30"/>
      <c r="T15" s="88" t="s">
        <v>42</v>
      </c>
      <c r="U15" s="86">
        <v>6.51</v>
      </c>
      <c r="V15" s="86"/>
      <c r="W15" s="86"/>
      <c r="X15" s="86"/>
      <c r="Y15" s="86"/>
      <c r="Z15" s="86"/>
      <c r="AA15" s="86"/>
    </row>
    <row r="16" spans="1:27" ht="16.5" thickTop="1" thickBot="1">
      <c r="A16" s="54" t="s">
        <v>43</v>
      </c>
      <c r="B16" s="55" t="s">
        <v>44</v>
      </c>
      <c r="C16" s="116">
        <f>ROUND((C13*C14),2)*C15</f>
        <v>924.35</v>
      </c>
      <c r="D16" s="28">
        <f>ROUND((D13*D14),2)*D15</f>
        <v>924.35</v>
      </c>
      <c r="E16" s="51">
        <f>ROUND((E13*E14),2)*E15</f>
        <v>924.35</v>
      </c>
      <c r="F16" s="27">
        <f>ROUND((F8*F14),2)*F15</f>
        <v>410.4</v>
      </c>
      <c r="G16" s="26">
        <f>ROUND((G8*G14),2)*G15</f>
        <v>303.02999999999997</v>
      </c>
      <c r="H16" s="45">
        <f>ROUND((H8*H14),2)*H15</f>
        <v>729.6</v>
      </c>
      <c r="I16" s="24">
        <f>ROUND((I8*I14),2)*I15</f>
        <v>697.38</v>
      </c>
      <c r="J16" s="46">
        <f>ROUND((J8*J14),2)*J15</f>
        <v>364.32</v>
      </c>
      <c r="K16" s="30"/>
      <c r="T16" s="86"/>
      <c r="U16" s="86"/>
      <c r="V16" s="86"/>
      <c r="W16" s="86"/>
      <c r="X16" s="86"/>
      <c r="Y16" s="86"/>
      <c r="Z16" s="86"/>
      <c r="AA16" s="86"/>
    </row>
    <row r="17" spans="1:12" ht="16.5" thickTop="1" thickBot="1">
      <c r="A17" s="57"/>
      <c r="B17" s="58"/>
      <c r="C17" s="59"/>
      <c r="D17" s="60"/>
      <c r="E17" s="60"/>
      <c r="F17" s="60"/>
      <c r="G17" s="61"/>
      <c r="H17" s="60"/>
      <c r="I17" s="60"/>
      <c r="J17" s="62"/>
      <c r="K17" s="30"/>
    </row>
    <row r="18" spans="1:12" ht="16.5" thickTop="1" thickBot="1">
      <c r="A18" s="54" t="s">
        <v>59</v>
      </c>
      <c r="B18" s="39" t="s">
        <v>44</v>
      </c>
      <c r="C18" s="2">
        <v>149.96</v>
      </c>
      <c r="D18" s="2">
        <v>83.52</v>
      </c>
      <c r="E18" s="3">
        <v>33.840000000000003</v>
      </c>
      <c r="F18" s="2">
        <v>90</v>
      </c>
      <c r="G18" s="3">
        <v>32</v>
      </c>
      <c r="H18" s="3">
        <v>125.73</v>
      </c>
      <c r="I18" s="8">
        <v>120.18</v>
      </c>
      <c r="J18" s="8">
        <v>24.18</v>
      </c>
      <c r="K18" s="30"/>
    </row>
    <row r="19" spans="1:12" ht="16.5" thickTop="1" thickBot="1">
      <c r="A19" s="54" t="s">
        <v>60</v>
      </c>
      <c r="B19" s="39" t="s">
        <v>44</v>
      </c>
      <c r="C19" s="2">
        <v>116.93</v>
      </c>
      <c r="D19" s="2">
        <v>115.83</v>
      </c>
      <c r="E19" s="3">
        <v>115.83</v>
      </c>
      <c r="F19" s="2">
        <v>42.2</v>
      </c>
      <c r="G19" s="8">
        <v>103.02</v>
      </c>
      <c r="H19" s="3">
        <v>190.29</v>
      </c>
      <c r="I19" s="10">
        <v>90.79</v>
      </c>
      <c r="J19" s="3">
        <v>110.94</v>
      </c>
      <c r="K19" s="30"/>
    </row>
    <row r="20" spans="1:12" ht="16.5" thickTop="1" thickBot="1">
      <c r="A20" s="64" t="s">
        <v>61</v>
      </c>
      <c r="B20" s="39" t="s">
        <v>44</v>
      </c>
      <c r="C20" s="3">
        <v>39.869999999999997</v>
      </c>
      <c r="D20" s="3">
        <v>64.67</v>
      </c>
      <c r="E20" s="5">
        <v>90.14</v>
      </c>
      <c r="F20" s="2">
        <v>68.989999999999995</v>
      </c>
      <c r="G20" s="3">
        <v>38.5</v>
      </c>
      <c r="H20" s="3">
        <v>23.8</v>
      </c>
      <c r="I20" s="10">
        <v>202.14</v>
      </c>
      <c r="J20" s="3">
        <v>31.71</v>
      </c>
      <c r="K20" s="30"/>
    </row>
    <row r="21" spans="1:12" ht="16.5" thickTop="1" thickBot="1">
      <c r="A21" s="64" t="s">
        <v>62</v>
      </c>
      <c r="B21" s="39" t="s">
        <v>44</v>
      </c>
      <c r="C21" s="2">
        <v>46.2</v>
      </c>
      <c r="D21" s="2">
        <v>51.1</v>
      </c>
      <c r="E21" s="3">
        <v>44.1</v>
      </c>
      <c r="F21" s="2">
        <v>14</v>
      </c>
      <c r="G21" s="3">
        <v>28</v>
      </c>
      <c r="H21" s="3">
        <v>7</v>
      </c>
      <c r="I21" s="3">
        <v>14</v>
      </c>
      <c r="J21" s="3">
        <v>0</v>
      </c>
      <c r="K21" s="30"/>
    </row>
    <row r="22" spans="1:12" ht="17.25" customHeight="1" thickTop="1" thickBot="1">
      <c r="A22" s="64" t="s">
        <v>63</v>
      </c>
      <c r="B22" s="39" t="s">
        <v>44</v>
      </c>
      <c r="C22" s="2">
        <v>25</v>
      </c>
      <c r="D22" s="2">
        <v>25</v>
      </c>
      <c r="E22" s="3">
        <v>25</v>
      </c>
      <c r="F22" s="2">
        <v>15.59</v>
      </c>
      <c r="G22" s="3">
        <v>15.53</v>
      </c>
      <c r="H22" s="11">
        <v>18.05</v>
      </c>
      <c r="I22" s="3">
        <v>29.33</v>
      </c>
      <c r="J22" s="3">
        <v>18.16</v>
      </c>
      <c r="K22" s="30"/>
      <c r="L22" s="63"/>
    </row>
    <row r="23" spans="1:12" ht="16.5" thickTop="1" thickBot="1">
      <c r="A23" s="64" t="s">
        <v>64</v>
      </c>
      <c r="B23" s="39" t="s">
        <v>44</v>
      </c>
      <c r="C23" s="3">
        <v>36.6</v>
      </c>
      <c r="D23" s="3">
        <v>36.6</v>
      </c>
      <c r="E23" s="5">
        <v>36.6</v>
      </c>
      <c r="F23" s="2">
        <v>21.45</v>
      </c>
      <c r="G23" s="2">
        <v>16.71</v>
      </c>
      <c r="H23" s="3">
        <v>25.55</v>
      </c>
      <c r="I23" s="3">
        <v>41.24</v>
      </c>
      <c r="J23" s="3">
        <v>22.51</v>
      </c>
      <c r="K23" s="30"/>
    </row>
    <row r="24" spans="1:12" ht="16.5" thickTop="1" thickBot="1">
      <c r="A24" s="64" t="s">
        <v>65</v>
      </c>
      <c r="B24" s="39" t="s">
        <v>44</v>
      </c>
      <c r="C24" s="3">
        <v>87.88</v>
      </c>
      <c r="D24" s="3">
        <v>87.88</v>
      </c>
      <c r="E24" s="5">
        <v>87.88</v>
      </c>
      <c r="F24" s="2">
        <v>35.15</v>
      </c>
      <c r="G24" s="2">
        <v>0</v>
      </c>
      <c r="H24" s="3">
        <v>41.01</v>
      </c>
      <c r="I24" s="3">
        <v>35.15</v>
      </c>
      <c r="J24" s="3">
        <v>29.29</v>
      </c>
      <c r="K24" s="30"/>
    </row>
    <row r="25" spans="1:12" ht="16.5" thickTop="1" thickBot="1">
      <c r="A25" s="64" t="s">
        <v>66</v>
      </c>
      <c r="B25" s="39" t="s">
        <v>44</v>
      </c>
      <c r="C25" s="3">
        <v>14.61</v>
      </c>
      <c r="D25" s="3">
        <v>14.61</v>
      </c>
      <c r="E25" s="5">
        <v>14.61</v>
      </c>
      <c r="F25" s="2">
        <v>10.3</v>
      </c>
      <c r="G25" s="2">
        <v>8.49</v>
      </c>
      <c r="H25" s="3">
        <v>11.82</v>
      </c>
      <c r="I25" s="3">
        <v>23.08</v>
      </c>
      <c r="J25" s="3">
        <v>11.67</v>
      </c>
      <c r="K25" s="30"/>
    </row>
    <row r="26" spans="1:12" ht="16.5" thickTop="1" thickBot="1">
      <c r="A26" s="64" t="s">
        <v>67</v>
      </c>
      <c r="B26" s="39" t="s">
        <v>44</v>
      </c>
      <c r="C26" s="2">
        <v>17.54</v>
      </c>
      <c r="D26" s="2">
        <v>16.64</v>
      </c>
      <c r="E26" s="3">
        <v>15.9</v>
      </c>
      <c r="F26" s="2">
        <v>10.6</v>
      </c>
      <c r="G26" s="9">
        <v>9.27</v>
      </c>
      <c r="H26" s="3">
        <v>14.04</v>
      </c>
      <c r="I26" s="9">
        <v>41.3</v>
      </c>
      <c r="J26" s="8">
        <v>9.44</v>
      </c>
      <c r="K26" s="30"/>
    </row>
    <row r="27" spans="1:12" ht="16.5" thickTop="1" thickBot="1">
      <c r="A27" s="64" t="s">
        <v>68</v>
      </c>
      <c r="B27" s="39" t="s">
        <v>44</v>
      </c>
      <c r="C27" s="2">
        <v>119.43</v>
      </c>
      <c r="D27" s="2">
        <v>119.43</v>
      </c>
      <c r="E27" s="3">
        <v>119.43</v>
      </c>
      <c r="F27" s="2">
        <v>18</v>
      </c>
      <c r="G27" s="2">
        <v>18.2</v>
      </c>
      <c r="H27" s="3">
        <v>99</v>
      </c>
      <c r="I27" s="3">
        <v>0.77</v>
      </c>
      <c r="J27" s="3">
        <v>28.6</v>
      </c>
      <c r="K27" s="30"/>
    </row>
    <row r="28" spans="1:12" ht="16.5" thickTop="1" thickBot="1">
      <c r="A28" s="64" t="s">
        <v>69</v>
      </c>
      <c r="B28" s="39" t="s">
        <v>44</v>
      </c>
      <c r="C28" s="116">
        <f t="shared" ref="C28:J28" si="0">SUM(C18:C27)</f>
        <v>654.02</v>
      </c>
      <c r="D28" s="28">
        <f t="shared" si="0"/>
        <v>615.28</v>
      </c>
      <c r="E28" s="98">
        <f t="shared" si="0"/>
        <v>583.33000000000004</v>
      </c>
      <c r="F28" s="27">
        <f t="shared" si="0"/>
        <v>326.28000000000003</v>
      </c>
      <c r="G28" s="26">
        <f t="shared" si="0"/>
        <v>269.72000000000003</v>
      </c>
      <c r="H28" s="25">
        <f t="shared" si="0"/>
        <v>556.29</v>
      </c>
      <c r="I28" s="24">
        <f t="shared" si="0"/>
        <v>597.98</v>
      </c>
      <c r="J28" s="23">
        <f t="shared" si="0"/>
        <v>286.5</v>
      </c>
    </row>
    <row r="29" spans="1:12" ht="16.5" thickTop="1" thickBot="1">
      <c r="A29" s="57"/>
      <c r="B29" s="58"/>
      <c r="C29" s="58"/>
      <c r="D29" s="60"/>
      <c r="E29" s="65"/>
      <c r="F29" s="60"/>
      <c r="G29" s="61"/>
      <c r="H29" s="60"/>
      <c r="I29" s="60"/>
      <c r="J29" s="62"/>
      <c r="K29" s="30"/>
    </row>
    <row r="30" spans="1:12" ht="20.25" thickTop="1" thickBot="1">
      <c r="A30" s="66" t="s">
        <v>70</v>
      </c>
      <c r="B30" s="49" t="s">
        <v>44</v>
      </c>
      <c r="C30" s="119">
        <f>C16-C28</f>
        <v>270.33000000000004</v>
      </c>
      <c r="D30" s="67">
        <f t="shared" ref="D30:J30" si="1">(D16-D28)</f>
        <v>309.07000000000005</v>
      </c>
      <c r="E30" s="99">
        <f t="shared" si="1"/>
        <v>341.02</v>
      </c>
      <c r="F30" s="68">
        <f t="shared" si="1"/>
        <v>84.119999999999948</v>
      </c>
      <c r="G30" s="69">
        <f t="shared" si="1"/>
        <v>33.309999999999945</v>
      </c>
      <c r="H30" s="70">
        <f t="shared" si="1"/>
        <v>173.31000000000006</v>
      </c>
      <c r="I30" s="71">
        <f t="shared" si="1"/>
        <v>99.399999999999977</v>
      </c>
      <c r="J30" s="72">
        <f t="shared" si="1"/>
        <v>77.819999999999993</v>
      </c>
    </row>
    <row r="31" spans="1:12" ht="16.5" thickTop="1" thickBot="1">
      <c r="A31" s="64" t="s">
        <v>71</v>
      </c>
      <c r="B31" s="73" t="s">
        <v>72</v>
      </c>
      <c r="C31" s="122">
        <f t="shared" ref="C31:J31" si="2">(C28/C14)</f>
        <v>3.9162874251497004</v>
      </c>
      <c r="D31" s="28">
        <f t="shared" si="2"/>
        <v>3.6843113772455087</v>
      </c>
      <c r="E31" s="100">
        <f t="shared" si="2"/>
        <v>3.4929940119760481</v>
      </c>
      <c r="F31" s="47">
        <f t="shared" si="2"/>
        <v>6.7975000000000003</v>
      </c>
      <c r="G31" s="74">
        <f t="shared" si="2"/>
        <v>4.2812698412698413</v>
      </c>
      <c r="H31" s="75">
        <f t="shared" si="2"/>
        <v>2.9278421052631578</v>
      </c>
      <c r="I31" s="24">
        <f t="shared" si="2"/>
        <v>0.50590524534686976</v>
      </c>
      <c r="J31" s="76">
        <f t="shared" si="2"/>
        <v>3.2556818181818183</v>
      </c>
      <c r="K31" s="30"/>
    </row>
    <row r="32" spans="1:12" ht="15.75" thickTop="1">
      <c r="D32" s="77"/>
      <c r="E32" s="78"/>
      <c r="F32" s="78"/>
      <c r="G32" s="78"/>
      <c r="H32" s="78"/>
      <c r="I32" s="78"/>
      <c r="J32" s="78"/>
    </row>
    <row r="33" spans="1:9">
      <c r="A33" s="107" t="s">
        <v>45</v>
      </c>
      <c r="B33" s="107"/>
      <c r="C33" s="107"/>
      <c r="D33" s="107"/>
      <c r="E33" s="101"/>
    </row>
    <row r="34" spans="1:9">
      <c r="A34" s="101"/>
      <c r="B34" s="101"/>
      <c r="C34" s="101"/>
      <c r="D34" s="102"/>
      <c r="E34" s="101"/>
    </row>
    <row r="35" spans="1:9" ht="14.45" customHeight="1">
      <c r="A35" s="105" t="s">
        <v>73</v>
      </c>
      <c r="B35" s="105"/>
      <c r="C35" s="105"/>
      <c r="D35" s="105"/>
      <c r="E35" s="105"/>
    </row>
    <row r="36" spans="1:9">
      <c r="A36" s="105"/>
      <c r="B36" s="105"/>
      <c r="C36" s="105"/>
      <c r="D36" s="105"/>
      <c r="E36" s="105"/>
    </row>
    <row r="37" spans="1:9">
      <c r="A37" s="105"/>
      <c r="B37" s="105"/>
      <c r="C37" s="105"/>
      <c r="D37" s="105"/>
      <c r="E37" s="105"/>
    </row>
    <row r="38" spans="1:9">
      <c r="A38" s="101" t="s">
        <v>74</v>
      </c>
      <c r="B38" s="101"/>
      <c r="C38" s="101"/>
      <c r="D38" s="102"/>
      <c r="E38" s="101"/>
      <c r="I38" s="79"/>
    </row>
    <row r="39" spans="1:9">
      <c r="A39" s="101"/>
      <c r="B39" s="101"/>
      <c r="C39" s="101"/>
      <c r="D39" s="102"/>
      <c r="E39" s="101"/>
      <c r="I39" s="79"/>
    </row>
    <row r="40" spans="1:9" ht="15.75">
      <c r="A40" s="103" t="s">
        <v>75</v>
      </c>
      <c r="B40" s="103"/>
      <c r="C40" s="103"/>
      <c r="D40" s="102"/>
      <c r="E40" s="101"/>
    </row>
    <row r="41" spans="1:9">
      <c r="A41" s="101"/>
      <c r="B41" s="101"/>
      <c r="C41" s="101"/>
      <c r="D41" s="102"/>
      <c r="E41" s="101"/>
    </row>
    <row r="42" spans="1:9" ht="15.6" customHeight="1">
      <c r="A42" s="106" t="s">
        <v>76</v>
      </c>
      <c r="B42" s="106"/>
      <c r="C42" s="106"/>
      <c r="D42" s="106"/>
      <c r="E42" s="106"/>
      <c r="F42" s="80"/>
    </row>
    <row r="43" spans="1:9" ht="14.45" customHeight="1">
      <c r="A43" s="106"/>
      <c r="B43" s="106"/>
      <c r="C43" s="106"/>
      <c r="D43" s="106"/>
      <c r="E43" s="106"/>
    </row>
  </sheetData>
  <mergeCells count="3">
    <mergeCell ref="A1:B4"/>
    <mergeCell ref="W11:X11"/>
    <mergeCell ref="C1:E3"/>
  </mergeCells>
  <dataValidations count="2">
    <dataValidation type="whole" allowBlank="1" showInputMessage="1" showErrorMessage="1" error="Entry must  be a whole number between 1 and 5" prompt="Enter Whole number between 1 and 5" sqref="C11:E11" xr:uid="{00000000-0002-0000-0200-000000000000}">
      <formula1>1</formula1>
      <formula2>5</formula2>
    </dataValidation>
    <dataValidation type="whole" allowBlank="1" showInputMessage="1" showErrorMessage="1" error="Entry must be whole number" prompt="Enter Whole number ex 55" sqref="C9:D9 F9:F10" xr:uid="{00000000-0002-0000-0200-000001000000}">
      <formula1>1</formula1>
      <formula2>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</sheetPr>
  <dimension ref="A1:AA43"/>
  <sheetViews>
    <sheetView zoomScale="98" zoomScaleNormal="98" workbookViewId="0">
      <selection activeCell="A14" sqref="A14"/>
    </sheetView>
  </sheetViews>
  <sheetFormatPr defaultColWidth="8.85546875" defaultRowHeight="15"/>
  <cols>
    <col min="1" max="1" width="26" bestFit="1" customWidth="1"/>
    <col min="2" max="3" width="13.42578125" customWidth="1"/>
    <col min="4" max="4" width="15" style="41" customWidth="1"/>
    <col min="5" max="5" width="15.42578125" customWidth="1"/>
    <col min="6" max="6" width="14.42578125" hidden="1" customWidth="1"/>
    <col min="7" max="7" width="15.5703125" hidden="1" customWidth="1"/>
    <col min="8" max="8" width="15.7109375" hidden="1" customWidth="1"/>
    <col min="9" max="9" width="12" hidden="1" customWidth="1"/>
    <col min="10" max="10" width="11.5703125" hidden="1" customWidth="1"/>
    <col min="11" max="11" width="2" hidden="1" customWidth="1"/>
    <col min="12" max="12" width="0" hidden="1" customWidth="1"/>
  </cols>
  <sheetData>
    <row r="1" spans="1:27" ht="15" customHeight="1" thickTop="1">
      <c r="A1" s="193"/>
      <c r="B1" s="205"/>
      <c r="C1" s="199" t="s">
        <v>51</v>
      </c>
      <c r="D1" s="200"/>
      <c r="E1" s="200"/>
      <c r="F1" s="92"/>
      <c r="G1" s="92"/>
      <c r="H1" s="92"/>
      <c r="I1" s="92"/>
      <c r="J1" s="93"/>
      <c r="K1" s="30"/>
    </row>
    <row r="2" spans="1:27">
      <c r="A2" s="195"/>
      <c r="B2" s="206"/>
      <c r="C2" s="201"/>
      <c r="D2" s="185"/>
      <c r="E2" s="185"/>
      <c r="F2" s="94"/>
      <c r="G2" s="94"/>
      <c r="H2" s="94"/>
      <c r="I2" s="94"/>
      <c r="J2" s="95"/>
      <c r="K2" s="30"/>
    </row>
    <row r="3" spans="1:27" ht="15.75" thickBot="1">
      <c r="A3" s="195"/>
      <c r="B3" s="206"/>
      <c r="C3" s="202"/>
      <c r="D3" s="203"/>
      <c r="E3" s="203"/>
      <c r="F3" s="96"/>
      <c r="G3" s="96"/>
      <c r="H3" s="96"/>
      <c r="I3" s="96"/>
      <c r="J3" s="97"/>
      <c r="K3" s="30"/>
    </row>
    <row r="4" spans="1:27" ht="49.9" customHeight="1" thickTop="1" thickBot="1">
      <c r="A4" s="197"/>
      <c r="B4" s="207"/>
      <c r="C4" s="31" t="s">
        <v>52</v>
      </c>
      <c r="D4" s="32" t="s">
        <v>53</v>
      </c>
      <c r="E4" s="33" t="s">
        <v>54</v>
      </c>
      <c r="F4" s="34" t="s">
        <v>5</v>
      </c>
      <c r="G4" s="35" t="s">
        <v>6</v>
      </c>
      <c r="H4" s="36" t="s">
        <v>7</v>
      </c>
      <c r="I4" s="37" t="s">
        <v>8</v>
      </c>
      <c r="J4" s="38" t="s">
        <v>9</v>
      </c>
      <c r="K4" s="30"/>
    </row>
    <row r="5" spans="1:27" ht="16.5" thickTop="1" thickBot="1">
      <c r="A5" s="104" t="s">
        <v>10</v>
      </c>
      <c r="B5" s="39" t="s">
        <v>55</v>
      </c>
      <c r="C5" s="81">
        <v>13.1</v>
      </c>
      <c r="D5" s="21">
        <v>13.1</v>
      </c>
      <c r="E5" s="22">
        <v>13.1</v>
      </c>
      <c r="F5" s="17">
        <v>8.8000000000000007</v>
      </c>
      <c r="G5" s="18">
        <v>5.16</v>
      </c>
      <c r="H5" s="19">
        <v>4.04</v>
      </c>
      <c r="I5" s="19"/>
      <c r="J5" s="20">
        <v>4.04</v>
      </c>
      <c r="T5" s="86"/>
      <c r="U5" s="86"/>
      <c r="V5" s="86"/>
      <c r="W5" s="86"/>
      <c r="X5" s="86"/>
      <c r="Y5" s="86"/>
      <c r="Z5" s="86"/>
      <c r="AA5" s="86"/>
    </row>
    <row r="6" spans="1:27" ht="16.5" thickTop="1" thickBot="1">
      <c r="A6" s="64" t="s">
        <v>12</v>
      </c>
      <c r="B6" s="40" t="s">
        <v>55</v>
      </c>
      <c r="C6" s="91">
        <v>-0.8</v>
      </c>
      <c r="D6" s="91">
        <v>-0.8</v>
      </c>
      <c r="E6" s="91">
        <v>-0.8</v>
      </c>
      <c r="F6" s="6">
        <v>-0.25</v>
      </c>
      <c r="G6" s="6">
        <v>-0.35</v>
      </c>
      <c r="H6" s="6">
        <v>-0.2</v>
      </c>
      <c r="I6" s="6"/>
      <c r="J6" s="6">
        <v>0.1</v>
      </c>
      <c r="K6" s="30"/>
      <c r="T6" s="86"/>
      <c r="U6" s="86"/>
      <c r="V6" s="86"/>
      <c r="W6" s="86"/>
      <c r="X6" s="86"/>
      <c r="Y6" s="87" t="s">
        <v>13</v>
      </c>
      <c r="Z6" s="87" t="s">
        <v>13</v>
      </c>
      <c r="AA6" s="87" t="s">
        <v>13</v>
      </c>
    </row>
    <row r="7" spans="1:27" ht="16.5" thickTop="1" thickBot="1">
      <c r="A7" s="208" t="s">
        <v>56</v>
      </c>
      <c r="B7" s="40" t="s">
        <v>11</v>
      </c>
      <c r="C7" s="89">
        <f>(C5+C6)</f>
        <v>12.299999999999999</v>
      </c>
      <c r="D7" s="90">
        <f>(D5+D6)</f>
        <v>12.299999999999999</v>
      </c>
      <c r="E7" s="89">
        <f>(E5+E6)</f>
        <v>12.299999999999999</v>
      </c>
      <c r="F7" s="7"/>
      <c r="G7" s="13"/>
      <c r="H7" s="13"/>
      <c r="I7" s="13"/>
      <c r="J7" s="12"/>
      <c r="K7" s="30"/>
      <c r="T7" s="86"/>
      <c r="U7" s="86"/>
      <c r="V7" s="86"/>
      <c r="W7" s="86"/>
      <c r="X7" s="86"/>
      <c r="Y7" s="87" t="s">
        <v>15</v>
      </c>
      <c r="Z7" s="87" t="s">
        <v>16</v>
      </c>
      <c r="AA7" s="87" t="s">
        <v>17</v>
      </c>
    </row>
    <row r="8" spans="1:27" ht="16.5" thickTop="1" thickBot="1">
      <c r="A8" s="209"/>
      <c r="B8" s="39" t="s">
        <v>19</v>
      </c>
      <c r="C8" s="42">
        <f>ROUND(((C5+C6)*0.45),2)</f>
        <v>5.54</v>
      </c>
      <c r="D8" s="43">
        <f>ROUND(((D5+D6)*0.45),2)</f>
        <v>5.54</v>
      </c>
      <c r="E8" s="44">
        <f>ROUND(((E5+E6)*0.45),2)</f>
        <v>5.54</v>
      </c>
      <c r="F8" s="27">
        <f>(F5+F6)</f>
        <v>8.5500000000000007</v>
      </c>
      <c r="G8" s="26">
        <f>(G5+G6)</f>
        <v>4.8100000000000005</v>
      </c>
      <c r="H8" s="45">
        <f>(H5+H6)</f>
        <v>3.84</v>
      </c>
      <c r="I8" s="24">
        <v>0.59</v>
      </c>
      <c r="J8" s="46">
        <f>J5+J6</f>
        <v>4.1399999999999997</v>
      </c>
      <c r="K8" s="30"/>
      <c r="T8" s="86"/>
      <c r="U8" s="86"/>
      <c r="V8" s="86"/>
      <c r="W8" s="86"/>
      <c r="X8" s="86"/>
      <c r="Y8" s="86"/>
      <c r="Z8" s="86"/>
      <c r="AA8" s="86"/>
    </row>
    <row r="9" spans="1:27" ht="16.5" thickTop="1" thickBot="1">
      <c r="A9" s="208" t="s">
        <v>21</v>
      </c>
      <c r="B9" s="39" t="s">
        <v>22</v>
      </c>
      <c r="C9" s="110">
        <v>62</v>
      </c>
      <c r="D9" s="82">
        <v>55</v>
      </c>
      <c r="E9" s="83">
        <v>55</v>
      </c>
      <c r="F9" s="47"/>
      <c r="G9" s="26"/>
      <c r="H9" s="45"/>
      <c r="I9" s="24"/>
      <c r="J9" s="46"/>
      <c r="K9" s="30"/>
      <c r="T9" s="86"/>
      <c r="U9" s="86"/>
      <c r="V9" s="86"/>
      <c r="W9" s="86"/>
      <c r="X9" s="86"/>
      <c r="Y9" s="86"/>
      <c r="Z9" s="86"/>
      <c r="AA9" s="86"/>
    </row>
    <row r="10" spans="1:27" ht="16.5" thickTop="1" thickBot="1">
      <c r="A10" s="209"/>
      <c r="B10" s="39" t="s">
        <v>24</v>
      </c>
      <c r="C10" s="110">
        <v>70</v>
      </c>
      <c r="D10" s="84">
        <v>70</v>
      </c>
      <c r="E10" s="85">
        <v>70</v>
      </c>
      <c r="F10" s="47"/>
      <c r="G10" s="26"/>
      <c r="H10" s="45"/>
      <c r="I10" s="24"/>
      <c r="J10" s="46"/>
      <c r="K10" s="30"/>
      <c r="R10" s="41"/>
      <c r="T10" s="86"/>
      <c r="U10" s="86"/>
      <c r="V10" s="86"/>
      <c r="W10" s="86"/>
      <c r="X10" s="86"/>
      <c r="Y10" s="86"/>
      <c r="Z10" s="86"/>
      <c r="AA10" s="86"/>
    </row>
    <row r="11" spans="1:27" ht="16.5" thickTop="1" thickBot="1">
      <c r="A11" s="64" t="s">
        <v>30</v>
      </c>
      <c r="B11" s="39" t="s">
        <v>31</v>
      </c>
      <c r="C11" s="111">
        <v>1</v>
      </c>
      <c r="D11" s="82">
        <v>1</v>
      </c>
      <c r="E11" s="83">
        <v>1</v>
      </c>
      <c r="F11" s="47"/>
      <c r="G11" s="26"/>
      <c r="H11" s="45"/>
      <c r="I11" s="24"/>
      <c r="J11" s="46"/>
      <c r="K11" s="30"/>
      <c r="T11" s="86"/>
      <c r="U11" s="86"/>
      <c r="V11" s="86"/>
      <c r="W11" s="182" t="s">
        <v>32</v>
      </c>
      <c r="X11" s="182"/>
      <c r="Y11" s="86">
        <f>IF(C11=1,0,IF(C11=2,0,IF(C11=3,-0.3,IF(C11=4,-0.6,IF(C11=5,-1)))))</f>
        <v>0</v>
      </c>
      <c r="Z11" s="86">
        <f>IF(D11=1,0,IF(D11=2,0,IF(D11=3,-0.3,IF(D11=4,-0.6,IF(D11=5,-1)))))</f>
        <v>0</v>
      </c>
      <c r="AA11" s="86">
        <f>IF(E11=1,0,IF(E11=2,0,IF(E11=3,-0.3,IF(E11=4,-0.6,IF(E11=5,-1)))))</f>
        <v>0</v>
      </c>
    </row>
    <row r="12" spans="1:27" ht="30.6" customHeight="1" thickTop="1" thickBot="1">
      <c r="A12" s="48" t="s">
        <v>34</v>
      </c>
      <c r="B12" s="49" t="s">
        <v>11</v>
      </c>
      <c r="C12" s="42">
        <f>C7+(((C9-55)/100)*U14)+(((C10-C9-15)/100)*U15)+(Y11)</f>
        <v>12.559699999999999</v>
      </c>
      <c r="D12" s="43">
        <f>D7+(((D9-55)/100)*U14)+(((D10-D9-15)/100)*U15)+(Z11)</f>
        <v>12.299999999999999</v>
      </c>
      <c r="E12" s="44">
        <f>E7+(((E9-55)/100)*U14)+(((E10-E9-15)/100)*U15)+(AA11)</f>
        <v>12.299999999999999</v>
      </c>
      <c r="F12" s="47"/>
      <c r="G12" s="26"/>
      <c r="H12" s="45"/>
      <c r="I12" s="24"/>
      <c r="J12" s="46"/>
      <c r="K12" s="30"/>
      <c r="T12" s="88" t="s">
        <v>33</v>
      </c>
      <c r="U12" s="86">
        <v>-0.3</v>
      </c>
      <c r="V12" s="86">
        <v>-0.6</v>
      </c>
      <c r="W12" s="86">
        <v>-1</v>
      </c>
      <c r="X12" s="86"/>
      <c r="Y12" s="86"/>
      <c r="Z12" s="86"/>
      <c r="AA12" s="86"/>
    </row>
    <row r="13" spans="1:27" ht="30.6" customHeight="1" thickTop="1" thickBot="1">
      <c r="A13" s="48" t="s">
        <v>34</v>
      </c>
      <c r="B13" s="49" t="s">
        <v>35</v>
      </c>
      <c r="C13" s="42">
        <f>C12*0.45</f>
        <v>5.6518649999999999</v>
      </c>
      <c r="D13" s="50">
        <f>D12*0.45</f>
        <v>5.5349999999999993</v>
      </c>
      <c r="E13" s="51">
        <f>E12*0.45</f>
        <v>5.5349999999999993</v>
      </c>
      <c r="F13" s="47"/>
      <c r="G13" s="26"/>
      <c r="H13" s="45"/>
      <c r="I13" s="24"/>
      <c r="J13" s="46"/>
      <c r="K13" s="30"/>
      <c r="T13" s="88"/>
      <c r="U13" s="86"/>
      <c r="V13" s="86"/>
      <c r="W13" s="86"/>
      <c r="X13" s="86"/>
      <c r="Y13" s="86"/>
      <c r="Z13" s="86"/>
      <c r="AA13" s="86"/>
    </row>
    <row r="14" spans="1:27" ht="31.5" thickTop="1" thickBot="1">
      <c r="A14" s="54" t="s">
        <v>37</v>
      </c>
      <c r="B14" s="52" t="s">
        <v>57</v>
      </c>
      <c r="C14" s="114">
        <v>167</v>
      </c>
      <c r="D14" s="14">
        <v>167</v>
      </c>
      <c r="E14" s="15">
        <v>167</v>
      </c>
      <c r="F14" s="16">
        <v>48</v>
      </c>
      <c r="G14" s="15">
        <v>63</v>
      </c>
      <c r="H14" s="15">
        <v>190</v>
      </c>
      <c r="I14" s="15">
        <v>1182</v>
      </c>
      <c r="J14" s="15">
        <v>88</v>
      </c>
      <c r="K14" s="30"/>
      <c r="T14" s="88" t="s">
        <v>58</v>
      </c>
      <c r="U14" s="86">
        <v>10.220000000000001</v>
      </c>
      <c r="V14" s="86"/>
      <c r="W14" s="86"/>
      <c r="X14" s="86"/>
      <c r="Y14" s="86"/>
      <c r="Z14" s="86"/>
      <c r="AA14" s="86"/>
    </row>
    <row r="15" spans="1:27" ht="16.5" thickTop="1" thickBot="1">
      <c r="A15" s="54" t="s">
        <v>40</v>
      </c>
      <c r="B15" s="53" t="s">
        <v>41</v>
      </c>
      <c r="C15" s="115">
        <v>1</v>
      </c>
      <c r="D15" s="4">
        <v>1</v>
      </c>
      <c r="E15" s="4">
        <v>1</v>
      </c>
      <c r="F15" s="1">
        <v>1</v>
      </c>
      <c r="G15" s="4">
        <v>1</v>
      </c>
      <c r="H15" s="4">
        <v>1</v>
      </c>
      <c r="I15" s="4">
        <v>1</v>
      </c>
      <c r="J15" s="29">
        <v>1</v>
      </c>
      <c r="K15" s="30"/>
      <c r="T15" s="88" t="s">
        <v>42</v>
      </c>
      <c r="U15" s="86">
        <v>6.51</v>
      </c>
      <c r="V15" s="86"/>
      <c r="W15" s="86"/>
      <c r="X15" s="86"/>
      <c r="Y15" s="86"/>
      <c r="Z15" s="86"/>
      <c r="AA15" s="86"/>
    </row>
    <row r="16" spans="1:27" ht="16.5" thickTop="1" thickBot="1">
      <c r="A16" s="54" t="s">
        <v>43</v>
      </c>
      <c r="B16" s="55" t="s">
        <v>44</v>
      </c>
      <c r="C16" s="56">
        <f>ROUND((C13*C14),2)*C15</f>
        <v>943.86</v>
      </c>
      <c r="D16" s="28">
        <f>ROUND((D13*D14),2)*D15</f>
        <v>924.35</v>
      </c>
      <c r="E16" s="51">
        <f>ROUND((E13*E14),2)*E15</f>
        <v>924.35</v>
      </c>
      <c r="F16" s="27">
        <f>ROUND((F8*F14),2)*F15</f>
        <v>410.4</v>
      </c>
      <c r="G16" s="26">
        <f>ROUND((G8*G14),2)*G15</f>
        <v>303.02999999999997</v>
      </c>
      <c r="H16" s="45">
        <f>ROUND((H8*H14),2)*H15</f>
        <v>729.6</v>
      </c>
      <c r="I16" s="24">
        <f>ROUND((I8*I14),2)*I15</f>
        <v>697.38</v>
      </c>
      <c r="J16" s="46">
        <f>ROUND((J8*J14),2)*J15</f>
        <v>364.32</v>
      </c>
      <c r="K16" s="30"/>
      <c r="T16" s="86"/>
      <c r="U16" s="86"/>
      <c r="V16" s="86"/>
      <c r="W16" s="86"/>
      <c r="X16" s="86"/>
      <c r="Y16" s="86"/>
      <c r="Z16" s="86"/>
      <c r="AA16" s="86"/>
    </row>
    <row r="17" spans="1:12" ht="16.5" thickTop="1" thickBot="1">
      <c r="A17" s="57"/>
      <c r="B17" s="58"/>
      <c r="C17" s="59"/>
      <c r="D17" s="60"/>
      <c r="E17" s="60"/>
      <c r="F17" s="60"/>
      <c r="G17" s="61"/>
      <c r="H17" s="60"/>
      <c r="I17" s="60"/>
      <c r="J17" s="62"/>
      <c r="K17" s="30"/>
    </row>
    <row r="18" spans="1:12" ht="16.5" thickTop="1" thickBot="1">
      <c r="A18" s="54" t="s">
        <v>59</v>
      </c>
      <c r="B18" s="39" t="s">
        <v>44</v>
      </c>
      <c r="C18" s="2">
        <v>149.96</v>
      </c>
      <c r="D18" s="2">
        <v>83.52</v>
      </c>
      <c r="E18" s="3">
        <v>33.840000000000003</v>
      </c>
      <c r="F18" s="2">
        <v>90</v>
      </c>
      <c r="G18" s="3">
        <v>32</v>
      </c>
      <c r="H18" s="3">
        <v>125.73</v>
      </c>
      <c r="I18" s="8">
        <v>120.18</v>
      </c>
      <c r="J18" s="8">
        <v>24.18</v>
      </c>
      <c r="K18" s="30"/>
    </row>
    <row r="19" spans="1:12" ht="16.5" thickTop="1" thickBot="1">
      <c r="A19" s="54" t="s">
        <v>60</v>
      </c>
      <c r="B19" s="39" t="s">
        <v>44</v>
      </c>
      <c r="C19" s="2">
        <v>116.93</v>
      </c>
      <c r="D19" s="2">
        <v>115.83</v>
      </c>
      <c r="E19" s="3">
        <v>115.83</v>
      </c>
      <c r="F19" s="2">
        <v>42.2</v>
      </c>
      <c r="G19" s="8">
        <v>103.02</v>
      </c>
      <c r="H19" s="3">
        <v>190.29</v>
      </c>
      <c r="I19" s="10">
        <v>90.79</v>
      </c>
      <c r="J19" s="3">
        <v>110.94</v>
      </c>
      <c r="K19" s="30"/>
    </row>
    <row r="20" spans="1:12" ht="16.5" thickTop="1" thickBot="1">
      <c r="A20" s="64" t="s">
        <v>61</v>
      </c>
      <c r="B20" s="39" t="s">
        <v>44</v>
      </c>
      <c r="C20" s="3">
        <v>39.869999999999997</v>
      </c>
      <c r="D20" s="3">
        <v>64.67</v>
      </c>
      <c r="E20" s="5">
        <v>90.14</v>
      </c>
      <c r="F20" s="2">
        <v>68.989999999999995</v>
      </c>
      <c r="G20" s="3">
        <v>38.5</v>
      </c>
      <c r="H20" s="3">
        <v>23.8</v>
      </c>
      <c r="I20" s="10">
        <v>202.14</v>
      </c>
      <c r="J20" s="3">
        <v>31.71</v>
      </c>
      <c r="K20" s="30"/>
    </row>
    <row r="21" spans="1:12" ht="16.5" thickTop="1" thickBot="1">
      <c r="A21" s="64" t="s">
        <v>62</v>
      </c>
      <c r="B21" s="39" t="s">
        <v>44</v>
      </c>
      <c r="C21" s="2">
        <v>46.2</v>
      </c>
      <c r="D21" s="2">
        <v>51.1</v>
      </c>
      <c r="E21" s="3">
        <v>44.1</v>
      </c>
      <c r="F21" s="2">
        <v>14</v>
      </c>
      <c r="G21" s="3">
        <v>28</v>
      </c>
      <c r="H21" s="3">
        <v>7</v>
      </c>
      <c r="I21" s="3">
        <v>14</v>
      </c>
      <c r="J21" s="3">
        <v>0</v>
      </c>
      <c r="K21" s="30"/>
    </row>
    <row r="22" spans="1:12" ht="17.25" customHeight="1" thickTop="1" thickBot="1">
      <c r="A22" s="64" t="s">
        <v>63</v>
      </c>
      <c r="B22" s="39" t="s">
        <v>44</v>
      </c>
      <c r="C22" s="2">
        <v>25</v>
      </c>
      <c r="D22" s="2">
        <v>25</v>
      </c>
      <c r="E22" s="3">
        <v>25</v>
      </c>
      <c r="F22" s="2">
        <v>15.59</v>
      </c>
      <c r="G22" s="3">
        <v>15.53</v>
      </c>
      <c r="H22" s="11">
        <v>18.05</v>
      </c>
      <c r="I22" s="3">
        <v>29.33</v>
      </c>
      <c r="J22" s="3">
        <v>18.16</v>
      </c>
      <c r="K22" s="30"/>
      <c r="L22" s="63"/>
    </row>
    <row r="23" spans="1:12" ht="16.5" thickTop="1" thickBot="1">
      <c r="A23" s="64" t="s">
        <v>64</v>
      </c>
      <c r="B23" s="39" t="s">
        <v>44</v>
      </c>
      <c r="C23" s="3">
        <v>36.6</v>
      </c>
      <c r="D23" s="3">
        <v>36.6</v>
      </c>
      <c r="E23" s="5">
        <v>36.6</v>
      </c>
      <c r="F23" s="2">
        <v>21.45</v>
      </c>
      <c r="G23" s="2">
        <v>16.71</v>
      </c>
      <c r="H23" s="3">
        <v>25.55</v>
      </c>
      <c r="I23" s="3">
        <v>41.24</v>
      </c>
      <c r="J23" s="3">
        <v>22.51</v>
      </c>
      <c r="K23" s="30"/>
    </row>
    <row r="24" spans="1:12" ht="16.5" thickTop="1" thickBot="1">
      <c r="A24" s="64" t="s">
        <v>65</v>
      </c>
      <c r="B24" s="39" t="s">
        <v>44</v>
      </c>
      <c r="C24" s="3">
        <v>87.88</v>
      </c>
      <c r="D24" s="3">
        <v>87.88</v>
      </c>
      <c r="E24" s="5">
        <v>87.88</v>
      </c>
      <c r="F24" s="2">
        <v>35.15</v>
      </c>
      <c r="G24" s="2">
        <v>0</v>
      </c>
      <c r="H24" s="3">
        <v>41.01</v>
      </c>
      <c r="I24" s="3">
        <v>35.15</v>
      </c>
      <c r="J24" s="3">
        <v>29.29</v>
      </c>
      <c r="K24" s="30"/>
    </row>
    <row r="25" spans="1:12" ht="16.5" thickTop="1" thickBot="1">
      <c r="A25" s="64" t="s">
        <v>66</v>
      </c>
      <c r="B25" s="39" t="s">
        <v>44</v>
      </c>
      <c r="C25" s="3">
        <v>14.61</v>
      </c>
      <c r="D25" s="3">
        <v>14.61</v>
      </c>
      <c r="E25" s="5">
        <v>14.61</v>
      </c>
      <c r="F25" s="2">
        <v>10.3</v>
      </c>
      <c r="G25" s="2">
        <v>8.49</v>
      </c>
      <c r="H25" s="3">
        <v>11.82</v>
      </c>
      <c r="I25" s="3">
        <v>23.08</v>
      </c>
      <c r="J25" s="3">
        <v>11.67</v>
      </c>
      <c r="K25" s="30"/>
    </row>
    <row r="26" spans="1:12" ht="16.5" thickTop="1" thickBot="1">
      <c r="A26" s="64" t="s">
        <v>67</v>
      </c>
      <c r="B26" s="39" t="s">
        <v>44</v>
      </c>
      <c r="C26" s="2">
        <v>17.54</v>
      </c>
      <c r="D26" s="2">
        <v>16.64</v>
      </c>
      <c r="E26" s="3">
        <v>15.9</v>
      </c>
      <c r="F26" s="2">
        <v>10.6</v>
      </c>
      <c r="G26" s="9">
        <v>9.27</v>
      </c>
      <c r="H26" s="3">
        <v>14.04</v>
      </c>
      <c r="I26" s="9">
        <v>41.3</v>
      </c>
      <c r="J26" s="8">
        <v>9.44</v>
      </c>
      <c r="K26" s="30"/>
    </row>
    <row r="27" spans="1:12" ht="16.5" thickTop="1" thickBot="1">
      <c r="A27" s="64" t="s">
        <v>68</v>
      </c>
      <c r="B27" s="39" t="s">
        <v>44</v>
      </c>
      <c r="C27" s="2">
        <v>119.43</v>
      </c>
      <c r="D27" s="2">
        <v>119.43</v>
      </c>
      <c r="E27" s="3">
        <v>119.43</v>
      </c>
      <c r="F27" s="2">
        <v>18</v>
      </c>
      <c r="G27" s="2">
        <v>18.2</v>
      </c>
      <c r="H27" s="3">
        <v>99</v>
      </c>
      <c r="I27" s="3">
        <v>0.77</v>
      </c>
      <c r="J27" s="3">
        <v>28.6</v>
      </c>
      <c r="K27" s="30"/>
    </row>
    <row r="28" spans="1:12" ht="16.5" thickTop="1" thickBot="1">
      <c r="A28" s="64" t="s">
        <v>69</v>
      </c>
      <c r="B28" s="39" t="s">
        <v>44</v>
      </c>
      <c r="C28" s="56">
        <f t="shared" ref="C28:J28" si="0">SUM(C18:C27)</f>
        <v>654.02</v>
      </c>
      <c r="D28" s="28">
        <f t="shared" si="0"/>
        <v>615.28</v>
      </c>
      <c r="E28" s="98">
        <f t="shared" si="0"/>
        <v>583.33000000000004</v>
      </c>
      <c r="F28" s="27">
        <f t="shared" si="0"/>
        <v>326.28000000000003</v>
      </c>
      <c r="G28" s="26">
        <f t="shared" si="0"/>
        <v>269.72000000000003</v>
      </c>
      <c r="H28" s="25">
        <f t="shared" si="0"/>
        <v>556.29</v>
      </c>
      <c r="I28" s="24">
        <f t="shared" si="0"/>
        <v>597.98</v>
      </c>
      <c r="J28" s="23">
        <f t="shared" si="0"/>
        <v>286.5</v>
      </c>
    </row>
    <row r="29" spans="1:12" ht="16.5" thickTop="1" thickBot="1">
      <c r="A29" s="57"/>
      <c r="B29" s="58"/>
      <c r="C29" s="58"/>
      <c r="D29" s="60"/>
      <c r="E29" s="65"/>
      <c r="F29" s="60"/>
      <c r="G29" s="61"/>
      <c r="H29" s="60"/>
      <c r="I29" s="60"/>
      <c r="J29" s="62"/>
      <c r="K29" s="30"/>
    </row>
    <row r="30" spans="1:12" ht="20.25" thickTop="1" thickBot="1">
      <c r="A30" s="66" t="s">
        <v>70</v>
      </c>
      <c r="B30" s="49" t="s">
        <v>44</v>
      </c>
      <c r="C30" s="112">
        <f>C16-C28</f>
        <v>289.84000000000003</v>
      </c>
      <c r="D30" s="67">
        <f t="shared" ref="D30:J30" si="1">(D16-D28)</f>
        <v>309.07000000000005</v>
      </c>
      <c r="E30" s="99">
        <f t="shared" si="1"/>
        <v>341.02</v>
      </c>
      <c r="F30" s="68">
        <f t="shared" si="1"/>
        <v>84.119999999999948</v>
      </c>
      <c r="G30" s="69">
        <f t="shared" si="1"/>
        <v>33.309999999999945</v>
      </c>
      <c r="H30" s="70">
        <f t="shared" si="1"/>
        <v>173.31000000000006</v>
      </c>
      <c r="I30" s="71">
        <f t="shared" si="1"/>
        <v>99.399999999999977</v>
      </c>
      <c r="J30" s="72">
        <f t="shared" si="1"/>
        <v>77.819999999999993</v>
      </c>
    </row>
    <row r="31" spans="1:12" ht="16.5" thickTop="1" thickBot="1">
      <c r="A31" s="64" t="s">
        <v>71</v>
      </c>
      <c r="B31" s="73" t="s">
        <v>72</v>
      </c>
      <c r="C31" s="113">
        <f t="shared" ref="C31:J31" si="2">(C28/C14)</f>
        <v>3.9162874251497004</v>
      </c>
      <c r="D31" s="28">
        <f t="shared" si="2"/>
        <v>3.6843113772455087</v>
      </c>
      <c r="E31" s="100">
        <f t="shared" si="2"/>
        <v>3.4929940119760481</v>
      </c>
      <c r="F31" s="47">
        <f t="shared" si="2"/>
        <v>6.7975000000000003</v>
      </c>
      <c r="G31" s="74">
        <f t="shared" si="2"/>
        <v>4.2812698412698413</v>
      </c>
      <c r="H31" s="75">
        <f t="shared" si="2"/>
        <v>2.9278421052631578</v>
      </c>
      <c r="I31" s="24">
        <f t="shared" si="2"/>
        <v>0.50590524534686976</v>
      </c>
      <c r="J31" s="76">
        <f t="shared" si="2"/>
        <v>3.2556818181818183</v>
      </c>
      <c r="K31" s="30"/>
    </row>
    <row r="32" spans="1:12" ht="15.75" thickTop="1">
      <c r="D32" s="77"/>
      <c r="E32" s="78"/>
      <c r="F32" s="78"/>
      <c r="G32" s="78"/>
      <c r="H32" s="78"/>
      <c r="I32" s="78"/>
      <c r="J32" s="78"/>
    </row>
    <row r="33" spans="1:9">
      <c r="A33" s="204" t="s">
        <v>45</v>
      </c>
      <c r="B33" s="204"/>
      <c r="C33" s="204"/>
      <c r="D33" s="204"/>
      <c r="E33" s="101"/>
    </row>
    <row r="34" spans="1:9">
      <c r="A34" s="101"/>
      <c r="B34" s="101"/>
      <c r="C34" s="101"/>
      <c r="D34" s="102"/>
      <c r="E34" s="101"/>
    </row>
    <row r="35" spans="1:9">
      <c r="A35" s="189" t="s">
        <v>73</v>
      </c>
      <c r="B35" s="189"/>
      <c r="C35" s="189"/>
      <c r="D35" s="189"/>
      <c r="E35" s="189"/>
    </row>
    <row r="36" spans="1:9">
      <c r="A36" s="189"/>
      <c r="B36" s="189"/>
      <c r="C36" s="189"/>
      <c r="D36" s="189"/>
      <c r="E36" s="189"/>
    </row>
    <row r="37" spans="1:9">
      <c r="A37" s="105"/>
      <c r="B37" s="105"/>
      <c r="C37" s="105"/>
      <c r="D37" s="105"/>
      <c r="E37" s="105"/>
    </row>
    <row r="38" spans="1:9">
      <c r="A38" s="101" t="s">
        <v>74</v>
      </c>
      <c r="B38" s="101"/>
      <c r="C38" s="101"/>
      <c r="D38" s="102"/>
      <c r="E38" s="101"/>
      <c r="I38" s="79"/>
    </row>
    <row r="39" spans="1:9">
      <c r="A39" s="101"/>
      <c r="B39" s="101"/>
      <c r="C39" s="101"/>
      <c r="D39" s="102"/>
      <c r="E39" s="101"/>
      <c r="I39" s="79"/>
    </row>
    <row r="40" spans="1:9" ht="15.75">
      <c r="A40" s="103" t="s">
        <v>75</v>
      </c>
      <c r="B40" s="103"/>
      <c r="C40" s="103"/>
      <c r="D40" s="102"/>
      <c r="E40" s="101"/>
    </row>
    <row r="41" spans="1:9">
      <c r="A41" s="101"/>
      <c r="B41" s="101"/>
      <c r="C41" s="101"/>
      <c r="D41" s="102"/>
      <c r="E41" s="101"/>
    </row>
    <row r="42" spans="1:9" ht="15.75">
      <c r="A42" s="190" t="s">
        <v>76</v>
      </c>
      <c r="B42" s="190"/>
      <c r="C42" s="190"/>
      <c r="D42" s="190"/>
      <c r="E42" s="190"/>
      <c r="F42" s="80"/>
    </row>
    <row r="43" spans="1:9">
      <c r="A43" s="190"/>
      <c r="B43" s="190"/>
      <c r="C43" s="190"/>
      <c r="D43" s="190"/>
      <c r="E43" s="190"/>
    </row>
  </sheetData>
  <mergeCells count="8">
    <mergeCell ref="W11:X11"/>
    <mergeCell ref="A33:D33"/>
    <mergeCell ref="A35:E36"/>
    <mergeCell ref="A42:E43"/>
    <mergeCell ref="A1:B4"/>
    <mergeCell ref="C1:E3"/>
    <mergeCell ref="A7:A8"/>
    <mergeCell ref="A9:A10"/>
  </mergeCells>
  <dataValidations count="2">
    <dataValidation type="whole" allowBlank="1" showInputMessage="1" showErrorMessage="1" error="Entry must  be a whole number between 1 and 5" prompt="Enter Whole number between 1 and 5" sqref="C11:E11" xr:uid="{00000000-0002-0000-0300-000000000000}">
      <formula1>1</formula1>
      <formula2>5</formula2>
    </dataValidation>
    <dataValidation type="whole" allowBlank="1" showInputMessage="1" showErrorMessage="1" error="Entry must be whole number" prompt="Enter Whole number ex 55" sqref="C9:D9 F9:F10" xr:uid="{00000000-0002-0000-0300-000001000000}">
      <formula1>1</formula1>
      <formula2>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AA43"/>
  <sheetViews>
    <sheetView zoomScale="98" zoomScaleNormal="98" workbookViewId="0">
      <selection activeCell="A14" sqref="A14"/>
    </sheetView>
  </sheetViews>
  <sheetFormatPr defaultColWidth="8.85546875" defaultRowHeight="15"/>
  <cols>
    <col min="1" max="1" width="26" bestFit="1" customWidth="1"/>
    <col min="2" max="3" width="13.42578125" customWidth="1"/>
    <col min="4" max="4" width="15" style="41" customWidth="1"/>
    <col min="5" max="5" width="15.42578125" customWidth="1"/>
    <col min="6" max="6" width="14.42578125" hidden="1" customWidth="1"/>
    <col min="7" max="7" width="15.5703125" hidden="1" customWidth="1"/>
    <col min="8" max="8" width="15.7109375" hidden="1" customWidth="1"/>
    <col min="9" max="9" width="12" hidden="1" customWidth="1"/>
    <col min="10" max="10" width="11.5703125" hidden="1" customWidth="1"/>
    <col min="11" max="11" width="2" hidden="1" customWidth="1"/>
    <col min="12" max="12" width="0" hidden="1" customWidth="1"/>
  </cols>
  <sheetData>
    <row r="1" spans="1:27" ht="15" customHeight="1" thickTop="1">
      <c r="A1" s="193"/>
      <c r="B1" s="205"/>
      <c r="C1" s="199" t="s">
        <v>51</v>
      </c>
      <c r="D1" s="200"/>
      <c r="E1" s="200"/>
      <c r="F1" s="92"/>
      <c r="G1" s="92"/>
      <c r="H1" s="92"/>
      <c r="I1" s="92"/>
      <c r="J1" s="93"/>
      <c r="K1" s="30"/>
    </row>
    <row r="2" spans="1:27">
      <c r="A2" s="195"/>
      <c r="B2" s="206"/>
      <c r="C2" s="201"/>
      <c r="D2" s="185"/>
      <c r="E2" s="185"/>
      <c r="F2" s="94"/>
      <c r="G2" s="94"/>
      <c r="H2" s="94"/>
      <c r="I2" s="94"/>
      <c r="J2" s="95"/>
      <c r="K2" s="30"/>
    </row>
    <row r="3" spans="1:27" ht="15.75" thickBot="1">
      <c r="A3" s="195"/>
      <c r="B3" s="206"/>
      <c r="C3" s="202"/>
      <c r="D3" s="203"/>
      <c r="E3" s="203"/>
      <c r="F3" s="96"/>
      <c r="G3" s="96"/>
      <c r="H3" s="96"/>
      <c r="I3" s="96"/>
      <c r="J3" s="97"/>
      <c r="K3" s="30"/>
    </row>
    <row r="4" spans="1:27" ht="49.9" customHeight="1" thickTop="1" thickBot="1">
      <c r="A4" s="197"/>
      <c r="B4" s="207"/>
      <c r="C4" s="31" t="s">
        <v>52</v>
      </c>
      <c r="D4" s="32" t="s">
        <v>53</v>
      </c>
      <c r="E4" s="33" t="s">
        <v>54</v>
      </c>
      <c r="F4" s="34" t="s">
        <v>5</v>
      </c>
      <c r="G4" s="35" t="s">
        <v>6</v>
      </c>
      <c r="H4" s="36" t="s">
        <v>7</v>
      </c>
      <c r="I4" s="37" t="s">
        <v>8</v>
      </c>
      <c r="J4" s="38" t="s">
        <v>9</v>
      </c>
      <c r="K4" s="30"/>
    </row>
    <row r="5" spans="1:27" ht="16.5" thickTop="1" thickBot="1">
      <c r="A5" s="104" t="s">
        <v>10</v>
      </c>
      <c r="B5" s="39" t="s">
        <v>55</v>
      </c>
      <c r="C5" s="81">
        <v>13.1</v>
      </c>
      <c r="D5" s="21">
        <v>13.1</v>
      </c>
      <c r="E5" s="22">
        <v>13.1</v>
      </c>
      <c r="F5" s="17">
        <v>8.8000000000000007</v>
      </c>
      <c r="G5" s="18">
        <v>5.16</v>
      </c>
      <c r="H5" s="19">
        <v>4.04</v>
      </c>
      <c r="I5" s="19"/>
      <c r="J5" s="20">
        <v>4.04</v>
      </c>
      <c r="T5" s="86"/>
      <c r="U5" s="86"/>
      <c r="V5" s="86"/>
      <c r="W5" s="86"/>
      <c r="X5" s="86"/>
      <c r="Y5" s="86"/>
      <c r="Z5" s="86"/>
      <c r="AA5" s="86"/>
    </row>
    <row r="6" spans="1:27" ht="16.5" thickTop="1" thickBot="1">
      <c r="A6" s="64" t="s">
        <v>12</v>
      </c>
      <c r="B6" s="40" t="s">
        <v>55</v>
      </c>
      <c r="C6" s="91">
        <v>-0.8</v>
      </c>
      <c r="D6" s="91">
        <v>-0.8</v>
      </c>
      <c r="E6" s="91">
        <v>-0.8</v>
      </c>
      <c r="F6" s="6">
        <v>-0.25</v>
      </c>
      <c r="G6" s="6">
        <v>-0.35</v>
      </c>
      <c r="H6" s="6">
        <v>-0.2</v>
      </c>
      <c r="I6" s="6"/>
      <c r="J6" s="6">
        <v>0.1</v>
      </c>
      <c r="K6" s="30"/>
      <c r="T6" s="86"/>
      <c r="U6" s="86"/>
      <c r="V6" s="86"/>
      <c r="W6" s="86"/>
      <c r="X6" s="86"/>
      <c r="Y6" s="87" t="s">
        <v>13</v>
      </c>
      <c r="Z6" s="87" t="s">
        <v>13</v>
      </c>
      <c r="AA6" s="87" t="s">
        <v>13</v>
      </c>
    </row>
    <row r="7" spans="1:27" ht="16.5" thickTop="1" thickBot="1">
      <c r="A7" s="208" t="s">
        <v>56</v>
      </c>
      <c r="B7" s="40" t="s">
        <v>11</v>
      </c>
      <c r="C7" s="89">
        <f>(C5+C6)</f>
        <v>12.299999999999999</v>
      </c>
      <c r="D7" s="90">
        <f>(D5+D6)</f>
        <v>12.299999999999999</v>
      </c>
      <c r="E7" s="89">
        <f>(E5+E6)</f>
        <v>12.299999999999999</v>
      </c>
      <c r="F7" s="7"/>
      <c r="G7" s="13"/>
      <c r="H7" s="13"/>
      <c r="I7" s="13"/>
      <c r="J7" s="12"/>
      <c r="K7" s="30"/>
      <c r="T7" s="86"/>
      <c r="U7" s="86"/>
      <c r="V7" s="86"/>
      <c r="W7" s="86"/>
      <c r="X7" s="86"/>
      <c r="Y7" s="87" t="s">
        <v>15</v>
      </c>
      <c r="Z7" s="87" t="s">
        <v>16</v>
      </c>
      <c r="AA7" s="87" t="s">
        <v>17</v>
      </c>
    </row>
    <row r="8" spans="1:27" ht="16.5" thickTop="1" thickBot="1">
      <c r="A8" s="209"/>
      <c r="B8" s="39" t="s">
        <v>19</v>
      </c>
      <c r="C8" s="42">
        <f>ROUND(((C5+C6)*0.45),2)</f>
        <v>5.54</v>
      </c>
      <c r="D8" s="43">
        <f>ROUND(((D5+D6)*0.45),2)</f>
        <v>5.54</v>
      </c>
      <c r="E8" s="44">
        <f>ROUND(((E5+E6)*0.45),2)</f>
        <v>5.54</v>
      </c>
      <c r="F8" s="27">
        <f>(F5+F6)</f>
        <v>8.5500000000000007</v>
      </c>
      <c r="G8" s="26">
        <f>(G5+G6)</f>
        <v>4.8100000000000005</v>
      </c>
      <c r="H8" s="45">
        <f>(H5+H6)</f>
        <v>3.84</v>
      </c>
      <c r="I8" s="24">
        <v>0.59</v>
      </c>
      <c r="J8" s="46">
        <f>J5+J6</f>
        <v>4.1399999999999997</v>
      </c>
      <c r="K8" s="30"/>
      <c r="T8" s="86"/>
      <c r="U8" s="86"/>
      <c r="V8" s="86"/>
      <c r="W8" s="86"/>
      <c r="X8" s="86"/>
      <c r="Y8" s="86"/>
      <c r="Z8" s="86"/>
      <c r="AA8" s="86"/>
    </row>
    <row r="9" spans="1:27" ht="16.5" thickTop="1" thickBot="1">
      <c r="A9" s="208" t="s">
        <v>21</v>
      </c>
      <c r="B9" s="39" t="s">
        <v>22</v>
      </c>
      <c r="C9" s="110">
        <v>55</v>
      </c>
      <c r="D9" s="82">
        <v>55</v>
      </c>
      <c r="E9" s="83">
        <v>55</v>
      </c>
      <c r="F9" s="47"/>
      <c r="G9" s="26"/>
      <c r="H9" s="45"/>
      <c r="I9" s="24"/>
      <c r="J9" s="46"/>
      <c r="K9" s="30"/>
      <c r="T9" s="86"/>
      <c r="U9" s="86"/>
      <c r="V9" s="86"/>
      <c r="W9" s="86"/>
      <c r="X9" s="86"/>
      <c r="Y9" s="86"/>
      <c r="Z9" s="86"/>
      <c r="AA9" s="86"/>
    </row>
    <row r="10" spans="1:27" ht="16.5" thickTop="1" thickBot="1">
      <c r="A10" s="209"/>
      <c r="B10" s="39" t="s">
        <v>24</v>
      </c>
      <c r="C10" s="110">
        <v>70</v>
      </c>
      <c r="D10" s="84">
        <v>70</v>
      </c>
      <c r="E10" s="85">
        <v>70</v>
      </c>
      <c r="F10" s="47"/>
      <c r="G10" s="26"/>
      <c r="H10" s="45"/>
      <c r="I10" s="24"/>
      <c r="J10" s="46"/>
      <c r="K10" s="30"/>
      <c r="R10" s="41"/>
      <c r="T10" s="86"/>
      <c r="U10" s="86"/>
      <c r="V10" s="86"/>
      <c r="W10" s="86"/>
      <c r="X10" s="86"/>
      <c r="Y10" s="86"/>
      <c r="Z10" s="86"/>
      <c r="AA10" s="86"/>
    </row>
    <row r="11" spans="1:27" ht="16.5" thickTop="1" thickBot="1">
      <c r="A11" s="64" t="s">
        <v>30</v>
      </c>
      <c r="B11" s="39" t="s">
        <v>31</v>
      </c>
      <c r="C11" s="111">
        <v>5</v>
      </c>
      <c r="D11" s="82">
        <v>1</v>
      </c>
      <c r="E11" s="83">
        <v>1</v>
      </c>
      <c r="F11" s="47"/>
      <c r="G11" s="26"/>
      <c r="H11" s="45"/>
      <c r="I11" s="24"/>
      <c r="J11" s="46"/>
      <c r="K11" s="30"/>
      <c r="T11" s="86"/>
      <c r="U11" s="86"/>
      <c r="V11" s="86"/>
      <c r="W11" s="182" t="s">
        <v>32</v>
      </c>
      <c r="X11" s="182"/>
      <c r="Y11" s="86">
        <f>IF(C11=1,0,IF(C11=2,0,IF(C11=3,-0.3,IF(C11=4,-0.6,IF(C11=5,-1)))))</f>
        <v>-1</v>
      </c>
      <c r="Z11" s="86">
        <f>IF(D11=1,0,IF(D11=2,0,IF(D11=3,-0.3,IF(D11=4,-0.6,IF(D11=5,-1)))))</f>
        <v>0</v>
      </c>
      <c r="AA11" s="86">
        <f>IF(E11=1,0,IF(E11=2,0,IF(E11=3,-0.3,IF(E11=4,-0.6,IF(E11=5,-1)))))</f>
        <v>0</v>
      </c>
    </row>
    <row r="12" spans="1:27" ht="30.6" customHeight="1" thickTop="1" thickBot="1">
      <c r="A12" s="48" t="s">
        <v>34</v>
      </c>
      <c r="B12" s="49" t="s">
        <v>11</v>
      </c>
      <c r="C12" s="42">
        <f>C7+(((C9-55)/100)*U14)+(((C10-C9-15)/100)*U15)+(Y11)</f>
        <v>11.299999999999999</v>
      </c>
      <c r="D12" s="43">
        <f>D7+(((D9-55)/100)*U14)+(((D10-D9-15)/100)*U15)+(Z11)</f>
        <v>12.299999999999999</v>
      </c>
      <c r="E12" s="44">
        <f>E7+(((E9-55)/100)*U14)+(((E10-E9-15)/100)*U15)+(AA11)</f>
        <v>12.299999999999999</v>
      </c>
      <c r="F12" s="47"/>
      <c r="G12" s="26"/>
      <c r="H12" s="45"/>
      <c r="I12" s="24"/>
      <c r="J12" s="46"/>
      <c r="K12" s="30"/>
      <c r="T12" s="88" t="s">
        <v>33</v>
      </c>
      <c r="U12" s="86">
        <v>-0.3</v>
      </c>
      <c r="V12" s="86">
        <v>-0.6</v>
      </c>
      <c r="W12" s="86">
        <v>-1</v>
      </c>
      <c r="X12" s="86"/>
      <c r="Y12" s="86"/>
      <c r="Z12" s="86"/>
      <c r="AA12" s="86"/>
    </row>
    <row r="13" spans="1:27" ht="30.6" customHeight="1" thickTop="1" thickBot="1">
      <c r="A13" s="48" t="s">
        <v>34</v>
      </c>
      <c r="B13" s="49" t="s">
        <v>35</v>
      </c>
      <c r="C13" s="42">
        <f>C12*0.45</f>
        <v>5.085</v>
      </c>
      <c r="D13" s="50">
        <f>D12*0.45</f>
        <v>5.5349999999999993</v>
      </c>
      <c r="E13" s="51">
        <f>E12*0.45</f>
        <v>5.5349999999999993</v>
      </c>
      <c r="F13" s="47"/>
      <c r="G13" s="26"/>
      <c r="H13" s="45"/>
      <c r="I13" s="24"/>
      <c r="J13" s="46"/>
      <c r="K13" s="30"/>
      <c r="T13" s="88"/>
      <c r="U13" s="86"/>
      <c r="V13" s="86"/>
      <c r="W13" s="86"/>
      <c r="X13" s="86"/>
      <c r="Y13" s="86"/>
      <c r="Z13" s="86"/>
      <c r="AA13" s="86"/>
    </row>
    <row r="14" spans="1:27" ht="31.5" thickTop="1" thickBot="1">
      <c r="A14" s="54" t="s">
        <v>37</v>
      </c>
      <c r="B14" s="52" t="s">
        <v>57</v>
      </c>
      <c r="C14" s="114">
        <v>167</v>
      </c>
      <c r="D14" s="14">
        <v>167</v>
      </c>
      <c r="E14" s="15">
        <v>167</v>
      </c>
      <c r="F14" s="16">
        <v>48</v>
      </c>
      <c r="G14" s="15">
        <v>63</v>
      </c>
      <c r="H14" s="15">
        <v>190</v>
      </c>
      <c r="I14" s="15">
        <v>1182</v>
      </c>
      <c r="J14" s="15">
        <v>88</v>
      </c>
      <c r="K14" s="30"/>
      <c r="T14" s="88" t="s">
        <v>58</v>
      </c>
      <c r="U14" s="86">
        <v>10.220000000000001</v>
      </c>
      <c r="V14" s="86"/>
      <c r="W14" s="86"/>
      <c r="X14" s="86"/>
      <c r="Y14" s="86"/>
      <c r="Z14" s="86"/>
      <c r="AA14" s="86"/>
    </row>
    <row r="15" spans="1:27" ht="16.5" thickTop="1" thickBot="1">
      <c r="A15" s="54" t="s">
        <v>40</v>
      </c>
      <c r="B15" s="53" t="s">
        <v>41</v>
      </c>
      <c r="C15" s="115">
        <v>1</v>
      </c>
      <c r="D15" s="4">
        <v>1</v>
      </c>
      <c r="E15" s="4">
        <v>1</v>
      </c>
      <c r="F15" s="1">
        <v>1</v>
      </c>
      <c r="G15" s="4">
        <v>1</v>
      </c>
      <c r="H15" s="4">
        <v>1</v>
      </c>
      <c r="I15" s="4">
        <v>1</v>
      </c>
      <c r="J15" s="29">
        <v>1</v>
      </c>
      <c r="K15" s="30"/>
      <c r="T15" s="88" t="s">
        <v>42</v>
      </c>
      <c r="U15" s="86">
        <v>6.51</v>
      </c>
      <c r="V15" s="86"/>
      <c r="W15" s="86"/>
      <c r="X15" s="86"/>
      <c r="Y15" s="86"/>
      <c r="Z15" s="86"/>
      <c r="AA15" s="86"/>
    </row>
    <row r="16" spans="1:27" ht="16.5" thickTop="1" thickBot="1">
      <c r="A16" s="54" t="s">
        <v>43</v>
      </c>
      <c r="B16" s="55" t="s">
        <v>44</v>
      </c>
      <c r="C16" s="56">
        <f>ROUND((C13*C14),2)*C15</f>
        <v>849.2</v>
      </c>
      <c r="D16" s="28">
        <f>ROUND((D13*D14),2)*D15</f>
        <v>924.35</v>
      </c>
      <c r="E16" s="51">
        <f>ROUND((E13*E14),2)*E15</f>
        <v>924.35</v>
      </c>
      <c r="F16" s="27">
        <f>ROUND((F8*F14),2)*F15</f>
        <v>410.4</v>
      </c>
      <c r="G16" s="26">
        <f>ROUND((G8*G14),2)*G15</f>
        <v>303.02999999999997</v>
      </c>
      <c r="H16" s="45">
        <f>ROUND((H8*H14),2)*H15</f>
        <v>729.6</v>
      </c>
      <c r="I16" s="24">
        <f>ROUND((I8*I14),2)*I15</f>
        <v>697.38</v>
      </c>
      <c r="J16" s="46">
        <f>ROUND((J8*J14),2)*J15</f>
        <v>364.32</v>
      </c>
      <c r="K16" s="30"/>
      <c r="T16" s="86"/>
      <c r="U16" s="86"/>
      <c r="V16" s="86"/>
      <c r="W16" s="86"/>
      <c r="X16" s="86"/>
      <c r="Y16" s="86"/>
      <c r="Z16" s="86"/>
      <c r="AA16" s="86"/>
    </row>
    <row r="17" spans="1:12" ht="16.5" thickTop="1" thickBot="1">
      <c r="A17" s="57"/>
      <c r="B17" s="58"/>
      <c r="C17" s="59"/>
      <c r="D17" s="60"/>
      <c r="E17" s="60"/>
      <c r="F17" s="60"/>
      <c r="G17" s="61"/>
      <c r="H17" s="60"/>
      <c r="I17" s="60"/>
      <c r="J17" s="62"/>
      <c r="K17" s="30"/>
    </row>
    <row r="18" spans="1:12" ht="16.5" thickTop="1" thickBot="1">
      <c r="A18" s="54" t="s">
        <v>59</v>
      </c>
      <c r="B18" s="39" t="s">
        <v>44</v>
      </c>
      <c r="C18" s="2">
        <v>149.96</v>
      </c>
      <c r="D18" s="2">
        <v>83.52</v>
      </c>
      <c r="E18" s="3">
        <v>33.840000000000003</v>
      </c>
      <c r="F18" s="2">
        <v>90</v>
      </c>
      <c r="G18" s="3">
        <v>32</v>
      </c>
      <c r="H18" s="3">
        <v>125.73</v>
      </c>
      <c r="I18" s="8">
        <v>120.18</v>
      </c>
      <c r="J18" s="8">
        <v>24.18</v>
      </c>
      <c r="K18" s="30"/>
    </row>
    <row r="19" spans="1:12" ht="16.5" thickTop="1" thickBot="1">
      <c r="A19" s="54" t="s">
        <v>60</v>
      </c>
      <c r="B19" s="39" t="s">
        <v>44</v>
      </c>
      <c r="C19" s="2">
        <v>116.93</v>
      </c>
      <c r="D19" s="2">
        <v>115.83</v>
      </c>
      <c r="E19" s="3">
        <v>115.83</v>
      </c>
      <c r="F19" s="2">
        <v>42.2</v>
      </c>
      <c r="G19" s="8">
        <v>103.02</v>
      </c>
      <c r="H19" s="3">
        <v>190.29</v>
      </c>
      <c r="I19" s="10">
        <v>90.79</v>
      </c>
      <c r="J19" s="3">
        <v>110.94</v>
      </c>
      <c r="K19" s="30"/>
    </row>
    <row r="20" spans="1:12" ht="16.5" thickTop="1" thickBot="1">
      <c r="A20" s="64" t="s">
        <v>61</v>
      </c>
      <c r="B20" s="39" t="s">
        <v>44</v>
      </c>
      <c r="C20" s="3">
        <v>39.869999999999997</v>
      </c>
      <c r="D20" s="3">
        <v>64.67</v>
      </c>
      <c r="E20" s="5">
        <v>90.14</v>
      </c>
      <c r="F20" s="2">
        <v>68.989999999999995</v>
      </c>
      <c r="G20" s="3">
        <v>38.5</v>
      </c>
      <c r="H20" s="3">
        <v>23.8</v>
      </c>
      <c r="I20" s="10">
        <v>202.14</v>
      </c>
      <c r="J20" s="3">
        <v>31.71</v>
      </c>
      <c r="K20" s="30"/>
    </row>
    <row r="21" spans="1:12" ht="16.5" thickTop="1" thickBot="1">
      <c r="A21" s="64" t="s">
        <v>62</v>
      </c>
      <c r="B21" s="39" t="s">
        <v>44</v>
      </c>
      <c r="C21" s="2">
        <v>46.2</v>
      </c>
      <c r="D21" s="2">
        <v>51.1</v>
      </c>
      <c r="E21" s="3">
        <v>44.1</v>
      </c>
      <c r="F21" s="2">
        <v>14</v>
      </c>
      <c r="G21" s="3">
        <v>28</v>
      </c>
      <c r="H21" s="3">
        <v>7</v>
      </c>
      <c r="I21" s="3">
        <v>14</v>
      </c>
      <c r="J21" s="3">
        <v>0</v>
      </c>
      <c r="K21" s="30"/>
    </row>
    <row r="22" spans="1:12" ht="17.25" customHeight="1" thickTop="1" thickBot="1">
      <c r="A22" s="64" t="s">
        <v>63</v>
      </c>
      <c r="B22" s="39" t="s">
        <v>44</v>
      </c>
      <c r="C22" s="2">
        <v>25</v>
      </c>
      <c r="D22" s="2">
        <v>25</v>
      </c>
      <c r="E22" s="3">
        <v>25</v>
      </c>
      <c r="F22" s="2">
        <v>15.59</v>
      </c>
      <c r="G22" s="3">
        <v>15.53</v>
      </c>
      <c r="H22" s="11">
        <v>18.05</v>
      </c>
      <c r="I22" s="3">
        <v>29.33</v>
      </c>
      <c r="J22" s="3">
        <v>18.16</v>
      </c>
      <c r="K22" s="30"/>
      <c r="L22" s="63"/>
    </row>
    <row r="23" spans="1:12" ht="16.5" thickTop="1" thickBot="1">
      <c r="A23" s="64" t="s">
        <v>64</v>
      </c>
      <c r="B23" s="39" t="s">
        <v>44</v>
      </c>
      <c r="C23" s="3">
        <v>36.6</v>
      </c>
      <c r="D23" s="3">
        <v>36.6</v>
      </c>
      <c r="E23" s="5">
        <v>36.6</v>
      </c>
      <c r="F23" s="2">
        <v>21.45</v>
      </c>
      <c r="G23" s="2">
        <v>16.71</v>
      </c>
      <c r="H23" s="3">
        <v>25.55</v>
      </c>
      <c r="I23" s="3">
        <v>41.24</v>
      </c>
      <c r="J23" s="3">
        <v>22.51</v>
      </c>
      <c r="K23" s="30"/>
    </row>
    <row r="24" spans="1:12" ht="16.5" thickTop="1" thickBot="1">
      <c r="A24" s="64" t="s">
        <v>65</v>
      </c>
      <c r="B24" s="39" t="s">
        <v>44</v>
      </c>
      <c r="C24" s="3">
        <v>87.88</v>
      </c>
      <c r="D24" s="3">
        <v>87.88</v>
      </c>
      <c r="E24" s="5">
        <v>87.88</v>
      </c>
      <c r="F24" s="2">
        <v>35.15</v>
      </c>
      <c r="G24" s="2">
        <v>0</v>
      </c>
      <c r="H24" s="3">
        <v>41.01</v>
      </c>
      <c r="I24" s="3">
        <v>35.15</v>
      </c>
      <c r="J24" s="3">
        <v>29.29</v>
      </c>
      <c r="K24" s="30"/>
    </row>
    <row r="25" spans="1:12" ht="16.5" thickTop="1" thickBot="1">
      <c r="A25" s="64" t="s">
        <v>66</v>
      </c>
      <c r="B25" s="39" t="s">
        <v>44</v>
      </c>
      <c r="C25" s="3">
        <v>14.61</v>
      </c>
      <c r="D25" s="3">
        <v>14.61</v>
      </c>
      <c r="E25" s="5">
        <v>14.61</v>
      </c>
      <c r="F25" s="2">
        <v>10.3</v>
      </c>
      <c r="G25" s="2">
        <v>8.49</v>
      </c>
      <c r="H25" s="3">
        <v>11.82</v>
      </c>
      <c r="I25" s="3">
        <v>23.08</v>
      </c>
      <c r="J25" s="3">
        <v>11.67</v>
      </c>
      <c r="K25" s="30"/>
    </row>
    <row r="26" spans="1:12" ht="16.5" thickTop="1" thickBot="1">
      <c r="A26" s="64" t="s">
        <v>67</v>
      </c>
      <c r="B26" s="39" t="s">
        <v>44</v>
      </c>
      <c r="C26" s="2">
        <v>17.54</v>
      </c>
      <c r="D26" s="2">
        <v>16.64</v>
      </c>
      <c r="E26" s="3">
        <v>15.9</v>
      </c>
      <c r="F26" s="2">
        <v>10.6</v>
      </c>
      <c r="G26" s="9">
        <v>9.27</v>
      </c>
      <c r="H26" s="3">
        <v>14.04</v>
      </c>
      <c r="I26" s="9">
        <v>41.3</v>
      </c>
      <c r="J26" s="8">
        <v>9.44</v>
      </c>
      <c r="K26" s="30"/>
    </row>
    <row r="27" spans="1:12" ht="16.5" thickTop="1" thickBot="1">
      <c r="A27" s="64" t="s">
        <v>68</v>
      </c>
      <c r="B27" s="39" t="s">
        <v>44</v>
      </c>
      <c r="C27" s="2">
        <v>119.43</v>
      </c>
      <c r="D27" s="2">
        <v>119.43</v>
      </c>
      <c r="E27" s="3">
        <v>119.43</v>
      </c>
      <c r="F27" s="2">
        <v>18</v>
      </c>
      <c r="G27" s="2">
        <v>18.2</v>
      </c>
      <c r="H27" s="3">
        <v>99</v>
      </c>
      <c r="I27" s="3">
        <v>0.77</v>
      </c>
      <c r="J27" s="3">
        <v>28.6</v>
      </c>
      <c r="K27" s="30"/>
    </row>
    <row r="28" spans="1:12" ht="16.5" thickTop="1" thickBot="1">
      <c r="A28" s="64" t="s">
        <v>69</v>
      </c>
      <c r="B28" s="39" t="s">
        <v>44</v>
      </c>
      <c r="C28" s="56">
        <f t="shared" ref="C28:J28" si="0">SUM(C18:C27)</f>
        <v>654.02</v>
      </c>
      <c r="D28" s="28">
        <f t="shared" si="0"/>
        <v>615.28</v>
      </c>
      <c r="E28" s="98">
        <f t="shared" si="0"/>
        <v>583.33000000000004</v>
      </c>
      <c r="F28" s="27">
        <f t="shared" si="0"/>
        <v>326.28000000000003</v>
      </c>
      <c r="G28" s="26">
        <f t="shared" si="0"/>
        <v>269.72000000000003</v>
      </c>
      <c r="H28" s="25">
        <f t="shared" si="0"/>
        <v>556.29</v>
      </c>
      <c r="I28" s="24">
        <f t="shared" si="0"/>
        <v>597.98</v>
      </c>
      <c r="J28" s="23">
        <f t="shared" si="0"/>
        <v>286.5</v>
      </c>
    </row>
    <row r="29" spans="1:12" ht="16.5" thickTop="1" thickBot="1">
      <c r="A29" s="57"/>
      <c r="B29" s="58"/>
      <c r="C29" s="58"/>
      <c r="D29" s="60"/>
      <c r="E29" s="65"/>
      <c r="F29" s="60"/>
      <c r="G29" s="61"/>
      <c r="H29" s="60"/>
      <c r="I29" s="60"/>
      <c r="J29" s="62"/>
      <c r="K29" s="30"/>
    </row>
    <row r="30" spans="1:12" ht="20.25" thickTop="1" thickBot="1">
      <c r="A30" s="66" t="s">
        <v>70</v>
      </c>
      <c r="B30" s="49" t="s">
        <v>44</v>
      </c>
      <c r="C30" s="112">
        <f>C16-C28</f>
        <v>195.18000000000006</v>
      </c>
      <c r="D30" s="67">
        <f t="shared" ref="D30:J30" si="1">(D16-D28)</f>
        <v>309.07000000000005</v>
      </c>
      <c r="E30" s="99">
        <f t="shared" si="1"/>
        <v>341.02</v>
      </c>
      <c r="F30" s="68">
        <f t="shared" si="1"/>
        <v>84.119999999999948</v>
      </c>
      <c r="G30" s="69">
        <f t="shared" si="1"/>
        <v>33.309999999999945</v>
      </c>
      <c r="H30" s="70">
        <f t="shared" si="1"/>
        <v>173.31000000000006</v>
      </c>
      <c r="I30" s="71">
        <f t="shared" si="1"/>
        <v>99.399999999999977</v>
      </c>
      <c r="J30" s="72">
        <f t="shared" si="1"/>
        <v>77.819999999999993</v>
      </c>
    </row>
    <row r="31" spans="1:12" ht="16.5" thickTop="1" thickBot="1">
      <c r="A31" s="64" t="s">
        <v>71</v>
      </c>
      <c r="B31" s="73" t="s">
        <v>72</v>
      </c>
      <c r="C31" s="113">
        <f t="shared" ref="C31:J31" si="2">(C28/C14)</f>
        <v>3.9162874251497004</v>
      </c>
      <c r="D31" s="28">
        <f t="shared" si="2"/>
        <v>3.6843113772455087</v>
      </c>
      <c r="E31" s="100">
        <f t="shared" si="2"/>
        <v>3.4929940119760481</v>
      </c>
      <c r="F31" s="47">
        <f t="shared" si="2"/>
        <v>6.7975000000000003</v>
      </c>
      <c r="G31" s="74">
        <f t="shared" si="2"/>
        <v>4.2812698412698413</v>
      </c>
      <c r="H31" s="75">
        <f t="shared" si="2"/>
        <v>2.9278421052631578</v>
      </c>
      <c r="I31" s="24">
        <f t="shared" si="2"/>
        <v>0.50590524534686976</v>
      </c>
      <c r="J31" s="76">
        <f t="shared" si="2"/>
        <v>3.2556818181818183</v>
      </c>
      <c r="K31" s="30"/>
    </row>
    <row r="32" spans="1:12" ht="15.75" thickTop="1">
      <c r="D32" s="77"/>
      <c r="E32" s="78"/>
      <c r="F32" s="78"/>
      <c r="G32" s="78"/>
      <c r="H32" s="78"/>
      <c r="I32" s="78"/>
      <c r="J32" s="78"/>
    </row>
    <row r="33" spans="1:9">
      <c r="A33" s="204" t="s">
        <v>45</v>
      </c>
      <c r="B33" s="204"/>
      <c r="C33" s="204"/>
      <c r="D33" s="204"/>
      <c r="E33" s="101"/>
    </row>
    <row r="34" spans="1:9">
      <c r="A34" s="101"/>
      <c r="B34" s="101"/>
      <c r="C34" s="101"/>
      <c r="D34" s="102"/>
      <c r="E34" s="101"/>
    </row>
    <row r="35" spans="1:9">
      <c r="A35" s="189" t="s">
        <v>73</v>
      </c>
      <c r="B35" s="189"/>
      <c r="C35" s="189"/>
      <c r="D35" s="189"/>
      <c r="E35" s="189"/>
    </row>
    <row r="36" spans="1:9">
      <c r="A36" s="189"/>
      <c r="B36" s="189"/>
      <c r="C36" s="189"/>
      <c r="D36" s="189"/>
      <c r="E36" s="189"/>
    </row>
    <row r="37" spans="1:9">
      <c r="A37" s="105"/>
      <c r="B37" s="105"/>
      <c r="C37" s="105"/>
      <c r="D37" s="105"/>
      <c r="E37" s="105"/>
    </row>
    <row r="38" spans="1:9">
      <c r="A38" s="101" t="s">
        <v>74</v>
      </c>
      <c r="B38" s="101"/>
      <c r="C38" s="101"/>
      <c r="D38" s="102"/>
      <c r="E38" s="101"/>
      <c r="I38" s="79"/>
    </row>
    <row r="39" spans="1:9">
      <c r="A39" s="101"/>
      <c r="B39" s="101"/>
      <c r="C39" s="101"/>
      <c r="D39" s="102"/>
      <c r="E39" s="101"/>
      <c r="I39" s="79"/>
    </row>
    <row r="40" spans="1:9" ht="15.75">
      <c r="A40" s="103" t="s">
        <v>75</v>
      </c>
      <c r="B40" s="103"/>
      <c r="C40" s="103"/>
      <c r="D40" s="102"/>
      <c r="E40" s="101"/>
    </row>
    <row r="41" spans="1:9">
      <c r="A41" s="101"/>
      <c r="B41" s="101"/>
      <c r="C41" s="101"/>
      <c r="D41" s="102"/>
      <c r="E41" s="101"/>
    </row>
    <row r="42" spans="1:9" ht="15.75">
      <c r="A42" s="190" t="s">
        <v>76</v>
      </c>
      <c r="B42" s="190"/>
      <c r="C42" s="190"/>
      <c r="D42" s="190"/>
      <c r="E42" s="190"/>
      <c r="F42" s="80"/>
    </row>
    <row r="43" spans="1:9">
      <c r="A43" s="190"/>
      <c r="B43" s="190"/>
      <c r="C43" s="190"/>
      <c r="D43" s="190"/>
      <c r="E43" s="190"/>
    </row>
  </sheetData>
  <mergeCells count="8">
    <mergeCell ref="W11:X11"/>
    <mergeCell ref="A33:D33"/>
    <mergeCell ref="A35:E36"/>
    <mergeCell ref="A42:E43"/>
    <mergeCell ref="A1:B4"/>
    <mergeCell ref="C1:E3"/>
    <mergeCell ref="A7:A8"/>
    <mergeCell ref="A9:A10"/>
  </mergeCells>
  <dataValidations disablePrompts="1" count="2">
    <dataValidation type="whole" allowBlank="1" showInputMessage="1" showErrorMessage="1" error="Entry must be whole number" prompt="Enter Whole number ex 55" sqref="C9:D9 F9:F10" xr:uid="{00000000-0002-0000-0400-000000000000}">
      <formula1>1</formula1>
      <formula2>100</formula2>
    </dataValidation>
    <dataValidation type="whole" allowBlank="1" showInputMessage="1" showErrorMessage="1" error="Entry must  be a whole number between 1 and 5" prompt="Enter Whole number between 1 and 5" sqref="C11:E11" xr:uid="{00000000-0002-0000-0400-000001000000}">
      <formula1>1</formula1>
      <formula2>5</formula2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Riceland Foods,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rfi</dc:creator>
  <cp:keywords/>
  <dc:description/>
  <cp:lastModifiedBy/>
  <cp:revision/>
  <dcterms:created xsi:type="dcterms:W3CDTF">2011-04-21T18:07:03Z</dcterms:created>
  <dcterms:modified xsi:type="dcterms:W3CDTF">2025-09-19T16:58:11Z</dcterms:modified>
  <cp:category/>
  <cp:contentStatus/>
</cp:coreProperties>
</file>