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RAIN\123data\crop calculator files\"/>
    </mc:Choice>
  </mc:AlternateContent>
  <xr:revisionPtr revIDLastSave="0" documentId="13_ncr:1_{419C2079-0A34-459E-8486-ABA46D9A1B8F}" xr6:coauthVersionLast="47" xr6:coauthVersionMax="47" xr10:uidLastSave="{00000000-0000-0000-0000-000000000000}"/>
  <bookViews>
    <workbookView xWindow="1170" yWindow="1170" windowWidth="18135" windowHeight="15660" xr2:uid="{00000000-000D-0000-FFFF-FFFF00000000}"/>
  </bookViews>
  <sheets>
    <sheet name="Cost and Return" sheetId="1" r:id="rId1"/>
    <sheet name="Cost and Return Averaged Rice" sheetId="2" r:id="rId2"/>
    <sheet name="Cost and Return CropShare" sheetId="3" r:id="rId3"/>
  </sheets>
  <definedNames>
    <definedName name="_xlnm.Print_Area" localSheetId="0">'Cost and Return'!$B$2:$J$29</definedName>
    <definedName name="_xlnm.Print_Area" localSheetId="1">'Cost and Return Averaged Rice'!$A$1:$M$28</definedName>
    <definedName name="_xlnm.Print_Area" localSheetId="2">'Cost and Return CropShare'!$A$1:$I$41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21" i="1" s="1"/>
  <c r="G16" i="3"/>
  <c r="F16" i="3"/>
  <c r="E16" i="3"/>
  <c r="E18" i="1"/>
  <c r="E21" i="1" s="1"/>
  <c r="C16" i="3"/>
  <c r="H5" i="3"/>
  <c r="G5" i="3"/>
  <c r="G27" i="3" s="1"/>
  <c r="F5" i="3"/>
  <c r="F27" i="3" s="1"/>
  <c r="E5" i="3"/>
  <c r="E27" i="3" s="1"/>
  <c r="D5" i="3"/>
  <c r="D27" i="3" s="1"/>
  <c r="C5" i="3"/>
  <c r="C27" i="3" s="1"/>
  <c r="H5" i="2"/>
  <c r="F9" i="2"/>
  <c r="E9" i="2"/>
  <c r="D9" i="2"/>
  <c r="C9" i="2"/>
  <c r="F5" i="2"/>
  <c r="E5" i="2"/>
  <c r="D5" i="2"/>
  <c r="C5" i="2"/>
  <c r="A26" i="2"/>
  <c r="E9" i="3"/>
  <c r="E31" i="3" s="1"/>
  <c r="G9" i="3"/>
  <c r="G31" i="3" s="1"/>
  <c r="A41" i="3"/>
  <c r="A39" i="3"/>
  <c r="A37" i="3"/>
  <c r="A35" i="3"/>
  <c r="H32" i="3"/>
  <c r="G32" i="3"/>
  <c r="F32" i="3"/>
  <c r="E32" i="3"/>
  <c r="D32" i="3"/>
  <c r="C32" i="3"/>
  <c r="H16" i="3"/>
  <c r="D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9" i="3"/>
  <c r="H31" i="3" s="1"/>
  <c r="F9" i="3"/>
  <c r="F31" i="3" s="1"/>
  <c r="D9" i="3"/>
  <c r="D31" i="3" s="1"/>
  <c r="C9" i="3"/>
  <c r="C31" i="3" s="1"/>
  <c r="C6" i="3"/>
  <c r="C28" i="3" s="1"/>
  <c r="H6" i="3"/>
  <c r="H28" i="3" s="1"/>
  <c r="G6" i="3"/>
  <c r="G28" i="3" s="1"/>
  <c r="F6" i="3"/>
  <c r="F28" i="3" s="1"/>
  <c r="E6" i="3"/>
  <c r="E28" i="3" s="1"/>
  <c r="D6" i="3"/>
  <c r="D28" i="3" s="1"/>
  <c r="E9" i="1"/>
  <c r="E12" i="1" s="1"/>
  <c r="D18" i="1"/>
  <c r="D21" i="1" s="1"/>
  <c r="I18" i="1"/>
  <c r="I21" i="1" s="1"/>
  <c r="I9" i="1"/>
  <c r="I12" i="1" s="1"/>
  <c r="F14" i="2"/>
  <c r="D14" i="2"/>
  <c r="D8" i="1"/>
  <c r="D9" i="1"/>
  <c r="D12" i="1" s="1"/>
  <c r="I16" i="2"/>
  <c r="I15" i="2"/>
  <c r="I14" i="2"/>
  <c r="I13" i="2"/>
  <c r="H16" i="2"/>
  <c r="H15" i="2"/>
  <c r="H14" i="2"/>
  <c r="H13" i="2"/>
  <c r="F16" i="2"/>
  <c r="F15" i="2"/>
  <c r="F13" i="2"/>
  <c r="E16" i="2"/>
  <c r="E15" i="2"/>
  <c r="E13" i="2"/>
  <c r="D15" i="2"/>
  <c r="D13" i="2"/>
  <c r="C16" i="2"/>
  <c r="C15" i="2"/>
  <c r="C14" i="2"/>
  <c r="A28" i="2"/>
  <c r="A24" i="2"/>
  <c r="A22" i="2"/>
  <c r="I6" i="2"/>
  <c r="H6" i="2"/>
  <c r="I5" i="2"/>
  <c r="F6" i="2"/>
  <c r="E6" i="2"/>
  <c r="D6" i="2"/>
  <c r="C6" i="2"/>
  <c r="F8" i="1"/>
  <c r="F9" i="1"/>
  <c r="F12" i="1" s="1"/>
  <c r="H9" i="1"/>
  <c r="H12" i="1" s="1"/>
  <c r="H18" i="1"/>
  <c r="H21" i="1" s="1"/>
  <c r="E8" i="1"/>
  <c r="G8" i="1"/>
  <c r="G9" i="1"/>
  <c r="G12" i="1" s="1"/>
  <c r="G18" i="1"/>
  <c r="G21" i="1" s="1"/>
  <c r="E14" i="2"/>
  <c r="G9" i="2" l="1"/>
  <c r="D16" i="2"/>
  <c r="G16" i="2" s="1"/>
  <c r="H8" i="3"/>
  <c r="H11" i="3" s="1"/>
  <c r="F17" i="3"/>
  <c r="F20" i="3" s="1"/>
  <c r="G30" i="3"/>
  <c r="G33" i="3" s="1"/>
  <c r="H27" i="3"/>
  <c r="H29" i="3" s="1"/>
  <c r="C30" i="3"/>
  <c r="C33" i="3" s="1"/>
  <c r="D29" i="3"/>
  <c r="E29" i="3"/>
  <c r="E30" i="3"/>
  <c r="E33" i="3" s="1"/>
  <c r="F29" i="3"/>
  <c r="F30" i="3"/>
  <c r="F33" i="3" s="1"/>
  <c r="H17" i="3"/>
  <c r="D8" i="3"/>
  <c r="D11" i="3" s="1"/>
  <c r="C17" i="3"/>
  <c r="C20" i="3" s="1"/>
  <c r="E8" i="3"/>
  <c r="E11" i="3" s="1"/>
  <c r="D17" i="3"/>
  <c r="D20" i="3" s="1"/>
  <c r="E17" i="3"/>
  <c r="E20" i="3" s="1"/>
  <c r="G29" i="3"/>
  <c r="D30" i="3"/>
  <c r="D33" i="3" s="1"/>
  <c r="C29" i="3"/>
  <c r="C8" i="3"/>
  <c r="C11" i="3" s="1"/>
  <c r="E7" i="3"/>
  <c r="D7" i="3"/>
  <c r="F8" i="3"/>
  <c r="F11" i="3" s="1"/>
  <c r="F7" i="3"/>
  <c r="G8" i="3"/>
  <c r="G11" i="3" s="1"/>
  <c r="G17" i="3"/>
  <c r="G20" i="3" s="1"/>
  <c r="C7" i="3"/>
  <c r="G6" i="2"/>
  <c r="C13" i="2"/>
  <c r="G13" i="2" s="1"/>
  <c r="I20" i="1"/>
  <c r="C7" i="2"/>
  <c r="E7" i="2"/>
  <c r="D8" i="2"/>
  <c r="D11" i="2" s="1"/>
  <c r="H8" i="2"/>
  <c r="H11" i="2" s="1"/>
  <c r="F8" i="2"/>
  <c r="F11" i="2" s="1"/>
  <c r="I8" i="2"/>
  <c r="I11" i="2" s="1"/>
  <c r="E8" i="2"/>
  <c r="E11" i="2" s="1"/>
  <c r="I17" i="2"/>
  <c r="I20" i="2" s="1"/>
  <c r="H17" i="2"/>
  <c r="H20" i="2" s="1"/>
  <c r="H20" i="1"/>
  <c r="G15" i="2"/>
  <c r="F17" i="2"/>
  <c r="F20" i="2" s="1"/>
  <c r="G14" i="2"/>
  <c r="G20" i="1"/>
  <c r="F20" i="1"/>
  <c r="E17" i="2"/>
  <c r="E20" i="2" s="1"/>
  <c r="E20" i="1"/>
  <c r="D20" i="1"/>
  <c r="D7" i="2"/>
  <c r="F7" i="2"/>
  <c r="C8" i="2"/>
  <c r="C11" i="2" s="1"/>
  <c r="G5" i="2"/>
  <c r="D17" i="2" l="1"/>
  <c r="D20" i="2" s="1"/>
  <c r="C19" i="3"/>
  <c r="D19" i="3"/>
  <c r="H30" i="3"/>
  <c r="H33" i="3" s="1"/>
  <c r="H19" i="3"/>
  <c r="F19" i="3"/>
  <c r="G19" i="3"/>
  <c r="E19" i="3"/>
  <c r="H20" i="3"/>
  <c r="C17" i="2"/>
  <c r="C20" i="2" s="1"/>
  <c r="I19" i="2"/>
  <c r="H19" i="2"/>
  <c r="F19" i="2"/>
  <c r="G17" i="2"/>
  <c r="G20" i="2" s="1"/>
  <c r="E19" i="2"/>
  <c r="D19" i="2"/>
  <c r="G8" i="2"/>
  <c r="G11" i="2" s="1"/>
  <c r="G7" i="2"/>
  <c r="C19" i="2" l="1"/>
  <c r="G19" i="2"/>
</calcChain>
</file>

<file path=xl/sharedStrings.xml><?xml version="1.0" encoding="utf-8"?>
<sst xmlns="http://schemas.openxmlformats.org/spreadsheetml/2006/main" count="124" uniqueCount="37">
  <si>
    <t>Futures</t>
  </si>
  <si>
    <t>Basis</t>
  </si>
  <si>
    <t>Yield</t>
  </si>
  <si>
    <t>Producer Share</t>
  </si>
  <si>
    <t>Gross Revenue</t>
  </si>
  <si>
    <t>Seed</t>
  </si>
  <si>
    <t>Fertilizer</t>
  </si>
  <si>
    <t>Chemicals</t>
  </si>
  <si>
    <t>Total Cash Costs</t>
  </si>
  <si>
    <t>(bu. or lb.)/  acre</t>
  </si>
  <si>
    <t>%</t>
  </si>
  <si>
    <t>$/acre</t>
  </si>
  <si>
    <t>Rice, Conventional</t>
  </si>
  <si>
    <t>$/cwt</t>
  </si>
  <si>
    <t>$/bu</t>
  </si>
  <si>
    <t>Operating Costs Per Unit</t>
  </si>
  <si>
    <t>Returns Over Cash Costs</t>
  </si>
  <si>
    <t>Corn,             Furrow Irr.</t>
  </si>
  <si>
    <t>Soybeans,     Furrow Irr.</t>
  </si>
  <si>
    <t>Net Forward Price</t>
  </si>
  <si>
    <t>$/unit</t>
  </si>
  <si>
    <t>$/bu or lb</t>
  </si>
  <si>
    <t>Rice futures and basis in CWT. Forward price provided in bu. and CWT.</t>
  </si>
  <si>
    <t>Rice,              Clearfield        Variety</t>
  </si>
  <si>
    <t>Rice,      Hybrid</t>
  </si>
  <si>
    <t>Rice      (Avg.)</t>
  </si>
  <si>
    <t>For current futures and basis values, contact your local drier.</t>
  </si>
  <si>
    <t>Rice,    FullPage Hybrid</t>
  </si>
  <si>
    <t>Other Expenses</t>
  </si>
  <si>
    <t>Land Owner Share</t>
  </si>
  <si>
    <t xml:space="preserve">            2026 COST AND RETURN ESTIMATES</t>
  </si>
  <si>
    <t xml:space="preserve">    2026 COST AND RETURN ESTIMATES</t>
  </si>
  <si>
    <t xml:space="preserve">           2026 COST AND RETURN ESTIMATES (CROPSHARE- GROWER)</t>
  </si>
  <si>
    <t xml:space="preserve">      2026 COST AND RETURN ESTIMATES (CROPSHARE- LAND OWNER)</t>
  </si>
  <si>
    <r>
      <t xml:space="preserve">Input costs and yields are based on the </t>
    </r>
    <r>
      <rPr>
        <sz val="11"/>
        <color indexed="8"/>
        <rFont val="Calibri"/>
        <family val="2"/>
      </rPr>
      <t xml:space="preserve">2026 </t>
    </r>
    <r>
      <rPr>
        <sz val="11"/>
        <color theme="1"/>
        <rFont val="Calibri"/>
        <family val="2"/>
        <scheme val="minor"/>
      </rPr>
      <t>UofA Division of Agriculture crop production budgets, released Oct. 2025.</t>
    </r>
  </si>
  <si>
    <t>Rice,    MaxAce Hybrid</t>
  </si>
  <si>
    <t>Futures and basis values are for information purposes only and are current as of 2-6-26.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</si>
</sst>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_);[Red]\(0.00\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4" xfId="0" applyFont="1" applyFill="1" applyBorder="1"/>
    <xf numFmtId="0" fontId="2" fillId="0" borderId="4" xfId="0" applyFont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4" fontId="0" fillId="0" borderId="5" xfId="0" applyNumberFormat="1" applyBorder="1"/>
    <xf numFmtId="0" fontId="0" fillId="0" borderId="6" xfId="0" applyBorder="1"/>
    <xf numFmtId="9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9" fontId="0" fillId="0" borderId="3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5" fillId="5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9" fontId="0" fillId="0" borderId="2" xfId="0" applyNumberFormat="1" applyBorder="1" applyAlignment="1" applyProtection="1">
      <alignment horizontal="center"/>
      <protection locked="0"/>
    </xf>
    <xf numFmtId="164" fontId="4" fillId="7" borderId="4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6" borderId="3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4" fillId="8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165" fontId="0" fillId="0" borderId="5" xfId="0" applyNumberFormat="1" applyBorder="1" applyAlignment="1" applyProtection="1">
      <alignment horizontal="center"/>
      <protection locked="0"/>
    </xf>
    <xf numFmtId="164" fontId="4" fillId="4" borderId="5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9" borderId="3" xfId="0" applyNumberFormat="1" applyFont="1" applyFill="1" applyBorder="1" applyAlignment="1">
      <alignment horizontal="center"/>
    </xf>
    <xf numFmtId="164" fontId="4" fillId="10" borderId="3" xfId="0" applyNumberFormat="1" applyFont="1" applyFill="1" applyBorder="1" applyAlignment="1">
      <alignment horizontal="center"/>
    </xf>
    <xf numFmtId="164" fontId="4" fillId="8" borderId="3" xfId="0" applyNumberFormat="1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164" fontId="4" fillId="6" borderId="10" xfId="0" applyNumberFormat="1" applyFont="1" applyFill="1" applyBorder="1" applyAlignment="1">
      <alignment horizontal="center"/>
    </xf>
    <xf numFmtId="164" fontId="4" fillId="11" borderId="3" xfId="0" applyNumberFormat="1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2" borderId="3" xfId="0" applyFont="1" applyFill="1" applyBorder="1"/>
    <xf numFmtId="0" fontId="8" fillId="3" borderId="3" xfId="0" applyFont="1" applyFill="1" applyBorder="1" applyAlignment="1">
      <alignment horizontal="center"/>
    </xf>
    <xf numFmtId="166" fontId="8" fillId="7" borderId="3" xfId="0" applyNumberFormat="1" applyFont="1" applyFill="1" applyBorder="1" applyAlignment="1">
      <alignment horizontal="center"/>
    </xf>
    <xf numFmtId="166" fontId="8" fillId="6" borderId="3" xfId="0" applyNumberFormat="1" applyFont="1" applyFill="1" applyBorder="1" applyAlignment="1">
      <alignment horizontal="center"/>
    </xf>
    <xf numFmtId="166" fontId="8" fillId="5" borderId="3" xfId="0" applyNumberFormat="1" applyFont="1" applyFill="1" applyBorder="1" applyAlignment="1">
      <alignment horizontal="center"/>
    </xf>
    <xf numFmtId="166" fontId="8" fillId="8" borderId="3" xfId="0" applyNumberFormat="1" applyFont="1" applyFill="1" applyBorder="1" applyAlignment="1">
      <alignment horizontal="center"/>
    </xf>
    <xf numFmtId="166" fontId="8" fillId="10" borderId="3" xfId="0" applyNumberFormat="1" applyFont="1" applyFill="1" applyBorder="1" applyAlignment="1">
      <alignment horizontal="center"/>
    </xf>
    <xf numFmtId="166" fontId="8" fillId="9" borderId="3" xfId="0" applyNumberFormat="1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1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4" fillId="4" borderId="10" xfId="0" applyNumberFormat="1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vertical="center"/>
    </xf>
    <xf numFmtId="164" fontId="4" fillId="4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123825</xdr:rowOff>
    </xdr:from>
    <xdr:to>
      <xdr:col>2</xdr:col>
      <xdr:colOff>504825</xdr:colOff>
      <xdr:row>4</xdr:row>
      <xdr:rowOff>152400</xdr:rowOff>
    </xdr:to>
    <xdr:pic>
      <xdr:nvPicPr>
        <xdr:cNvPr id="1786" name="Picture 4">
          <a:extLst>
            <a:ext uri="{FF2B5EF4-FFF2-40B4-BE49-F238E27FC236}">
              <a16:creationId xmlns:a16="http://schemas.microsoft.com/office/drawing/2014/main" id="{63EC4CAC-917A-4477-0051-1DA989219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1866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504825</xdr:colOff>
      <xdr:row>3</xdr:row>
      <xdr:rowOff>152400</xdr:rowOff>
    </xdr:to>
    <xdr:pic>
      <xdr:nvPicPr>
        <xdr:cNvPr id="37068" name="Picture 4">
          <a:extLst>
            <a:ext uri="{FF2B5EF4-FFF2-40B4-BE49-F238E27FC236}">
              <a16:creationId xmlns:a16="http://schemas.microsoft.com/office/drawing/2014/main" id="{1B35EC3C-1DE5-3707-2835-2A96BFA7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1866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504825</xdr:colOff>
      <xdr:row>3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E1EC5F1-EF06-44D9-AA23-45613DC5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1866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371475</xdr:colOff>
      <xdr:row>23</xdr:row>
      <xdr:rowOff>123825</xdr:rowOff>
    </xdr:from>
    <xdr:ext cx="1866900" cy="466725"/>
    <xdr:pic>
      <xdr:nvPicPr>
        <xdr:cNvPr id="3" name="Picture 4">
          <a:extLst>
            <a:ext uri="{FF2B5EF4-FFF2-40B4-BE49-F238E27FC236}">
              <a16:creationId xmlns:a16="http://schemas.microsoft.com/office/drawing/2014/main" id="{1F87BD67-4A45-40BB-AAE4-359B996F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3850"/>
          <a:ext cx="1866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9"/>
  <sheetViews>
    <sheetView tabSelected="1" zoomScaleNormal="100" workbookViewId="0">
      <selection activeCell="K29" sqref="K29"/>
    </sheetView>
  </sheetViews>
  <sheetFormatPr defaultRowHeight="15" x14ac:dyDescent="0.25"/>
  <cols>
    <col min="1" max="1" width="2.28515625" customWidth="1"/>
    <col min="2" max="2" width="26" bestFit="1" customWidth="1"/>
    <col min="3" max="4" width="13.42578125" customWidth="1"/>
    <col min="5" max="5" width="13.7109375" style="16" customWidth="1"/>
    <col min="6" max="6" width="11.7109375" customWidth="1"/>
    <col min="7" max="7" width="15.28515625" customWidth="1"/>
    <col min="8" max="8" width="14.42578125" customWidth="1"/>
    <col min="9" max="9" width="13.42578125" customWidth="1"/>
    <col min="10" max="10" width="2" customWidth="1"/>
  </cols>
  <sheetData>
    <row r="1" spans="2:21" ht="9.75" customHeight="1" thickBot="1" x14ac:dyDescent="0.3"/>
    <row r="2" spans="2:21" ht="15.75" customHeight="1" thickTop="1" x14ac:dyDescent="0.25">
      <c r="B2" s="60"/>
      <c r="C2" s="61"/>
      <c r="D2" s="66"/>
      <c r="E2" s="67"/>
      <c r="F2" s="67"/>
      <c r="G2" s="67"/>
      <c r="H2" s="67"/>
      <c r="I2" s="67"/>
      <c r="J2" s="1"/>
    </row>
    <row r="3" spans="2:21" ht="18.75" x14ac:dyDescent="0.25">
      <c r="B3" s="62"/>
      <c r="C3" s="63"/>
      <c r="D3" s="68"/>
      <c r="E3" s="76" t="s">
        <v>30</v>
      </c>
      <c r="I3" s="69"/>
      <c r="J3" s="1"/>
    </row>
    <row r="4" spans="2:21" ht="15.75" thickBot="1" x14ac:dyDescent="0.3">
      <c r="B4" s="62"/>
      <c r="C4" s="63"/>
      <c r="D4" s="70"/>
      <c r="E4" s="71"/>
      <c r="G4" s="71"/>
      <c r="H4" s="71"/>
      <c r="I4" s="71"/>
      <c r="J4" s="1"/>
    </row>
    <row r="5" spans="2:21" ht="46.5" thickTop="1" thickBot="1" x14ac:dyDescent="0.3">
      <c r="B5" s="64"/>
      <c r="C5" s="65"/>
      <c r="D5" s="44" t="s">
        <v>35</v>
      </c>
      <c r="E5" s="23" t="s">
        <v>23</v>
      </c>
      <c r="F5" s="59" t="s">
        <v>24</v>
      </c>
      <c r="G5" s="21" t="s">
        <v>12</v>
      </c>
      <c r="H5" s="57" t="s">
        <v>18</v>
      </c>
      <c r="I5" s="58" t="s">
        <v>17</v>
      </c>
      <c r="J5" s="1"/>
    </row>
    <row r="6" spans="2:21" ht="16.5" thickTop="1" thickBot="1" x14ac:dyDescent="0.3">
      <c r="B6" s="2" t="s">
        <v>0</v>
      </c>
      <c r="C6" s="7"/>
      <c r="D6" s="48">
        <v>12.12</v>
      </c>
      <c r="E6" s="36">
        <v>12.12</v>
      </c>
      <c r="F6" s="48">
        <v>12.12</v>
      </c>
      <c r="G6" s="37">
        <v>12.12</v>
      </c>
      <c r="H6" s="34">
        <v>10.94</v>
      </c>
      <c r="I6" s="85">
        <v>4.43</v>
      </c>
    </row>
    <row r="7" spans="2:21" ht="16.5" thickTop="1" thickBot="1" x14ac:dyDescent="0.3">
      <c r="B7" s="3" t="s">
        <v>1</v>
      </c>
      <c r="C7" s="22" t="s">
        <v>20</v>
      </c>
      <c r="D7" s="18">
        <v>-0.6</v>
      </c>
      <c r="E7" s="18">
        <v>-0.6</v>
      </c>
      <c r="F7" s="18">
        <v>-0.6</v>
      </c>
      <c r="G7" s="18">
        <v>-0.6</v>
      </c>
      <c r="H7" s="18">
        <v>-0.24</v>
      </c>
      <c r="I7" s="18">
        <v>-0.1</v>
      </c>
    </row>
    <row r="8" spans="2:21" ht="16.5" thickTop="1" thickBot="1" x14ac:dyDescent="0.3">
      <c r="B8" s="72" t="s">
        <v>19</v>
      </c>
      <c r="C8" s="22" t="s">
        <v>13</v>
      </c>
      <c r="D8" s="25">
        <f>(D6+D7)</f>
        <v>11.52</v>
      </c>
      <c r="E8" s="25">
        <f>(E6+E7)</f>
        <v>11.52</v>
      </c>
      <c r="F8" s="25">
        <f>(F6+F7)</f>
        <v>11.52</v>
      </c>
      <c r="G8" s="25">
        <f>(G6+G7)</f>
        <v>11.52</v>
      </c>
      <c r="H8" s="19"/>
      <c r="I8" s="33"/>
      <c r="J8" s="1"/>
    </row>
    <row r="9" spans="2:21" ht="16.5" thickTop="1" thickBot="1" x14ac:dyDescent="0.3">
      <c r="B9" s="73"/>
      <c r="C9" s="7" t="s">
        <v>14</v>
      </c>
      <c r="D9" s="43">
        <f>ROUND(((D6+D7)*0.45),2)</f>
        <v>5.18</v>
      </c>
      <c r="E9" s="42">
        <f>ROUND(((E6+E7)*0.45),2)</f>
        <v>5.18</v>
      </c>
      <c r="F9" s="38">
        <f>ROUND(((F6+F7)*0.45),2)</f>
        <v>5.18</v>
      </c>
      <c r="G9" s="41">
        <f>ROUND(((G6+G7)*0.45),2)</f>
        <v>5.18</v>
      </c>
      <c r="H9" s="40">
        <f>(H6+H7)</f>
        <v>10.7</v>
      </c>
      <c r="I9" s="39">
        <f>(I6+I7)</f>
        <v>4.33</v>
      </c>
      <c r="J9" s="1"/>
    </row>
    <row r="10" spans="2:21" ht="31.5" thickTop="1" thickBot="1" x14ac:dyDescent="0.3">
      <c r="B10" s="4" t="s">
        <v>2</v>
      </c>
      <c r="C10" s="8" t="s">
        <v>9</v>
      </c>
      <c r="D10" s="77">
        <v>170</v>
      </c>
      <c r="E10" s="78">
        <v>170</v>
      </c>
      <c r="F10" s="77">
        <v>190</v>
      </c>
      <c r="G10" s="79">
        <v>170</v>
      </c>
      <c r="H10" s="80">
        <v>60</v>
      </c>
      <c r="I10" s="79">
        <v>200</v>
      </c>
      <c r="J10" s="1"/>
      <c r="K10" s="90"/>
    </row>
    <row r="11" spans="2:21" ht="16.5" thickTop="1" thickBot="1" x14ac:dyDescent="0.3">
      <c r="B11" s="4" t="s">
        <v>3</v>
      </c>
      <c r="C11" s="9" t="s">
        <v>10</v>
      </c>
      <c r="D11" s="26">
        <v>1</v>
      </c>
      <c r="E11" s="17">
        <v>1</v>
      </c>
      <c r="F11" s="26">
        <v>1</v>
      </c>
      <c r="G11" s="17">
        <v>1</v>
      </c>
      <c r="H11" s="14">
        <v>1</v>
      </c>
      <c r="I11" s="17">
        <v>1</v>
      </c>
      <c r="J11" s="1"/>
    </row>
    <row r="12" spans="2:21" ht="16.5" thickTop="1" thickBot="1" x14ac:dyDescent="0.3">
      <c r="B12" s="5" t="s">
        <v>4</v>
      </c>
      <c r="C12" s="45" t="s">
        <v>11</v>
      </c>
      <c r="D12" s="43">
        <f t="shared" ref="D12:H12" si="0">ROUND((D9*D10),2)*D11</f>
        <v>880.6</v>
      </c>
      <c r="E12" s="29">
        <f t="shared" si="0"/>
        <v>880.6</v>
      </c>
      <c r="F12" s="38">
        <f>ROUND((F9*F10),2)*F11</f>
        <v>984.2</v>
      </c>
      <c r="G12" s="41">
        <f t="shared" si="0"/>
        <v>880.6</v>
      </c>
      <c r="H12" s="40">
        <f t="shared" si="0"/>
        <v>642</v>
      </c>
      <c r="I12" s="39">
        <f>ROUND((I9*I10),2)*I11</f>
        <v>866</v>
      </c>
      <c r="J12" s="1"/>
    </row>
    <row r="13" spans="2:21" ht="16.5" thickTop="1" thickBot="1" x14ac:dyDescent="0.3">
      <c r="B13" s="6"/>
      <c r="C13" s="11"/>
      <c r="D13" s="24"/>
      <c r="E13" s="15"/>
      <c r="F13" s="24"/>
      <c r="G13" s="15"/>
      <c r="H13" s="15"/>
      <c r="I13" s="15"/>
      <c r="J13" s="1"/>
    </row>
    <row r="14" spans="2:21" ht="16.5" thickTop="1" thickBot="1" x14ac:dyDescent="0.3">
      <c r="B14" s="4" t="s">
        <v>5</v>
      </c>
      <c r="C14" s="7" t="s">
        <v>11</v>
      </c>
      <c r="D14" s="81">
        <v>175</v>
      </c>
      <c r="E14" s="81">
        <v>129.6</v>
      </c>
      <c r="F14" s="81">
        <v>152</v>
      </c>
      <c r="G14" s="82">
        <v>35.03</v>
      </c>
      <c r="H14" s="81">
        <v>89.86</v>
      </c>
      <c r="I14" s="82">
        <v>124.48</v>
      </c>
      <c r="J14" s="1"/>
      <c r="K14" s="74"/>
    </row>
    <row r="15" spans="2:21" ht="16.5" thickTop="1" thickBot="1" x14ac:dyDescent="0.3">
      <c r="B15" s="4" t="s">
        <v>6</v>
      </c>
      <c r="C15" s="7" t="s">
        <v>11</v>
      </c>
      <c r="D15" s="81">
        <v>159.34</v>
      </c>
      <c r="E15" s="81">
        <v>159.34</v>
      </c>
      <c r="F15" s="81">
        <v>160.57</v>
      </c>
      <c r="G15" s="82">
        <v>159.34</v>
      </c>
      <c r="H15" s="81">
        <v>58.45</v>
      </c>
      <c r="I15" s="82">
        <v>302.14</v>
      </c>
      <c r="J15" s="1"/>
      <c r="K15" s="74"/>
    </row>
    <row r="16" spans="2:21" ht="16.5" thickTop="1" thickBot="1" x14ac:dyDescent="0.3">
      <c r="B16" s="3" t="s">
        <v>7</v>
      </c>
      <c r="C16" s="7" t="s">
        <v>11</v>
      </c>
      <c r="D16" s="82">
        <v>126.66</v>
      </c>
      <c r="E16" s="82">
        <v>129.38999999999999</v>
      </c>
      <c r="F16" s="82">
        <v>142.37</v>
      </c>
      <c r="G16" s="84">
        <v>147.93</v>
      </c>
      <c r="H16" s="81">
        <v>102.95</v>
      </c>
      <c r="I16" s="82">
        <v>53.77</v>
      </c>
      <c r="J16" s="1"/>
      <c r="K16" s="74"/>
      <c r="S16" s="75"/>
      <c r="T16" s="75"/>
      <c r="U16" s="75"/>
    </row>
    <row r="17" spans="2:11" ht="16.5" thickTop="1" thickBot="1" x14ac:dyDescent="0.3">
      <c r="B17" s="3" t="s">
        <v>28</v>
      </c>
      <c r="C17" s="7" t="s">
        <v>11</v>
      </c>
      <c r="D17" s="81">
        <v>501.14</v>
      </c>
      <c r="E17" s="81">
        <v>496.67</v>
      </c>
      <c r="F17" s="81">
        <v>521.86</v>
      </c>
      <c r="G17" s="82">
        <v>493.53</v>
      </c>
      <c r="H17" s="81">
        <v>217.17</v>
      </c>
      <c r="I17" s="82">
        <v>346.7</v>
      </c>
      <c r="J17" s="1"/>
      <c r="K17" s="74"/>
    </row>
    <row r="18" spans="2:11" ht="16.5" thickTop="1" thickBot="1" x14ac:dyDescent="0.3">
      <c r="B18" s="32" t="s">
        <v>8</v>
      </c>
      <c r="C18" s="7" t="s">
        <v>11</v>
      </c>
      <c r="D18" s="43">
        <f t="shared" ref="D18:I18" si="1">SUM(D14:D17)</f>
        <v>962.14</v>
      </c>
      <c r="E18" s="29">
        <f t="shared" si="1"/>
        <v>915</v>
      </c>
      <c r="F18" s="38">
        <f t="shared" si="1"/>
        <v>976.8</v>
      </c>
      <c r="G18" s="41">
        <f t="shared" si="1"/>
        <v>835.82999999999993</v>
      </c>
      <c r="H18" s="40">
        <f t="shared" si="1"/>
        <v>468.42999999999995</v>
      </c>
      <c r="I18" s="39">
        <f t="shared" si="1"/>
        <v>827.08999999999992</v>
      </c>
      <c r="K18" s="75"/>
    </row>
    <row r="19" spans="2:11" ht="16.5" thickTop="1" thickBot="1" x14ac:dyDescent="0.3">
      <c r="B19" s="6"/>
      <c r="C19" s="11"/>
      <c r="D19" s="11"/>
      <c r="E19" s="15"/>
      <c r="F19" s="11"/>
      <c r="G19" s="12"/>
      <c r="H19" s="15"/>
      <c r="I19" s="15"/>
      <c r="J19" s="1"/>
    </row>
    <row r="20" spans="2:11" ht="20.25" thickTop="1" thickBot="1" x14ac:dyDescent="0.35">
      <c r="B20" s="49" t="s">
        <v>16</v>
      </c>
      <c r="C20" s="50" t="s">
        <v>11</v>
      </c>
      <c r="D20" s="51">
        <f t="shared" ref="D20:I20" si="2">(D12-D18)</f>
        <v>-81.539999999999964</v>
      </c>
      <c r="E20" s="52">
        <f t="shared" si="2"/>
        <v>-34.399999999999977</v>
      </c>
      <c r="F20" s="56">
        <f t="shared" si="2"/>
        <v>7.4000000000000909</v>
      </c>
      <c r="G20" s="53">
        <f t="shared" si="2"/>
        <v>44.770000000000095</v>
      </c>
      <c r="H20" s="54">
        <f t="shared" si="2"/>
        <v>173.57000000000005</v>
      </c>
      <c r="I20" s="55">
        <f t="shared" si="2"/>
        <v>38.910000000000082</v>
      </c>
    </row>
    <row r="21" spans="2:11" ht="16.5" thickTop="1" thickBot="1" x14ac:dyDescent="0.3">
      <c r="B21" s="32" t="s">
        <v>15</v>
      </c>
      <c r="C21" s="10" t="s">
        <v>21</v>
      </c>
      <c r="D21" s="27">
        <f t="shared" ref="D21:I21" si="3">(D18/D10)</f>
        <v>5.6596470588235297</v>
      </c>
      <c r="E21" s="29">
        <f t="shared" si="3"/>
        <v>5.382352941176471</v>
      </c>
      <c r="F21" s="38">
        <f t="shared" si="3"/>
        <v>5.1410526315789475</v>
      </c>
      <c r="G21" s="30">
        <f t="shared" si="3"/>
        <v>4.9166470588235294</v>
      </c>
      <c r="H21" s="31">
        <f t="shared" si="3"/>
        <v>7.8071666666666655</v>
      </c>
      <c r="I21" s="39">
        <f t="shared" si="3"/>
        <v>4.1354499999999996</v>
      </c>
      <c r="J21" s="1"/>
    </row>
    <row r="22" spans="2:11" ht="15.75" thickTop="1" x14ac:dyDescent="0.25">
      <c r="E22" s="28"/>
      <c r="G22" s="13"/>
      <c r="H22" s="13"/>
      <c r="I22" s="13"/>
    </row>
    <row r="23" spans="2:11" x14ac:dyDescent="0.25">
      <c r="B23" t="s">
        <v>22</v>
      </c>
      <c r="E23"/>
    </row>
    <row r="25" spans="2:11" x14ac:dyDescent="0.25">
      <c r="B25" t="s">
        <v>34</v>
      </c>
      <c r="E25"/>
    </row>
    <row r="26" spans="2:11" x14ac:dyDescent="0.25">
      <c r="B26" s="89"/>
      <c r="E26"/>
    </row>
    <row r="27" spans="2:11" ht="15.75" x14ac:dyDescent="0.25">
      <c r="B27" s="46" t="s">
        <v>36</v>
      </c>
      <c r="C27" s="46"/>
      <c r="D27" s="46"/>
    </row>
    <row r="29" spans="2:11" ht="15.75" x14ac:dyDescent="0.25">
      <c r="B29" s="46" t="s">
        <v>26</v>
      </c>
      <c r="C29" s="46"/>
      <c r="D29" s="46"/>
      <c r="E29" s="47"/>
      <c r="G29" s="46"/>
      <c r="H29" s="46"/>
    </row>
  </sheetData>
  <sheetProtection selectLockedCells="1"/>
  <printOptions horizontalCentered="1" verticalCentered="1"/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zoomScale="80" zoomScaleNormal="80" workbookViewId="0">
      <selection activeCell="G2" sqref="G2"/>
    </sheetView>
  </sheetViews>
  <sheetFormatPr defaultRowHeight="15" x14ac:dyDescent="0.25"/>
  <cols>
    <col min="1" max="1" width="26" bestFit="1" customWidth="1"/>
    <col min="2" max="2" width="13.42578125" customWidth="1"/>
    <col min="3" max="3" width="13.42578125" hidden="1" customWidth="1"/>
    <col min="4" max="4" width="13.7109375" style="16" hidden="1" customWidth="1"/>
    <col min="5" max="5" width="11.7109375" hidden="1" customWidth="1"/>
    <col min="6" max="6" width="15.28515625" hidden="1" customWidth="1"/>
    <col min="7" max="7" width="12.7109375" customWidth="1"/>
    <col min="8" max="8" width="14.42578125" customWidth="1"/>
    <col min="9" max="9" width="17" customWidth="1"/>
    <col min="10" max="10" width="2" customWidth="1"/>
  </cols>
  <sheetData>
    <row r="1" spans="1:11" ht="15.75" customHeight="1" thickTop="1" x14ac:dyDescent="0.25">
      <c r="A1" s="60"/>
      <c r="B1" s="61"/>
      <c r="C1" s="66"/>
      <c r="D1" s="67"/>
      <c r="E1" s="67"/>
      <c r="F1" s="67"/>
      <c r="G1" s="87"/>
      <c r="H1" s="67"/>
      <c r="I1" s="67"/>
      <c r="J1" s="1"/>
    </row>
    <row r="2" spans="1:11" ht="18.75" x14ac:dyDescent="0.25">
      <c r="A2" s="62"/>
      <c r="B2" s="63"/>
      <c r="C2" s="68"/>
      <c r="D2" s="69"/>
      <c r="E2" s="76"/>
      <c r="G2" s="88" t="s">
        <v>31</v>
      </c>
      <c r="I2" s="69"/>
      <c r="J2" s="1"/>
    </row>
    <row r="3" spans="1:11" ht="15.75" thickBot="1" x14ac:dyDescent="0.3">
      <c r="A3" s="62"/>
      <c r="B3" s="63"/>
      <c r="C3" s="70"/>
      <c r="D3" s="71"/>
      <c r="F3" s="71"/>
      <c r="G3" s="70"/>
      <c r="H3" s="71"/>
      <c r="I3" s="71"/>
      <c r="J3" s="1"/>
    </row>
    <row r="4" spans="1:11" ht="46.5" thickTop="1" thickBot="1" x14ac:dyDescent="0.3">
      <c r="A4" s="64"/>
      <c r="B4" s="65"/>
      <c r="C4" s="44" t="s">
        <v>27</v>
      </c>
      <c r="D4" s="23" t="s">
        <v>23</v>
      </c>
      <c r="E4" s="59" t="s">
        <v>24</v>
      </c>
      <c r="F4" s="86" t="s">
        <v>12</v>
      </c>
      <c r="G4" s="44" t="s">
        <v>25</v>
      </c>
      <c r="H4" s="57" t="s">
        <v>18</v>
      </c>
      <c r="I4" s="58" t="s">
        <v>17</v>
      </c>
      <c r="J4" s="1"/>
    </row>
    <row r="5" spans="1:11" ht="16.5" thickTop="1" thickBot="1" x14ac:dyDescent="0.3">
      <c r="A5" s="2" t="s">
        <v>0</v>
      </c>
      <c r="B5" s="7" t="s">
        <v>20</v>
      </c>
      <c r="C5" s="48">
        <f>'Cost and Return'!D6</f>
        <v>12.12</v>
      </c>
      <c r="D5" s="36">
        <f>'Cost and Return'!E6</f>
        <v>12.12</v>
      </c>
      <c r="E5" s="48">
        <f>'Cost and Return'!F6</f>
        <v>12.12</v>
      </c>
      <c r="F5" s="37">
        <f>'Cost and Return'!G6</f>
        <v>12.12</v>
      </c>
      <c r="G5" s="48">
        <f>AVERAGE(C5:F5)</f>
        <v>12.12</v>
      </c>
      <c r="H5" s="92">
        <f>'Cost and Return'!H6</f>
        <v>10.94</v>
      </c>
      <c r="I5" s="35">
        <f>'Cost and Return'!I6</f>
        <v>4.43</v>
      </c>
    </row>
    <row r="6" spans="1:11" ht="16.5" thickTop="1" thickBot="1" x14ac:dyDescent="0.3">
      <c r="A6" s="3" t="s">
        <v>1</v>
      </c>
      <c r="B6" s="22" t="s">
        <v>20</v>
      </c>
      <c r="C6" s="18">
        <f>'Cost and Return'!D7</f>
        <v>-0.6</v>
      </c>
      <c r="D6" s="18">
        <f>'Cost and Return'!E7</f>
        <v>-0.6</v>
      </c>
      <c r="E6" s="18">
        <f>'Cost and Return'!F7</f>
        <v>-0.6</v>
      </c>
      <c r="F6" s="18">
        <f>'Cost and Return'!G7</f>
        <v>-0.6</v>
      </c>
      <c r="G6" s="18">
        <f>AVERAGE(C6:F6)</f>
        <v>-0.6</v>
      </c>
      <c r="H6" s="18">
        <f>'Cost and Return'!H7</f>
        <v>-0.24</v>
      </c>
      <c r="I6" s="18">
        <f>'Cost and Return'!I7</f>
        <v>-0.1</v>
      </c>
    </row>
    <row r="7" spans="1:11" ht="16.5" thickTop="1" thickBot="1" x14ac:dyDescent="0.3">
      <c r="A7" s="72" t="s">
        <v>19</v>
      </c>
      <c r="B7" s="22" t="s">
        <v>13</v>
      </c>
      <c r="C7" s="25">
        <f>(C5+C6)</f>
        <v>11.52</v>
      </c>
      <c r="D7" s="25">
        <f>(D5+D6)</f>
        <v>11.52</v>
      </c>
      <c r="E7" s="25">
        <f>(E5+E6)</f>
        <v>11.52</v>
      </c>
      <c r="F7" s="25">
        <f>(F5+F6)</f>
        <v>11.52</v>
      </c>
      <c r="G7" s="25">
        <f>(G5+G6)</f>
        <v>11.52</v>
      </c>
      <c r="H7" s="19"/>
      <c r="I7" s="33"/>
      <c r="J7" s="1"/>
    </row>
    <row r="8" spans="1:11" ht="16.5" thickTop="1" thickBot="1" x14ac:dyDescent="0.3">
      <c r="A8" s="73"/>
      <c r="B8" s="7" t="s">
        <v>14</v>
      </c>
      <c r="C8" s="43">
        <f>ROUND(((C5+C6)*0.45),2)</f>
        <v>5.18</v>
      </c>
      <c r="D8" s="42">
        <f>ROUND(((D5+D6)*0.45),2)</f>
        <v>5.18</v>
      </c>
      <c r="E8" s="38">
        <f>ROUND(((E5+E6)*0.45),2)</f>
        <v>5.18</v>
      </c>
      <c r="F8" s="41">
        <f>ROUND(((F5+F6)*0.45),2)</f>
        <v>5.18</v>
      </c>
      <c r="G8" s="43">
        <f>ROUND(((G5+G6)*0.45),2)</f>
        <v>5.18</v>
      </c>
      <c r="H8" s="40">
        <f>(H5+H6)</f>
        <v>10.7</v>
      </c>
      <c r="I8" s="39">
        <f>(I5+I6)</f>
        <v>4.33</v>
      </c>
      <c r="J8" s="1"/>
    </row>
    <row r="9" spans="1:11" ht="31.5" thickTop="1" thickBot="1" x14ac:dyDescent="0.3">
      <c r="A9" s="4" t="s">
        <v>2</v>
      </c>
      <c r="B9" s="8" t="s">
        <v>9</v>
      </c>
      <c r="C9" s="77">
        <f>'Cost and Return'!D10</f>
        <v>170</v>
      </c>
      <c r="D9" s="78">
        <f>'Cost and Return'!E10</f>
        <v>170</v>
      </c>
      <c r="E9" s="77">
        <f>'Cost and Return'!F10</f>
        <v>190</v>
      </c>
      <c r="F9" s="79">
        <f>'Cost and Return'!G10</f>
        <v>170</v>
      </c>
      <c r="G9" s="77">
        <f>AVERAGE(C9:F9)</f>
        <v>175</v>
      </c>
      <c r="H9" s="80">
        <v>60</v>
      </c>
      <c r="I9" s="79">
        <v>200</v>
      </c>
      <c r="J9" s="1"/>
    </row>
    <row r="10" spans="1:11" ht="16.5" thickTop="1" thickBot="1" x14ac:dyDescent="0.3">
      <c r="A10" s="4" t="s">
        <v>3</v>
      </c>
      <c r="B10" s="9" t="s">
        <v>10</v>
      </c>
      <c r="C10" s="26">
        <v>1</v>
      </c>
      <c r="D10" s="17">
        <v>1</v>
      </c>
      <c r="E10" s="26">
        <v>1</v>
      </c>
      <c r="F10" s="17">
        <v>1</v>
      </c>
      <c r="G10" s="26">
        <v>1</v>
      </c>
      <c r="H10" s="14">
        <v>1</v>
      </c>
      <c r="I10" s="17">
        <v>1</v>
      </c>
      <c r="J10" s="1"/>
    </row>
    <row r="11" spans="1:11" ht="16.5" thickTop="1" thickBot="1" x14ac:dyDescent="0.3">
      <c r="A11" s="5" t="s">
        <v>4</v>
      </c>
      <c r="B11" s="45" t="s">
        <v>11</v>
      </c>
      <c r="C11" s="43">
        <f t="shared" ref="C11:I11" si="0">ROUND((C8*C9),2)*C10</f>
        <v>880.6</v>
      </c>
      <c r="D11" s="29">
        <f t="shared" si="0"/>
        <v>880.6</v>
      </c>
      <c r="E11" s="38">
        <f>ROUND((E8*E9),2)*E10</f>
        <v>984.2</v>
      </c>
      <c r="F11" s="41">
        <f t="shared" si="0"/>
        <v>880.6</v>
      </c>
      <c r="G11" s="43">
        <f t="shared" si="0"/>
        <v>906.5</v>
      </c>
      <c r="H11" s="40">
        <f t="shared" si="0"/>
        <v>642</v>
      </c>
      <c r="I11" s="39">
        <f t="shared" si="0"/>
        <v>866</v>
      </c>
      <c r="J11" s="1"/>
    </row>
    <row r="12" spans="1:11" ht="16.5" thickTop="1" thickBot="1" x14ac:dyDescent="0.3">
      <c r="A12" s="6"/>
      <c r="B12" s="11"/>
      <c r="C12" s="24"/>
      <c r="D12" s="15"/>
      <c r="E12" s="24"/>
      <c r="F12" s="15"/>
      <c r="G12" s="24"/>
      <c r="H12" s="15"/>
      <c r="I12" s="20"/>
      <c r="J12" s="1"/>
    </row>
    <row r="13" spans="1:11" ht="16.5" thickTop="1" thickBot="1" x14ac:dyDescent="0.3">
      <c r="A13" s="4" t="s">
        <v>5</v>
      </c>
      <c r="B13" s="7" t="s">
        <v>11</v>
      </c>
      <c r="C13" s="81">
        <f>'Cost and Return'!D14</f>
        <v>175</v>
      </c>
      <c r="D13" s="81">
        <f>'Cost and Return'!E14</f>
        <v>129.6</v>
      </c>
      <c r="E13" s="81">
        <f>'Cost and Return'!F14</f>
        <v>152</v>
      </c>
      <c r="F13" s="82">
        <f>'Cost and Return'!G14</f>
        <v>35.03</v>
      </c>
      <c r="G13" s="81">
        <f t="shared" ref="G13:G16" si="1">AVERAGE(C13:F13)</f>
        <v>122.9075</v>
      </c>
      <c r="H13" s="81">
        <f>'Cost and Return'!H14</f>
        <v>89.86</v>
      </c>
      <c r="I13" s="82">
        <f>'Cost and Return'!I14</f>
        <v>124.48</v>
      </c>
      <c r="J13" s="1"/>
      <c r="K13" s="74"/>
    </row>
    <row r="14" spans="1:11" ht="16.5" thickTop="1" thickBot="1" x14ac:dyDescent="0.3">
      <c r="A14" s="4" t="s">
        <v>6</v>
      </c>
      <c r="B14" s="7" t="s">
        <v>11</v>
      </c>
      <c r="C14" s="81">
        <f>'Cost and Return'!D15</f>
        <v>159.34</v>
      </c>
      <c r="D14" s="81">
        <f>'Cost and Return'!E15</f>
        <v>159.34</v>
      </c>
      <c r="E14" s="81">
        <f>'Cost and Return'!F15</f>
        <v>160.57</v>
      </c>
      <c r="F14" s="82">
        <f>'Cost and Return'!G15</f>
        <v>159.34</v>
      </c>
      <c r="G14" s="81">
        <f t="shared" si="1"/>
        <v>159.64750000000001</v>
      </c>
      <c r="H14" s="81">
        <f>'Cost and Return'!H15</f>
        <v>58.45</v>
      </c>
      <c r="I14" s="83">
        <f>'Cost and Return'!I15</f>
        <v>302.14</v>
      </c>
      <c r="J14" s="1"/>
      <c r="K14" s="74"/>
    </row>
    <row r="15" spans="1:11" ht="16.5" thickTop="1" thickBot="1" x14ac:dyDescent="0.3">
      <c r="A15" s="3" t="s">
        <v>7</v>
      </c>
      <c r="B15" s="7" t="s">
        <v>11</v>
      </c>
      <c r="C15" s="82">
        <f>'Cost and Return'!D16</f>
        <v>126.66</v>
      </c>
      <c r="D15" s="82">
        <f>'Cost and Return'!E16</f>
        <v>129.38999999999999</v>
      </c>
      <c r="E15" s="82">
        <f>'Cost and Return'!F16</f>
        <v>142.37</v>
      </c>
      <c r="F15" s="84">
        <f>'Cost and Return'!G16</f>
        <v>147.93</v>
      </c>
      <c r="G15" s="82">
        <f t="shared" si="1"/>
        <v>136.58749999999998</v>
      </c>
      <c r="H15" s="81">
        <f>'Cost and Return'!H16</f>
        <v>102.95</v>
      </c>
      <c r="I15" s="82">
        <f>'Cost and Return'!I16</f>
        <v>53.77</v>
      </c>
      <c r="J15" s="1"/>
      <c r="K15" s="74"/>
    </row>
    <row r="16" spans="1:11" ht="16.5" thickTop="1" thickBot="1" x14ac:dyDescent="0.3">
      <c r="A16" s="3" t="s">
        <v>28</v>
      </c>
      <c r="B16" s="7" t="s">
        <v>11</v>
      </c>
      <c r="C16" s="81">
        <f>'Cost and Return'!D17</f>
        <v>501.14</v>
      </c>
      <c r="D16" s="81">
        <f>'Cost and Return'!E17</f>
        <v>496.67</v>
      </c>
      <c r="E16" s="81">
        <f>'Cost and Return'!F17</f>
        <v>521.86</v>
      </c>
      <c r="F16" s="82">
        <f>'Cost and Return'!G17</f>
        <v>493.53</v>
      </c>
      <c r="G16" s="81">
        <f t="shared" si="1"/>
        <v>503.3</v>
      </c>
      <c r="H16" s="81">
        <f>'Cost and Return'!H17</f>
        <v>217.17</v>
      </c>
      <c r="I16" s="81">
        <f>'Cost and Return'!I17</f>
        <v>346.7</v>
      </c>
      <c r="J16" s="1"/>
      <c r="K16" s="74"/>
    </row>
    <row r="17" spans="1:11" ht="16.5" thickTop="1" thickBot="1" x14ac:dyDescent="0.3">
      <c r="A17" s="32" t="s">
        <v>8</v>
      </c>
      <c r="B17" s="7" t="s">
        <v>11</v>
      </c>
      <c r="C17" s="43">
        <f t="shared" ref="C17:I17" si="2">SUM(C13:C16)</f>
        <v>962.14</v>
      </c>
      <c r="D17" s="29">
        <f t="shared" si="2"/>
        <v>915</v>
      </c>
      <c r="E17" s="38">
        <f t="shared" si="2"/>
        <v>976.8</v>
      </c>
      <c r="F17" s="41">
        <f t="shared" si="2"/>
        <v>835.82999999999993</v>
      </c>
      <c r="G17" s="43">
        <f t="shared" si="2"/>
        <v>922.4425</v>
      </c>
      <c r="H17" s="40">
        <f t="shared" si="2"/>
        <v>468.42999999999995</v>
      </c>
      <c r="I17" s="39">
        <f t="shared" si="2"/>
        <v>827.08999999999992</v>
      </c>
      <c r="K17" s="75"/>
    </row>
    <row r="18" spans="1:11" ht="16.5" thickTop="1" thickBot="1" x14ac:dyDescent="0.3">
      <c r="A18" s="6"/>
      <c r="B18" s="11"/>
      <c r="C18" s="11"/>
      <c r="D18" s="15"/>
      <c r="E18" s="11"/>
      <c r="F18" s="12"/>
      <c r="G18" s="11"/>
      <c r="H18" s="15"/>
      <c r="I18" s="20"/>
      <c r="J18" s="1"/>
    </row>
    <row r="19" spans="1:11" ht="20.25" thickTop="1" thickBot="1" x14ac:dyDescent="0.35">
      <c r="A19" s="49" t="s">
        <v>16</v>
      </c>
      <c r="B19" s="50" t="s">
        <v>11</v>
      </c>
      <c r="C19" s="51">
        <f t="shared" ref="C19:I19" si="3">(C11-C17)</f>
        <v>-81.539999999999964</v>
      </c>
      <c r="D19" s="52">
        <f t="shared" si="3"/>
        <v>-34.399999999999977</v>
      </c>
      <c r="E19" s="56">
        <f t="shared" si="3"/>
        <v>7.4000000000000909</v>
      </c>
      <c r="F19" s="53">
        <f t="shared" si="3"/>
        <v>44.770000000000095</v>
      </c>
      <c r="G19" s="51">
        <f t="shared" si="3"/>
        <v>-15.942499999999995</v>
      </c>
      <c r="H19" s="54">
        <f t="shared" si="3"/>
        <v>173.57000000000005</v>
      </c>
      <c r="I19" s="55">
        <f t="shared" si="3"/>
        <v>38.910000000000082</v>
      </c>
    </row>
    <row r="20" spans="1:11" ht="16.5" thickTop="1" thickBot="1" x14ac:dyDescent="0.3">
      <c r="A20" s="32" t="s">
        <v>15</v>
      </c>
      <c r="B20" s="10" t="s">
        <v>21</v>
      </c>
      <c r="C20" s="27">
        <f t="shared" ref="C20:I20" si="4">(C17/C9)</f>
        <v>5.6596470588235297</v>
      </c>
      <c r="D20" s="29">
        <f t="shared" si="4"/>
        <v>5.382352941176471</v>
      </c>
      <c r="E20" s="38">
        <f t="shared" si="4"/>
        <v>5.1410526315789475</v>
      </c>
      <c r="F20" s="30">
        <f t="shared" si="4"/>
        <v>4.9166470588235294</v>
      </c>
      <c r="G20" s="27">
        <f t="shared" si="4"/>
        <v>5.2710999999999997</v>
      </c>
      <c r="H20" s="31">
        <f t="shared" si="4"/>
        <v>7.8071666666666655</v>
      </c>
      <c r="I20" s="39">
        <f t="shared" si="4"/>
        <v>4.1354499999999996</v>
      </c>
      <c r="J20" s="1"/>
    </row>
    <row r="21" spans="1:11" ht="15.75" thickTop="1" x14ac:dyDescent="0.25">
      <c r="D21" s="28"/>
      <c r="F21" s="13"/>
      <c r="G21" s="13"/>
      <c r="H21" s="13"/>
      <c r="I21" s="13"/>
    </row>
    <row r="22" spans="1:11" x14ac:dyDescent="0.25">
      <c r="A22" t="str">
        <f>'Cost and Return'!B23</f>
        <v>Rice futures and basis in CWT. Forward price provided in bu. and CWT.</v>
      </c>
      <c r="D22"/>
    </row>
    <row r="24" spans="1:11" x14ac:dyDescent="0.25">
      <c r="A24" t="str">
        <f>'Cost and Return'!B25</f>
        <v>Input costs and yields are based on the 2026 UofA Division of Agriculture crop production budgets, released Oct. 2025.</v>
      </c>
      <c r="D24"/>
    </row>
    <row r="25" spans="1:11" x14ac:dyDescent="0.25">
      <c r="D25"/>
    </row>
    <row r="26" spans="1:11" ht="15.75" x14ac:dyDescent="0.25">
      <c r="A26" t="str">
        <f>'Cost and Return'!B27</f>
        <v>Futures and basis values are for information purposes only and are current as of 2-6-26.</v>
      </c>
      <c r="B26" s="46"/>
      <c r="C26" s="46"/>
    </row>
    <row r="28" spans="1:11" ht="15.75" x14ac:dyDescent="0.25">
      <c r="A28" s="46" t="str">
        <f>'Cost and Return'!B29</f>
        <v>For current futures and basis values, contact your local drier.</v>
      </c>
      <c r="B28" s="46"/>
      <c r="C28" s="46"/>
      <c r="D28" s="47"/>
      <c r="F28" s="46"/>
      <c r="G28" s="46"/>
      <c r="H28" s="46"/>
    </row>
  </sheetData>
  <sheetProtection selectLockedCells="1"/>
  <printOptions horizontalCentered="1" verticalCentered="1"/>
  <pageMargins left="0.2" right="0.2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E424-A812-4674-8C6C-736801863939}">
  <sheetPr>
    <pageSetUpPr fitToPage="1"/>
  </sheetPr>
  <dimension ref="A1:T41"/>
  <sheetViews>
    <sheetView topLeftCell="A9" zoomScaleNormal="100" workbookViewId="0">
      <selection activeCell="C24" sqref="C24"/>
    </sheetView>
  </sheetViews>
  <sheetFormatPr defaultRowHeight="15" x14ac:dyDescent="0.25"/>
  <cols>
    <col min="1" max="1" width="26" bestFit="1" customWidth="1"/>
    <col min="2" max="3" width="13.42578125" customWidth="1"/>
    <col min="4" max="4" width="13.7109375" style="16" customWidth="1"/>
    <col min="5" max="5" width="11.7109375" customWidth="1"/>
    <col min="6" max="6" width="15.28515625" customWidth="1"/>
    <col min="7" max="7" width="14.42578125" customWidth="1"/>
    <col min="8" max="8" width="13.42578125" customWidth="1"/>
    <col min="9" max="9" width="2" customWidth="1"/>
  </cols>
  <sheetData>
    <row r="1" spans="1:20" ht="15.75" customHeight="1" thickTop="1" x14ac:dyDescent="0.25">
      <c r="A1" s="60"/>
      <c r="B1" s="61"/>
      <c r="C1" s="66"/>
      <c r="D1" s="67"/>
      <c r="E1" s="67"/>
      <c r="F1" s="67"/>
      <c r="G1" s="67"/>
      <c r="H1" s="67"/>
      <c r="I1" s="1"/>
    </row>
    <row r="2" spans="1:20" ht="18.75" x14ac:dyDescent="0.25">
      <c r="A2" s="62"/>
      <c r="B2" s="63"/>
      <c r="C2" s="88" t="s">
        <v>32</v>
      </c>
      <c r="D2" s="76"/>
      <c r="H2" s="69"/>
      <c r="I2" s="1"/>
    </row>
    <row r="3" spans="1:20" ht="15.75" thickBot="1" x14ac:dyDescent="0.3">
      <c r="A3" s="62"/>
      <c r="B3" s="63"/>
      <c r="C3" s="70"/>
      <c r="D3" s="71"/>
      <c r="F3" s="71"/>
      <c r="G3" s="71"/>
      <c r="H3" s="71"/>
      <c r="I3" s="1"/>
    </row>
    <row r="4" spans="1:20" ht="46.5" thickTop="1" thickBot="1" x14ac:dyDescent="0.3">
      <c r="A4" s="64"/>
      <c r="B4" s="65"/>
      <c r="C4" s="44" t="s">
        <v>27</v>
      </c>
      <c r="D4" s="23" t="s">
        <v>23</v>
      </c>
      <c r="E4" s="59" t="s">
        <v>24</v>
      </c>
      <c r="F4" s="21" t="s">
        <v>12</v>
      </c>
      <c r="G4" s="57" t="s">
        <v>18</v>
      </c>
      <c r="H4" s="58" t="s">
        <v>17</v>
      </c>
      <c r="I4" s="1"/>
    </row>
    <row r="5" spans="1:20" ht="16.5" thickTop="1" thickBot="1" x14ac:dyDescent="0.3">
      <c r="A5" s="2" t="s">
        <v>0</v>
      </c>
      <c r="B5" s="7"/>
      <c r="C5" s="48">
        <f>'Cost and Return'!D6</f>
        <v>12.12</v>
      </c>
      <c r="D5" s="36">
        <f>'Cost and Return'!E6</f>
        <v>12.12</v>
      </c>
      <c r="E5" s="48">
        <f>'Cost and Return'!F6</f>
        <v>12.12</v>
      </c>
      <c r="F5" s="37">
        <f>'Cost and Return'!G6</f>
        <v>12.12</v>
      </c>
      <c r="G5" s="34">
        <f>'Cost and Return'!H6</f>
        <v>10.94</v>
      </c>
      <c r="H5" s="85">
        <f>'Cost and Return'!I6</f>
        <v>4.43</v>
      </c>
    </row>
    <row r="6" spans="1:20" ht="16.5" thickTop="1" thickBot="1" x14ac:dyDescent="0.3">
      <c r="A6" s="3" t="s">
        <v>1</v>
      </c>
      <c r="B6" s="22" t="s">
        <v>20</v>
      </c>
      <c r="C6" s="18">
        <f>'Cost and Return'!D7</f>
        <v>-0.6</v>
      </c>
      <c r="D6" s="18">
        <f>'Cost and Return'!E7</f>
        <v>-0.6</v>
      </c>
      <c r="E6" s="18">
        <f>'Cost and Return'!F7</f>
        <v>-0.6</v>
      </c>
      <c r="F6" s="18">
        <f>'Cost and Return'!G7</f>
        <v>-0.6</v>
      </c>
      <c r="G6" s="18">
        <f>'Cost and Return'!H7</f>
        <v>-0.24</v>
      </c>
      <c r="H6" s="18">
        <f>'Cost and Return'!I7</f>
        <v>-0.1</v>
      </c>
    </row>
    <row r="7" spans="1:20" ht="16.5" thickTop="1" thickBot="1" x14ac:dyDescent="0.3">
      <c r="A7" s="72" t="s">
        <v>19</v>
      </c>
      <c r="B7" s="22" t="s">
        <v>13</v>
      </c>
      <c r="C7" s="25">
        <f>(C5+C6)</f>
        <v>11.52</v>
      </c>
      <c r="D7" s="25">
        <f>(D5+D6)</f>
        <v>11.52</v>
      </c>
      <c r="E7" s="25">
        <f>(E5+E6)</f>
        <v>11.52</v>
      </c>
      <c r="F7" s="25">
        <f>(F5+F6)</f>
        <v>11.52</v>
      </c>
      <c r="G7" s="19"/>
      <c r="H7" s="33"/>
      <c r="I7" s="1"/>
    </row>
    <row r="8" spans="1:20" ht="16.5" thickTop="1" thickBot="1" x14ac:dyDescent="0.3">
      <c r="A8" s="73"/>
      <c r="B8" s="7" t="s">
        <v>14</v>
      </c>
      <c r="C8" s="43">
        <f>ROUND(((C5+C6)*0.45),2)</f>
        <v>5.18</v>
      </c>
      <c r="D8" s="42">
        <f>ROUND(((D5+D6)*0.45),2)</f>
        <v>5.18</v>
      </c>
      <c r="E8" s="38">
        <f>ROUND(((E5+E6)*0.45),2)</f>
        <v>5.18</v>
      </c>
      <c r="F8" s="41">
        <f>ROUND(((F5+F6)*0.45),2)</f>
        <v>5.18</v>
      </c>
      <c r="G8" s="40">
        <f>(G5+G6)</f>
        <v>10.7</v>
      </c>
      <c r="H8" s="39">
        <f>(H5+H6)</f>
        <v>4.33</v>
      </c>
      <c r="I8" s="1"/>
    </row>
    <row r="9" spans="1:20" ht="31.5" thickTop="1" thickBot="1" x14ac:dyDescent="0.3">
      <c r="A9" s="4" t="s">
        <v>2</v>
      </c>
      <c r="B9" s="8" t="s">
        <v>9</v>
      </c>
      <c r="C9" s="77">
        <f>'Cost and Return'!D10</f>
        <v>170</v>
      </c>
      <c r="D9" s="78">
        <f>'Cost and Return'!E10</f>
        <v>170</v>
      </c>
      <c r="E9" s="77">
        <f>'Cost and Return'!F10</f>
        <v>190</v>
      </c>
      <c r="F9" s="79">
        <f>'Cost and Return'!G10</f>
        <v>170</v>
      </c>
      <c r="G9" s="80">
        <f>'Cost and Return'!H10</f>
        <v>60</v>
      </c>
      <c r="H9" s="79">
        <f>'Cost and Return'!I10</f>
        <v>200</v>
      </c>
      <c r="I9" s="1"/>
      <c r="J9" s="90"/>
    </row>
    <row r="10" spans="1:20" ht="16.5" thickTop="1" thickBot="1" x14ac:dyDescent="0.3">
      <c r="A10" s="4" t="s">
        <v>3</v>
      </c>
      <c r="B10" s="9" t="s">
        <v>10</v>
      </c>
      <c r="C10" s="26">
        <v>0.77</v>
      </c>
      <c r="D10" s="17">
        <v>0.77</v>
      </c>
      <c r="E10" s="26">
        <v>0.77</v>
      </c>
      <c r="F10" s="17">
        <v>0.77</v>
      </c>
      <c r="G10" s="14">
        <v>0.77</v>
      </c>
      <c r="H10" s="17">
        <v>0.77</v>
      </c>
      <c r="I10" s="1"/>
    </row>
    <row r="11" spans="1:20" ht="16.5" thickTop="1" thickBot="1" x14ac:dyDescent="0.3">
      <c r="A11" s="5" t="s">
        <v>4</v>
      </c>
      <c r="B11" s="45" t="s">
        <v>11</v>
      </c>
      <c r="C11" s="43">
        <f t="shared" ref="C11:G11" si="0">ROUND((C8*C9),2)*C10</f>
        <v>678.06200000000001</v>
      </c>
      <c r="D11" s="29">
        <f t="shared" si="0"/>
        <v>678.06200000000001</v>
      </c>
      <c r="E11" s="38">
        <f>ROUND((E8*E9),2)*E10</f>
        <v>757.83400000000006</v>
      </c>
      <c r="F11" s="41">
        <f t="shared" si="0"/>
        <v>678.06200000000001</v>
      </c>
      <c r="G11" s="40">
        <f t="shared" si="0"/>
        <v>494.34000000000003</v>
      </c>
      <c r="H11" s="39">
        <f>ROUND((H8*H9),2)*H10</f>
        <v>666.82</v>
      </c>
      <c r="I11" s="1"/>
    </row>
    <row r="12" spans="1:20" ht="16.5" thickTop="1" thickBot="1" x14ac:dyDescent="0.3">
      <c r="A12" s="6"/>
      <c r="B12" s="11"/>
      <c r="C12" s="24"/>
      <c r="D12" s="15"/>
      <c r="E12" s="24"/>
      <c r="F12" s="15"/>
      <c r="G12" s="15"/>
      <c r="H12" s="15"/>
      <c r="I12" s="1"/>
    </row>
    <row r="13" spans="1:20" ht="16.5" thickTop="1" thickBot="1" x14ac:dyDescent="0.3">
      <c r="A13" s="4" t="s">
        <v>5</v>
      </c>
      <c r="B13" s="7" t="s">
        <v>11</v>
      </c>
      <c r="C13" s="81">
        <f>'Cost and Return'!D14</f>
        <v>175</v>
      </c>
      <c r="D13" s="81">
        <f>'Cost and Return'!E14</f>
        <v>129.6</v>
      </c>
      <c r="E13" s="81">
        <f>'Cost and Return'!F14</f>
        <v>152</v>
      </c>
      <c r="F13" s="82">
        <f>'Cost and Return'!G14</f>
        <v>35.03</v>
      </c>
      <c r="G13" s="81">
        <f>'Cost and Return'!H14</f>
        <v>89.86</v>
      </c>
      <c r="H13" s="82">
        <f>'Cost and Return'!I14</f>
        <v>124.48</v>
      </c>
      <c r="I13" s="1"/>
      <c r="J13" s="74"/>
    </row>
    <row r="14" spans="1:20" ht="16.5" thickTop="1" thickBot="1" x14ac:dyDescent="0.3">
      <c r="A14" s="4" t="s">
        <v>6</v>
      </c>
      <c r="B14" s="7" t="s">
        <v>11</v>
      </c>
      <c r="C14" s="81">
        <f>'Cost and Return'!D15</f>
        <v>159.34</v>
      </c>
      <c r="D14" s="81">
        <f>'Cost and Return'!E15</f>
        <v>159.34</v>
      </c>
      <c r="E14" s="81">
        <f>'Cost and Return'!F15</f>
        <v>160.57</v>
      </c>
      <c r="F14" s="82">
        <f>'Cost and Return'!G15</f>
        <v>159.34</v>
      </c>
      <c r="G14" s="81">
        <f>'Cost and Return'!H15</f>
        <v>58.45</v>
      </c>
      <c r="H14" s="82">
        <f>'Cost and Return'!I15</f>
        <v>302.14</v>
      </c>
      <c r="I14" s="1"/>
      <c r="J14" s="74"/>
    </row>
    <row r="15" spans="1:20" ht="16.5" thickTop="1" thickBot="1" x14ac:dyDescent="0.3">
      <c r="A15" s="3" t="s">
        <v>7</v>
      </c>
      <c r="B15" s="7" t="s">
        <v>11</v>
      </c>
      <c r="C15" s="82">
        <f>'Cost and Return'!D16</f>
        <v>126.66</v>
      </c>
      <c r="D15" s="82">
        <f>'Cost and Return'!E16</f>
        <v>129.38999999999999</v>
      </c>
      <c r="E15" s="82">
        <f>'Cost and Return'!F16</f>
        <v>142.37</v>
      </c>
      <c r="F15" s="84">
        <f>'Cost and Return'!G16</f>
        <v>147.93</v>
      </c>
      <c r="G15" s="81">
        <f>'Cost and Return'!H16</f>
        <v>102.95</v>
      </c>
      <c r="H15" s="82">
        <f>'Cost and Return'!I16</f>
        <v>53.77</v>
      </c>
      <c r="I15" s="1"/>
      <c r="J15" s="74"/>
      <c r="R15" s="75"/>
      <c r="S15" s="75"/>
      <c r="T15" s="75"/>
    </row>
    <row r="16" spans="1:20" ht="16.5" thickTop="1" thickBot="1" x14ac:dyDescent="0.3">
      <c r="A16" s="3" t="s">
        <v>28</v>
      </c>
      <c r="B16" s="7" t="s">
        <v>11</v>
      </c>
      <c r="C16" s="81">
        <f>'Cost and Return'!D17</f>
        <v>501.14</v>
      </c>
      <c r="D16" s="81">
        <f>'Cost and Return'!E17</f>
        <v>496.67</v>
      </c>
      <c r="E16" s="81">
        <f>'Cost and Return'!F17</f>
        <v>521.86</v>
      </c>
      <c r="F16" s="82">
        <f>'Cost and Return'!G17</f>
        <v>493.53</v>
      </c>
      <c r="G16" s="81">
        <f>'Cost and Return'!H17</f>
        <v>217.17</v>
      </c>
      <c r="H16" s="82">
        <f>'Cost and Return'!I17</f>
        <v>346.7</v>
      </c>
      <c r="I16" s="1"/>
      <c r="J16" s="74"/>
    </row>
    <row r="17" spans="1:10" ht="16.5" thickTop="1" thickBot="1" x14ac:dyDescent="0.3">
      <c r="A17" s="32" t="s">
        <v>8</v>
      </c>
      <c r="B17" s="7" t="s">
        <v>11</v>
      </c>
      <c r="C17" s="43">
        <f t="shared" ref="C17:H17" si="1">SUM(C13:C16)</f>
        <v>962.14</v>
      </c>
      <c r="D17" s="29">
        <f t="shared" si="1"/>
        <v>915</v>
      </c>
      <c r="E17" s="38">
        <f t="shared" si="1"/>
        <v>976.8</v>
      </c>
      <c r="F17" s="41">
        <f t="shared" si="1"/>
        <v>835.82999999999993</v>
      </c>
      <c r="G17" s="40">
        <f t="shared" si="1"/>
        <v>468.42999999999995</v>
      </c>
      <c r="H17" s="39">
        <f t="shared" si="1"/>
        <v>827.08999999999992</v>
      </c>
      <c r="J17" s="75"/>
    </row>
    <row r="18" spans="1:10" ht="16.5" thickTop="1" thickBot="1" x14ac:dyDescent="0.3">
      <c r="A18" s="6"/>
      <c r="B18" s="11"/>
      <c r="C18" s="11"/>
      <c r="D18" s="15"/>
      <c r="E18" s="11"/>
      <c r="F18" s="12"/>
      <c r="G18" s="15"/>
      <c r="H18" s="15"/>
      <c r="I18" s="1"/>
    </row>
    <row r="19" spans="1:10" ht="20.25" thickTop="1" thickBot="1" x14ac:dyDescent="0.35">
      <c r="A19" s="49" t="s">
        <v>16</v>
      </c>
      <c r="B19" s="50" t="s">
        <v>11</v>
      </c>
      <c r="C19" s="51">
        <f t="shared" ref="C19:H19" si="2">(C11-C17)</f>
        <v>-284.07799999999997</v>
      </c>
      <c r="D19" s="52">
        <f t="shared" si="2"/>
        <v>-236.93799999999999</v>
      </c>
      <c r="E19" s="56">
        <f t="shared" si="2"/>
        <v>-218.96599999999989</v>
      </c>
      <c r="F19" s="53">
        <f t="shared" si="2"/>
        <v>-157.76799999999992</v>
      </c>
      <c r="G19" s="54">
        <f t="shared" si="2"/>
        <v>25.910000000000082</v>
      </c>
      <c r="H19" s="55">
        <f t="shared" si="2"/>
        <v>-160.26999999999987</v>
      </c>
    </row>
    <row r="20" spans="1:10" ht="16.5" thickTop="1" thickBot="1" x14ac:dyDescent="0.3">
      <c r="A20" s="32" t="s">
        <v>15</v>
      </c>
      <c r="B20" s="10" t="s">
        <v>21</v>
      </c>
      <c r="C20" s="27">
        <f t="shared" ref="C20:H20" si="3">(C17/C9)</f>
        <v>5.6596470588235297</v>
      </c>
      <c r="D20" s="29">
        <f t="shared" si="3"/>
        <v>5.382352941176471</v>
      </c>
      <c r="E20" s="38">
        <f t="shared" si="3"/>
        <v>5.1410526315789475</v>
      </c>
      <c r="F20" s="30">
        <f t="shared" si="3"/>
        <v>4.9166470588235294</v>
      </c>
      <c r="G20" s="31">
        <f t="shared" si="3"/>
        <v>7.8071666666666655</v>
      </c>
      <c r="H20" s="39">
        <f t="shared" si="3"/>
        <v>4.1354499999999996</v>
      </c>
      <c r="I20" s="1"/>
    </row>
    <row r="21" spans="1:10" ht="15.75" thickTop="1" x14ac:dyDescent="0.25">
      <c r="D21" s="28"/>
      <c r="F21" s="13"/>
      <c r="G21" s="13"/>
      <c r="H21" s="13"/>
    </row>
    <row r="22" spans="1:10" ht="15.75" thickBot="1" x14ac:dyDescent="0.3"/>
    <row r="23" spans="1:10" ht="15.75" customHeight="1" thickTop="1" x14ac:dyDescent="0.25">
      <c r="A23" s="60"/>
      <c r="B23" s="61"/>
      <c r="C23" s="66"/>
      <c r="D23" s="67"/>
      <c r="E23" s="67"/>
      <c r="F23" s="67"/>
      <c r="G23" s="67"/>
      <c r="H23" s="67"/>
      <c r="I23" s="1"/>
    </row>
    <row r="24" spans="1:10" ht="18.75" x14ac:dyDescent="0.25">
      <c r="A24" s="62"/>
      <c r="B24" s="63"/>
      <c r="C24" s="91" t="s">
        <v>33</v>
      </c>
      <c r="D24" s="76"/>
      <c r="H24" s="69"/>
      <c r="I24" s="1"/>
    </row>
    <row r="25" spans="1:10" ht="15.75" thickBot="1" x14ac:dyDescent="0.3">
      <c r="A25" s="62"/>
      <c r="B25" s="63"/>
      <c r="C25" s="70"/>
      <c r="D25" s="71"/>
      <c r="F25" s="71"/>
      <c r="G25" s="71"/>
      <c r="H25" s="71"/>
      <c r="I25" s="1"/>
    </row>
    <row r="26" spans="1:10" ht="46.5" thickTop="1" thickBot="1" x14ac:dyDescent="0.3">
      <c r="A26" s="64"/>
      <c r="B26" s="65"/>
      <c r="C26" s="44" t="s">
        <v>27</v>
      </c>
      <c r="D26" s="23" t="s">
        <v>23</v>
      </c>
      <c r="E26" s="59" t="s">
        <v>24</v>
      </c>
      <c r="F26" s="21" t="s">
        <v>12</v>
      </c>
      <c r="G26" s="57" t="s">
        <v>18</v>
      </c>
      <c r="H26" s="58" t="s">
        <v>17</v>
      </c>
      <c r="I26" s="1"/>
    </row>
    <row r="27" spans="1:10" ht="16.5" hidden="1" thickTop="1" thickBot="1" x14ac:dyDescent="0.3">
      <c r="A27" s="2" t="s">
        <v>0</v>
      </c>
      <c r="B27" s="7"/>
      <c r="C27" s="48">
        <f t="shared" ref="C27:H28" si="4">C5</f>
        <v>12.12</v>
      </c>
      <c r="D27" s="36">
        <f t="shared" si="4"/>
        <v>12.12</v>
      </c>
      <c r="E27" s="48">
        <f t="shared" si="4"/>
        <v>12.12</v>
      </c>
      <c r="F27" s="37">
        <f t="shared" si="4"/>
        <v>12.12</v>
      </c>
      <c r="G27" s="34">
        <f t="shared" si="4"/>
        <v>10.94</v>
      </c>
      <c r="H27" s="85">
        <f t="shared" si="4"/>
        <v>4.43</v>
      </c>
    </row>
    <row r="28" spans="1:10" ht="16.5" hidden="1" thickTop="1" thickBot="1" x14ac:dyDescent="0.3">
      <c r="A28" s="3" t="s">
        <v>1</v>
      </c>
      <c r="B28" s="22" t="s">
        <v>20</v>
      </c>
      <c r="C28" s="18">
        <f t="shared" si="4"/>
        <v>-0.6</v>
      </c>
      <c r="D28" s="18">
        <f t="shared" si="4"/>
        <v>-0.6</v>
      </c>
      <c r="E28" s="18">
        <f t="shared" si="4"/>
        <v>-0.6</v>
      </c>
      <c r="F28" s="18">
        <f t="shared" si="4"/>
        <v>-0.6</v>
      </c>
      <c r="G28" s="18">
        <f t="shared" si="4"/>
        <v>-0.24</v>
      </c>
      <c r="H28" s="18">
        <f t="shared" si="4"/>
        <v>-0.1</v>
      </c>
    </row>
    <row r="29" spans="1:10" ht="16.5" hidden="1" thickTop="1" thickBot="1" x14ac:dyDescent="0.3">
      <c r="A29" s="72" t="s">
        <v>19</v>
      </c>
      <c r="B29" s="22" t="s">
        <v>13</v>
      </c>
      <c r="C29" s="25">
        <f>(C27+C28)</f>
        <v>11.52</v>
      </c>
      <c r="D29" s="25">
        <f t="shared" ref="D29:H29" si="5">(D27+D28)</f>
        <v>11.52</v>
      </c>
      <c r="E29" s="25">
        <f t="shared" si="5"/>
        <v>11.52</v>
      </c>
      <c r="F29" s="25">
        <f t="shared" si="5"/>
        <v>11.52</v>
      </c>
      <c r="G29" s="19">
        <f t="shared" si="5"/>
        <v>10.7</v>
      </c>
      <c r="H29" s="33">
        <f t="shared" si="5"/>
        <v>4.33</v>
      </c>
      <c r="I29" s="1"/>
    </row>
    <row r="30" spans="1:10" ht="16.5" hidden="1" thickTop="1" thickBot="1" x14ac:dyDescent="0.3">
      <c r="A30" s="73"/>
      <c r="B30" s="7" t="s">
        <v>14</v>
      </c>
      <c r="C30" s="43">
        <f>ROUND(((C27+C28)*0.45),2)</f>
        <v>5.18</v>
      </c>
      <c r="D30" s="42">
        <f>ROUND(((D27+D28)*0.45),2)</f>
        <v>5.18</v>
      </c>
      <c r="E30" s="38">
        <f>ROUND(((E27+E28)*0.45),2)</f>
        <v>5.18</v>
      </c>
      <c r="F30" s="41">
        <f>ROUND(((F27+F28)*0.45),2)</f>
        <v>5.18</v>
      </c>
      <c r="G30" s="40">
        <f>(G27+G28)</f>
        <v>10.7</v>
      </c>
      <c r="H30" s="39">
        <f>(H27+H28)</f>
        <v>4.33</v>
      </c>
      <c r="I30" s="1"/>
    </row>
    <row r="31" spans="1:10" ht="31.5" hidden="1" thickTop="1" thickBot="1" x14ac:dyDescent="0.3">
      <c r="A31" s="4" t="s">
        <v>2</v>
      </c>
      <c r="B31" s="8" t="s">
        <v>9</v>
      </c>
      <c r="C31" s="77">
        <f t="shared" ref="C31:H31" si="6">C9</f>
        <v>170</v>
      </c>
      <c r="D31" s="78">
        <f t="shared" si="6"/>
        <v>170</v>
      </c>
      <c r="E31" s="77">
        <f t="shared" si="6"/>
        <v>190</v>
      </c>
      <c r="F31" s="79">
        <f t="shared" si="6"/>
        <v>170</v>
      </c>
      <c r="G31" s="80">
        <f t="shared" si="6"/>
        <v>60</v>
      </c>
      <c r="H31" s="79">
        <f t="shared" si="6"/>
        <v>200</v>
      </c>
      <c r="I31" s="1"/>
      <c r="J31" s="90"/>
    </row>
    <row r="32" spans="1:10" ht="16.5" thickTop="1" thickBot="1" x14ac:dyDescent="0.3">
      <c r="A32" s="4" t="s">
        <v>29</v>
      </c>
      <c r="B32" s="9" t="s">
        <v>10</v>
      </c>
      <c r="C32" s="26">
        <f t="shared" ref="C32:H32" si="7">1-C10</f>
        <v>0.22999999999999998</v>
      </c>
      <c r="D32" s="17">
        <f t="shared" si="7"/>
        <v>0.22999999999999998</v>
      </c>
      <c r="E32" s="26">
        <f t="shared" si="7"/>
        <v>0.22999999999999998</v>
      </c>
      <c r="F32" s="17">
        <f t="shared" si="7"/>
        <v>0.22999999999999998</v>
      </c>
      <c r="G32" s="14">
        <f t="shared" si="7"/>
        <v>0.22999999999999998</v>
      </c>
      <c r="H32" s="17">
        <f t="shared" si="7"/>
        <v>0.22999999999999998</v>
      </c>
      <c r="I32" s="1"/>
    </row>
    <row r="33" spans="1:9" ht="16.5" thickTop="1" thickBot="1" x14ac:dyDescent="0.3">
      <c r="A33" s="5" t="s">
        <v>4</v>
      </c>
      <c r="B33" s="22" t="s">
        <v>11</v>
      </c>
      <c r="C33" s="43">
        <f t="shared" ref="C33:D33" si="8">ROUND((C30*C31),2)*C32</f>
        <v>202.53799999999998</v>
      </c>
      <c r="D33" s="29">
        <f t="shared" si="8"/>
        <v>202.53799999999998</v>
      </c>
      <c r="E33" s="38">
        <f>ROUND((E30*E31),2)*E32</f>
        <v>226.36599999999999</v>
      </c>
      <c r="F33" s="41">
        <f t="shared" ref="F33:G33" si="9">ROUND((F30*F31),2)*F32</f>
        <v>202.53799999999998</v>
      </c>
      <c r="G33" s="40">
        <f t="shared" si="9"/>
        <v>147.66</v>
      </c>
      <c r="H33" s="39">
        <f>ROUND((H30*H31),2)*H32</f>
        <v>199.17999999999998</v>
      </c>
      <c r="I33" s="1"/>
    </row>
    <row r="34" spans="1:9" ht="15.75" thickTop="1" x14ac:dyDescent="0.25"/>
    <row r="35" spans="1:9" x14ac:dyDescent="0.25">
      <c r="A35" t="str">
        <f>'Cost and Return'!B23</f>
        <v>Rice futures and basis in CWT. Forward price provided in bu. and CWT.</v>
      </c>
      <c r="D35"/>
    </row>
    <row r="37" spans="1:9" x14ac:dyDescent="0.25">
      <c r="A37" t="str">
        <f>'Cost and Return'!B25</f>
        <v>Input costs and yields are based on the 2026 UofA Division of Agriculture crop production budgets, released Oct. 2025.</v>
      </c>
      <c r="D37"/>
    </row>
    <row r="38" spans="1:9" x14ac:dyDescent="0.25">
      <c r="A38" s="89"/>
      <c r="D38"/>
    </row>
    <row r="39" spans="1:9" ht="15.75" x14ac:dyDescent="0.25">
      <c r="A39" t="str">
        <f>'Cost and Return'!B27</f>
        <v>Futures and basis values are for information purposes only and are current as of 2-6-26.</v>
      </c>
      <c r="B39" s="46"/>
      <c r="C39" s="46"/>
    </row>
    <row r="41" spans="1:9" ht="15.75" x14ac:dyDescent="0.25">
      <c r="A41" t="str">
        <f>'Cost and Return'!B29</f>
        <v>For current futures and basis values, contact your local drier.</v>
      </c>
      <c r="B41" s="46"/>
      <c r="C41" s="46"/>
      <c r="D41" s="47"/>
      <c r="F41" s="46"/>
      <c r="G41" s="46"/>
    </row>
  </sheetData>
  <sheetProtection selectLockedCells="1"/>
  <printOptions horizontalCentered="1" verticalCentered="1"/>
  <pageMargins left="0.2" right="0.2" top="0.75" bottom="0.75" header="0.3" footer="0.3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6B2343F744B47AA9102887CC45DB8" ma:contentTypeVersion="3" ma:contentTypeDescription="Create a new document." ma:contentTypeScope="" ma:versionID="ff8f77925039808260c18590e54d9bbe">
  <xsd:schema xmlns:xsd="http://www.w3.org/2001/XMLSchema" xmlns:xs="http://www.w3.org/2001/XMLSchema" xmlns:p="http://schemas.microsoft.com/office/2006/metadata/properties" xmlns:ns3="59402624-9f7b-4abb-8419-2719a880976a" targetNamespace="http://schemas.microsoft.com/office/2006/metadata/properties" ma:root="true" ma:fieldsID="b538c12b84db571c0ddf5107f2fa4b17" ns3:_="">
    <xsd:import namespace="59402624-9f7b-4abb-8419-2719a8809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2624-9f7b-4abb-8419-2719a8809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2F50E-C81D-4C9B-A12F-66A2F0A3618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9402624-9f7b-4abb-8419-2719a880976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FC0FD4-AA03-47FC-84FC-2D9E9EFF6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2624-9f7b-4abb-8419-2719a8809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3A3B34-6A8B-4420-AB66-BB7F76C8CB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Cost and Return</vt:lpstr>
      <vt:lpstr>Cost and Return Averaged Rice</vt:lpstr>
      <vt:lpstr>Cost and Return CropShare</vt:lpstr>
      <vt:lpstr>'Cost and Return'!Print_Area</vt:lpstr>
      <vt:lpstr>'Cost and Return Averaged Rice'!Print_Area</vt:lpstr>
      <vt:lpstr>'Cost and Return CropShare'!Print_Area</vt:lpstr>
    </vt:vector>
  </TitlesOfParts>
  <Company>Riceland Foods,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rfi</dc:creator>
  <cp:lastModifiedBy>Grayson Daniels</cp:lastModifiedBy>
  <cp:lastPrinted>2026-02-02T17:23:08Z</cp:lastPrinted>
  <dcterms:created xsi:type="dcterms:W3CDTF">2011-04-21T18:07:03Z</dcterms:created>
  <dcterms:modified xsi:type="dcterms:W3CDTF">2026-02-06T21:50:22Z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0x010100E6C6B2343F744B47AA9102887CC45DB8</vt:lpwstr>
  </property>
</Properties>
</file>