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Users\gdaniels\price risk mgmt\rice\"/>
    </mc:Choice>
  </mc:AlternateContent>
  <xr:revisionPtr revIDLastSave="0" documentId="13_ncr:1_{EDAF988B-2A67-42F9-BF6B-9EA10CC6BEDA}" xr6:coauthVersionLast="47" xr6:coauthVersionMax="47" xr10:uidLastSave="{00000000-0000-0000-0000-000000000000}"/>
  <bookViews>
    <workbookView xWindow="8085" yWindow="915" windowWidth="18255" windowHeight="15660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3" i="3" l="1"/>
  <c r="M24" i="3"/>
  <c r="M25" i="3"/>
  <c r="M26" i="3"/>
  <c r="M27" i="3"/>
  <c r="M28" i="3"/>
  <c r="M29" i="3"/>
  <c r="M30" i="3"/>
  <c r="M31" i="3"/>
  <c r="M32" i="3"/>
  <c r="M33" i="3"/>
  <c r="M22" i="3"/>
  <c r="M5" i="3"/>
  <c r="M6" i="3"/>
  <c r="M7" i="3"/>
  <c r="M8" i="3"/>
  <c r="M9" i="3"/>
  <c r="M10" i="3"/>
  <c r="M11" i="3"/>
  <c r="M12" i="3"/>
  <c r="M13" i="3"/>
  <c r="M14" i="3"/>
  <c r="M15" i="3"/>
  <c r="M4" i="3"/>
  <c r="P6" i="2" l="1"/>
  <c r="P4" i="2"/>
  <c r="O23" i="2"/>
  <c r="N23" i="2"/>
  <c r="M23" i="2"/>
  <c r="L23" i="2"/>
  <c r="K23" i="2"/>
  <c r="J23" i="2"/>
  <c r="I23" i="2"/>
  <c r="H23" i="2"/>
  <c r="G23" i="2"/>
  <c r="F23" i="2"/>
  <c r="E23" i="2"/>
  <c r="D23" i="2"/>
  <c r="O13" i="2"/>
  <c r="N13" i="2"/>
  <c r="M13" i="2"/>
  <c r="L13" i="2"/>
  <c r="K13" i="2"/>
  <c r="J13" i="2"/>
  <c r="I13" i="2"/>
  <c r="H13" i="2"/>
  <c r="G13" i="2"/>
  <c r="F13" i="2"/>
  <c r="E13" i="2"/>
  <c r="D13" i="2"/>
  <c r="H34" i="3" l="1"/>
  <c r="I34" i="3"/>
  <c r="J34" i="3"/>
  <c r="H16" i="3"/>
  <c r="I16" i="3"/>
  <c r="J16" i="3"/>
  <c r="K46" i="2" l="1"/>
  <c r="K44" i="2"/>
  <c r="G34" i="3" l="1"/>
  <c r="G16" i="3"/>
  <c r="F34" i="3" l="1"/>
  <c r="E34" i="3"/>
  <c r="D34" i="3"/>
  <c r="C34" i="3"/>
  <c r="D16" i="3"/>
  <c r="E16" i="3"/>
  <c r="F16" i="3"/>
  <c r="C16" i="3"/>
  <c r="M16" i="3" l="1"/>
  <c r="M34" i="3"/>
  <c r="N24" i="3" s="1"/>
  <c r="F21" i="2" s="1"/>
  <c r="N33" i="3" l="1"/>
  <c r="O21" i="2" s="1"/>
  <c r="N26" i="3"/>
  <c r="H21" i="2" s="1"/>
  <c r="N30" i="3"/>
  <c r="L21" i="2" s="1"/>
  <c r="N22" i="3"/>
  <c r="D21" i="2" s="1"/>
  <c r="N23" i="3"/>
  <c r="E21" i="2" s="1"/>
  <c r="N27" i="3"/>
  <c r="I21" i="2" s="1"/>
  <c r="N31" i="3"/>
  <c r="M21" i="2" s="1"/>
  <c r="N28" i="3"/>
  <c r="J21" i="2" s="1"/>
  <c r="N32" i="3"/>
  <c r="N21" i="2" s="1"/>
  <c r="N25" i="3"/>
  <c r="N29" i="3"/>
  <c r="K21" i="2" s="1"/>
  <c r="N5" i="3"/>
  <c r="E11" i="2" s="1"/>
  <c r="N9" i="3"/>
  <c r="I11" i="2" s="1"/>
  <c r="N13" i="3"/>
  <c r="M11" i="2" s="1"/>
  <c r="N8" i="3"/>
  <c r="H11" i="2" s="1"/>
  <c r="N6" i="3"/>
  <c r="F11" i="2" s="1"/>
  <c r="N10" i="3"/>
  <c r="J11" i="2" s="1"/>
  <c r="N14" i="3"/>
  <c r="N11" i="2" s="1"/>
  <c r="N12" i="3"/>
  <c r="L11" i="2" s="1"/>
  <c r="N7" i="3"/>
  <c r="G11" i="2" s="1"/>
  <c r="N11" i="3"/>
  <c r="K11" i="2" s="1"/>
  <c r="N15" i="3"/>
  <c r="O11" i="2" s="1"/>
  <c r="N4" i="3"/>
  <c r="D11" i="2" s="1"/>
  <c r="P12" i="2" l="1"/>
  <c r="P15" i="2" s="1"/>
  <c r="N34" i="3"/>
  <c r="G21" i="2"/>
  <c r="N16" i="3"/>
  <c r="P13" i="2" l="1"/>
  <c r="P16" i="2"/>
  <c r="P35" i="2" s="1"/>
  <c r="P22" i="2"/>
  <c r="P25" i="2" s="1"/>
  <c r="P23" i="2" l="1"/>
  <c r="P26" i="2"/>
  <c r="P36" i="2" s="1"/>
  <c r="E44" i="2"/>
  <c r="M44" i="2" s="1"/>
  <c r="O44" i="2" s="1"/>
  <c r="E46" i="2" l="1"/>
  <c r="M46" i="2" s="1"/>
  <c r="O46" i="2" s="1"/>
</calcChain>
</file>

<file path=xl/sharedStrings.xml><?xml version="1.0" encoding="utf-8"?>
<sst xmlns="http://schemas.openxmlformats.org/spreadsheetml/2006/main" count="101" uniqueCount="70">
  <si>
    <t>Month</t>
  </si>
  <si>
    <t xml:space="preserve">LG </t>
  </si>
  <si>
    <t>LG Weight</t>
  </si>
  <si>
    <t>SG/MG</t>
  </si>
  <si>
    <t>SG/MG Weight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</si>
  <si>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</si>
  <si>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</si>
  <si>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</si>
  <si>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</si>
  <si>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</si>
  <si>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</si>
  <si>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</si>
  <si>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</si>
  <si>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</si>
  <si>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</si>
  <si>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</si>
  <si>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</si>
  <si>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TOTALS</t>
  </si>
  <si>
    <t>SG/MG Monthly Weight (%)</t>
  </si>
  <si>
    <t>LG Monthly Weight (%)</t>
  </si>
  <si>
    <t>2011/12</t>
  </si>
  <si>
    <t>2012/13</t>
  </si>
  <si>
    <t>2013/14</t>
  </si>
  <si>
    <t>2014/15</t>
  </si>
  <si>
    <t>2015/16</t>
  </si>
  <si>
    <r>
      <t xml:space="preserve">U.S. Rice Marketings </t>
    </r>
    <r>
      <rPr>
        <b/>
        <sz val="11"/>
        <color theme="0"/>
        <rFont val="Calibri"/>
        <family val="2"/>
        <scheme val="minor"/>
      </rPr>
      <t>(1,000 cwts) --LONG GRAIN</t>
    </r>
  </si>
  <si>
    <r>
      <t xml:space="preserve">U.S. Rice Marketings </t>
    </r>
    <r>
      <rPr>
        <b/>
        <sz val="11"/>
        <color theme="0"/>
        <rFont val="Calibri"/>
        <family val="2"/>
        <scheme val="minor"/>
      </rPr>
      <t>(1,000 cwts) --MEDIUM GRAIN</t>
    </r>
  </si>
  <si>
    <t>LONG GRAIN</t>
  </si>
  <si>
    <t xml:space="preserve">NOTES: </t>
  </si>
  <si>
    <t>U.S. LONG GRAIN REFERENCE PRICE</t>
  </si>
  <si>
    <t>Monthly prices above are weighted based upon the 5-year average share of marketings for each month.</t>
  </si>
  <si>
    <t>U.S. Long Grain</t>
  </si>
  <si>
    <t>Your</t>
  </si>
  <si>
    <t xml:space="preserve">Payment </t>
  </si>
  <si>
    <t>Acres</t>
  </si>
  <si>
    <t>Sequestration</t>
  </si>
  <si>
    <t>Estimated</t>
  </si>
  <si>
    <t>PLC Payment</t>
  </si>
  <si>
    <t>SOUTHERN MEDIUM GRAIN REFERENCE PRICE</t>
  </si>
  <si>
    <t>Southern Medium Grain</t>
  </si>
  <si>
    <t>Base</t>
  </si>
  <si>
    <t xml:space="preserve">85% of </t>
  </si>
  <si>
    <t>Yield, lbs</t>
  </si>
  <si>
    <t>MEDIUM GRAIN  (OTHER STATES)</t>
  </si>
  <si>
    <t>PLC payment is multiplied by payment yield on 85% of base acres and has been reduced by approximately 6.6% budget sequestration in recent years.</t>
  </si>
  <si>
    <t>2016/17</t>
  </si>
  <si>
    <t>2017/18</t>
  </si>
  <si>
    <t>2018/19</t>
  </si>
  <si>
    <t>Monthly Price $/cwt</t>
  </si>
  <si>
    <t>Monthly Price $/bu.</t>
  </si>
  <si>
    <t>U.S. LONG GRAIN ESTIMATED PLC $/cwt</t>
  </si>
  <si>
    <t>U.S. LONG GRAIN ESTIMATED PLC $/bu.</t>
  </si>
  <si>
    <t>SOUTHERN MEDIUM GRAIN ESTIMATED PLC $/cwt</t>
  </si>
  <si>
    <t>SOUTHERN MEDIUM GRAIN ESTIMATED PLC $/bu.</t>
  </si>
  <si>
    <t>2019/20</t>
  </si>
  <si>
    <t>2020/21</t>
  </si>
  <si>
    <t>PLC PAYMENT ESTIMATOR FOR 2025 CROP</t>
  </si>
  <si>
    <t>Est. MYA Price 2025/26</t>
  </si>
  <si>
    <t>USDA PROJECTED PRICE-- FEB WASDE</t>
  </si>
  <si>
    <t xml:space="preserve">Blue Shading Indicates Estimated Price </t>
  </si>
  <si>
    <t>Peach Shading Indicates Actual Prices reported by USDA NASS</t>
  </si>
  <si>
    <t>For reference, past PLC payments ($/bu):</t>
  </si>
  <si>
    <t>2025*</t>
  </si>
  <si>
    <t>* Projected</t>
  </si>
  <si>
    <t>PLC ($/cwt)</t>
  </si>
  <si>
    <t>To see an estimate of your 2025-crop PLC payment, insert your payment yield and base acres in the yellow boxes:</t>
  </si>
  <si>
    <t>(estimated)</t>
  </si>
  <si>
    <t>NOTE: Payment limit of $155,000 per individual applies.</t>
  </si>
  <si>
    <t xml:space="preserve"> LONG GRAIN PLC ESTIMATOR, $/CWT and$/bu</t>
  </si>
  <si>
    <r>
      <t xml:space="preserve">SOUTHERN MEDIUM GRAIN PLC ESTIMATOR, $/CWT </t>
    </r>
    <r>
      <rPr>
        <b/>
        <i/>
        <sz val="16"/>
        <color rgb="FFFFFFFF"/>
        <rFont val="Calibri"/>
        <family val="2"/>
        <scheme val="minor"/>
      </rPr>
      <t>and $/bu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</si>
</sst>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 dd"/>
    <numFmt numFmtId="165" formatCode="0.000"/>
    <numFmt numFmtId="166" formatCode="_(* #,##0_);_(* \(#,##0\);_(* &quot;-&quot;??_);_(@_)"/>
    <numFmt numFmtId="167" formatCode="0.0"/>
    <numFmt numFmtId="168" formatCode="0_);\(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6"/>
      <color rgb="FFFFFFFF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2" borderId="7" xfId="0" applyFont="1" applyFill="1" applyBorder="1"/>
    <xf numFmtId="3" fontId="0" fillId="2" borderId="0" xfId="0" applyNumberFormat="1" applyFill="1" applyAlignment="1">
      <alignment horizontal="center" vertical="center"/>
    </xf>
    <xf numFmtId="3" fontId="0" fillId="2" borderId="9" xfId="0" applyNumberFormat="1" applyFill="1" applyBorder="1" applyAlignment="1">
      <alignment horizontal="center" vertical="center"/>
    </xf>
    <xf numFmtId="3" fontId="0" fillId="2" borderId="0" xfId="0" applyNumberFormat="1" applyFill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3" fillId="2" borderId="10" xfId="0" applyFont="1" applyFill="1" applyBorder="1"/>
    <xf numFmtId="3" fontId="0" fillId="2" borderId="5" xfId="0" applyNumberForma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left"/>
    </xf>
    <xf numFmtId="3" fontId="0" fillId="2" borderId="5" xfId="0" applyNumberFormat="1" applyFill="1" applyBorder="1" applyAlignment="1">
      <alignment horizontal="center" vertical="center"/>
    </xf>
    <xf numFmtId="3" fontId="6" fillId="2" borderId="5" xfId="0" applyNumberFormat="1" applyFont="1" applyFill="1" applyBorder="1" applyAlignment="1">
      <alignment horizontal="center" vertical="center"/>
    </xf>
    <xf numFmtId="1" fontId="6" fillId="2" borderId="6" xfId="0" applyNumberFormat="1" applyFont="1" applyFill="1" applyBorder="1" applyAlignment="1">
      <alignment horizontal="center" vertical="center"/>
    </xf>
    <xf numFmtId="164" fontId="7" fillId="4" borderId="18" xfId="0" applyNumberFormat="1" applyFont="1" applyFill="1" applyBorder="1" applyAlignment="1">
      <alignment horizontal="center" vertical="center"/>
    </xf>
    <xf numFmtId="164" fontId="7" fillId="4" borderId="19" xfId="0" applyNumberFormat="1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2" fontId="6" fillId="0" borderId="19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165" fontId="0" fillId="0" borderId="25" xfId="0" applyNumberFormat="1" applyBorder="1" applyAlignment="1">
      <alignment horizontal="center" vertical="center" wrapText="1"/>
    </xf>
    <xf numFmtId="166" fontId="0" fillId="0" borderId="0" xfId="1" applyNumberFormat="1" applyFont="1"/>
    <xf numFmtId="167" fontId="6" fillId="2" borderId="8" xfId="0" applyNumberFormat="1" applyFont="1" applyFill="1" applyBorder="1" applyAlignment="1">
      <alignment horizontal="center" vertical="center"/>
    </xf>
    <xf numFmtId="167" fontId="6" fillId="2" borderId="5" xfId="0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65" fontId="0" fillId="0" borderId="0" xfId="0" applyNumberFormat="1" applyAlignment="1">
      <alignment horizontal="center" vertical="center" wrapText="1"/>
    </xf>
    <xf numFmtId="0" fontId="0" fillId="0" borderId="0" xfId="0" applyAlignment="1" applyProtection="1">
      <alignment horizontal="left" vertical="center"/>
      <protection locked="0"/>
    </xf>
    <xf numFmtId="2" fontId="0" fillId="0" borderId="25" xfId="0" applyNumberFormat="1" applyBorder="1" applyAlignment="1">
      <alignment horizontal="center" vertical="center" wrapText="1"/>
    </xf>
    <xf numFmtId="0" fontId="8" fillId="0" borderId="0" xfId="0" applyFont="1"/>
    <xf numFmtId="0" fontId="4" fillId="4" borderId="29" xfId="0" applyFont="1" applyFill="1" applyBorder="1"/>
    <xf numFmtId="0" fontId="4" fillId="4" borderId="30" xfId="0" applyFont="1" applyFill="1" applyBorder="1"/>
    <xf numFmtId="0" fontId="4" fillId="4" borderId="26" xfId="0" applyFont="1" applyFill="1" applyBorder="1"/>
    <xf numFmtId="0" fontId="4" fillId="4" borderId="27" xfId="0" applyFont="1" applyFill="1" applyBorder="1"/>
    <xf numFmtId="0" fontId="4" fillId="4" borderId="33" xfId="0" applyFont="1" applyFill="1" applyBorder="1"/>
    <xf numFmtId="0" fontId="11" fillId="4" borderId="32" xfId="0" applyFont="1" applyFill="1" applyBorder="1"/>
    <xf numFmtId="0" fontId="4" fillId="4" borderId="34" xfId="0" applyFont="1" applyFill="1" applyBorder="1"/>
    <xf numFmtId="2" fontId="13" fillId="0" borderId="35" xfId="0" applyNumberFormat="1" applyFont="1" applyBorder="1" applyAlignment="1">
      <alignment horizontal="center"/>
    </xf>
    <xf numFmtId="0" fontId="11" fillId="4" borderId="34" xfId="0" applyFont="1" applyFill="1" applyBorder="1"/>
    <xf numFmtId="2" fontId="12" fillId="4" borderId="3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/>
    <xf numFmtId="2" fontId="2" fillId="4" borderId="31" xfId="0" applyNumberFormat="1" applyFont="1" applyFill="1" applyBorder="1" applyAlignment="1">
      <alignment horizontal="center"/>
    </xf>
    <xf numFmtId="166" fontId="2" fillId="4" borderId="31" xfId="1" applyNumberFormat="1" applyFont="1" applyFill="1" applyBorder="1" applyAlignment="1">
      <alignment horizontal="center"/>
    </xf>
    <xf numFmtId="0" fontId="0" fillId="0" borderId="27" xfId="0" applyBorder="1"/>
    <xf numFmtId="39" fontId="0" fillId="0" borderId="0" xfId="2" applyNumberFormat="1" applyFont="1"/>
    <xf numFmtId="168" fontId="0" fillId="0" borderId="0" xfId="2" applyNumberFormat="1" applyFont="1"/>
    <xf numFmtId="0" fontId="0" fillId="5" borderId="37" xfId="0" applyFill="1" applyBorder="1" applyAlignment="1">
      <alignment horizontal="center"/>
    </xf>
    <xf numFmtId="2" fontId="0" fillId="0" borderId="0" xfId="0" applyNumberFormat="1"/>
    <xf numFmtId="2" fontId="4" fillId="4" borderId="30" xfId="0" applyNumberFormat="1" applyFont="1" applyFill="1" applyBorder="1" applyAlignment="1">
      <alignment horizontal="center"/>
    </xf>
    <xf numFmtId="2" fontId="4" fillId="4" borderId="38" xfId="0" applyNumberFormat="1" applyFont="1" applyFill="1" applyBorder="1" applyAlignment="1">
      <alignment horizontal="center"/>
    </xf>
    <xf numFmtId="0" fontId="4" fillId="4" borderId="19" xfId="0" applyFont="1" applyFill="1" applyBorder="1"/>
    <xf numFmtId="2" fontId="4" fillId="4" borderId="27" xfId="0" applyNumberFormat="1" applyFont="1" applyFill="1" applyBorder="1" applyAlignment="1">
      <alignment horizontal="center"/>
    </xf>
    <xf numFmtId="2" fontId="4" fillId="4" borderId="19" xfId="0" applyNumberFormat="1" applyFont="1" applyFill="1" applyBorder="1" applyAlignment="1">
      <alignment horizontal="center"/>
    </xf>
    <xf numFmtId="0" fontId="4" fillId="4" borderId="27" xfId="0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9" fillId="4" borderId="29" xfId="0" applyFont="1" applyFill="1" applyBorder="1" applyAlignment="1">
      <alignment horizontal="left" vertical="center"/>
    </xf>
    <xf numFmtId="0" fontId="9" fillId="4" borderId="30" xfId="0" applyFont="1" applyFill="1" applyBorder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2" fontId="15" fillId="0" borderId="25" xfId="0" applyNumberFormat="1" applyFont="1" applyBorder="1" applyAlignment="1">
      <alignment horizontal="center" vertical="center" wrapText="1"/>
    </xf>
    <xf numFmtId="2" fontId="16" fillId="4" borderId="31" xfId="0" applyNumberFormat="1" applyFont="1" applyFill="1" applyBorder="1" applyAlignment="1">
      <alignment horizontal="center"/>
    </xf>
    <xf numFmtId="0" fontId="17" fillId="4" borderId="32" xfId="0" applyFont="1" applyFill="1" applyBorder="1"/>
    <xf numFmtId="2" fontId="0" fillId="6" borderId="24" xfId="0" applyNumberFormat="1" applyFill="1" applyBorder="1" applyAlignment="1">
      <alignment horizontal="center" vertical="center"/>
    </xf>
    <xf numFmtId="2" fontId="15" fillId="6" borderId="24" xfId="0" applyNumberFormat="1" applyFont="1" applyFill="1" applyBorder="1" applyAlignment="1">
      <alignment horizontal="center" vertical="center"/>
    </xf>
    <xf numFmtId="2" fontId="0" fillId="7" borderId="24" xfId="0" applyNumberFormat="1" applyFill="1" applyBorder="1" applyAlignment="1">
      <alignment horizontal="center" vertical="center"/>
    </xf>
    <xf numFmtId="2" fontId="15" fillId="8" borderId="24" xfId="0" applyNumberFormat="1" applyFont="1" applyFill="1" applyBorder="1" applyAlignment="1">
      <alignment horizontal="center" vertical="center"/>
    </xf>
    <xf numFmtId="2" fontId="18" fillId="0" borderId="18" xfId="0" applyNumberFormat="1" applyFont="1" applyBorder="1" applyAlignment="1">
      <alignment horizontal="center"/>
    </xf>
    <xf numFmtId="2" fontId="13" fillId="0" borderId="36" xfId="0" applyNumberFormat="1" applyFont="1" applyBorder="1" applyAlignment="1">
      <alignment horizontal="center"/>
    </xf>
    <xf numFmtId="2" fontId="19" fillId="0" borderId="0" xfId="0" applyNumberFormat="1" applyFont="1"/>
    <xf numFmtId="0" fontId="19" fillId="0" borderId="0" xfId="0" applyFont="1" applyAlignment="1">
      <alignment horizontal="right"/>
    </xf>
    <xf numFmtId="0" fontId="0" fillId="0" borderId="27" xfId="0" quotePrefix="1" applyBorder="1"/>
    <xf numFmtId="2" fontId="0" fillId="6" borderId="40" xfId="0" applyNumberFormat="1" applyFill="1" applyBorder="1" applyAlignment="1">
      <alignment horizontal="center" vertical="center"/>
    </xf>
    <xf numFmtId="2" fontId="0" fillId="7" borderId="40" xfId="0" applyNumberForma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48"/>
  <sheetViews>
    <sheetView tabSelected="1" zoomScale="90" zoomScaleNormal="90" workbookViewId="0">
      <selection activeCell="T29" sqref="T29"/>
    </sheetView>
  </sheetViews>
  <sheetFormatPr defaultRowHeight="15" x14ac:dyDescent="0.25"/>
  <cols>
    <col min="4" max="15" width="8.5703125" customWidth="1"/>
    <col min="16" max="16" width="10" customWidth="1"/>
  </cols>
  <sheetData>
    <row r="1" spans="1:26" ht="18.75" x14ac:dyDescent="0.3">
      <c r="A1" s="30" t="s">
        <v>56</v>
      </c>
      <c r="L1" s="57" t="s">
        <v>58</v>
      </c>
      <c r="M1" s="58"/>
      <c r="N1" s="58"/>
      <c r="O1" s="58"/>
      <c r="P1" s="59"/>
    </row>
    <row r="2" spans="1:26" ht="19.5" thickBot="1" x14ac:dyDescent="0.35">
      <c r="A2" s="30"/>
      <c r="L2" s="33"/>
      <c r="M2" s="34"/>
      <c r="N2" s="55"/>
      <c r="O2" s="55"/>
      <c r="P2" s="56"/>
    </row>
    <row r="3" spans="1:26" x14ac:dyDescent="0.25">
      <c r="L3" s="31" t="s">
        <v>27</v>
      </c>
      <c r="M3" s="32"/>
      <c r="N3" s="50"/>
      <c r="O3" s="51"/>
      <c r="P3" s="38">
        <v>10.5</v>
      </c>
    </row>
    <row r="4" spans="1:26" ht="15.75" thickBot="1" x14ac:dyDescent="0.3">
      <c r="L4" s="33"/>
      <c r="M4" s="34"/>
      <c r="N4" s="53"/>
      <c r="O4" s="54"/>
      <c r="P4" s="67">
        <f t="shared" ref="P4:P6" si="0">P3*0.45</f>
        <v>4.7250000000000005</v>
      </c>
    </row>
    <row r="5" spans="1:26" x14ac:dyDescent="0.25">
      <c r="L5" s="31" t="s">
        <v>43</v>
      </c>
      <c r="M5" s="32"/>
      <c r="N5" s="50"/>
      <c r="O5" s="51"/>
      <c r="P5" s="68">
        <v>13.8</v>
      </c>
    </row>
    <row r="6" spans="1:26" ht="15.75" thickBot="1" x14ac:dyDescent="0.3">
      <c r="L6" s="33"/>
      <c r="M6" s="34"/>
      <c r="N6" s="34"/>
      <c r="O6" s="52"/>
      <c r="P6" s="67">
        <f t="shared" si="0"/>
        <v>6.2100000000000009</v>
      </c>
    </row>
    <row r="7" spans="1:26" ht="10.5" customHeight="1" x14ac:dyDescent="0.25"/>
    <row r="8" spans="1:26" ht="12" customHeight="1" thickBot="1" x14ac:dyDescent="0.3"/>
    <row r="9" spans="1:26" ht="21.75" thickBot="1" x14ac:dyDescent="0.3">
      <c r="A9" s="95" t="s">
        <v>68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7"/>
    </row>
    <row r="10" spans="1:26" ht="45.75" thickBot="1" x14ac:dyDescent="0.3">
      <c r="A10" s="83"/>
      <c r="B10" s="84"/>
      <c r="C10" s="85"/>
      <c r="D10" s="15">
        <v>45894</v>
      </c>
      <c r="E10" s="16">
        <v>45925</v>
      </c>
      <c r="F10" s="16">
        <v>45955</v>
      </c>
      <c r="G10" s="16">
        <v>45986</v>
      </c>
      <c r="H10" s="16">
        <v>46016</v>
      </c>
      <c r="I10" s="16">
        <v>46048</v>
      </c>
      <c r="J10" s="16">
        <v>46079</v>
      </c>
      <c r="K10" s="16">
        <v>46107</v>
      </c>
      <c r="L10" s="16">
        <v>46138</v>
      </c>
      <c r="M10" s="16">
        <v>46168</v>
      </c>
      <c r="N10" s="16">
        <v>46199</v>
      </c>
      <c r="O10" s="16">
        <v>46229</v>
      </c>
      <c r="P10" s="17" t="s">
        <v>57</v>
      </c>
    </row>
    <row r="11" spans="1:26" ht="15.75" hidden="1" thickBot="1" x14ac:dyDescent="0.3">
      <c r="A11" s="86" t="s">
        <v>19</v>
      </c>
      <c r="B11" s="87"/>
      <c r="C11" s="88"/>
      <c r="D11" s="18">
        <f>Sheet3!N4</f>
        <v>4.6370098109695679</v>
      </c>
      <c r="E11" s="18">
        <f>Sheet3!N5</f>
        <v>5.9778161769895775</v>
      </c>
      <c r="F11" s="18">
        <f>Sheet3!N6</f>
        <v>8.7676554318473521</v>
      </c>
      <c r="G11" s="18">
        <f>Sheet3!N7</f>
        <v>8.0192193573854134</v>
      </c>
      <c r="H11" s="18">
        <f>Sheet3!N8</f>
        <v>9.8096624848705076</v>
      </c>
      <c r="I11" s="18">
        <f>Sheet3!N9</f>
        <v>10.651685745730411</v>
      </c>
      <c r="J11" s="18">
        <f>Sheet3!N10</f>
        <v>8.5726385573979638</v>
      </c>
      <c r="K11" s="18">
        <f>Sheet3!N11</f>
        <v>10.133034969714872</v>
      </c>
      <c r="L11" s="18">
        <f>Sheet3!N12</f>
        <v>9.5817071034765799</v>
      </c>
      <c r="M11" s="18">
        <f>Sheet3!N13</f>
        <v>9.1077585868857689</v>
      </c>
      <c r="N11" s="18">
        <f>Sheet3!N14</f>
        <v>7.8121773137340504</v>
      </c>
      <c r="O11" s="18">
        <f>Sheet3!N15</f>
        <v>6.9296344609979323</v>
      </c>
      <c r="P11" s="19"/>
    </row>
    <row r="12" spans="1:26" ht="15.75" thickBot="1" x14ac:dyDescent="0.3">
      <c r="A12" s="77" t="s">
        <v>48</v>
      </c>
      <c r="B12" s="78"/>
      <c r="C12" s="79"/>
      <c r="D12" s="63">
        <v>12.2</v>
      </c>
      <c r="E12" s="63">
        <v>11</v>
      </c>
      <c r="F12" s="63">
        <v>10.3</v>
      </c>
      <c r="G12" s="63">
        <v>10.199999999999999</v>
      </c>
      <c r="H12" s="63">
        <v>10.199999999999999</v>
      </c>
      <c r="I12" s="65">
        <v>10.3</v>
      </c>
      <c r="J12" s="65">
        <v>10.4</v>
      </c>
      <c r="K12" s="65">
        <v>10.4</v>
      </c>
      <c r="L12" s="65">
        <v>10.5</v>
      </c>
      <c r="M12" s="65">
        <v>10.5</v>
      </c>
      <c r="N12" s="65">
        <v>10.5</v>
      </c>
      <c r="O12" s="65">
        <v>10.5</v>
      </c>
      <c r="P12" s="29">
        <f>(D$11*D12+E$11*E12+F$11*F12+G$11*G12+H$11*H12+I$11*I12+J$11*J12+K$11*K12+L$11*L12+M$11*M12+N$11*N12+O$11*O12)/100</f>
        <v>10.497687246262394</v>
      </c>
      <c r="Y12">
        <v>11.7</v>
      </c>
    </row>
    <row r="13" spans="1:26" ht="16.5" thickTop="1" thickBot="1" x14ac:dyDescent="0.3">
      <c r="A13" s="74" t="s">
        <v>49</v>
      </c>
      <c r="B13" s="75"/>
      <c r="C13" s="76"/>
      <c r="D13" s="64">
        <f>D12*0.45</f>
        <v>5.49</v>
      </c>
      <c r="E13" s="64">
        <f t="shared" ref="E13:P13" si="1">E12*0.45</f>
        <v>4.95</v>
      </c>
      <c r="F13" s="64">
        <f t="shared" si="1"/>
        <v>4.6350000000000007</v>
      </c>
      <c r="G13" s="64">
        <f t="shared" si="1"/>
        <v>4.59</v>
      </c>
      <c r="H13" s="64">
        <f t="shared" si="1"/>
        <v>4.59</v>
      </c>
      <c r="I13" s="66">
        <f t="shared" si="1"/>
        <v>4.6350000000000007</v>
      </c>
      <c r="J13" s="66">
        <f t="shared" si="1"/>
        <v>4.6800000000000006</v>
      </c>
      <c r="K13" s="66">
        <f t="shared" si="1"/>
        <v>4.6800000000000006</v>
      </c>
      <c r="L13" s="66">
        <f t="shared" si="1"/>
        <v>4.7250000000000005</v>
      </c>
      <c r="M13" s="66">
        <f t="shared" si="1"/>
        <v>4.7250000000000005</v>
      </c>
      <c r="N13" s="66">
        <f t="shared" si="1"/>
        <v>4.7250000000000005</v>
      </c>
      <c r="O13" s="66">
        <f t="shared" si="1"/>
        <v>4.7250000000000005</v>
      </c>
      <c r="P13" s="60">
        <f t="shared" si="1"/>
        <v>4.723959260818078</v>
      </c>
      <c r="Y13">
        <v>11.7</v>
      </c>
    </row>
    <row r="14" spans="1:26" ht="16.5" thickTop="1" thickBot="1" x14ac:dyDescent="0.3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36" t="s">
        <v>29</v>
      </c>
      <c r="L14" s="35"/>
      <c r="M14" s="35"/>
      <c r="N14" s="35"/>
      <c r="O14" s="37"/>
      <c r="P14" s="38">
        <v>16.899999999999999</v>
      </c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9.5" thickBot="1" x14ac:dyDescent="0.35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36" t="s">
        <v>50</v>
      </c>
      <c r="L15" s="35"/>
      <c r="M15" s="35"/>
      <c r="N15" s="35"/>
      <c r="O15" s="37"/>
      <c r="P15" s="40">
        <f>IF(P12&gt;16.89,0,P14-P12)</f>
        <v>6.4023127537376041</v>
      </c>
    </row>
    <row r="16" spans="1:26" ht="16.5" thickBot="1" x14ac:dyDescent="0.3">
      <c r="A16" s="24"/>
      <c r="B16" s="25"/>
      <c r="C16" s="25"/>
      <c r="D16" s="25"/>
      <c r="E16" s="25"/>
      <c r="F16" s="25"/>
      <c r="G16" s="25"/>
      <c r="H16" s="25"/>
      <c r="I16" s="25"/>
      <c r="J16" s="25"/>
      <c r="K16" s="62" t="s">
        <v>51</v>
      </c>
      <c r="L16" s="35"/>
      <c r="M16" s="35"/>
      <c r="N16" s="35"/>
      <c r="O16" s="37"/>
      <c r="P16" s="61">
        <f t="shared" ref="P16" si="2">P15*0.45</f>
        <v>2.8810407391819219</v>
      </c>
    </row>
    <row r="17" spans="1:25" ht="9.75" customHeight="1" x14ac:dyDescent="0.25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6"/>
      <c r="L17" s="26"/>
      <c r="M17" s="28"/>
      <c r="N17" s="26"/>
      <c r="O17" s="26"/>
      <c r="P17" s="27"/>
    </row>
    <row r="18" spans="1:25" ht="9.75" customHeight="1" thickBot="1" x14ac:dyDescent="0.3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6"/>
      <c r="L18" s="26"/>
      <c r="M18" s="26"/>
      <c r="N18" s="26"/>
      <c r="O18" s="26"/>
      <c r="P18" s="27"/>
    </row>
    <row r="19" spans="1:25" ht="21.75" thickBot="1" x14ac:dyDescent="0.3">
      <c r="A19" s="80" t="s">
        <v>69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2"/>
    </row>
    <row r="20" spans="1:25" ht="45.75" thickBot="1" x14ac:dyDescent="0.3">
      <c r="A20" s="83"/>
      <c r="B20" s="84"/>
      <c r="C20" s="85"/>
      <c r="D20" s="15">
        <v>45894</v>
      </c>
      <c r="E20" s="16">
        <v>45925</v>
      </c>
      <c r="F20" s="16">
        <v>45955</v>
      </c>
      <c r="G20" s="16">
        <v>45986</v>
      </c>
      <c r="H20" s="16">
        <v>46016</v>
      </c>
      <c r="I20" s="16">
        <v>46048</v>
      </c>
      <c r="J20" s="16">
        <v>46079</v>
      </c>
      <c r="K20" s="16">
        <v>46107</v>
      </c>
      <c r="L20" s="16">
        <v>46138</v>
      </c>
      <c r="M20" s="16">
        <v>46168</v>
      </c>
      <c r="N20" s="16">
        <v>46199</v>
      </c>
      <c r="O20" s="16">
        <v>46229</v>
      </c>
      <c r="P20" s="17" t="s">
        <v>57</v>
      </c>
    </row>
    <row r="21" spans="1:25" ht="15.75" hidden="1" thickBot="1" x14ac:dyDescent="0.3">
      <c r="A21" s="89" t="s">
        <v>18</v>
      </c>
      <c r="B21" s="90"/>
      <c r="C21" s="91"/>
      <c r="D21" s="18">
        <f>Sheet3!N22</f>
        <v>4.3902519838968868</v>
      </c>
      <c r="E21" s="18">
        <f>Sheet3!N23</f>
        <v>4.7936581567568464</v>
      </c>
      <c r="F21" s="18">
        <f>Sheet3!N24</f>
        <v>8.8070111495833405</v>
      </c>
      <c r="G21" s="18">
        <f>Sheet3!N25</f>
        <v>10.252480906545618</v>
      </c>
      <c r="H21" s="18">
        <f>Sheet3!N26</f>
        <v>10.825698712744984</v>
      </c>
      <c r="I21" s="18">
        <f>Sheet3!N27</f>
        <v>16.59266745083746</v>
      </c>
      <c r="J21" s="18">
        <f>Sheet3!N28</f>
        <v>7.5015324464472091</v>
      </c>
      <c r="K21" s="18">
        <f>Sheet3!N29</f>
        <v>8.0888321929722835</v>
      </c>
      <c r="L21" s="18">
        <f>Sheet3!N30</f>
        <v>8.5204022464836555</v>
      </c>
      <c r="M21" s="18">
        <f>Sheet3!N31</f>
        <v>6.8222859130895781</v>
      </c>
      <c r="N21" s="18">
        <f>Sheet3!N32</f>
        <v>6.0138168685078108</v>
      </c>
      <c r="O21" s="18">
        <f>Sheet3!N33</f>
        <v>7.3913619721343249</v>
      </c>
      <c r="P21" s="20"/>
    </row>
    <row r="22" spans="1:25" ht="15.75" thickBot="1" x14ac:dyDescent="0.3">
      <c r="A22" s="77" t="s">
        <v>48</v>
      </c>
      <c r="B22" s="78"/>
      <c r="C22" s="79"/>
      <c r="D22" s="63">
        <v>14</v>
      </c>
      <c r="E22" s="63">
        <v>14.8</v>
      </c>
      <c r="F22" s="63">
        <v>15.4</v>
      </c>
      <c r="G22" s="63">
        <v>14.5</v>
      </c>
      <c r="H22" s="63">
        <v>13.4</v>
      </c>
      <c r="I22" s="65">
        <v>13.75</v>
      </c>
      <c r="J22" s="65">
        <v>13.75</v>
      </c>
      <c r="K22" s="65">
        <v>13.75</v>
      </c>
      <c r="L22" s="65">
        <v>13.75</v>
      </c>
      <c r="M22" s="65">
        <v>13.75</v>
      </c>
      <c r="N22" s="65">
        <v>13.8</v>
      </c>
      <c r="O22" s="65">
        <v>13.8</v>
      </c>
      <c r="P22" s="29">
        <f>(D$21*D22+E$21*E22+F$21*F22+G$21*G22+H$21*H22+I$21*I22+J$21*J22+K$21*K22+L$21*L22+M$21*M22+N$21*N22+O$21*O22)/100</f>
        <v>14.002330975298619</v>
      </c>
      <c r="Y22">
        <v>12.25</v>
      </c>
    </row>
    <row r="23" spans="1:25" ht="16.5" thickTop="1" thickBot="1" x14ac:dyDescent="0.3">
      <c r="A23" s="74" t="s">
        <v>49</v>
      </c>
      <c r="B23" s="75"/>
      <c r="C23" s="76"/>
      <c r="D23" s="64">
        <f>D22*0.45</f>
        <v>6.3</v>
      </c>
      <c r="E23" s="64">
        <f t="shared" ref="E23" si="3">E22*0.45</f>
        <v>6.66</v>
      </c>
      <c r="F23" s="64">
        <f t="shared" ref="F23" si="4">F22*0.45</f>
        <v>6.9300000000000006</v>
      </c>
      <c r="G23" s="64">
        <f t="shared" ref="G23" si="5">G22*0.45</f>
        <v>6.5250000000000004</v>
      </c>
      <c r="H23" s="64">
        <f t="shared" ref="H23" si="6">H22*0.45</f>
        <v>6.03</v>
      </c>
      <c r="I23" s="66">
        <f t="shared" ref="I23" si="7">I22*0.45</f>
        <v>6.1875</v>
      </c>
      <c r="J23" s="66">
        <f t="shared" ref="J23" si="8">J22*0.45</f>
        <v>6.1875</v>
      </c>
      <c r="K23" s="66">
        <f t="shared" ref="K23" si="9">K22*0.45</f>
        <v>6.1875</v>
      </c>
      <c r="L23" s="66">
        <f t="shared" ref="L23" si="10">L22*0.45</f>
        <v>6.1875</v>
      </c>
      <c r="M23" s="66">
        <f t="shared" ref="M23" si="11">M22*0.45</f>
        <v>6.1875</v>
      </c>
      <c r="N23" s="66">
        <f t="shared" ref="N23" si="12">N22*0.45</f>
        <v>6.2100000000000009</v>
      </c>
      <c r="O23" s="66">
        <f t="shared" ref="O23" si="13">O22*0.45</f>
        <v>6.2100000000000009</v>
      </c>
      <c r="P23" s="60">
        <f t="shared" ref="P23" si="14">P22*0.45</f>
        <v>6.3010489388843789</v>
      </c>
      <c r="Y23">
        <v>12.25</v>
      </c>
    </row>
    <row r="24" spans="1:25" ht="16.5" thickTop="1" thickBot="1" x14ac:dyDescent="0.3">
      <c r="K24" s="36" t="s">
        <v>38</v>
      </c>
      <c r="L24" s="35"/>
      <c r="M24" s="35"/>
      <c r="N24" s="35"/>
      <c r="O24" s="39"/>
      <c r="P24" s="38">
        <v>16.899999999999999</v>
      </c>
    </row>
    <row r="25" spans="1:25" ht="19.5" thickBot="1" x14ac:dyDescent="0.35">
      <c r="K25" s="36" t="s">
        <v>52</v>
      </c>
      <c r="L25" s="35"/>
      <c r="M25" s="35"/>
      <c r="N25" s="35"/>
      <c r="O25" s="39"/>
      <c r="P25" s="40">
        <f>IF(P22&gt;16.89,0,P24-P22)</f>
        <v>2.8976690247013792</v>
      </c>
    </row>
    <row r="26" spans="1:25" ht="16.5" thickBot="1" x14ac:dyDescent="0.3">
      <c r="A26" s="72"/>
      <c r="B26" t="s">
        <v>60</v>
      </c>
      <c r="K26" s="62" t="s">
        <v>53</v>
      </c>
      <c r="L26" s="35"/>
      <c r="M26" s="35"/>
      <c r="N26" s="35"/>
      <c r="O26" s="39"/>
      <c r="P26" s="61">
        <f t="shared" ref="P26" si="15">P25*0.45</f>
        <v>1.3039510611156206</v>
      </c>
    </row>
    <row r="27" spans="1:25" ht="16.5" thickTop="1" thickBot="1" x14ac:dyDescent="0.3">
      <c r="A27" s="73"/>
      <c r="B27" t="s">
        <v>59</v>
      </c>
    </row>
    <row r="28" spans="1:25" ht="15.75" thickTop="1" x14ac:dyDescent="0.25"/>
    <row r="29" spans="1:25" x14ac:dyDescent="0.25">
      <c r="A29" t="s">
        <v>28</v>
      </c>
      <c r="B29" t="s">
        <v>44</v>
      </c>
    </row>
    <row r="30" spans="1:25" ht="6" customHeight="1" x14ac:dyDescent="0.25"/>
    <row r="31" spans="1:25" x14ac:dyDescent="0.25">
      <c r="B31" t="s">
        <v>30</v>
      </c>
    </row>
    <row r="32" spans="1:25" ht="6" customHeight="1" x14ac:dyDescent="0.25"/>
    <row r="33" spans="1:16" x14ac:dyDescent="0.25">
      <c r="B33" t="s">
        <v>61</v>
      </c>
      <c r="E33" s="41"/>
    </row>
    <row r="34" spans="1:16" x14ac:dyDescent="0.25">
      <c r="E34" s="47">
        <v>2014</v>
      </c>
      <c r="F34" s="47">
        <v>2015</v>
      </c>
      <c r="G34">
        <v>2016</v>
      </c>
      <c r="H34">
        <v>2017</v>
      </c>
      <c r="I34">
        <v>2018</v>
      </c>
      <c r="J34">
        <v>2019</v>
      </c>
      <c r="K34">
        <v>2020</v>
      </c>
      <c r="L34">
        <v>2021</v>
      </c>
      <c r="M34">
        <v>2022</v>
      </c>
      <c r="N34">
        <v>2023</v>
      </c>
      <c r="O34">
        <v>2024</v>
      </c>
      <c r="P34" s="70" t="s">
        <v>62</v>
      </c>
    </row>
    <row r="35" spans="1:16" x14ac:dyDescent="0.25">
      <c r="B35" t="s">
        <v>31</v>
      </c>
      <c r="E35" s="46">
        <v>0.95</v>
      </c>
      <c r="F35" s="46">
        <v>1.31</v>
      </c>
      <c r="G35">
        <v>1.96</v>
      </c>
      <c r="H35" s="49">
        <v>1.1299999999999999</v>
      </c>
      <c r="I35" s="49">
        <v>1.44</v>
      </c>
      <c r="J35" s="49">
        <v>0.9</v>
      </c>
      <c r="K35" s="49">
        <v>0.63</v>
      </c>
      <c r="L35" s="49">
        <v>0.18</v>
      </c>
      <c r="M35" s="49">
        <v>0</v>
      </c>
      <c r="N35" s="49">
        <v>0</v>
      </c>
      <c r="O35" s="49">
        <v>0</v>
      </c>
      <c r="P35" s="69">
        <f>P16</f>
        <v>2.8810407391819219</v>
      </c>
    </row>
    <row r="36" spans="1:16" x14ac:dyDescent="0.25">
      <c r="B36" t="s">
        <v>39</v>
      </c>
      <c r="E36" s="46">
        <v>0</v>
      </c>
      <c r="F36" s="46">
        <v>1.26</v>
      </c>
      <c r="G36" s="49">
        <v>1.76</v>
      </c>
      <c r="H36" s="49">
        <v>1.04</v>
      </c>
      <c r="I36" s="49">
        <v>0.77</v>
      </c>
      <c r="J36" s="49">
        <v>1.08</v>
      </c>
      <c r="K36" s="49">
        <v>0.41</v>
      </c>
      <c r="L36" s="49">
        <v>0.05</v>
      </c>
      <c r="M36" s="49">
        <v>0</v>
      </c>
      <c r="N36" s="49">
        <v>0</v>
      </c>
      <c r="O36" s="49">
        <v>0</v>
      </c>
      <c r="P36" s="69">
        <f>P26</f>
        <v>1.3039510611156206</v>
      </c>
    </row>
    <row r="37" spans="1:16" ht="15.75" thickBot="1" x14ac:dyDescent="0.3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71"/>
      <c r="P37" s="71" t="s">
        <v>63</v>
      </c>
    </row>
    <row r="38" spans="1:16" ht="6" customHeight="1" x14ac:dyDescent="0.25"/>
    <row r="39" spans="1:16" x14ac:dyDescent="0.25">
      <c r="A39" t="s">
        <v>65</v>
      </c>
    </row>
    <row r="40" spans="1:16" ht="9" customHeight="1" x14ac:dyDescent="0.25"/>
    <row r="41" spans="1:16" x14ac:dyDescent="0.25">
      <c r="E41" t="s">
        <v>36</v>
      </c>
      <c r="G41" t="s">
        <v>32</v>
      </c>
      <c r="I41" t="s">
        <v>32</v>
      </c>
      <c r="K41" t="s">
        <v>41</v>
      </c>
      <c r="M41" s="42">
        <v>6.6000000000000003E-2</v>
      </c>
      <c r="O41" t="s">
        <v>36</v>
      </c>
    </row>
    <row r="42" spans="1:16" x14ac:dyDescent="0.25">
      <c r="E42" t="s">
        <v>64</v>
      </c>
      <c r="G42" t="s">
        <v>33</v>
      </c>
      <c r="I42" t="s">
        <v>40</v>
      </c>
      <c r="K42" t="s">
        <v>40</v>
      </c>
      <c r="M42" t="s">
        <v>35</v>
      </c>
      <c r="O42" t="s">
        <v>37</v>
      </c>
    </row>
    <row r="43" spans="1:16" ht="15.75" thickBot="1" x14ac:dyDescent="0.3">
      <c r="G43" t="s">
        <v>42</v>
      </c>
      <c r="I43" t="s">
        <v>34</v>
      </c>
      <c r="K43" t="s">
        <v>34</v>
      </c>
      <c r="M43" t="s">
        <v>66</v>
      </c>
    </row>
    <row r="44" spans="1:16" ht="15.75" thickBot="1" x14ac:dyDescent="0.3">
      <c r="B44" t="s">
        <v>31</v>
      </c>
      <c r="E44" s="43">
        <f>P15</f>
        <v>6.4023127537376041</v>
      </c>
      <c r="G44" s="48">
        <v>6525</v>
      </c>
      <c r="H44" s="41"/>
      <c r="I44" s="48">
        <v>1</v>
      </c>
      <c r="J44" s="41"/>
      <c r="K44" s="44">
        <f>I44*0.85</f>
        <v>0.85</v>
      </c>
      <c r="L44" s="41"/>
      <c r="M44" s="44">
        <f>(((G44/100)*E44)*K44)*-0.066</f>
        <v>-23.435825892875346</v>
      </c>
      <c r="O44" s="44">
        <f>((E44*(G44/100))*K44)+M44</f>
        <v>331.65244521129654</v>
      </c>
    </row>
    <row r="45" spans="1:16" ht="15.75" thickBot="1" x14ac:dyDescent="0.3">
      <c r="G45" s="41"/>
      <c r="H45" s="41"/>
      <c r="I45" s="41"/>
      <c r="J45" s="41"/>
      <c r="K45" s="41"/>
      <c r="L45" s="41"/>
      <c r="M45" s="41"/>
    </row>
    <row r="46" spans="1:16" ht="15.75" thickBot="1" x14ac:dyDescent="0.3">
      <c r="B46" t="s">
        <v>39</v>
      </c>
      <c r="E46" s="43">
        <f>P25</f>
        <v>2.8976690247013792</v>
      </c>
      <c r="G46" s="48">
        <v>6525</v>
      </c>
      <c r="H46" s="41"/>
      <c r="I46" s="48">
        <v>1</v>
      </c>
      <c r="J46" s="41"/>
      <c r="K46" s="44">
        <f>I46*0.85</f>
        <v>0.85</v>
      </c>
      <c r="L46" s="41"/>
      <c r="M46" s="44">
        <f>(((G46/100)*E46)*K46)*-0.066</f>
        <v>-10.606989906645016</v>
      </c>
      <c r="O46" s="44">
        <f>((E46*(G46/100))*K46)+M46</f>
        <v>150.10497837585521</v>
      </c>
    </row>
    <row r="48" spans="1:16" x14ac:dyDescent="0.25">
      <c r="B48" t="s">
        <v>67</v>
      </c>
    </row>
  </sheetData>
  <mergeCells count="10">
    <mergeCell ref="A23:C23"/>
    <mergeCell ref="A22:C22"/>
    <mergeCell ref="A19:P19"/>
    <mergeCell ref="A20:C20"/>
    <mergeCell ref="A9:P9"/>
    <mergeCell ref="A10:C10"/>
    <mergeCell ref="A11:C11"/>
    <mergeCell ref="A12:C12"/>
    <mergeCell ref="A21:C21"/>
    <mergeCell ref="A13:C13"/>
  </mergeCells>
  <pageMargins left="0.6" right="0.45" top="0.5" bottom="0.5" header="0.3" footer="0.3"/>
  <pageSetup scale="74" orientation="landscape" r:id="rId1"/>
  <headerFooter>
    <oddFooter>&amp;C&amp;F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N35"/>
  <sheetViews>
    <sheetView workbookViewId="0">
      <selection activeCell="M22" sqref="M22:M33"/>
    </sheetView>
  </sheetViews>
  <sheetFormatPr defaultRowHeight="15" x14ac:dyDescent="0.25"/>
  <cols>
    <col min="1" max="1" width="11.7109375" customWidth="1"/>
    <col min="3" max="3" width="8.85546875" customWidth="1"/>
    <col min="4" max="5" width="10.140625" customWidth="1"/>
    <col min="6" max="6" width="9.85546875" customWidth="1"/>
    <col min="13" max="13" width="13.7109375" bestFit="1" customWidth="1"/>
  </cols>
  <sheetData>
    <row r="2" spans="1:14" ht="15.75" x14ac:dyDescent="0.25">
      <c r="A2" s="92" t="s">
        <v>25</v>
      </c>
      <c r="B2" s="93"/>
      <c r="C2" s="93"/>
      <c r="D2" s="93"/>
      <c r="E2" s="94"/>
    </row>
    <row r="3" spans="1:14" ht="30" x14ac:dyDescent="0.25">
      <c r="A3" s="1" t="s">
        <v>0</v>
      </c>
      <c r="B3" s="2" t="s">
        <v>1</v>
      </c>
      <c r="C3" t="s">
        <v>20</v>
      </c>
      <c r="D3" t="s">
        <v>21</v>
      </c>
      <c r="E3" t="s">
        <v>22</v>
      </c>
      <c r="F3" t="s">
        <v>23</v>
      </c>
      <c r="G3" t="s">
        <v>24</v>
      </c>
      <c r="H3" t="s">
        <v>45</v>
      </c>
      <c r="I3" t="s">
        <v>46</v>
      </c>
      <c r="J3" t="s">
        <v>47</v>
      </c>
      <c r="K3" t="s">
        <v>54</v>
      </c>
      <c r="L3" t="s">
        <v>55</v>
      </c>
      <c r="N3" s="2" t="s">
        <v>2</v>
      </c>
    </row>
    <row r="4" spans="1:14" x14ac:dyDescent="0.25">
      <c r="A4" s="4" t="s">
        <v>5</v>
      </c>
      <c r="B4" s="5"/>
      <c r="C4">
        <v>9343</v>
      </c>
      <c r="D4">
        <v>8176</v>
      </c>
      <c r="E4">
        <v>6566</v>
      </c>
      <c r="F4">
        <v>7692</v>
      </c>
      <c r="G4">
        <v>8752</v>
      </c>
      <c r="H4">
        <v>6240</v>
      </c>
      <c r="I4">
        <v>8505</v>
      </c>
      <c r="J4">
        <v>2993</v>
      </c>
      <c r="M4">
        <f>SUM(H4:L4)</f>
        <v>17738</v>
      </c>
      <c r="N4" s="22">
        <f>(M4/$M$16)*100</f>
        <v>4.6370098109695679</v>
      </c>
    </row>
    <row r="5" spans="1:14" x14ac:dyDescent="0.25">
      <c r="A5" s="4" t="s">
        <v>6</v>
      </c>
      <c r="B5" s="5"/>
      <c r="C5">
        <v>10310</v>
      </c>
      <c r="D5">
        <v>9172</v>
      </c>
      <c r="E5">
        <v>10032</v>
      </c>
      <c r="F5">
        <v>8490</v>
      </c>
      <c r="G5">
        <v>10217</v>
      </c>
      <c r="H5">
        <v>7590</v>
      </c>
      <c r="I5">
        <v>8508</v>
      </c>
      <c r="J5">
        <v>6769</v>
      </c>
      <c r="M5">
        <f t="shared" ref="M5:M15" si="0">SUM(H5:L5)</f>
        <v>22867</v>
      </c>
      <c r="N5" s="22">
        <f t="shared" ref="N5:N15" si="1">(M5/$M$16)*100</f>
        <v>5.9778161769895775</v>
      </c>
    </row>
    <row r="6" spans="1:14" x14ac:dyDescent="0.25">
      <c r="A6" s="4" t="s">
        <v>7</v>
      </c>
      <c r="B6" s="5"/>
      <c r="C6">
        <v>8703</v>
      </c>
      <c r="D6">
        <v>11843</v>
      </c>
      <c r="E6">
        <v>10856</v>
      </c>
      <c r="F6">
        <v>14328</v>
      </c>
      <c r="G6">
        <v>12785</v>
      </c>
      <c r="H6">
        <v>11847</v>
      </c>
      <c r="I6">
        <v>10147</v>
      </c>
      <c r="J6">
        <v>11545</v>
      </c>
      <c r="M6">
        <f t="shared" si="0"/>
        <v>33539</v>
      </c>
      <c r="N6" s="22">
        <f t="shared" si="1"/>
        <v>8.7676554318473521</v>
      </c>
    </row>
    <row r="7" spans="1:14" x14ac:dyDescent="0.25">
      <c r="A7" s="4" t="s">
        <v>8</v>
      </c>
      <c r="B7" s="5"/>
      <c r="C7">
        <v>7205</v>
      </c>
      <c r="D7">
        <v>12815</v>
      </c>
      <c r="E7">
        <v>6873</v>
      </c>
      <c r="F7">
        <v>9509</v>
      </c>
      <c r="G7">
        <v>10322</v>
      </c>
      <c r="H7">
        <v>11798</v>
      </c>
      <c r="I7">
        <v>9372</v>
      </c>
      <c r="J7">
        <v>9506</v>
      </c>
      <c r="M7">
        <f t="shared" si="0"/>
        <v>30676</v>
      </c>
      <c r="N7" s="22">
        <f t="shared" si="1"/>
        <v>8.0192193573854134</v>
      </c>
    </row>
    <row r="8" spans="1:14" x14ac:dyDescent="0.25">
      <c r="A8" s="4" t="s">
        <v>9</v>
      </c>
      <c r="B8" s="5"/>
      <c r="C8">
        <v>9947</v>
      </c>
      <c r="D8">
        <v>11326</v>
      </c>
      <c r="E8">
        <v>8144</v>
      </c>
      <c r="F8">
        <v>13776</v>
      </c>
      <c r="G8">
        <v>10445</v>
      </c>
      <c r="H8">
        <v>13484</v>
      </c>
      <c r="I8">
        <v>11431</v>
      </c>
      <c r="J8">
        <v>12610</v>
      </c>
      <c r="M8">
        <f t="shared" si="0"/>
        <v>37525</v>
      </c>
      <c r="N8" s="22">
        <f t="shared" si="1"/>
        <v>9.8096624848705076</v>
      </c>
    </row>
    <row r="9" spans="1:14" x14ac:dyDescent="0.25">
      <c r="A9" s="4" t="s">
        <v>10</v>
      </c>
      <c r="B9" s="6"/>
      <c r="C9">
        <v>9455</v>
      </c>
      <c r="D9">
        <v>13967</v>
      </c>
      <c r="E9">
        <v>12223</v>
      </c>
      <c r="F9">
        <v>11456</v>
      </c>
      <c r="G9">
        <v>11682</v>
      </c>
      <c r="H9">
        <v>13063</v>
      </c>
      <c r="I9">
        <v>13668</v>
      </c>
      <c r="J9">
        <v>14015</v>
      </c>
      <c r="M9">
        <f t="shared" si="0"/>
        <v>40746</v>
      </c>
      <c r="N9" s="22">
        <f t="shared" si="1"/>
        <v>10.651685745730411</v>
      </c>
    </row>
    <row r="10" spans="1:14" x14ac:dyDescent="0.25">
      <c r="A10" s="4" t="s">
        <v>11</v>
      </c>
      <c r="B10" s="5"/>
      <c r="C10">
        <v>9926</v>
      </c>
      <c r="D10">
        <v>12939</v>
      </c>
      <c r="E10">
        <v>9794</v>
      </c>
      <c r="F10">
        <v>10047</v>
      </c>
      <c r="G10">
        <v>11968</v>
      </c>
      <c r="H10">
        <v>12831</v>
      </c>
      <c r="I10">
        <v>10077</v>
      </c>
      <c r="J10">
        <v>9885</v>
      </c>
      <c r="M10">
        <f t="shared" si="0"/>
        <v>32793</v>
      </c>
      <c r="N10" s="22">
        <f t="shared" si="1"/>
        <v>8.5726385573979638</v>
      </c>
    </row>
    <row r="11" spans="1:14" x14ac:dyDescent="0.25">
      <c r="A11" s="4" t="s">
        <v>12</v>
      </c>
      <c r="B11" s="7"/>
      <c r="C11">
        <v>10050</v>
      </c>
      <c r="D11">
        <v>11117</v>
      </c>
      <c r="E11">
        <v>9729</v>
      </c>
      <c r="F11">
        <v>11772</v>
      </c>
      <c r="G11">
        <v>10799</v>
      </c>
      <c r="H11">
        <v>14494</v>
      </c>
      <c r="I11">
        <v>11028</v>
      </c>
      <c r="J11">
        <v>13240</v>
      </c>
      <c r="M11">
        <f t="shared" si="0"/>
        <v>38762</v>
      </c>
      <c r="N11" s="22">
        <f t="shared" si="1"/>
        <v>10.133034969714872</v>
      </c>
    </row>
    <row r="12" spans="1:14" x14ac:dyDescent="0.25">
      <c r="A12" s="4" t="s">
        <v>13</v>
      </c>
      <c r="B12" s="7"/>
      <c r="C12">
        <v>9432</v>
      </c>
      <c r="D12">
        <v>9540</v>
      </c>
      <c r="E12">
        <v>6983</v>
      </c>
      <c r="F12">
        <v>12163</v>
      </c>
      <c r="G12">
        <v>11047</v>
      </c>
      <c r="H12">
        <v>14382</v>
      </c>
      <c r="I12">
        <v>10053</v>
      </c>
      <c r="J12">
        <v>12218</v>
      </c>
      <c r="M12">
        <f t="shared" si="0"/>
        <v>36653</v>
      </c>
      <c r="N12" s="22">
        <f t="shared" si="1"/>
        <v>9.5817071034765799</v>
      </c>
    </row>
    <row r="13" spans="1:14" x14ac:dyDescent="0.25">
      <c r="A13" s="4" t="s">
        <v>14</v>
      </c>
      <c r="B13" s="7"/>
      <c r="C13">
        <v>9698</v>
      </c>
      <c r="D13">
        <v>9097</v>
      </c>
      <c r="E13">
        <v>6218</v>
      </c>
      <c r="F13">
        <v>9945</v>
      </c>
      <c r="G13">
        <v>10738</v>
      </c>
      <c r="H13">
        <v>13276</v>
      </c>
      <c r="I13">
        <v>9695</v>
      </c>
      <c r="J13">
        <v>11869</v>
      </c>
      <c r="M13">
        <f t="shared" si="0"/>
        <v>34840</v>
      </c>
      <c r="N13" s="22">
        <f t="shared" si="1"/>
        <v>9.1077585868857689</v>
      </c>
    </row>
    <row r="14" spans="1:14" x14ac:dyDescent="0.25">
      <c r="A14" s="4" t="s">
        <v>15</v>
      </c>
      <c r="B14" s="8"/>
      <c r="C14">
        <v>7129</v>
      </c>
      <c r="D14">
        <v>7545</v>
      </c>
      <c r="E14">
        <v>6356</v>
      </c>
      <c r="F14">
        <v>11417</v>
      </c>
      <c r="G14">
        <v>9045</v>
      </c>
      <c r="H14">
        <v>12720</v>
      </c>
      <c r="I14">
        <v>7044</v>
      </c>
      <c r="J14">
        <v>10120</v>
      </c>
      <c r="M14">
        <f t="shared" si="0"/>
        <v>29884</v>
      </c>
      <c r="N14" s="22">
        <f t="shared" si="1"/>
        <v>7.8121773137340504</v>
      </c>
    </row>
    <row r="15" spans="1:14" x14ac:dyDescent="0.25">
      <c r="A15" s="9" t="s">
        <v>16</v>
      </c>
      <c r="B15" s="10"/>
      <c r="C15">
        <v>8037</v>
      </c>
      <c r="D15">
        <v>6508</v>
      </c>
      <c r="E15">
        <v>6691</v>
      </c>
      <c r="F15">
        <v>12964</v>
      </c>
      <c r="G15">
        <v>8884</v>
      </c>
      <c r="H15">
        <v>11107</v>
      </c>
      <c r="I15">
        <v>6572</v>
      </c>
      <c r="J15">
        <v>8829</v>
      </c>
      <c r="M15">
        <f t="shared" si="0"/>
        <v>26508</v>
      </c>
      <c r="N15" s="22">
        <f t="shared" si="1"/>
        <v>6.9296344609979323</v>
      </c>
    </row>
    <row r="16" spans="1:14" x14ac:dyDescent="0.25">
      <c r="A16" s="11" t="s">
        <v>17</v>
      </c>
      <c r="B16" s="12"/>
      <c r="C16" s="21">
        <f>SUM(C4:C15)</f>
        <v>109235</v>
      </c>
      <c r="D16" s="21">
        <f t="shared" ref="D16:J16" si="2">SUM(D4:D15)</f>
        <v>124045</v>
      </c>
      <c r="E16" s="21">
        <f t="shared" si="2"/>
        <v>100465</v>
      </c>
      <c r="F16" s="21">
        <f t="shared" si="2"/>
        <v>133559</v>
      </c>
      <c r="G16" s="21">
        <f t="shared" si="2"/>
        <v>126684</v>
      </c>
      <c r="H16" s="21">
        <f t="shared" si="2"/>
        <v>142832</v>
      </c>
      <c r="I16" s="21">
        <f t="shared" si="2"/>
        <v>116100</v>
      </c>
      <c r="J16" s="21">
        <f t="shared" si="2"/>
        <v>123599</v>
      </c>
      <c r="K16" s="21"/>
      <c r="L16" s="21"/>
      <c r="M16" s="21">
        <f>SUM(M4:M15)</f>
        <v>382531</v>
      </c>
      <c r="N16" s="23">
        <f>SUM(N4:N15)</f>
        <v>100</v>
      </c>
    </row>
    <row r="17" spans="1:14" x14ac:dyDescent="0.25">
      <c r="A17" s="11"/>
      <c r="B17" s="12"/>
      <c r="N17" s="13"/>
    </row>
    <row r="20" spans="1:14" ht="15.75" x14ac:dyDescent="0.25">
      <c r="A20" s="92" t="s">
        <v>26</v>
      </c>
      <c r="B20" s="93"/>
      <c r="C20" s="93"/>
      <c r="D20" s="93"/>
      <c r="E20" s="94"/>
    </row>
    <row r="21" spans="1:14" ht="30" x14ac:dyDescent="0.25">
      <c r="A21" s="1" t="s">
        <v>0</v>
      </c>
      <c r="B21" s="2" t="s">
        <v>3</v>
      </c>
      <c r="C21" t="s">
        <v>20</v>
      </c>
      <c r="D21" t="s">
        <v>21</v>
      </c>
      <c r="E21" t="s">
        <v>22</v>
      </c>
      <c r="F21" t="s">
        <v>23</v>
      </c>
      <c r="G21" t="s">
        <v>24</v>
      </c>
      <c r="H21" t="s">
        <v>45</v>
      </c>
      <c r="I21" t="s">
        <v>46</v>
      </c>
      <c r="J21" t="s">
        <v>47</v>
      </c>
      <c r="N21" s="3" t="s">
        <v>4</v>
      </c>
    </row>
    <row r="22" spans="1:14" x14ac:dyDescent="0.25">
      <c r="A22" s="4" t="s">
        <v>5</v>
      </c>
      <c r="B22" s="5"/>
      <c r="C22">
        <v>2091</v>
      </c>
      <c r="D22">
        <v>2680</v>
      </c>
      <c r="E22">
        <v>2313</v>
      </c>
      <c r="F22">
        <v>2106</v>
      </c>
      <c r="G22">
        <v>2327</v>
      </c>
      <c r="H22">
        <v>2087</v>
      </c>
      <c r="I22">
        <v>1785</v>
      </c>
      <c r="J22">
        <v>1428</v>
      </c>
      <c r="M22">
        <f>SUM(H22:L22)</f>
        <v>5300</v>
      </c>
      <c r="N22" s="22">
        <f>(M22/$M$34)*100</f>
        <v>4.3902519838968868</v>
      </c>
    </row>
    <row r="23" spans="1:14" x14ac:dyDescent="0.25">
      <c r="A23" s="4" t="s">
        <v>6</v>
      </c>
      <c r="B23" s="5"/>
      <c r="C23">
        <v>2394</v>
      </c>
      <c r="D23">
        <v>1458</v>
      </c>
      <c r="E23">
        <v>1388</v>
      </c>
      <c r="F23">
        <v>1565</v>
      </c>
      <c r="G23">
        <v>2151</v>
      </c>
      <c r="H23">
        <v>2416</v>
      </c>
      <c r="I23">
        <v>1967</v>
      </c>
      <c r="J23">
        <v>1404</v>
      </c>
      <c r="M23">
        <f t="shared" ref="M23:M33" si="3">SUM(H23:L23)</f>
        <v>5787</v>
      </c>
      <c r="N23" s="22">
        <f t="shared" ref="N23:N33" si="4">(M23/$M$34)*100</f>
        <v>4.7936581567568464</v>
      </c>
    </row>
    <row r="24" spans="1:14" x14ac:dyDescent="0.25">
      <c r="A24" s="4" t="s">
        <v>7</v>
      </c>
      <c r="B24" s="5"/>
      <c r="C24">
        <v>3367</v>
      </c>
      <c r="D24">
        <v>2126</v>
      </c>
      <c r="E24">
        <v>2383</v>
      </c>
      <c r="F24">
        <v>3248</v>
      </c>
      <c r="G24">
        <v>3581</v>
      </c>
      <c r="H24">
        <v>3812</v>
      </c>
      <c r="I24">
        <v>3899</v>
      </c>
      <c r="J24">
        <v>2921</v>
      </c>
      <c r="M24">
        <f t="shared" si="3"/>
        <v>10632</v>
      </c>
      <c r="N24" s="22">
        <f t="shared" si="4"/>
        <v>8.8070111495833405</v>
      </c>
    </row>
    <row r="25" spans="1:14" x14ac:dyDescent="0.25">
      <c r="A25" s="4" t="s">
        <v>8</v>
      </c>
      <c r="B25" s="5"/>
      <c r="C25">
        <v>4199</v>
      </c>
      <c r="D25">
        <v>3698</v>
      </c>
      <c r="E25">
        <v>2589</v>
      </c>
      <c r="F25">
        <v>4397</v>
      </c>
      <c r="G25">
        <v>3165</v>
      </c>
      <c r="H25">
        <v>3834</v>
      </c>
      <c r="I25">
        <v>4524</v>
      </c>
      <c r="J25">
        <v>4019</v>
      </c>
      <c r="M25">
        <f t="shared" si="3"/>
        <v>12377</v>
      </c>
      <c r="N25" s="22">
        <f t="shared" si="4"/>
        <v>10.252480906545618</v>
      </c>
    </row>
    <row r="26" spans="1:14" x14ac:dyDescent="0.25">
      <c r="A26" s="4" t="s">
        <v>9</v>
      </c>
      <c r="B26" s="5"/>
      <c r="C26">
        <v>4677</v>
      </c>
      <c r="D26">
        <v>3934</v>
      </c>
      <c r="E26">
        <v>3400</v>
      </c>
      <c r="F26">
        <v>3851</v>
      </c>
      <c r="G26">
        <v>4227</v>
      </c>
      <c r="H26">
        <v>4530</v>
      </c>
      <c r="I26">
        <v>4104</v>
      </c>
      <c r="J26">
        <v>4435</v>
      </c>
      <c r="M26">
        <f t="shared" si="3"/>
        <v>13069</v>
      </c>
      <c r="N26" s="22">
        <f t="shared" si="4"/>
        <v>10.825698712744984</v>
      </c>
    </row>
    <row r="27" spans="1:14" x14ac:dyDescent="0.25">
      <c r="A27" s="4" t="s">
        <v>10</v>
      </c>
      <c r="B27" s="5"/>
      <c r="C27">
        <v>5598</v>
      </c>
      <c r="D27">
        <v>4990</v>
      </c>
      <c r="E27">
        <v>7539</v>
      </c>
      <c r="F27">
        <v>5635</v>
      </c>
      <c r="G27">
        <v>6017</v>
      </c>
      <c r="H27">
        <v>6618</v>
      </c>
      <c r="I27">
        <v>7167</v>
      </c>
      <c r="J27">
        <v>6246</v>
      </c>
      <c r="M27">
        <f t="shared" si="3"/>
        <v>20031</v>
      </c>
      <c r="N27" s="22">
        <f t="shared" si="4"/>
        <v>16.59266745083746</v>
      </c>
    </row>
    <row r="28" spans="1:14" x14ac:dyDescent="0.25">
      <c r="A28" s="4" t="s">
        <v>11</v>
      </c>
      <c r="B28" s="5"/>
      <c r="C28">
        <v>3629</v>
      </c>
      <c r="D28">
        <v>2471</v>
      </c>
      <c r="E28">
        <v>3701</v>
      </c>
      <c r="F28">
        <v>2409</v>
      </c>
      <c r="G28">
        <v>2525</v>
      </c>
      <c r="H28">
        <v>3242</v>
      </c>
      <c r="I28">
        <v>3265</v>
      </c>
      <c r="J28">
        <v>2549</v>
      </c>
      <c r="M28">
        <f t="shared" si="3"/>
        <v>9056</v>
      </c>
      <c r="N28" s="22">
        <f t="shared" si="4"/>
        <v>7.5015324464472091</v>
      </c>
    </row>
    <row r="29" spans="1:14" x14ac:dyDescent="0.25">
      <c r="A29" s="4" t="s">
        <v>12</v>
      </c>
      <c r="B29" s="7"/>
      <c r="C29">
        <v>4632</v>
      </c>
      <c r="D29">
        <v>3107</v>
      </c>
      <c r="E29">
        <v>2965</v>
      </c>
      <c r="F29">
        <v>2788</v>
      </c>
      <c r="G29">
        <v>2714</v>
      </c>
      <c r="H29">
        <v>4282</v>
      </c>
      <c r="I29">
        <v>2720</v>
      </c>
      <c r="J29">
        <v>2763</v>
      </c>
      <c r="M29">
        <f t="shared" si="3"/>
        <v>9765</v>
      </c>
      <c r="N29" s="22">
        <f t="shared" si="4"/>
        <v>8.0888321929722835</v>
      </c>
    </row>
    <row r="30" spans="1:14" x14ac:dyDescent="0.25">
      <c r="A30" s="4" t="s">
        <v>13</v>
      </c>
      <c r="B30" s="7"/>
      <c r="C30">
        <v>3879</v>
      </c>
      <c r="D30">
        <v>2981</v>
      </c>
      <c r="E30">
        <v>1590</v>
      </c>
      <c r="F30">
        <v>3755</v>
      </c>
      <c r="G30">
        <v>2797</v>
      </c>
      <c r="H30">
        <v>3971</v>
      </c>
      <c r="I30">
        <v>3114</v>
      </c>
      <c r="J30">
        <v>3201</v>
      </c>
      <c r="M30">
        <f t="shared" si="3"/>
        <v>10286</v>
      </c>
      <c r="N30" s="22">
        <f t="shared" si="4"/>
        <v>8.5204022464836555</v>
      </c>
    </row>
    <row r="31" spans="1:14" x14ac:dyDescent="0.25">
      <c r="A31" s="4" t="s">
        <v>14</v>
      </c>
      <c r="B31" s="7"/>
      <c r="C31">
        <v>3429</v>
      </c>
      <c r="D31">
        <v>2116</v>
      </c>
      <c r="E31">
        <v>1640</v>
      </c>
      <c r="F31">
        <v>3200</v>
      </c>
      <c r="G31">
        <v>3069</v>
      </c>
      <c r="H31">
        <v>3598</v>
      </c>
      <c r="I31">
        <v>2105</v>
      </c>
      <c r="J31">
        <v>2533</v>
      </c>
      <c r="M31">
        <f t="shared" si="3"/>
        <v>8236</v>
      </c>
      <c r="N31" s="22">
        <f t="shared" si="4"/>
        <v>6.8222859130895781</v>
      </c>
    </row>
    <row r="32" spans="1:14" x14ac:dyDescent="0.25">
      <c r="A32" s="4" t="s">
        <v>15</v>
      </c>
      <c r="B32" s="8"/>
      <c r="C32">
        <v>3381</v>
      </c>
      <c r="D32">
        <v>2284</v>
      </c>
      <c r="E32">
        <v>1421</v>
      </c>
      <c r="F32">
        <v>3240</v>
      </c>
      <c r="G32">
        <v>3030</v>
      </c>
      <c r="H32">
        <v>2724</v>
      </c>
      <c r="I32">
        <v>2022</v>
      </c>
      <c r="J32">
        <v>2514</v>
      </c>
      <c r="M32">
        <f t="shared" si="3"/>
        <v>7260</v>
      </c>
      <c r="N32" s="22">
        <f t="shared" si="4"/>
        <v>6.0138168685078108</v>
      </c>
    </row>
    <row r="33" spans="1:14" x14ac:dyDescent="0.25">
      <c r="A33" s="9" t="s">
        <v>16</v>
      </c>
      <c r="B33" s="10"/>
      <c r="C33">
        <v>3343</v>
      </c>
      <c r="D33">
        <v>2332</v>
      </c>
      <c r="E33">
        <v>1322</v>
      </c>
      <c r="F33">
        <v>3578</v>
      </c>
      <c r="G33">
        <v>3951</v>
      </c>
      <c r="H33">
        <v>2989</v>
      </c>
      <c r="I33">
        <v>2893</v>
      </c>
      <c r="J33">
        <v>3041</v>
      </c>
      <c r="M33">
        <f t="shared" si="3"/>
        <v>8923</v>
      </c>
      <c r="N33" s="22">
        <f t="shared" si="4"/>
        <v>7.3913619721343249</v>
      </c>
    </row>
    <row r="34" spans="1:14" x14ac:dyDescent="0.25">
      <c r="A34" s="11" t="s">
        <v>17</v>
      </c>
      <c r="B34" s="12"/>
      <c r="C34" s="21">
        <f>SUM(C22:C33)</f>
        <v>44619</v>
      </c>
      <c r="D34" s="21">
        <f t="shared" ref="D34" si="5">SUM(D22:D33)</f>
        <v>34177</v>
      </c>
      <c r="E34" s="21">
        <f t="shared" ref="E34" si="6">SUM(E22:E33)</f>
        <v>32251</v>
      </c>
      <c r="F34" s="21">
        <f t="shared" ref="F34:J34" si="7">SUM(F22:F33)</f>
        <v>39772</v>
      </c>
      <c r="G34" s="21">
        <f t="shared" si="7"/>
        <v>39554</v>
      </c>
      <c r="H34" s="21">
        <f t="shared" si="7"/>
        <v>44103</v>
      </c>
      <c r="I34" s="21">
        <f t="shared" si="7"/>
        <v>39565</v>
      </c>
      <c r="J34" s="21">
        <f t="shared" si="7"/>
        <v>37054</v>
      </c>
      <c r="K34" s="21"/>
      <c r="L34" s="21"/>
      <c r="M34" s="21">
        <f>SUM(M22:M33)</f>
        <v>120722</v>
      </c>
      <c r="N34" s="23">
        <f>SUM(N22:N33)</f>
        <v>100</v>
      </c>
    </row>
    <row r="35" spans="1:14" x14ac:dyDescent="0.25">
      <c r="A35" s="11"/>
      <c r="B35" s="12"/>
      <c r="N35" s="14"/>
    </row>
  </sheetData>
  <mergeCells count="2">
    <mergeCell ref="A2:E2"/>
    <mergeCell ref="A20:E20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gdaniels</dc:creator>
  <cp:lastModifiedBy>Grayson Daniels</cp:lastModifiedBy>
  <cp:lastPrinted>2026-02-17T18:26:12Z</cp:lastPrinted>
  <dcterms:created xsi:type="dcterms:W3CDTF">2016-10-25T17:56:45Z</dcterms:created>
  <dcterms:modified xsi:type="dcterms:W3CDTF">2026-02-17T18:29:26Z</dcterms:modified>
</cp:coreProperties>
</file>