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gdaniels\AppData\Local\Microsoft\Windows\INetCache\Content.Outlook\U26WLQY4\"/>
    </mc:Choice>
  </mc:AlternateContent>
  <xr:revisionPtr revIDLastSave="0" documentId="13_ncr:1_{706762A5-E4D1-497D-B90F-0D8324512096}" xr6:coauthVersionLast="47" xr6:coauthVersionMax="47" xr10:uidLastSave="{00000000-0000-0000-0000-000000000000}"/>
  <bookViews>
    <workbookView xWindow="2115" yWindow="1320" windowWidth="23640" windowHeight="14595" xr2:uid="{00000000-000D-0000-FFFF-FFFF00000000}"/>
  </bookViews>
  <sheets>
    <sheet name="Sheet2" sheetId="2" r:id="rId1"/>
    <sheet name="Sheet3" sheetId="3" r:id="rId2"/>
  </sheets>
  <definedNames>
    <definedName name="_xlnm.Print_Area" localSheetId="0">Sheet2!$A$1:$P$48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R15" i="3" l="1"/>
  <c r="R14" i="3"/>
  <c r="R13" i="3"/>
  <c r="R12" i="3"/>
  <c r="R11" i="3"/>
  <c r="R10" i="3"/>
  <c r="R9" i="3"/>
  <c r="R8" i="3"/>
  <c r="R7" i="3"/>
  <c r="R6" i="3"/>
  <c r="R5" i="3"/>
  <c r="R4" i="3"/>
  <c r="R23" i="3"/>
  <c r="R24" i="3"/>
  <c r="R25" i="3"/>
  <c r="R26" i="3"/>
  <c r="R27" i="3"/>
  <c r="R28" i="3"/>
  <c r="R29" i="3"/>
  <c r="R30" i="3"/>
  <c r="R31" i="3"/>
  <c r="R32" i="3"/>
  <c r="R33" i="3"/>
  <c r="R22" i="3"/>
  <c r="L16" i="3"/>
  <c r="M16" i="3"/>
  <c r="N16" i="3"/>
  <c r="O16" i="3"/>
  <c r="P16" i="3"/>
  <c r="K34" i="3"/>
  <c r="L34" i="3"/>
  <c r="M34" i="3"/>
  <c r="N34" i="3"/>
  <c r="O34" i="3"/>
  <c r="P34" i="3"/>
  <c r="K16" i="3"/>
  <c r="P6" i="2" l="1"/>
  <c r="P4" i="2"/>
  <c r="O23" i="2"/>
  <c r="N23" i="2"/>
  <c r="M23" i="2"/>
  <c r="L23" i="2"/>
  <c r="K23" i="2"/>
  <c r="J23" i="2"/>
  <c r="I23" i="2"/>
  <c r="H23" i="2"/>
  <c r="G23" i="2"/>
  <c r="F23" i="2"/>
  <c r="E23" i="2"/>
  <c r="D23" i="2"/>
  <c r="O13" i="2"/>
  <c r="N13" i="2"/>
  <c r="M13" i="2"/>
  <c r="L13" i="2"/>
  <c r="K13" i="2"/>
  <c r="J13" i="2"/>
  <c r="I13" i="2"/>
  <c r="H13" i="2"/>
  <c r="G13" i="2"/>
  <c r="F13" i="2"/>
  <c r="E13" i="2"/>
  <c r="D13" i="2"/>
  <c r="H34" i="3" l="1"/>
  <c r="I34" i="3"/>
  <c r="J34" i="3"/>
  <c r="H16" i="3"/>
  <c r="I16" i="3"/>
  <c r="J16" i="3"/>
  <c r="K46" i="2" l="1"/>
  <c r="K44" i="2"/>
  <c r="G34" i="3" l="1"/>
  <c r="G16" i="3"/>
  <c r="F34" i="3" l="1"/>
  <c r="E34" i="3"/>
  <c r="D34" i="3"/>
  <c r="C34" i="3"/>
  <c r="D16" i="3"/>
  <c r="E16" i="3"/>
  <c r="F16" i="3"/>
  <c r="C16" i="3"/>
  <c r="R16" i="3" l="1"/>
  <c r="R34" i="3"/>
  <c r="S24" i="3" s="1"/>
  <c r="F21" i="2" s="1"/>
  <c r="S33" i="3" l="1"/>
  <c r="O21" i="2" s="1"/>
  <c r="S26" i="3"/>
  <c r="H21" i="2" s="1"/>
  <c r="S30" i="3"/>
  <c r="L21" i="2" s="1"/>
  <c r="S22" i="3"/>
  <c r="D21" i="2" s="1"/>
  <c r="S23" i="3"/>
  <c r="E21" i="2" s="1"/>
  <c r="S27" i="3"/>
  <c r="I21" i="2" s="1"/>
  <c r="S31" i="3"/>
  <c r="M21" i="2" s="1"/>
  <c r="S28" i="3"/>
  <c r="J21" i="2" s="1"/>
  <c r="S32" i="3"/>
  <c r="N21" i="2" s="1"/>
  <c r="S25" i="3"/>
  <c r="S29" i="3"/>
  <c r="K21" i="2" s="1"/>
  <c r="S5" i="3"/>
  <c r="E11" i="2" s="1"/>
  <c r="S9" i="3"/>
  <c r="I11" i="2" s="1"/>
  <c r="S13" i="3"/>
  <c r="M11" i="2" s="1"/>
  <c r="S8" i="3"/>
  <c r="H11" i="2" s="1"/>
  <c r="S6" i="3"/>
  <c r="F11" i="2" s="1"/>
  <c r="S10" i="3"/>
  <c r="J11" i="2" s="1"/>
  <c r="S14" i="3"/>
  <c r="N11" i="2" s="1"/>
  <c r="S12" i="3"/>
  <c r="L11" i="2" s="1"/>
  <c r="S7" i="3"/>
  <c r="G11" i="2" s="1"/>
  <c r="S11" i="3"/>
  <c r="K11" i="2" s="1"/>
  <c r="S15" i="3"/>
  <c r="O11" i="2" s="1"/>
  <c r="S4" i="3"/>
  <c r="D11" i="2" s="1"/>
  <c r="P12" i="2" l="1"/>
  <c r="P15" i="2" s="1"/>
  <c r="S34" i="3"/>
  <c r="G21" i="2"/>
  <c r="S16" i="3"/>
  <c r="P13" i="2" l="1"/>
  <c r="P16" i="2"/>
  <c r="P35" i="2" s="1"/>
  <c r="P22" i="2"/>
  <c r="P25" i="2" s="1"/>
  <c r="P23" i="2" l="1"/>
  <c r="P26" i="2"/>
  <c r="P36" i="2" s="1"/>
  <c r="E44" i="2"/>
  <c r="M44" i="2" l="1"/>
  <c r="O44" i="2" s="1"/>
  <c r="E46" i="2"/>
  <c r="M46" i="2" l="1"/>
  <c r="O46" i="2" s="1"/>
</calcChain>
</file>

<file path=xl/sharedStrings.xml><?xml version="1.0" encoding="utf-8"?>
<sst xmlns="http://schemas.openxmlformats.org/spreadsheetml/2006/main" count="111" uniqueCount="74">
  <si>
    <t>Month</t>
  </si>
  <si>
    <t xml:space="preserve">LG </t>
  </si>
  <si>
    <t>LG Weight</t>
  </si>
  <si>
    <t>SG/MG</t>
  </si>
  <si>
    <t>SG/MG Weight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</si>
  <si>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</si>
  <si>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</si>
  <si>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</si>
  <si>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</si>
  <si>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</si>
  <si>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</si>
  <si>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</si>
  <si>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</si>
  <si>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</si>
  <si>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</si>
  <si>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</si>
  <si>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July</t>
  </si>
  <si>
    <t>TOTALS</t>
  </si>
  <si>
    <t>SG/MG Monthly Weight (%)</t>
  </si>
  <si>
    <t>LG Monthly Weight (%)</t>
  </si>
  <si>
    <t>2011/12</t>
  </si>
  <si>
    <t>2012/13</t>
  </si>
  <si>
    <t>2013/14</t>
  </si>
  <si>
    <t>2014/15</t>
  </si>
  <si>
    <t>2015/16</t>
  </si>
  <si>
    <r>
      <t xml:space="preserve">U.S. Rice Marketings </t>
    </r>
    <r>
      <rPr>
        <b/>
        <sz val="11"/>
        <color theme="0"/>
        <rFont val="Calibri"/>
        <family val="2"/>
        <scheme val="minor"/>
      </rPr>
      <t>(1,000 cwts) --LONG GRAIN</t>
    </r>
  </si>
  <si>
    <r>
      <t xml:space="preserve">U.S. Rice Marketings </t>
    </r>
    <r>
      <rPr>
        <b/>
        <sz val="11"/>
        <color theme="0"/>
        <rFont val="Calibri"/>
        <family val="2"/>
        <scheme val="minor"/>
      </rPr>
      <t>(1,000 cwts) --MEDIUM GRAIN</t>
    </r>
  </si>
  <si>
    <t>LONG GRAIN</t>
  </si>
  <si>
    <t xml:space="preserve">NOTES: </t>
  </si>
  <si>
    <t>U.S. LONG GRAIN REFERENCE PRICE</t>
  </si>
  <si>
    <t>Monthly prices above are weighted based upon the 5-year average share of marketings for each month.</t>
  </si>
  <si>
    <t>U.S. Long Grain</t>
  </si>
  <si>
    <t>Your</t>
  </si>
  <si>
    <t xml:space="preserve">Payment </t>
  </si>
  <si>
    <t>Acres</t>
  </si>
  <si>
    <t>Sequestration</t>
  </si>
  <si>
    <t>Estimated</t>
  </si>
  <si>
    <t>PLC Payment</t>
  </si>
  <si>
    <t>SOUTHERN MEDIUM GRAIN REFERENCE PRICE</t>
  </si>
  <si>
    <t>Southern Medium Grain</t>
  </si>
  <si>
    <t>Base</t>
  </si>
  <si>
    <t xml:space="preserve">85% of </t>
  </si>
  <si>
    <t>Yield, lbs</t>
  </si>
  <si>
    <t>MEDIUM GRAIN  (OTHER STATES)</t>
  </si>
  <si>
    <t>2016/17</t>
  </si>
  <si>
    <t>2017/18</t>
  </si>
  <si>
    <t>2018/19</t>
  </si>
  <si>
    <t>Monthly Price $/cwt</t>
  </si>
  <si>
    <t>Monthly Price $/bu.</t>
  </si>
  <si>
    <t>U.S. LONG GRAIN ESTIMATED PLC $/cwt</t>
  </si>
  <si>
    <t>U.S. LONG GRAIN ESTIMATED PLC $/bu.</t>
  </si>
  <si>
    <t>SOUTHERN MEDIUM GRAIN ESTIMATED PLC $/cwt</t>
  </si>
  <si>
    <t>SOUTHERN MEDIUM GRAIN ESTIMATED PLC $/bu.</t>
  </si>
  <si>
    <t>2019/20</t>
  </si>
  <si>
    <t>2020/21</t>
  </si>
  <si>
    <t>PLC PAYMENT ESTIMATOR FOR 2025 CROP</t>
  </si>
  <si>
    <t>Est. MYA Price 2025/26</t>
  </si>
  <si>
    <t xml:space="preserve">Blue Shading Indicates Estimated Price </t>
  </si>
  <si>
    <t>Peach Shading Indicates Actual Prices reported by USDA NASS</t>
  </si>
  <si>
    <t>For reference, past PLC payments ($/bu):</t>
  </si>
  <si>
    <t>2025*</t>
  </si>
  <si>
    <t>* Projected</t>
  </si>
  <si>
    <t>PLC ($/cwt)</t>
  </si>
  <si>
    <t>To see an estimate of your 2025-crop PLC payment, insert your payment yield and base acres in the yellow boxes:</t>
  </si>
  <si>
    <t>(estimated)</t>
  </si>
  <si>
    <t>NOTE: Payment limit of $155,000 per individual applies.</t>
  </si>
  <si>
    <t>PLC payment is multiplied by payment yield on 85% of base acres and has been reduced by approximately 5.7% budget sequestration in recent years.</t>
  </si>
  <si>
    <t>USDA PROJECTED PRICE-- APRIL WASDE</t>
  </si>
  <si>
    <t xml:space="preserve"> LONG GRAIN PLC ESTIMATOR, $/cwt and$/bu</t>
  </si>
  <si>
    <r>
      <t xml:space="preserve">SOUTHERN MEDIUM GRAIN PLC ESTIMATOR, $/cwt </t>
    </r>
    <r>
      <rPr>
        <b/>
        <i/>
        <sz val="16"/>
        <color rgb="FFFFFFFF"/>
        <rFont val="Calibri"/>
        <family val="2"/>
        <scheme val="minor"/>
      </rPr>
      <t>and $/bu</t>
    </r>
  </si>
  <si>
    <t>2021/22</t>
  </si>
  <si>
    <t>2022/23</t>
  </si>
  <si>
    <t>2023/24</t>
  </si>
  <si>
    <t>2024/25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</si>
</sst>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\ dd"/>
    <numFmt numFmtId="165" formatCode="0.000"/>
    <numFmt numFmtId="166" formatCode="_(* #,##0_);_(* \(#,##0\);_(* &quot;-&quot;??_);_(@_)"/>
    <numFmt numFmtId="167" formatCode="0.0"/>
    <numFmt numFmtId="168" formatCode="0_);\(0\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FFFFFF"/>
      <name val="Calibri"/>
      <family val="2"/>
      <scheme val="minor"/>
    </font>
    <font>
      <b/>
      <sz val="16"/>
      <color rgb="FFFFFFFF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2"/>
      <color theme="0"/>
      <name val="Calibri"/>
      <family val="2"/>
      <scheme val="minor"/>
    </font>
    <font>
      <i/>
      <sz val="10"/>
      <color theme="0"/>
      <name val="Calibri"/>
      <family val="2"/>
      <scheme val="minor"/>
    </font>
    <font>
      <i/>
      <sz val="1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6"/>
      <color rgb="FFFFFFFF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1F4E78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theme="0"/>
      </bottom>
      <diagonal/>
    </border>
    <border>
      <left/>
      <right/>
      <top style="thin">
        <color indexed="64"/>
      </top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99">
    <xf numFmtId="0" fontId="0" fillId="0" borderId="0" xfId="0"/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3" fillId="2" borderId="7" xfId="0" applyFont="1" applyFill="1" applyBorder="1"/>
    <xf numFmtId="3" fontId="0" fillId="2" borderId="0" xfId="0" applyNumberFormat="1" applyFill="1" applyAlignment="1">
      <alignment horizontal="center" vertical="center"/>
    </xf>
    <xf numFmtId="3" fontId="0" fillId="2" borderId="9" xfId="0" applyNumberFormat="1" applyFill="1" applyBorder="1" applyAlignment="1">
      <alignment horizontal="center" vertical="center"/>
    </xf>
    <xf numFmtId="3" fontId="0" fillId="2" borderId="0" xfId="0" applyNumberFormat="1" applyFill="1" applyAlignment="1" applyProtection="1">
      <alignment horizontal="center" vertical="center"/>
      <protection locked="0"/>
    </xf>
    <xf numFmtId="3" fontId="0" fillId="0" borderId="0" xfId="0" applyNumberFormat="1" applyAlignment="1" applyProtection="1">
      <alignment horizontal="center" vertical="center"/>
      <protection locked="0"/>
    </xf>
    <xf numFmtId="0" fontId="3" fillId="2" borderId="10" xfId="0" applyFont="1" applyFill="1" applyBorder="1"/>
    <xf numFmtId="3" fontId="0" fillId="2" borderId="5" xfId="0" applyNumberFormat="1" applyFill="1" applyBorder="1" applyAlignment="1" applyProtection="1">
      <alignment horizontal="center" vertical="center"/>
      <protection locked="0"/>
    </xf>
    <xf numFmtId="0" fontId="3" fillId="2" borderId="11" xfId="0" applyFont="1" applyFill="1" applyBorder="1" applyAlignment="1">
      <alignment horizontal="left"/>
    </xf>
    <xf numFmtId="3" fontId="0" fillId="2" borderId="5" xfId="0" applyNumberFormat="1" applyFill="1" applyBorder="1" applyAlignment="1">
      <alignment horizontal="center" vertical="center"/>
    </xf>
    <xf numFmtId="3" fontId="6" fillId="2" borderId="5" xfId="0" applyNumberFormat="1" applyFont="1" applyFill="1" applyBorder="1" applyAlignment="1">
      <alignment horizontal="center" vertical="center"/>
    </xf>
    <xf numFmtId="1" fontId="6" fillId="2" borderId="6" xfId="0" applyNumberFormat="1" applyFont="1" applyFill="1" applyBorder="1" applyAlignment="1">
      <alignment horizontal="center" vertical="center"/>
    </xf>
    <xf numFmtId="164" fontId="7" fillId="4" borderId="18" xfId="0" applyNumberFormat="1" applyFont="1" applyFill="1" applyBorder="1" applyAlignment="1">
      <alignment horizontal="center" vertical="center"/>
    </xf>
    <xf numFmtId="164" fontId="7" fillId="4" borderId="19" xfId="0" applyNumberFormat="1" applyFont="1" applyFill="1" applyBorder="1" applyAlignment="1">
      <alignment horizontal="center" vertical="center"/>
    </xf>
    <xf numFmtId="0" fontId="7" fillId="4" borderId="19" xfId="0" applyFont="1" applyFill="1" applyBorder="1" applyAlignment="1">
      <alignment horizontal="center" vertical="center" wrapText="1"/>
    </xf>
    <xf numFmtId="2" fontId="6" fillId="0" borderId="19" xfId="0" applyNumberFormat="1" applyFont="1" applyBorder="1" applyAlignment="1">
      <alignment horizontal="center" vertical="center"/>
    </xf>
    <xf numFmtId="0" fontId="0" fillId="0" borderId="20" xfId="0" applyBorder="1" applyAlignment="1">
      <alignment horizontal="center" vertical="center" wrapText="1"/>
    </xf>
    <xf numFmtId="165" fontId="0" fillId="0" borderId="25" xfId="0" applyNumberFormat="1" applyBorder="1" applyAlignment="1">
      <alignment horizontal="center" vertical="center" wrapText="1"/>
    </xf>
    <xf numFmtId="166" fontId="0" fillId="0" borderId="0" xfId="1" applyNumberFormat="1" applyFont="1"/>
    <xf numFmtId="167" fontId="6" fillId="2" borderId="8" xfId="0" applyNumberFormat="1" applyFont="1" applyFill="1" applyBorder="1" applyAlignment="1">
      <alignment horizontal="center" vertical="center"/>
    </xf>
    <xf numFmtId="167" fontId="6" fillId="2" borderId="5" xfId="0" applyNumberFormat="1" applyFont="1" applyFill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>
      <alignment horizontal="center" vertical="center"/>
      <protection locked="0"/>
    </xf>
    <xf numFmtId="165" fontId="0" fillId="0" borderId="0" xfId="0" applyNumberFormat="1" applyAlignment="1">
      <alignment horizontal="center" vertical="center" wrapText="1"/>
    </xf>
    <xf numFmtId="0" fontId="0" fillId="0" borderId="0" xfId="0" applyAlignment="1" applyProtection="1">
      <alignment horizontal="left" vertical="center"/>
      <protection locked="0"/>
    </xf>
    <xf numFmtId="2" fontId="0" fillId="0" borderId="25" xfId="0" applyNumberFormat="1" applyBorder="1" applyAlignment="1">
      <alignment horizontal="center" vertical="center" wrapText="1"/>
    </xf>
    <xf numFmtId="0" fontId="8" fillId="0" borderId="0" xfId="0" applyFont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26" xfId="0" applyFont="1" applyFill="1" applyBorder="1"/>
    <xf numFmtId="0" fontId="4" fillId="4" borderId="27" xfId="0" applyFont="1" applyFill="1" applyBorder="1"/>
    <xf numFmtId="0" fontId="4" fillId="4" borderId="33" xfId="0" applyFont="1" applyFill="1" applyBorder="1"/>
    <xf numFmtId="0" fontId="11" fillId="4" borderId="32" xfId="0" applyFont="1" applyFill="1" applyBorder="1"/>
    <xf numFmtId="0" fontId="4" fillId="4" borderId="34" xfId="0" applyFont="1" applyFill="1" applyBorder="1"/>
    <xf numFmtId="2" fontId="13" fillId="0" borderId="35" xfId="0" applyNumberFormat="1" applyFont="1" applyBorder="1" applyAlignment="1">
      <alignment horizontal="center"/>
    </xf>
    <xf numFmtId="0" fontId="11" fillId="4" borderId="34" xfId="0" applyFont="1" applyFill="1" applyBorder="1"/>
    <xf numFmtId="2" fontId="12" fillId="4" borderId="31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10" fontId="0" fillId="0" borderId="0" xfId="0" applyNumberFormat="1"/>
    <xf numFmtId="2" fontId="2" fillId="4" borderId="31" xfId="0" applyNumberFormat="1" applyFont="1" applyFill="1" applyBorder="1" applyAlignment="1">
      <alignment horizontal="center"/>
    </xf>
    <xf numFmtId="166" fontId="2" fillId="4" borderId="31" xfId="1" applyNumberFormat="1" applyFont="1" applyFill="1" applyBorder="1" applyAlignment="1">
      <alignment horizontal="center"/>
    </xf>
    <xf numFmtId="0" fontId="0" fillId="0" borderId="27" xfId="0" applyBorder="1"/>
    <xf numFmtId="39" fontId="0" fillId="0" borderId="0" xfId="2" applyNumberFormat="1" applyFont="1"/>
    <xf numFmtId="168" fontId="0" fillId="0" borderId="0" xfId="2" applyNumberFormat="1" applyFont="1"/>
    <xf numFmtId="0" fontId="0" fillId="5" borderId="37" xfId="0" applyFill="1" applyBorder="1" applyAlignment="1">
      <alignment horizontal="center"/>
    </xf>
    <xf numFmtId="2" fontId="0" fillId="0" borderId="0" xfId="0" applyNumberFormat="1"/>
    <xf numFmtId="2" fontId="4" fillId="4" borderId="30" xfId="0" applyNumberFormat="1" applyFont="1" applyFill="1" applyBorder="1" applyAlignment="1">
      <alignment horizontal="center"/>
    </xf>
    <xf numFmtId="2" fontId="4" fillId="4" borderId="38" xfId="0" applyNumberFormat="1" applyFont="1" applyFill="1" applyBorder="1" applyAlignment="1">
      <alignment horizontal="center"/>
    </xf>
    <xf numFmtId="0" fontId="4" fillId="4" borderId="19" xfId="0" applyFont="1" applyFill="1" applyBorder="1"/>
    <xf numFmtId="2" fontId="4" fillId="4" borderId="27" xfId="0" applyNumberFormat="1" applyFont="1" applyFill="1" applyBorder="1" applyAlignment="1">
      <alignment horizontal="center"/>
    </xf>
    <xf numFmtId="2" fontId="4" fillId="4" borderId="19" xfId="0" applyNumberFormat="1" applyFont="1" applyFill="1" applyBorder="1" applyAlignment="1">
      <alignment horizontal="center"/>
    </xf>
    <xf numFmtId="0" fontId="4" fillId="4" borderId="27" xfId="0" applyFont="1" applyFill="1" applyBorder="1" applyAlignment="1">
      <alignment horizontal="center"/>
    </xf>
    <xf numFmtId="0" fontId="4" fillId="4" borderId="19" xfId="0" applyFont="1" applyFill="1" applyBorder="1" applyAlignment="1">
      <alignment horizontal="center"/>
    </xf>
    <xf numFmtId="0" fontId="9" fillId="4" borderId="29" xfId="0" applyFont="1" applyFill="1" applyBorder="1" applyAlignment="1">
      <alignment horizontal="left" vertical="center"/>
    </xf>
    <xf numFmtId="0" fontId="9" fillId="4" borderId="30" xfId="0" applyFont="1" applyFill="1" applyBorder="1" applyAlignment="1">
      <alignment horizontal="center" vertical="center"/>
    </xf>
    <xf numFmtId="0" fontId="9" fillId="4" borderId="39" xfId="0" applyFont="1" applyFill="1" applyBorder="1" applyAlignment="1">
      <alignment horizontal="center" vertical="center"/>
    </xf>
    <xf numFmtId="2" fontId="15" fillId="0" borderId="25" xfId="0" applyNumberFormat="1" applyFont="1" applyBorder="1" applyAlignment="1">
      <alignment horizontal="center" vertical="center" wrapText="1"/>
    </xf>
    <xf numFmtId="2" fontId="16" fillId="4" borderId="31" xfId="0" applyNumberFormat="1" applyFont="1" applyFill="1" applyBorder="1" applyAlignment="1">
      <alignment horizontal="center"/>
    </xf>
    <xf numFmtId="0" fontId="17" fillId="4" borderId="32" xfId="0" applyFont="1" applyFill="1" applyBorder="1"/>
    <xf numFmtId="2" fontId="0" fillId="6" borderId="24" xfId="0" applyNumberFormat="1" applyFill="1" applyBorder="1" applyAlignment="1">
      <alignment horizontal="center" vertical="center"/>
    </xf>
    <xf numFmtId="2" fontId="15" fillId="6" borderId="24" xfId="0" applyNumberFormat="1" applyFont="1" applyFill="1" applyBorder="1" applyAlignment="1">
      <alignment horizontal="center" vertical="center"/>
    </xf>
    <xf numFmtId="2" fontId="0" fillId="7" borderId="24" xfId="0" applyNumberFormat="1" applyFill="1" applyBorder="1" applyAlignment="1">
      <alignment horizontal="center" vertical="center"/>
    </xf>
    <xf numFmtId="2" fontId="15" fillId="8" borderId="24" xfId="0" applyNumberFormat="1" applyFont="1" applyFill="1" applyBorder="1" applyAlignment="1">
      <alignment horizontal="center" vertical="center"/>
    </xf>
    <xf numFmtId="2" fontId="18" fillId="0" borderId="18" xfId="0" applyNumberFormat="1" applyFont="1" applyBorder="1" applyAlignment="1">
      <alignment horizontal="center"/>
    </xf>
    <xf numFmtId="2" fontId="13" fillId="0" borderId="36" xfId="0" applyNumberFormat="1" applyFont="1" applyBorder="1" applyAlignment="1">
      <alignment horizontal="center"/>
    </xf>
    <xf numFmtId="2" fontId="19" fillId="0" borderId="0" xfId="0" applyNumberFormat="1" applyFont="1"/>
    <xf numFmtId="0" fontId="19" fillId="0" borderId="0" xfId="0" applyFont="1" applyAlignment="1">
      <alignment horizontal="right"/>
    </xf>
    <xf numFmtId="0" fontId="0" fillId="0" borderId="27" xfId="0" quotePrefix="1" applyBorder="1"/>
    <xf numFmtId="2" fontId="0" fillId="6" borderId="40" xfId="0" applyNumberFormat="1" applyFill="1" applyBorder="1" applyAlignment="1">
      <alignment horizontal="center" vertical="center"/>
    </xf>
    <xf numFmtId="2" fontId="0" fillId="7" borderId="40" xfId="0" applyNumberFormat="1" applyFill="1" applyBorder="1" applyAlignment="1">
      <alignment horizontal="center" vertical="center"/>
    </xf>
    <xf numFmtId="0" fontId="0" fillId="0" borderId="0" xfId="0" quotePrefix="1"/>
    <xf numFmtId="0" fontId="15" fillId="0" borderId="21" xfId="0" applyFont="1" applyBorder="1" applyAlignment="1">
      <alignment horizontal="center" vertical="center"/>
    </xf>
    <xf numFmtId="0" fontId="15" fillId="0" borderId="22" xfId="0" applyFont="1" applyBorder="1" applyAlignment="1">
      <alignment horizontal="center" vertical="center"/>
    </xf>
    <xf numFmtId="0" fontId="15" fillId="0" borderId="23" xfId="0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10" fillId="4" borderId="12" xfId="0" applyFont="1" applyFill="1" applyBorder="1" applyAlignment="1">
      <alignment horizontal="center" vertical="center"/>
    </xf>
    <xf numFmtId="0" fontId="10" fillId="4" borderId="13" xfId="0" applyFont="1" applyFill="1" applyBorder="1" applyAlignment="1">
      <alignment horizontal="center" vertical="center"/>
    </xf>
    <xf numFmtId="0" fontId="10" fillId="4" borderId="14" xfId="0" applyFont="1" applyFill="1" applyBorder="1" applyAlignment="1">
      <alignment horizontal="center" vertical="center"/>
    </xf>
    <xf numFmtId="0" fontId="0" fillId="3" borderId="15" xfId="0" applyFill="1" applyBorder="1" applyAlignment="1">
      <alignment horizontal="center"/>
    </xf>
    <xf numFmtId="0" fontId="0" fillId="3" borderId="16" xfId="0" applyFill="1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20" fillId="4" borderId="12" xfId="0" applyFont="1" applyFill="1" applyBorder="1" applyAlignment="1">
      <alignment horizontal="center" vertical="center"/>
    </xf>
    <xf numFmtId="0" fontId="20" fillId="4" borderId="13" xfId="0" applyFont="1" applyFill="1" applyBorder="1" applyAlignment="1">
      <alignment horizontal="center" vertical="center"/>
    </xf>
    <xf numFmtId="0" fontId="20" fillId="4" borderId="14" xfId="0" applyFont="1" applyFill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colors>
    <mruColors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48"/>
  <sheetViews>
    <sheetView tabSelected="1" zoomScaleNormal="100" workbookViewId="0">
      <selection activeCell="Y23" sqref="Y23"/>
    </sheetView>
  </sheetViews>
  <sheetFormatPr defaultRowHeight="15" x14ac:dyDescent="0.25"/>
  <cols>
    <col min="4" max="15" width="8.5703125" customWidth="1"/>
    <col min="16" max="16" width="10" customWidth="1"/>
  </cols>
  <sheetData>
    <row r="1" spans="1:26" ht="18.75" x14ac:dyDescent="0.3">
      <c r="A1" s="30" t="s">
        <v>55</v>
      </c>
      <c r="L1" s="57" t="s">
        <v>67</v>
      </c>
      <c r="M1" s="58"/>
      <c r="N1" s="58"/>
      <c r="O1" s="58"/>
      <c r="P1" s="59"/>
    </row>
    <row r="2" spans="1:26" ht="19.5" thickBot="1" x14ac:dyDescent="0.35">
      <c r="A2" s="30"/>
      <c r="L2" s="33"/>
      <c r="M2" s="34"/>
      <c r="N2" s="55"/>
      <c r="O2" s="55"/>
      <c r="P2" s="56"/>
    </row>
    <row r="3" spans="1:26" x14ac:dyDescent="0.25">
      <c r="L3" s="31" t="s">
        <v>27</v>
      </c>
      <c r="M3" s="32"/>
      <c r="N3" s="50"/>
      <c r="O3" s="51"/>
      <c r="P3" s="38">
        <v>10.4</v>
      </c>
    </row>
    <row r="4" spans="1:26" ht="15.75" thickBot="1" x14ac:dyDescent="0.3">
      <c r="L4" s="33"/>
      <c r="M4" s="34"/>
      <c r="N4" s="53"/>
      <c r="O4" s="54"/>
      <c r="P4" s="67">
        <f t="shared" ref="P4:P6" si="0">P3*0.45</f>
        <v>4.6800000000000006</v>
      </c>
    </row>
    <row r="5" spans="1:26" x14ac:dyDescent="0.25">
      <c r="L5" s="31" t="s">
        <v>43</v>
      </c>
      <c r="M5" s="32"/>
      <c r="N5" s="50"/>
      <c r="O5" s="51"/>
      <c r="P5" s="68">
        <v>14.7</v>
      </c>
    </row>
    <row r="6" spans="1:26" ht="15.75" thickBot="1" x14ac:dyDescent="0.3">
      <c r="L6" s="33"/>
      <c r="M6" s="34"/>
      <c r="N6" s="34"/>
      <c r="O6" s="52"/>
      <c r="P6" s="67">
        <f t="shared" si="0"/>
        <v>6.6150000000000002</v>
      </c>
    </row>
    <row r="7" spans="1:26" ht="10.5" customHeight="1" x14ac:dyDescent="0.25"/>
    <row r="8" spans="1:26" ht="12" customHeight="1" thickBot="1" x14ac:dyDescent="0.3"/>
    <row r="9" spans="1:26" ht="21.75" thickBot="1" x14ac:dyDescent="0.3">
      <c r="A9" s="87" t="s">
        <v>68</v>
      </c>
      <c r="B9" s="88"/>
      <c r="C9" s="88"/>
      <c r="D9" s="88"/>
      <c r="E9" s="88"/>
      <c r="F9" s="88"/>
      <c r="G9" s="88"/>
      <c r="H9" s="88"/>
      <c r="I9" s="88"/>
      <c r="J9" s="88"/>
      <c r="K9" s="88"/>
      <c r="L9" s="88"/>
      <c r="M9" s="88"/>
      <c r="N9" s="88"/>
      <c r="O9" s="88"/>
      <c r="P9" s="89"/>
    </row>
    <row r="10" spans="1:26" ht="45.75" thickBot="1" x14ac:dyDescent="0.3">
      <c r="A10" s="84"/>
      <c r="B10" s="85"/>
      <c r="C10" s="86"/>
      <c r="D10" s="15">
        <v>45894</v>
      </c>
      <c r="E10" s="16">
        <v>45925</v>
      </c>
      <c r="F10" s="16">
        <v>45955</v>
      </c>
      <c r="G10" s="16">
        <v>45986</v>
      </c>
      <c r="H10" s="16">
        <v>46016</v>
      </c>
      <c r="I10" s="16">
        <v>46048</v>
      </c>
      <c r="J10" s="16">
        <v>46079</v>
      </c>
      <c r="K10" s="16">
        <v>46107</v>
      </c>
      <c r="L10" s="16">
        <v>46138</v>
      </c>
      <c r="M10" s="16">
        <v>46168</v>
      </c>
      <c r="N10" s="16">
        <v>46199</v>
      </c>
      <c r="O10" s="16">
        <v>46229</v>
      </c>
      <c r="P10" s="17" t="s">
        <v>56</v>
      </c>
    </row>
    <row r="11" spans="1:26" ht="15.75" hidden="1" thickBot="1" x14ac:dyDescent="0.3">
      <c r="A11" s="90" t="s">
        <v>19</v>
      </c>
      <c r="B11" s="91"/>
      <c r="C11" s="92"/>
      <c r="D11" s="18">
        <f>Sheet3!S4</f>
        <v>3.8438249022328752</v>
      </c>
      <c r="E11" s="18">
        <f>Sheet3!S5</f>
        <v>7.5957396961559951</v>
      </c>
      <c r="F11" s="18">
        <f>Sheet3!S6</f>
        <v>10.23283894105138</v>
      </c>
      <c r="G11" s="18">
        <f>Sheet3!S7</f>
        <v>9.348519526392618</v>
      </c>
      <c r="H11" s="18">
        <f>Sheet3!S8</f>
        <v>10.873326244841319</v>
      </c>
      <c r="I11" s="18">
        <f>Sheet3!S9</f>
        <v>12.551316477139613</v>
      </c>
      <c r="J11" s="18">
        <f>Sheet3!S10</f>
        <v>9.9026834147308485</v>
      </c>
      <c r="K11" s="18">
        <f>Sheet3!S11</f>
        <v>10.405125340157509</v>
      </c>
      <c r="L11" s="18">
        <f>Sheet3!S12</f>
        <v>7.9698679017462917</v>
      </c>
      <c r="M11" s="18">
        <f>Sheet3!S13</f>
        <v>6.4194705256897757</v>
      </c>
      <c r="N11" s="18">
        <f>Sheet3!S14</f>
        <v>5.4736974895925323</v>
      </c>
      <c r="O11" s="18">
        <f>Sheet3!S15</f>
        <v>5.3835895402692424</v>
      </c>
      <c r="P11" s="19"/>
    </row>
    <row r="12" spans="1:26" ht="15.75" thickBot="1" x14ac:dyDescent="0.3">
      <c r="A12" s="78" t="s">
        <v>47</v>
      </c>
      <c r="B12" s="79"/>
      <c r="C12" s="80"/>
      <c r="D12" s="63">
        <v>12.2</v>
      </c>
      <c r="E12" s="63">
        <v>11</v>
      </c>
      <c r="F12" s="63">
        <v>10.3</v>
      </c>
      <c r="G12" s="63">
        <v>10.199999999999999</v>
      </c>
      <c r="H12" s="63">
        <v>10.199999999999999</v>
      </c>
      <c r="I12" s="63">
        <v>10.199999999999999</v>
      </c>
      <c r="J12" s="63">
        <v>10.1</v>
      </c>
      <c r="K12" s="65">
        <v>10.35</v>
      </c>
      <c r="L12" s="65">
        <v>10.35</v>
      </c>
      <c r="M12" s="65">
        <v>10.4</v>
      </c>
      <c r="N12" s="65">
        <v>10.4</v>
      </c>
      <c r="O12" s="65">
        <v>10.4</v>
      </c>
      <c r="P12" s="29">
        <f>(D$11*D12+E$11*E12+F$11*F12+G$11*G12+H$11*H12+I$11*I12+J$11*J12+K$11*K12+L$11*L12+M$11*M12+N$11*N12+O$11*O12)/100</f>
        <v>10.400088576114186</v>
      </c>
      <c r="Y12">
        <v>11.7</v>
      </c>
    </row>
    <row r="13" spans="1:26" ht="16.5" thickTop="1" thickBot="1" x14ac:dyDescent="0.3">
      <c r="A13" s="75" t="s">
        <v>48</v>
      </c>
      <c r="B13" s="76"/>
      <c r="C13" s="77"/>
      <c r="D13" s="64">
        <f>D12*0.45</f>
        <v>5.49</v>
      </c>
      <c r="E13" s="64">
        <f t="shared" ref="E13:P13" si="1">E12*0.45</f>
        <v>4.95</v>
      </c>
      <c r="F13" s="64">
        <f t="shared" si="1"/>
        <v>4.6350000000000007</v>
      </c>
      <c r="G13" s="64">
        <f t="shared" si="1"/>
        <v>4.59</v>
      </c>
      <c r="H13" s="64">
        <f t="shared" si="1"/>
        <v>4.59</v>
      </c>
      <c r="I13" s="64">
        <f t="shared" si="1"/>
        <v>4.59</v>
      </c>
      <c r="J13" s="64">
        <f t="shared" si="1"/>
        <v>4.5449999999999999</v>
      </c>
      <c r="K13" s="66">
        <f t="shared" si="1"/>
        <v>4.6574999999999998</v>
      </c>
      <c r="L13" s="66">
        <f t="shared" si="1"/>
        <v>4.6574999999999998</v>
      </c>
      <c r="M13" s="66">
        <f t="shared" si="1"/>
        <v>4.6800000000000006</v>
      </c>
      <c r="N13" s="66">
        <f t="shared" si="1"/>
        <v>4.6800000000000006</v>
      </c>
      <c r="O13" s="66">
        <f t="shared" si="1"/>
        <v>4.6800000000000006</v>
      </c>
      <c r="P13" s="60">
        <f t="shared" si="1"/>
        <v>4.6800398592513837</v>
      </c>
      <c r="Y13">
        <v>11.7</v>
      </c>
    </row>
    <row r="14" spans="1:26" ht="16.5" thickTop="1" thickBot="1" x14ac:dyDescent="0.3">
      <c r="A14" s="24"/>
      <c r="B14" s="25"/>
      <c r="C14" s="25"/>
      <c r="D14" s="25"/>
      <c r="E14" s="25"/>
      <c r="F14" s="25"/>
      <c r="G14" s="25"/>
      <c r="H14" s="25"/>
      <c r="I14" s="25"/>
      <c r="J14" s="25"/>
      <c r="K14" s="36" t="s">
        <v>29</v>
      </c>
      <c r="L14" s="35"/>
      <c r="M14" s="35"/>
      <c r="N14" s="35"/>
      <c r="O14" s="37"/>
      <c r="P14" s="38">
        <v>16.899999999999999</v>
      </c>
      <c r="Q14" s="25"/>
      <c r="R14" s="25"/>
      <c r="S14" s="25"/>
      <c r="T14" s="25"/>
      <c r="U14" s="25"/>
      <c r="V14" s="25"/>
      <c r="W14" s="25"/>
      <c r="X14" s="25"/>
      <c r="Y14" s="25"/>
      <c r="Z14" s="25"/>
    </row>
    <row r="15" spans="1:26" ht="19.5" thickBot="1" x14ac:dyDescent="0.35">
      <c r="A15" s="24"/>
      <c r="B15" s="25"/>
      <c r="C15" s="25"/>
      <c r="D15" s="25"/>
      <c r="E15" s="25"/>
      <c r="F15" s="25"/>
      <c r="G15" s="25"/>
      <c r="H15" s="25"/>
      <c r="I15" s="25"/>
      <c r="J15" s="25"/>
      <c r="K15" s="36" t="s">
        <v>49</v>
      </c>
      <c r="L15" s="35"/>
      <c r="M15" s="35"/>
      <c r="N15" s="35"/>
      <c r="O15" s="37"/>
      <c r="P15" s="40">
        <f>IF(P12&gt;16.89,0,P14-P12)</f>
        <v>6.4999114238858127</v>
      </c>
    </row>
    <row r="16" spans="1:26" ht="16.5" thickBot="1" x14ac:dyDescent="0.3">
      <c r="A16" s="24"/>
      <c r="B16" s="25"/>
      <c r="C16" s="25"/>
      <c r="D16" s="25"/>
      <c r="E16" s="25"/>
      <c r="F16" s="25"/>
      <c r="G16" s="25"/>
      <c r="H16" s="25"/>
      <c r="I16" s="25"/>
      <c r="J16" s="25"/>
      <c r="K16" s="62" t="s">
        <v>50</v>
      </c>
      <c r="L16" s="35"/>
      <c r="M16" s="35"/>
      <c r="N16" s="35"/>
      <c r="O16" s="37"/>
      <c r="P16" s="61">
        <f t="shared" ref="P16" si="2">P15*0.45</f>
        <v>2.9249601407486159</v>
      </c>
    </row>
    <row r="17" spans="1:25" ht="9.75" customHeight="1" x14ac:dyDescent="0.25">
      <c r="A17" s="24"/>
      <c r="B17" s="25"/>
      <c r="C17" s="25"/>
      <c r="D17" s="25"/>
      <c r="E17" s="25"/>
      <c r="F17" s="25"/>
      <c r="G17" s="25"/>
      <c r="H17" s="25"/>
      <c r="I17" s="25"/>
      <c r="J17" s="25"/>
      <c r="K17" s="26"/>
      <c r="L17" s="26"/>
      <c r="M17" s="28"/>
      <c r="N17" s="26"/>
      <c r="O17" s="26"/>
      <c r="P17" s="27"/>
    </row>
    <row r="18" spans="1:25" ht="9.75" customHeight="1" thickBot="1" x14ac:dyDescent="0.3">
      <c r="A18" s="24"/>
      <c r="B18" s="25"/>
      <c r="C18" s="25"/>
      <c r="D18" s="25"/>
      <c r="E18" s="25"/>
      <c r="F18" s="25"/>
      <c r="G18" s="25"/>
      <c r="H18" s="25"/>
      <c r="I18" s="25"/>
      <c r="J18" s="25"/>
      <c r="K18" s="26"/>
      <c r="L18" s="26"/>
      <c r="M18" s="26"/>
      <c r="N18" s="26"/>
      <c r="O18" s="26"/>
      <c r="P18" s="27"/>
    </row>
    <row r="19" spans="1:25" ht="21.75" thickBot="1" x14ac:dyDescent="0.3">
      <c r="A19" s="81" t="s">
        <v>69</v>
      </c>
      <c r="B19" s="82"/>
      <c r="C19" s="82"/>
      <c r="D19" s="82"/>
      <c r="E19" s="82"/>
      <c r="F19" s="82"/>
      <c r="G19" s="82"/>
      <c r="H19" s="82"/>
      <c r="I19" s="82"/>
      <c r="J19" s="82"/>
      <c r="K19" s="82"/>
      <c r="L19" s="82"/>
      <c r="M19" s="82"/>
      <c r="N19" s="82"/>
      <c r="O19" s="82"/>
      <c r="P19" s="83"/>
    </row>
    <row r="20" spans="1:25" ht="45.75" thickBot="1" x14ac:dyDescent="0.3">
      <c r="A20" s="84"/>
      <c r="B20" s="85"/>
      <c r="C20" s="86"/>
      <c r="D20" s="15">
        <v>45894</v>
      </c>
      <c r="E20" s="16">
        <v>45925</v>
      </c>
      <c r="F20" s="16">
        <v>45955</v>
      </c>
      <c r="G20" s="16">
        <v>45986</v>
      </c>
      <c r="H20" s="16">
        <v>46016</v>
      </c>
      <c r="I20" s="16">
        <v>46048</v>
      </c>
      <c r="J20" s="16">
        <v>46079</v>
      </c>
      <c r="K20" s="16">
        <v>46107</v>
      </c>
      <c r="L20" s="16">
        <v>46138</v>
      </c>
      <c r="M20" s="16">
        <v>46168</v>
      </c>
      <c r="N20" s="16">
        <v>46199</v>
      </c>
      <c r="O20" s="16">
        <v>46229</v>
      </c>
      <c r="P20" s="17" t="s">
        <v>56</v>
      </c>
    </row>
    <row r="21" spans="1:25" ht="15.75" hidden="1" thickBot="1" x14ac:dyDescent="0.3">
      <c r="A21" s="93" t="s">
        <v>18</v>
      </c>
      <c r="B21" s="94"/>
      <c r="C21" s="95"/>
      <c r="D21" s="18">
        <f>Sheet3!S22</f>
        <v>5.4512946979038226</v>
      </c>
      <c r="E21" s="18">
        <f>Sheet3!S23</f>
        <v>5.2176325524044387</v>
      </c>
      <c r="F21" s="18">
        <f>Sheet3!S24</f>
        <v>8</v>
      </c>
      <c r="G21" s="18">
        <f>Sheet3!S25</f>
        <v>9.5061652281134403</v>
      </c>
      <c r="H21" s="18">
        <f>Sheet3!S26</f>
        <v>12.63070283600493</v>
      </c>
      <c r="I21" s="18">
        <f>Sheet3!S27</f>
        <v>15.599876695437731</v>
      </c>
      <c r="J21" s="18">
        <f>Sheet3!S28</f>
        <v>9.3199753390875468</v>
      </c>
      <c r="K21" s="18">
        <f>Sheet3!S29</f>
        <v>8.5061652281134403</v>
      </c>
      <c r="L21" s="18">
        <f>Sheet3!S30</f>
        <v>7.0955610357583225</v>
      </c>
      <c r="M21" s="18">
        <f>Sheet3!S31</f>
        <v>6.0819975339087549</v>
      </c>
      <c r="N21" s="18">
        <f>Sheet3!S32</f>
        <v>6.4821208384710243</v>
      </c>
      <c r="O21" s="18">
        <f>Sheet3!S33</f>
        <v>6.1085080147965476</v>
      </c>
      <c r="P21" s="20"/>
    </row>
    <row r="22" spans="1:25" ht="15.75" thickBot="1" x14ac:dyDescent="0.3">
      <c r="A22" s="78" t="s">
        <v>47</v>
      </c>
      <c r="B22" s="79"/>
      <c r="C22" s="80"/>
      <c r="D22" s="63">
        <v>14</v>
      </c>
      <c r="E22" s="63">
        <v>14.8</v>
      </c>
      <c r="F22" s="63">
        <v>15.4</v>
      </c>
      <c r="G22" s="63">
        <v>14.5</v>
      </c>
      <c r="H22" s="63">
        <v>13.4</v>
      </c>
      <c r="I22" s="63">
        <v>14.9</v>
      </c>
      <c r="J22" s="63">
        <v>16.2</v>
      </c>
      <c r="K22" s="65">
        <v>14.66</v>
      </c>
      <c r="L22" s="65">
        <v>14.66</v>
      </c>
      <c r="M22" s="65">
        <v>14.66</v>
      </c>
      <c r="N22" s="65">
        <v>14.66</v>
      </c>
      <c r="O22" s="65">
        <v>14.66</v>
      </c>
      <c r="P22" s="29">
        <f>(D$21*D22+E$21*E22+F$21*F22+G$21*G22+H$21*H22+I$21*I22+J$21*J22+K$21*K22+L$21*L22+M$21*M22+N$21*N22+O$21*O22)/100</f>
        <v>14.697136744759554</v>
      </c>
      <c r="Y22">
        <v>12.25</v>
      </c>
    </row>
    <row r="23" spans="1:25" ht="16.5" thickTop="1" thickBot="1" x14ac:dyDescent="0.3">
      <c r="A23" s="75" t="s">
        <v>48</v>
      </c>
      <c r="B23" s="76"/>
      <c r="C23" s="77"/>
      <c r="D23" s="64">
        <f>D22*0.45</f>
        <v>6.3</v>
      </c>
      <c r="E23" s="64">
        <f t="shared" ref="E23" si="3">E22*0.45</f>
        <v>6.66</v>
      </c>
      <c r="F23" s="64">
        <f t="shared" ref="F23" si="4">F22*0.45</f>
        <v>6.9300000000000006</v>
      </c>
      <c r="G23" s="64">
        <f t="shared" ref="G23" si="5">G22*0.45</f>
        <v>6.5250000000000004</v>
      </c>
      <c r="H23" s="64">
        <f t="shared" ref="H23" si="6">H22*0.45</f>
        <v>6.03</v>
      </c>
      <c r="I23" s="64">
        <f t="shared" ref="I23" si="7">I22*0.45</f>
        <v>6.7050000000000001</v>
      </c>
      <c r="J23" s="64">
        <f t="shared" ref="J23" si="8">J22*0.45</f>
        <v>7.29</v>
      </c>
      <c r="K23" s="66">
        <f t="shared" ref="K23" si="9">K22*0.45</f>
        <v>6.5970000000000004</v>
      </c>
      <c r="L23" s="66">
        <f t="shared" ref="L23" si="10">L22*0.45</f>
        <v>6.5970000000000004</v>
      </c>
      <c r="M23" s="66">
        <f t="shared" ref="M23" si="11">M22*0.45</f>
        <v>6.5970000000000004</v>
      </c>
      <c r="N23" s="66">
        <f t="shared" ref="N23" si="12">N22*0.45</f>
        <v>6.5970000000000004</v>
      </c>
      <c r="O23" s="66">
        <f t="shared" ref="O23" si="13">O22*0.45</f>
        <v>6.5970000000000004</v>
      </c>
      <c r="P23" s="60">
        <f t="shared" ref="P23" si="14">P22*0.45</f>
        <v>6.6137115351417997</v>
      </c>
      <c r="Y23">
        <v>12.25</v>
      </c>
    </row>
    <row r="24" spans="1:25" ht="16.5" thickTop="1" thickBot="1" x14ac:dyDescent="0.3">
      <c r="K24" s="36" t="s">
        <v>38</v>
      </c>
      <c r="L24" s="35"/>
      <c r="M24" s="35"/>
      <c r="N24" s="35"/>
      <c r="O24" s="39"/>
      <c r="P24" s="38">
        <v>16.899999999999999</v>
      </c>
    </row>
    <row r="25" spans="1:25" ht="19.5" thickBot="1" x14ac:dyDescent="0.35">
      <c r="K25" s="36" t="s">
        <v>51</v>
      </c>
      <c r="L25" s="35"/>
      <c r="M25" s="35"/>
      <c r="N25" s="35"/>
      <c r="O25" s="39"/>
      <c r="P25" s="40">
        <f>IF(P22&gt;16.89,0,P24-P22)</f>
        <v>2.2028632552404446</v>
      </c>
    </row>
    <row r="26" spans="1:25" ht="16.5" thickBot="1" x14ac:dyDescent="0.3">
      <c r="A26" s="72"/>
      <c r="B26" t="s">
        <v>58</v>
      </c>
      <c r="K26" s="62" t="s">
        <v>52</v>
      </c>
      <c r="L26" s="35"/>
      <c r="M26" s="35"/>
      <c r="N26" s="35"/>
      <c r="O26" s="39"/>
      <c r="P26" s="61">
        <f t="shared" ref="P26" si="15">P25*0.45</f>
        <v>0.9912884648582001</v>
      </c>
    </row>
    <row r="27" spans="1:25" ht="16.5" thickTop="1" thickBot="1" x14ac:dyDescent="0.3">
      <c r="A27" s="73"/>
      <c r="B27" t="s">
        <v>57</v>
      </c>
    </row>
    <row r="28" spans="1:25" ht="15.75" thickTop="1" x14ac:dyDescent="0.25"/>
    <row r="29" spans="1:25" x14ac:dyDescent="0.25">
      <c r="A29" t="s">
        <v>28</v>
      </c>
      <c r="B29" t="s">
        <v>66</v>
      </c>
    </row>
    <row r="30" spans="1:25" ht="6" customHeight="1" x14ac:dyDescent="0.25"/>
    <row r="31" spans="1:25" x14ac:dyDescent="0.25">
      <c r="B31" t="s">
        <v>30</v>
      </c>
    </row>
    <row r="32" spans="1:25" ht="6" customHeight="1" x14ac:dyDescent="0.25"/>
    <row r="33" spans="1:16" x14ac:dyDescent="0.25">
      <c r="B33" t="s">
        <v>59</v>
      </c>
      <c r="E33" s="41"/>
    </row>
    <row r="34" spans="1:16" x14ac:dyDescent="0.25">
      <c r="E34" s="47">
        <v>2014</v>
      </c>
      <c r="F34" s="47">
        <v>2015</v>
      </c>
      <c r="G34">
        <v>2016</v>
      </c>
      <c r="H34">
        <v>2017</v>
      </c>
      <c r="I34">
        <v>2018</v>
      </c>
      <c r="J34">
        <v>2019</v>
      </c>
      <c r="K34">
        <v>2020</v>
      </c>
      <c r="L34">
        <v>2021</v>
      </c>
      <c r="M34">
        <v>2022</v>
      </c>
      <c r="N34">
        <v>2023</v>
      </c>
      <c r="O34">
        <v>2024</v>
      </c>
      <c r="P34" s="70" t="s">
        <v>60</v>
      </c>
    </row>
    <row r="35" spans="1:16" x14ac:dyDescent="0.25">
      <c r="B35" t="s">
        <v>31</v>
      </c>
      <c r="E35" s="46">
        <v>0.95</v>
      </c>
      <c r="F35" s="46">
        <v>1.31</v>
      </c>
      <c r="G35">
        <v>1.96</v>
      </c>
      <c r="H35" s="49">
        <v>1.1299999999999999</v>
      </c>
      <c r="I35" s="49">
        <v>1.44</v>
      </c>
      <c r="J35" s="49">
        <v>0.9</v>
      </c>
      <c r="K35" s="49">
        <v>0.63</v>
      </c>
      <c r="L35" s="49">
        <v>0.18</v>
      </c>
      <c r="M35" s="49">
        <v>0</v>
      </c>
      <c r="N35" s="49">
        <v>0</v>
      </c>
      <c r="O35" s="49">
        <v>0</v>
      </c>
      <c r="P35" s="69">
        <f>P16</f>
        <v>2.9249601407486159</v>
      </c>
    </row>
    <row r="36" spans="1:16" x14ac:dyDescent="0.25">
      <c r="B36" t="s">
        <v>39</v>
      </c>
      <c r="E36" s="46">
        <v>0</v>
      </c>
      <c r="F36" s="46">
        <v>1.26</v>
      </c>
      <c r="G36" s="49">
        <v>1.76</v>
      </c>
      <c r="H36" s="49">
        <v>1.04</v>
      </c>
      <c r="I36" s="49">
        <v>0.77</v>
      </c>
      <c r="J36" s="49">
        <v>1.08</v>
      </c>
      <c r="K36" s="49">
        <v>0.41</v>
      </c>
      <c r="L36" s="49">
        <v>0.05</v>
      </c>
      <c r="M36" s="49">
        <v>0</v>
      </c>
      <c r="N36" s="49">
        <v>0</v>
      </c>
      <c r="O36" s="49">
        <v>0</v>
      </c>
      <c r="P36" s="69">
        <f>P26</f>
        <v>0.9912884648582001</v>
      </c>
    </row>
    <row r="37" spans="1:16" ht="15.75" thickBot="1" x14ac:dyDescent="0.3">
      <c r="A37" s="45"/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71"/>
      <c r="P37" s="71" t="s">
        <v>61</v>
      </c>
    </row>
    <row r="38" spans="1:16" ht="6" customHeight="1" x14ac:dyDescent="0.25"/>
    <row r="39" spans="1:16" x14ac:dyDescent="0.25">
      <c r="A39" t="s">
        <v>63</v>
      </c>
    </row>
    <row r="40" spans="1:16" ht="9" customHeight="1" x14ac:dyDescent="0.25"/>
    <row r="41" spans="1:16" x14ac:dyDescent="0.25">
      <c r="E41" t="s">
        <v>36</v>
      </c>
      <c r="G41" t="s">
        <v>32</v>
      </c>
      <c r="I41" t="s">
        <v>32</v>
      </c>
      <c r="K41" t="s">
        <v>41</v>
      </c>
      <c r="M41" s="42">
        <v>5.7000000000000002E-2</v>
      </c>
      <c r="O41" t="s">
        <v>36</v>
      </c>
    </row>
    <row r="42" spans="1:16" x14ac:dyDescent="0.25">
      <c r="E42" t="s">
        <v>62</v>
      </c>
      <c r="G42" t="s">
        <v>33</v>
      </c>
      <c r="I42" t="s">
        <v>40</v>
      </c>
      <c r="K42" t="s">
        <v>40</v>
      </c>
      <c r="M42" t="s">
        <v>35</v>
      </c>
      <c r="O42" t="s">
        <v>37</v>
      </c>
    </row>
    <row r="43" spans="1:16" ht="15.75" thickBot="1" x14ac:dyDescent="0.3">
      <c r="G43" t="s">
        <v>42</v>
      </c>
      <c r="I43" t="s">
        <v>34</v>
      </c>
      <c r="K43" t="s">
        <v>34</v>
      </c>
      <c r="M43" t="s">
        <v>64</v>
      </c>
    </row>
    <row r="44" spans="1:16" ht="15.75" thickBot="1" x14ac:dyDescent="0.3">
      <c r="B44" t="s">
        <v>31</v>
      </c>
      <c r="E44" s="43">
        <f>P15</f>
        <v>6.4999114238858127</v>
      </c>
      <c r="G44" s="48">
        <v>6525</v>
      </c>
      <c r="H44" s="41"/>
      <c r="I44" s="48">
        <v>1</v>
      </c>
      <c r="J44" s="41"/>
      <c r="K44" s="44">
        <f>I44*0.85</f>
        <v>0.85</v>
      </c>
      <c r="L44" s="41"/>
      <c r="M44" s="44">
        <f>(((G44/100)*E44)*K44)*-0.057</f>
        <v>-20.548576228794214</v>
      </c>
      <c r="O44" s="44">
        <f>((E44*(G44/100))*K44)+M44</f>
        <v>339.95276111847267</v>
      </c>
    </row>
    <row r="45" spans="1:16" ht="15.75" thickBot="1" x14ac:dyDescent="0.3">
      <c r="G45" s="41"/>
      <c r="H45" s="41"/>
      <c r="I45" s="41"/>
      <c r="J45" s="41"/>
      <c r="K45" s="41"/>
      <c r="L45" s="41"/>
      <c r="M45" s="41"/>
    </row>
    <row r="46" spans="1:16" ht="15.75" thickBot="1" x14ac:dyDescent="0.3">
      <c r="B46" t="s">
        <v>39</v>
      </c>
      <c r="E46" s="43">
        <f>P25</f>
        <v>2.2028632552404446</v>
      </c>
      <c r="G46" s="48">
        <v>6525</v>
      </c>
      <c r="H46" s="41"/>
      <c r="I46" s="48">
        <v>1</v>
      </c>
      <c r="J46" s="41"/>
      <c r="K46" s="44">
        <f>I46*0.85</f>
        <v>0.85</v>
      </c>
      <c r="L46" s="41"/>
      <c r="M46" s="44">
        <f>(((G46/100)*E46)*K46)*-0.057</f>
        <v>-6.9640492877450697</v>
      </c>
      <c r="O46" s="44">
        <f>((E46*(G46/100))*K46)+M46</f>
        <v>115.21225400602808</v>
      </c>
    </row>
    <row r="48" spans="1:16" x14ac:dyDescent="0.25">
      <c r="B48" t="s">
        <v>65</v>
      </c>
    </row>
  </sheetData>
  <mergeCells count="10">
    <mergeCell ref="A23:C23"/>
    <mergeCell ref="A22:C22"/>
    <mergeCell ref="A19:P19"/>
    <mergeCell ref="A20:C20"/>
    <mergeCell ref="A9:P9"/>
    <mergeCell ref="A10:C10"/>
    <mergeCell ref="A11:C11"/>
    <mergeCell ref="A12:C12"/>
    <mergeCell ref="A21:C21"/>
    <mergeCell ref="A13:C13"/>
  </mergeCells>
  <pageMargins left="0.6" right="0.45" top="0.5" bottom="0.5" header="0.3" footer="0.3"/>
  <pageSetup scale="74" orientation="landscape" r:id="rId1"/>
  <headerFooter>
    <oddFooter>&amp;C&amp;F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S35"/>
  <sheetViews>
    <sheetView workbookViewId="0">
      <selection activeCell="U17" sqref="U17"/>
    </sheetView>
  </sheetViews>
  <sheetFormatPr defaultRowHeight="15" x14ac:dyDescent="0.25"/>
  <cols>
    <col min="1" max="1" width="11.7109375" customWidth="1"/>
    <col min="3" max="3" width="8.85546875" customWidth="1"/>
    <col min="4" max="5" width="10.140625" customWidth="1"/>
    <col min="6" max="6" width="9.85546875" customWidth="1"/>
    <col min="18" max="18" width="13.7109375" bestFit="1" customWidth="1"/>
  </cols>
  <sheetData>
    <row r="2" spans="1:19" ht="15.75" x14ac:dyDescent="0.25">
      <c r="A2" s="96" t="s">
        <v>25</v>
      </c>
      <c r="B2" s="97"/>
      <c r="C2" s="97"/>
      <c r="D2" s="97"/>
      <c r="E2" s="98"/>
    </row>
    <row r="3" spans="1:19" ht="30" x14ac:dyDescent="0.25">
      <c r="A3" s="1" t="s">
        <v>0</v>
      </c>
      <c r="B3" s="2" t="s">
        <v>1</v>
      </c>
      <c r="C3" t="s">
        <v>20</v>
      </c>
      <c r="D3" t="s">
        <v>21</v>
      </c>
      <c r="E3" t="s">
        <v>22</v>
      </c>
      <c r="F3" t="s">
        <v>23</v>
      </c>
      <c r="G3" t="s">
        <v>24</v>
      </c>
      <c r="H3" t="s">
        <v>44</v>
      </c>
      <c r="I3" t="s">
        <v>45</v>
      </c>
      <c r="J3" t="s">
        <v>46</v>
      </c>
      <c r="K3" t="s">
        <v>53</v>
      </c>
      <c r="L3" t="s">
        <v>54</v>
      </c>
      <c r="M3" s="74" t="s">
        <v>70</v>
      </c>
      <c r="N3" s="74" t="s">
        <v>71</v>
      </c>
      <c r="O3" s="74" t="s">
        <v>72</v>
      </c>
      <c r="P3" s="74" t="s">
        <v>73</v>
      </c>
      <c r="Q3" s="74"/>
      <c r="S3" s="2" t="s">
        <v>2</v>
      </c>
    </row>
    <row r="4" spans="1:19" x14ac:dyDescent="0.25">
      <c r="A4" s="4" t="s">
        <v>5</v>
      </c>
      <c r="B4" s="5"/>
      <c r="C4">
        <v>9343</v>
      </c>
      <c r="D4">
        <v>8176</v>
      </c>
      <c r="E4">
        <v>6566</v>
      </c>
      <c r="F4">
        <v>7692</v>
      </c>
      <c r="G4">
        <v>8752</v>
      </c>
      <c r="H4">
        <v>6240</v>
      </c>
      <c r="I4">
        <v>8505</v>
      </c>
      <c r="J4">
        <v>2993</v>
      </c>
      <c r="K4">
        <v>7905</v>
      </c>
      <c r="L4">
        <v>3415</v>
      </c>
      <c r="M4">
        <v>6038</v>
      </c>
      <c r="N4">
        <v>3455</v>
      </c>
      <c r="O4">
        <v>3982</v>
      </c>
      <c r="P4">
        <v>4439</v>
      </c>
      <c r="R4">
        <f>SUM(L4:P4)</f>
        <v>21329</v>
      </c>
      <c r="S4" s="22">
        <f>(R4/$R$16)*100</f>
        <v>3.8438249022328752</v>
      </c>
    </row>
    <row r="5" spans="1:19" x14ac:dyDescent="0.25">
      <c r="A5" s="4" t="s">
        <v>6</v>
      </c>
      <c r="B5" s="5"/>
      <c r="C5">
        <v>10310</v>
      </c>
      <c r="D5">
        <v>9172</v>
      </c>
      <c r="E5">
        <v>10032</v>
      </c>
      <c r="F5">
        <v>8490</v>
      </c>
      <c r="G5">
        <v>10217</v>
      </c>
      <c r="H5">
        <v>7590</v>
      </c>
      <c r="I5">
        <v>8508</v>
      </c>
      <c r="J5">
        <v>6769</v>
      </c>
      <c r="K5">
        <v>7843</v>
      </c>
      <c r="L5">
        <v>6534</v>
      </c>
      <c r="M5">
        <v>9045</v>
      </c>
      <c r="N5">
        <v>7465</v>
      </c>
      <c r="O5">
        <v>9292</v>
      </c>
      <c r="P5">
        <v>9812</v>
      </c>
      <c r="R5">
        <f t="shared" ref="R5:R15" si="0">SUM(L5:P5)</f>
        <v>42148</v>
      </c>
      <c r="S5" s="22">
        <f t="shared" ref="S5:S15" si="1">(R5/$R$16)*100</f>
        <v>7.5957396961559951</v>
      </c>
    </row>
    <row r="6" spans="1:19" x14ac:dyDescent="0.25">
      <c r="A6" s="4" t="s">
        <v>7</v>
      </c>
      <c r="B6" s="5"/>
      <c r="C6">
        <v>8703</v>
      </c>
      <c r="D6">
        <v>11843</v>
      </c>
      <c r="E6">
        <v>10856</v>
      </c>
      <c r="F6">
        <v>14328</v>
      </c>
      <c r="G6">
        <v>12785</v>
      </c>
      <c r="H6">
        <v>11847</v>
      </c>
      <c r="I6">
        <v>10147</v>
      </c>
      <c r="J6">
        <v>11545</v>
      </c>
      <c r="K6">
        <v>11762</v>
      </c>
      <c r="L6">
        <v>13029</v>
      </c>
      <c r="M6">
        <v>11222</v>
      </c>
      <c r="N6">
        <v>8676</v>
      </c>
      <c r="O6">
        <v>12003</v>
      </c>
      <c r="P6">
        <v>11851</v>
      </c>
      <c r="R6">
        <f t="shared" si="0"/>
        <v>56781</v>
      </c>
      <c r="S6" s="22">
        <f t="shared" si="1"/>
        <v>10.23283894105138</v>
      </c>
    </row>
    <row r="7" spans="1:19" x14ac:dyDescent="0.25">
      <c r="A7" s="4" t="s">
        <v>8</v>
      </c>
      <c r="B7" s="5"/>
      <c r="C7">
        <v>7205</v>
      </c>
      <c r="D7">
        <v>12815</v>
      </c>
      <c r="E7">
        <v>6873</v>
      </c>
      <c r="F7">
        <v>9509</v>
      </c>
      <c r="G7">
        <v>10322</v>
      </c>
      <c r="H7">
        <v>11798</v>
      </c>
      <c r="I7">
        <v>9372</v>
      </c>
      <c r="J7">
        <v>9506</v>
      </c>
      <c r="K7">
        <v>8603</v>
      </c>
      <c r="L7">
        <v>10758</v>
      </c>
      <c r="M7">
        <v>10817</v>
      </c>
      <c r="N7">
        <v>7667</v>
      </c>
      <c r="O7">
        <v>12673</v>
      </c>
      <c r="P7">
        <v>9959</v>
      </c>
      <c r="R7">
        <f t="shared" si="0"/>
        <v>51874</v>
      </c>
      <c r="S7" s="22">
        <f t="shared" si="1"/>
        <v>9.348519526392618</v>
      </c>
    </row>
    <row r="8" spans="1:19" x14ac:dyDescent="0.25">
      <c r="A8" s="4" t="s">
        <v>9</v>
      </c>
      <c r="B8" s="5"/>
      <c r="C8">
        <v>9947</v>
      </c>
      <c r="D8">
        <v>11326</v>
      </c>
      <c r="E8">
        <v>8144</v>
      </c>
      <c r="F8">
        <v>13776</v>
      </c>
      <c r="G8">
        <v>10445</v>
      </c>
      <c r="H8">
        <v>13484</v>
      </c>
      <c r="I8">
        <v>11431</v>
      </c>
      <c r="J8">
        <v>12610</v>
      </c>
      <c r="K8">
        <v>14335</v>
      </c>
      <c r="L8">
        <v>16138</v>
      </c>
      <c r="M8">
        <v>11696</v>
      </c>
      <c r="N8">
        <v>9198</v>
      </c>
      <c r="O8">
        <v>9868</v>
      </c>
      <c r="P8">
        <v>13435</v>
      </c>
      <c r="R8">
        <f t="shared" si="0"/>
        <v>60335</v>
      </c>
      <c r="S8" s="22">
        <f t="shared" si="1"/>
        <v>10.873326244841319</v>
      </c>
    </row>
    <row r="9" spans="1:19" x14ac:dyDescent="0.25">
      <c r="A9" s="4" t="s">
        <v>10</v>
      </c>
      <c r="B9" s="6"/>
      <c r="C9">
        <v>9455</v>
      </c>
      <c r="D9">
        <v>13967</v>
      </c>
      <c r="E9">
        <v>12223</v>
      </c>
      <c r="F9">
        <v>11456</v>
      </c>
      <c r="G9">
        <v>11682</v>
      </c>
      <c r="H9">
        <v>13063</v>
      </c>
      <c r="I9">
        <v>13668</v>
      </c>
      <c r="J9">
        <v>14015</v>
      </c>
      <c r="K9">
        <v>14769</v>
      </c>
      <c r="L9">
        <v>18022</v>
      </c>
      <c r="M9">
        <v>14238</v>
      </c>
      <c r="N9">
        <v>12032</v>
      </c>
      <c r="O9">
        <v>13795</v>
      </c>
      <c r="P9">
        <v>11559</v>
      </c>
      <c r="R9">
        <f t="shared" si="0"/>
        <v>69646</v>
      </c>
      <c r="S9" s="22">
        <f t="shared" si="1"/>
        <v>12.551316477139613</v>
      </c>
    </row>
    <row r="10" spans="1:19" x14ac:dyDescent="0.25">
      <c r="A10" s="4" t="s">
        <v>11</v>
      </c>
      <c r="B10" s="5"/>
      <c r="C10">
        <v>9926</v>
      </c>
      <c r="D10">
        <v>12939</v>
      </c>
      <c r="E10">
        <v>9794</v>
      </c>
      <c r="F10">
        <v>10047</v>
      </c>
      <c r="G10">
        <v>11968</v>
      </c>
      <c r="H10">
        <v>12831</v>
      </c>
      <c r="I10">
        <v>10077</v>
      </c>
      <c r="J10">
        <v>9885</v>
      </c>
      <c r="K10">
        <v>9688</v>
      </c>
      <c r="L10">
        <v>11132</v>
      </c>
      <c r="M10">
        <v>11665</v>
      </c>
      <c r="N10">
        <v>9333</v>
      </c>
      <c r="O10">
        <v>14297</v>
      </c>
      <c r="P10">
        <v>8522</v>
      </c>
      <c r="R10">
        <f t="shared" si="0"/>
        <v>54949</v>
      </c>
      <c r="S10" s="22">
        <f t="shared" si="1"/>
        <v>9.9026834147308485</v>
      </c>
    </row>
    <row r="11" spans="1:19" x14ac:dyDescent="0.25">
      <c r="A11" s="4" t="s">
        <v>12</v>
      </c>
      <c r="B11" s="7"/>
      <c r="C11">
        <v>10050</v>
      </c>
      <c r="D11">
        <v>11117</v>
      </c>
      <c r="E11">
        <v>9729</v>
      </c>
      <c r="F11">
        <v>11772</v>
      </c>
      <c r="G11">
        <v>10799</v>
      </c>
      <c r="H11">
        <v>14494</v>
      </c>
      <c r="I11">
        <v>11028</v>
      </c>
      <c r="J11">
        <v>13240</v>
      </c>
      <c r="K11">
        <v>10545</v>
      </c>
      <c r="L11">
        <v>13473</v>
      </c>
      <c r="M11">
        <v>12055</v>
      </c>
      <c r="N11">
        <v>12510</v>
      </c>
      <c r="O11">
        <v>9909</v>
      </c>
      <c r="P11">
        <v>9790</v>
      </c>
      <c r="R11">
        <f t="shared" si="0"/>
        <v>57737</v>
      </c>
      <c r="S11" s="22">
        <f t="shared" si="1"/>
        <v>10.405125340157509</v>
      </c>
    </row>
    <row r="12" spans="1:19" x14ac:dyDescent="0.25">
      <c r="A12" s="4" t="s">
        <v>13</v>
      </c>
      <c r="B12" s="7"/>
      <c r="C12">
        <v>9432</v>
      </c>
      <c r="D12">
        <v>9540</v>
      </c>
      <c r="E12">
        <v>6983</v>
      </c>
      <c r="F12">
        <v>12163</v>
      </c>
      <c r="G12">
        <v>11047</v>
      </c>
      <c r="H12">
        <v>14382</v>
      </c>
      <c r="I12">
        <v>10053</v>
      </c>
      <c r="J12">
        <v>12218</v>
      </c>
      <c r="K12">
        <v>7296</v>
      </c>
      <c r="L12">
        <v>9645</v>
      </c>
      <c r="M12">
        <v>10631</v>
      </c>
      <c r="N12">
        <v>7940</v>
      </c>
      <c r="O12">
        <v>8034</v>
      </c>
      <c r="P12">
        <v>7974</v>
      </c>
      <c r="R12">
        <f t="shared" si="0"/>
        <v>44224</v>
      </c>
      <c r="S12" s="22">
        <f t="shared" si="1"/>
        <v>7.9698679017462917</v>
      </c>
    </row>
    <row r="13" spans="1:19" x14ac:dyDescent="0.25">
      <c r="A13" s="4" t="s">
        <v>14</v>
      </c>
      <c r="B13" s="7"/>
      <c r="C13">
        <v>9698</v>
      </c>
      <c r="D13">
        <v>9097</v>
      </c>
      <c r="E13">
        <v>6218</v>
      </c>
      <c r="F13">
        <v>9945</v>
      </c>
      <c r="G13">
        <v>10738</v>
      </c>
      <c r="H13">
        <v>13276</v>
      </c>
      <c r="I13">
        <v>9695</v>
      </c>
      <c r="J13">
        <v>11869</v>
      </c>
      <c r="K13">
        <v>5545</v>
      </c>
      <c r="L13">
        <v>7368</v>
      </c>
      <c r="M13">
        <v>7565</v>
      </c>
      <c r="N13">
        <v>6702</v>
      </c>
      <c r="O13">
        <v>5325</v>
      </c>
      <c r="P13">
        <v>8661</v>
      </c>
      <c r="R13">
        <f t="shared" si="0"/>
        <v>35621</v>
      </c>
      <c r="S13" s="22">
        <f t="shared" si="1"/>
        <v>6.4194705256897757</v>
      </c>
    </row>
    <row r="14" spans="1:19" x14ac:dyDescent="0.25">
      <c r="A14" s="4" t="s">
        <v>15</v>
      </c>
      <c r="B14" s="8"/>
      <c r="C14">
        <v>7129</v>
      </c>
      <c r="D14">
        <v>7545</v>
      </c>
      <c r="E14">
        <v>6356</v>
      </c>
      <c r="F14">
        <v>11417</v>
      </c>
      <c r="G14">
        <v>9045</v>
      </c>
      <c r="H14">
        <v>12720</v>
      </c>
      <c r="I14">
        <v>7044</v>
      </c>
      <c r="J14">
        <v>10120</v>
      </c>
      <c r="K14">
        <v>5315</v>
      </c>
      <c r="L14">
        <v>7779</v>
      </c>
      <c r="M14">
        <v>6711</v>
      </c>
      <c r="N14">
        <v>4903</v>
      </c>
      <c r="O14">
        <v>5140</v>
      </c>
      <c r="P14">
        <v>5840</v>
      </c>
      <c r="R14">
        <f t="shared" si="0"/>
        <v>30373</v>
      </c>
      <c r="S14" s="22">
        <f t="shared" si="1"/>
        <v>5.4736974895925323</v>
      </c>
    </row>
    <row r="15" spans="1:19" x14ac:dyDescent="0.25">
      <c r="A15" s="9" t="s">
        <v>16</v>
      </c>
      <c r="B15" s="10"/>
      <c r="C15">
        <v>8037</v>
      </c>
      <c r="D15">
        <v>6508</v>
      </c>
      <c r="E15">
        <v>6691</v>
      </c>
      <c r="F15">
        <v>12964</v>
      </c>
      <c r="G15">
        <v>8884</v>
      </c>
      <c r="H15">
        <v>11107</v>
      </c>
      <c r="I15">
        <v>6572</v>
      </c>
      <c r="J15">
        <v>8829</v>
      </c>
      <c r="K15">
        <v>4119</v>
      </c>
      <c r="L15">
        <v>8798</v>
      </c>
      <c r="M15">
        <v>6132</v>
      </c>
      <c r="N15">
        <v>3965</v>
      </c>
      <c r="O15">
        <v>5377</v>
      </c>
      <c r="P15">
        <v>5601</v>
      </c>
      <c r="R15">
        <f t="shared" si="0"/>
        <v>29873</v>
      </c>
      <c r="S15" s="22">
        <f t="shared" si="1"/>
        <v>5.3835895402692424</v>
      </c>
    </row>
    <row r="16" spans="1:19" x14ac:dyDescent="0.25">
      <c r="A16" s="11" t="s">
        <v>17</v>
      </c>
      <c r="B16" s="12"/>
      <c r="C16" s="21">
        <f>SUM(C4:C15)</f>
        <v>109235</v>
      </c>
      <c r="D16" s="21">
        <f t="shared" ref="D16:P16" si="2">SUM(D4:D15)</f>
        <v>124045</v>
      </c>
      <c r="E16" s="21">
        <f t="shared" si="2"/>
        <v>100465</v>
      </c>
      <c r="F16" s="21">
        <f t="shared" si="2"/>
        <v>133559</v>
      </c>
      <c r="G16" s="21">
        <f t="shared" si="2"/>
        <v>126684</v>
      </c>
      <c r="H16" s="21">
        <f t="shared" si="2"/>
        <v>142832</v>
      </c>
      <c r="I16" s="21">
        <f t="shared" si="2"/>
        <v>116100</v>
      </c>
      <c r="J16" s="21">
        <f t="shared" si="2"/>
        <v>123599</v>
      </c>
      <c r="K16" s="21">
        <f t="shared" si="2"/>
        <v>107725</v>
      </c>
      <c r="L16" s="21">
        <f t="shared" si="2"/>
        <v>126091</v>
      </c>
      <c r="M16" s="21">
        <f t="shared" si="2"/>
        <v>117815</v>
      </c>
      <c r="N16" s="21">
        <f t="shared" si="2"/>
        <v>93846</v>
      </c>
      <c r="O16" s="21">
        <f t="shared" si="2"/>
        <v>109695</v>
      </c>
      <c r="P16" s="21">
        <f t="shared" si="2"/>
        <v>107443</v>
      </c>
      <c r="Q16" s="21"/>
      <c r="R16" s="21">
        <f>SUM(R4:R15)</f>
        <v>554890</v>
      </c>
      <c r="S16" s="23">
        <f>SUM(S4:S15)</f>
        <v>100.00000000000001</v>
      </c>
    </row>
    <row r="17" spans="1:19" x14ac:dyDescent="0.25">
      <c r="A17" s="11"/>
      <c r="B17" s="12"/>
      <c r="S17" s="13"/>
    </row>
    <row r="20" spans="1:19" ht="15.75" x14ac:dyDescent="0.25">
      <c r="A20" s="96" t="s">
        <v>26</v>
      </c>
      <c r="B20" s="97"/>
      <c r="C20" s="97"/>
      <c r="D20" s="97"/>
      <c r="E20" s="98"/>
    </row>
    <row r="21" spans="1:19" ht="30" x14ac:dyDescent="0.25">
      <c r="A21" s="1" t="s">
        <v>0</v>
      </c>
      <c r="B21" s="2" t="s">
        <v>3</v>
      </c>
      <c r="C21" t="s">
        <v>20</v>
      </c>
      <c r="D21" t="s">
        <v>21</v>
      </c>
      <c r="E21" t="s">
        <v>22</v>
      </c>
      <c r="F21" t="s">
        <v>23</v>
      </c>
      <c r="G21" t="s">
        <v>24</v>
      </c>
      <c r="H21" t="s">
        <v>44</v>
      </c>
      <c r="I21" t="s">
        <v>45</v>
      </c>
      <c r="J21" t="s">
        <v>46</v>
      </c>
      <c r="K21" t="s">
        <v>53</v>
      </c>
      <c r="L21" t="s">
        <v>54</v>
      </c>
      <c r="M21" s="74" t="s">
        <v>70</v>
      </c>
      <c r="N21" s="74" t="s">
        <v>71</v>
      </c>
      <c r="O21" s="74" t="s">
        <v>72</v>
      </c>
      <c r="P21" s="74" t="s">
        <v>73</v>
      </c>
      <c r="S21" s="3" t="s">
        <v>4</v>
      </c>
    </row>
    <row r="22" spans="1:19" x14ac:dyDescent="0.25">
      <c r="A22" s="4" t="s">
        <v>5</v>
      </c>
      <c r="B22" s="5"/>
      <c r="C22">
        <v>2091</v>
      </c>
      <c r="D22">
        <v>2680</v>
      </c>
      <c r="E22">
        <v>2313</v>
      </c>
      <c r="F22">
        <v>2106</v>
      </c>
      <c r="G22">
        <v>2327</v>
      </c>
      <c r="H22">
        <v>2087</v>
      </c>
      <c r="I22">
        <v>1785</v>
      </c>
      <c r="J22">
        <v>1428</v>
      </c>
      <c r="K22">
        <v>2283</v>
      </c>
      <c r="L22">
        <v>2323</v>
      </c>
      <c r="M22">
        <v>2032</v>
      </c>
      <c r="N22">
        <v>1230</v>
      </c>
      <c r="O22">
        <v>1108</v>
      </c>
      <c r="P22">
        <v>2149</v>
      </c>
      <c r="R22">
        <f>SUM(L22:P22)</f>
        <v>8842</v>
      </c>
      <c r="S22" s="22">
        <f>(R22/$R$34)*100</f>
        <v>5.4512946979038226</v>
      </c>
    </row>
    <row r="23" spans="1:19" x14ac:dyDescent="0.25">
      <c r="A23" s="4" t="s">
        <v>6</v>
      </c>
      <c r="B23" s="5"/>
      <c r="C23">
        <v>2394</v>
      </c>
      <c r="D23">
        <v>1458</v>
      </c>
      <c r="E23">
        <v>1388</v>
      </c>
      <c r="F23">
        <v>1565</v>
      </c>
      <c r="G23">
        <v>2151</v>
      </c>
      <c r="H23">
        <v>2416</v>
      </c>
      <c r="I23">
        <v>1967</v>
      </c>
      <c r="J23">
        <v>1404</v>
      </c>
      <c r="K23">
        <v>1466</v>
      </c>
      <c r="L23">
        <v>1747</v>
      </c>
      <c r="M23">
        <v>1482</v>
      </c>
      <c r="N23">
        <v>1738</v>
      </c>
      <c r="O23">
        <v>1224</v>
      </c>
      <c r="P23">
        <v>2272</v>
      </c>
      <c r="R23">
        <f t="shared" ref="R23:R33" si="3">SUM(L23:P23)</f>
        <v>8463</v>
      </c>
      <c r="S23" s="22">
        <f t="shared" ref="S23:S33" si="4">(R23/$R$34)*100</f>
        <v>5.2176325524044387</v>
      </c>
    </row>
    <row r="24" spans="1:19" x14ac:dyDescent="0.25">
      <c r="A24" s="4" t="s">
        <v>7</v>
      </c>
      <c r="B24" s="5"/>
      <c r="C24">
        <v>3367</v>
      </c>
      <c r="D24">
        <v>2126</v>
      </c>
      <c r="E24">
        <v>2383</v>
      </c>
      <c r="F24">
        <v>3248</v>
      </c>
      <c r="G24">
        <v>3581</v>
      </c>
      <c r="H24">
        <v>3812</v>
      </c>
      <c r="I24">
        <v>3899</v>
      </c>
      <c r="J24">
        <v>2921</v>
      </c>
      <c r="K24">
        <v>3608</v>
      </c>
      <c r="L24">
        <v>2764</v>
      </c>
      <c r="M24">
        <v>1895</v>
      </c>
      <c r="N24">
        <v>1683</v>
      </c>
      <c r="O24">
        <v>3976</v>
      </c>
      <c r="P24">
        <v>2658</v>
      </c>
      <c r="R24">
        <f t="shared" si="3"/>
        <v>12976</v>
      </c>
      <c r="S24" s="22">
        <f t="shared" si="4"/>
        <v>8</v>
      </c>
    </row>
    <row r="25" spans="1:19" x14ac:dyDescent="0.25">
      <c r="A25" s="4" t="s">
        <v>8</v>
      </c>
      <c r="B25" s="5"/>
      <c r="C25">
        <v>4199</v>
      </c>
      <c r="D25">
        <v>3698</v>
      </c>
      <c r="E25">
        <v>2589</v>
      </c>
      <c r="F25">
        <v>4397</v>
      </c>
      <c r="G25">
        <v>3165</v>
      </c>
      <c r="H25">
        <v>3834</v>
      </c>
      <c r="I25">
        <v>4524</v>
      </c>
      <c r="J25">
        <v>4019</v>
      </c>
      <c r="K25">
        <v>3754</v>
      </c>
      <c r="L25">
        <v>3561</v>
      </c>
      <c r="M25">
        <v>3117</v>
      </c>
      <c r="N25">
        <v>1949</v>
      </c>
      <c r="O25">
        <v>3546</v>
      </c>
      <c r="P25">
        <v>3246</v>
      </c>
      <c r="R25">
        <f t="shared" si="3"/>
        <v>15419</v>
      </c>
      <c r="S25" s="22">
        <f t="shared" si="4"/>
        <v>9.5061652281134403</v>
      </c>
    </row>
    <row r="26" spans="1:19" x14ac:dyDescent="0.25">
      <c r="A26" s="4" t="s">
        <v>9</v>
      </c>
      <c r="B26" s="5"/>
      <c r="C26">
        <v>4677</v>
      </c>
      <c r="D26">
        <v>3934</v>
      </c>
      <c r="E26">
        <v>3400</v>
      </c>
      <c r="F26">
        <v>3851</v>
      </c>
      <c r="G26">
        <v>4227</v>
      </c>
      <c r="H26">
        <v>4530</v>
      </c>
      <c r="I26">
        <v>4104</v>
      </c>
      <c r="J26">
        <v>4435</v>
      </c>
      <c r="K26">
        <v>3750</v>
      </c>
      <c r="L26">
        <v>5071</v>
      </c>
      <c r="M26">
        <v>5290</v>
      </c>
      <c r="N26">
        <v>2636</v>
      </c>
      <c r="O26">
        <v>3875</v>
      </c>
      <c r="P26">
        <v>3615</v>
      </c>
      <c r="R26">
        <f t="shared" si="3"/>
        <v>20487</v>
      </c>
      <c r="S26" s="22">
        <f t="shared" si="4"/>
        <v>12.63070283600493</v>
      </c>
    </row>
    <row r="27" spans="1:19" x14ac:dyDescent="0.25">
      <c r="A27" s="4" t="s">
        <v>10</v>
      </c>
      <c r="B27" s="5"/>
      <c r="C27">
        <v>5598</v>
      </c>
      <c r="D27">
        <v>4990</v>
      </c>
      <c r="E27">
        <v>7539</v>
      </c>
      <c r="F27">
        <v>5635</v>
      </c>
      <c r="G27">
        <v>6017</v>
      </c>
      <c r="H27">
        <v>6618</v>
      </c>
      <c r="I27">
        <v>7167</v>
      </c>
      <c r="J27">
        <v>6246</v>
      </c>
      <c r="K27">
        <v>5146</v>
      </c>
      <c r="L27">
        <v>5693</v>
      </c>
      <c r="M27">
        <v>5137</v>
      </c>
      <c r="N27">
        <v>2910</v>
      </c>
      <c r="O27">
        <v>6658</v>
      </c>
      <c r="P27">
        <v>4905</v>
      </c>
      <c r="R27">
        <f t="shared" si="3"/>
        <v>25303</v>
      </c>
      <c r="S27" s="22">
        <f t="shared" si="4"/>
        <v>15.599876695437731</v>
      </c>
    </row>
    <row r="28" spans="1:19" x14ac:dyDescent="0.25">
      <c r="A28" s="4" t="s">
        <v>11</v>
      </c>
      <c r="B28" s="5"/>
      <c r="C28">
        <v>3629</v>
      </c>
      <c r="D28">
        <v>2471</v>
      </c>
      <c r="E28">
        <v>3701</v>
      </c>
      <c r="F28">
        <v>2409</v>
      </c>
      <c r="G28">
        <v>2525</v>
      </c>
      <c r="H28">
        <v>3242</v>
      </c>
      <c r="I28">
        <v>3265</v>
      </c>
      <c r="J28">
        <v>2549</v>
      </c>
      <c r="K28">
        <v>2744</v>
      </c>
      <c r="L28">
        <v>3650</v>
      </c>
      <c r="M28">
        <v>2723</v>
      </c>
      <c r="N28">
        <v>1711</v>
      </c>
      <c r="O28">
        <v>4257</v>
      </c>
      <c r="P28">
        <v>2776</v>
      </c>
      <c r="R28">
        <f t="shared" si="3"/>
        <v>15117</v>
      </c>
      <c r="S28" s="22">
        <f t="shared" si="4"/>
        <v>9.3199753390875468</v>
      </c>
    </row>
    <row r="29" spans="1:19" x14ac:dyDescent="0.25">
      <c r="A29" s="4" t="s">
        <v>12</v>
      </c>
      <c r="B29" s="7"/>
      <c r="C29">
        <v>4632</v>
      </c>
      <c r="D29">
        <v>3107</v>
      </c>
      <c r="E29">
        <v>2965</v>
      </c>
      <c r="F29">
        <v>2788</v>
      </c>
      <c r="G29">
        <v>2714</v>
      </c>
      <c r="H29">
        <v>4282</v>
      </c>
      <c r="I29">
        <v>2720</v>
      </c>
      <c r="J29">
        <v>2763</v>
      </c>
      <c r="K29">
        <v>3764</v>
      </c>
      <c r="L29">
        <v>3900</v>
      </c>
      <c r="M29">
        <v>2569</v>
      </c>
      <c r="N29">
        <v>1902</v>
      </c>
      <c r="O29">
        <v>3286</v>
      </c>
      <c r="P29">
        <v>2140</v>
      </c>
      <c r="R29">
        <f t="shared" si="3"/>
        <v>13797</v>
      </c>
      <c r="S29" s="22">
        <f t="shared" si="4"/>
        <v>8.5061652281134403</v>
      </c>
    </row>
    <row r="30" spans="1:19" x14ac:dyDescent="0.25">
      <c r="A30" s="4" t="s">
        <v>13</v>
      </c>
      <c r="B30" s="7"/>
      <c r="C30">
        <v>3879</v>
      </c>
      <c r="D30">
        <v>2981</v>
      </c>
      <c r="E30">
        <v>1590</v>
      </c>
      <c r="F30">
        <v>3755</v>
      </c>
      <c r="G30">
        <v>2797</v>
      </c>
      <c r="H30">
        <v>3971</v>
      </c>
      <c r="I30">
        <v>3114</v>
      </c>
      <c r="J30">
        <v>3201</v>
      </c>
      <c r="K30">
        <v>2981</v>
      </c>
      <c r="L30">
        <v>3112</v>
      </c>
      <c r="M30">
        <v>2531</v>
      </c>
      <c r="N30">
        <v>1260</v>
      </c>
      <c r="O30">
        <v>2803</v>
      </c>
      <c r="P30">
        <v>1803</v>
      </c>
      <c r="R30">
        <f t="shared" si="3"/>
        <v>11509</v>
      </c>
      <c r="S30" s="22">
        <f t="shared" si="4"/>
        <v>7.0955610357583225</v>
      </c>
    </row>
    <row r="31" spans="1:19" x14ac:dyDescent="0.25">
      <c r="A31" s="4" t="s">
        <v>14</v>
      </c>
      <c r="B31" s="7"/>
      <c r="C31">
        <v>3429</v>
      </c>
      <c r="D31">
        <v>2116</v>
      </c>
      <c r="E31">
        <v>1640</v>
      </c>
      <c r="F31">
        <v>3200</v>
      </c>
      <c r="G31">
        <v>3069</v>
      </c>
      <c r="H31">
        <v>3598</v>
      </c>
      <c r="I31">
        <v>2105</v>
      </c>
      <c r="J31">
        <v>2533</v>
      </c>
      <c r="K31">
        <v>2629</v>
      </c>
      <c r="L31">
        <v>2400</v>
      </c>
      <c r="M31">
        <v>2389</v>
      </c>
      <c r="N31">
        <v>1335</v>
      </c>
      <c r="O31">
        <v>2297</v>
      </c>
      <c r="P31">
        <v>1444</v>
      </c>
      <c r="R31">
        <f t="shared" si="3"/>
        <v>9865</v>
      </c>
      <c r="S31" s="22">
        <f t="shared" si="4"/>
        <v>6.0819975339087549</v>
      </c>
    </row>
    <row r="32" spans="1:19" x14ac:dyDescent="0.25">
      <c r="A32" s="4" t="s">
        <v>15</v>
      </c>
      <c r="B32" s="8"/>
      <c r="C32">
        <v>3381</v>
      </c>
      <c r="D32">
        <v>2284</v>
      </c>
      <c r="E32">
        <v>1421</v>
      </c>
      <c r="F32">
        <v>3240</v>
      </c>
      <c r="G32">
        <v>3030</v>
      </c>
      <c r="H32">
        <v>2724</v>
      </c>
      <c r="I32">
        <v>2022</v>
      </c>
      <c r="J32">
        <v>2514</v>
      </c>
      <c r="K32">
        <v>2415</v>
      </c>
      <c r="L32">
        <v>2612</v>
      </c>
      <c r="M32">
        <v>2160</v>
      </c>
      <c r="N32">
        <v>1527</v>
      </c>
      <c r="O32">
        <v>2317</v>
      </c>
      <c r="P32">
        <v>1898</v>
      </c>
      <c r="R32">
        <f t="shared" si="3"/>
        <v>10514</v>
      </c>
      <c r="S32" s="22">
        <f t="shared" si="4"/>
        <v>6.4821208384710243</v>
      </c>
    </row>
    <row r="33" spans="1:19" x14ac:dyDescent="0.25">
      <c r="A33" s="9" t="s">
        <v>16</v>
      </c>
      <c r="B33" s="10"/>
      <c r="C33">
        <v>3343</v>
      </c>
      <c r="D33">
        <v>2332</v>
      </c>
      <c r="E33">
        <v>1322</v>
      </c>
      <c r="F33">
        <v>3578</v>
      </c>
      <c r="G33">
        <v>3951</v>
      </c>
      <c r="H33">
        <v>2989</v>
      </c>
      <c r="I33">
        <v>2893</v>
      </c>
      <c r="J33">
        <v>3041</v>
      </c>
      <c r="K33">
        <v>3318</v>
      </c>
      <c r="L33">
        <v>2631</v>
      </c>
      <c r="M33">
        <v>2182</v>
      </c>
      <c r="N33">
        <v>1282</v>
      </c>
      <c r="O33">
        <v>2172</v>
      </c>
      <c r="P33">
        <v>1641</v>
      </c>
      <c r="R33">
        <f t="shared" si="3"/>
        <v>9908</v>
      </c>
      <c r="S33" s="22">
        <f t="shared" si="4"/>
        <v>6.1085080147965476</v>
      </c>
    </row>
    <row r="34" spans="1:19" x14ac:dyDescent="0.25">
      <c r="A34" s="11" t="s">
        <v>17</v>
      </c>
      <c r="B34" s="12"/>
      <c r="C34" s="21">
        <f>SUM(C22:C33)</f>
        <v>44619</v>
      </c>
      <c r="D34" s="21">
        <f t="shared" ref="D34" si="5">SUM(D22:D33)</f>
        <v>34177</v>
      </c>
      <c r="E34" s="21">
        <f t="shared" ref="E34" si="6">SUM(E22:E33)</f>
        <v>32251</v>
      </c>
      <c r="F34" s="21">
        <f t="shared" ref="F34:P34" si="7">SUM(F22:F33)</f>
        <v>39772</v>
      </c>
      <c r="G34" s="21">
        <f t="shared" si="7"/>
        <v>39554</v>
      </c>
      <c r="H34" s="21">
        <f t="shared" si="7"/>
        <v>44103</v>
      </c>
      <c r="I34" s="21">
        <f t="shared" si="7"/>
        <v>39565</v>
      </c>
      <c r="J34" s="21">
        <f t="shared" si="7"/>
        <v>37054</v>
      </c>
      <c r="K34" s="21">
        <f t="shared" si="7"/>
        <v>37858</v>
      </c>
      <c r="L34" s="21">
        <f t="shared" si="7"/>
        <v>39464</v>
      </c>
      <c r="M34" s="21">
        <f t="shared" si="7"/>
        <v>33507</v>
      </c>
      <c r="N34" s="21">
        <f t="shared" si="7"/>
        <v>21163</v>
      </c>
      <c r="O34" s="21">
        <f t="shared" si="7"/>
        <v>37519</v>
      </c>
      <c r="P34" s="21">
        <f t="shared" si="7"/>
        <v>30547</v>
      </c>
      <c r="Q34" s="21"/>
      <c r="R34" s="21">
        <f>SUM(R22:R33)</f>
        <v>162200</v>
      </c>
      <c r="S34" s="23">
        <f>SUM(S22:S33)</f>
        <v>100</v>
      </c>
    </row>
    <row r="35" spans="1:19" x14ac:dyDescent="0.25">
      <c r="A35" s="11"/>
      <c r="B35" s="12"/>
      <c r="S35" s="14"/>
    </row>
  </sheetData>
  <mergeCells count="2">
    <mergeCell ref="A2:E2"/>
    <mergeCell ref="A20:E20"/>
  </mergeCells>
  <phoneticPr fontId="1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Sheet2</vt:lpstr>
      <vt:lpstr>Sheet3</vt:lpstr>
      <vt:lpstr>Sheet2!Print_Area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gdaniels</dc:creator>
  <cp:lastModifiedBy>Grayson Daniels</cp:lastModifiedBy>
  <cp:lastPrinted>2026-04-13T21:17:02Z</cp:lastPrinted>
  <dcterms:created xsi:type="dcterms:W3CDTF">2016-10-25T17:56:45Z</dcterms:created>
  <dcterms:modified xsi:type="dcterms:W3CDTF">2026-04-13T21:17:08Z</dcterms:modified>
</cp:coreProperties>
</file>