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81 DELL VOSTRO\OneDrive\A81\1. Contabilidade\5. AULAS E ESTUDOS\8. PLANILHAS\"/>
    </mc:Choice>
  </mc:AlternateContent>
  <xr:revisionPtr revIDLastSave="806" documentId="114_{835A8A62-74B1-40EF-933D-7967BC415AE4}" xr6:coauthVersionLast="45" xr6:coauthVersionMax="45" xr10:uidLastSave="{78D7562F-CCFA-4F63-9B97-A37F436A6335}"/>
  <bookViews>
    <workbookView xWindow="-60" yWindow="-60" windowWidth="19680" windowHeight="11640" xr2:uid="{00000000-000D-0000-FFFF-FFFF00000000}"/>
  </bookViews>
  <sheets>
    <sheet name="Resumo" sheetId="1" r:id="rId1"/>
    <sheet name="retenção" sheetId="5" r:id="rId2"/>
    <sheet name="Planilha1" sheetId="4" r:id="rId3"/>
    <sheet name="Alíquotas" sheetId="2" r:id="rId4"/>
  </sheets>
  <definedNames>
    <definedName name="Adc_IR">Alíquotas!$B$6</definedName>
    <definedName name="CIQWBGuid" hidden="1">"ee4ed9dd-4d48-47d9-97fe-7e2276b2f28f"</definedName>
    <definedName name="CIQWBInfo" hidden="1">"{ ""CIQVersion"":""9.45.614.5792"" }"</definedName>
    <definedName name="Cofins">Alíquotas!$B$3</definedName>
    <definedName name="Comércio">Alíquotas!$B$12</definedName>
    <definedName name="CSLL">Alíquotas!$B$4</definedName>
    <definedName name="DEPARA">Alíquotas!$G$60:$AG$88</definedName>
    <definedName name="ICMS">Alíquotas!$F$60:$AG$87</definedName>
    <definedName name="INSS">Alíquotas!$B$8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"04/22/2021 00:48:32"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R">Alíquotas!$B$5</definedName>
    <definedName name="ISS">Alíquotas!$B$7</definedName>
    <definedName name="PIS">Alíquotas!$B$2</definedName>
    <definedName name="Transporte">Alíquotas!$B$19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2" l="1"/>
  <c r="C7" i="5" l="1"/>
  <c r="C6" i="5"/>
  <c r="C5" i="5"/>
  <c r="C4" i="5"/>
  <c r="C3" i="5"/>
  <c r="C2" i="5"/>
  <c r="E6" i="4" l="1"/>
  <c r="E5" i="4"/>
  <c r="B7" i="1"/>
  <c r="D4" i="4"/>
  <c r="E4" i="4" s="1"/>
  <c r="D3" i="4"/>
  <c r="E3" i="4" s="1"/>
  <c r="B9" i="1" l="1"/>
  <c r="C9" i="1" s="1"/>
  <c r="C4" i="2"/>
  <c r="C5" i="2"/>
  <c r="P19" i="2"/>
  <c r="P20" i="2"/>
  <c r="Q20" i="2" s="1"/>
  <c r="G22" i="2"/>
  <c r="I22" i="2"/>
  <c r="H22" i="2"/>
  <c r="J22" i="2" s="1"/>
  <c r="G23" i="2"/>
  <c r="I23" i="2"/>
  <c r="D23" i="2" s="1"/>
  <c r="H23" i="2"/>
  <c r="J23" i="2"/>
  <c r="E23" i="2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G24" i="2"/>
  <c r="I24" i="2"/>
  <c r="D24" i="2" s="1"/>
  <c r="H24" i="2"/>
  <c r="J24" i="2"/>
  <c r="G25" i="2"/>
  <c r="I25" i="2"/>
  <c r="D25" i="2" s="1"/>
  <c r="H25" i="2"/>
  <c r="J25" i="2"/>
  <c r="G26" i="2"/>
  <c r="I26" i="2"/>
  <c r="D26" i="2" s="1"/>
  <c r="H26" i="2"/>
  <c r="J26" i="2"/>
  <c r="G27" i="2"/>
  <c r="I27" i="2"/>
  <c r="D27" i="2" s="1"/>
  <c r="H27" i="2"/>
  <c r="J27" i="2"/>
  <c r="G28" i="2"/>
  <c r="I28" i="2"/>
  <c r="D28" i="2" s="1"/>
  <c r="H28" i="2"/>
  <c r="J28" i="2"/>
  <c r="G29" i="2"/>
  <c r="I29" i="2"/>
  <c r="D29" i="2" s="1"/>
  <c r="H29" i="2"/>
  <c r="J29" i="2"/>
  <c r="G30" i="2"/>
  <c r="I30" i="2"/>
  <c r="D30" i="2" s="1"/>
  <c r="H30" i="2"/>
  <c r="J30" i="2"/>
  <c r="G31" i="2"/>
  <c r="I31" i="2"/>
  <c r="D31" i="2" s="1"/>
  <c r="H31" i="2"/>
  <c r="J31" i="2"/>
  <c r="G32" i="2"/>
  <c r="I32" i="2"/>
  <c r="D32" i="2" s="1"/>
  <c r="H32" i="2"/>
  <c r="J32" i="2"/>
  <c r="G33" i="2"/>
  <c r="I33" i="2"/>
  <c r="D33" i="2" s="1"/>
  <c r="H33" i="2"/>
  <c r="J33" i="2"/>
  <c r="G34" i="2"/>
  <c r="I34" i="2"/>
  <c r="D34" i="2" s="1"/>
  <c r="H34" i="2"/>
  <c r="J34" i="2"/>
  <c r="G35" i="2"/>
  <c r="I35" i="2"/>
  <c r="D35" i="2" s="1"/>
  <c r="H35" i="2"/>
  <c r="J35" i="2"/>
  <c r="G36" i="2"/>
  <c r="I36" i="2"/>
  <c r="D36" i="2" s="1"/>
  <c r="H36" i="2"/>
  <c r="J36" i="2"/>
  <c r="G37" i="2"/>
  <c r="I37" i="2"/>
  <c r="D37" i="2" s="1"/>
  <c r="H37" i="2"/>
  <c r="J37" i="2"/>
  <c r="G38" i="2"/>
  <c r="I38" i="2"/>
  <c r="D38" i="2" s="1"/>
  <c r="H38" i="2"/>
  <c r="J38" i="2"/>
  <c r="G39" i="2"/>
  <c r="I39" i="2"/>
  <c r="D39" i="2" s="1"/>
  <c r="H39" i="2"/>
  <c r="J39" i="2"/>
  <c r="G40" i="2"/>
  <c r="I40" i="2"/>
  <c r="D40" i="2" s="1"/>
  <c r="H40" i="2"/>
  <c r="J40" i="2"/>
  <c r="G41" i="2"/>
  <c r="I41" i="2"/>
  <c r="D41" i="2" s="1"/>
  <c r="H41" i="2"/>
  <c r="J41" i="2"/>
  <c r="G42" i="2"/>
  <c r="I42" i="2"/>
  <c r="D42" i="2" s="1"/>
  <c r="H42" i="2"/>
  <c r="J42" i="2"/>
  <c r="G43" i="2"/>
  <c r="I43" i="2"/>
  <c r="D43" i="2" s="1"/>
  <c r="H43" i="2"/>
  <c r="J43" i="2"/>
  <c r="G44" i="2"/>
  <c r="I44" i="2"/>
  <c r="D44" i="2" s="1"/>
  <c r="H44" i="2"/>
  <c r="J44" i="2"/>
  <c r="G45" i="2"/>
  <c r="I45" i="2"/>
  <c r="D45" i="2" s="1"/>
  <c r="H45" i="2"/>
  <c r="J45" i="2"/>
  <c r="G46" i="2"/>
  <c r="I46" i="2"/>
  <c r="D46" i="2" s="1"/>
  <c r="H46" i="2"/>
  <c r="J46" i="2"/>
  <c r="G47" i="2"/>
  <c r="I47" i="2"/>
  <c r="D47" i="2" s="1"/>
  <c r="H47" i="2"/>
  <c r="J47" i="2"/>
  <c r="G48" i="2"/>
  <c r="I48" i="2"/>
  <c r="D48" i="2" s="1"/>
  <c r="H48" i="2"/>
  <c r="J48" i="2"/>
  <c r="B4" i="1"/>
  <c r="C4" i="1" s="1"/>
  <c r="B5" i="1"/>
  <c r="F12" i="1"/>
  <c r="H12" i="1" s="1"/>
  <c r="G12" i="1"/>
  <c r="I12" i="1" s="1"/>
  <c r="F14" i="1"/>
  <c r="H14" i="1" s="1"/>
  <c r="G14" i="1"/>
  <c r="I14" i="1" s="1"/>
  <c r="C7" i="1"/>
  <c r="A11" i="1"/>
  <c r="A12" i="1"/>
  <c r="C12" i="1"/>
  <c r="J14" i="1" l="1"/>
  <c r="J22" i="1" s="1"/>
  <c r="I22" i="1" s="1"/>
  <c r="E6" i="1" s="1"/>
  <c r="J12" i="1"/>
  <c r="B6" i="1"/>
  <c r="C6" i="1" s="1"/>
  <c r="B10" i="1"/>
  <c r="C10" i="1" s="1"/>
  <c r="B8" i="1"/>
  <c r="C8" i="1" s="1"/>
  <c r="C5" i="1"/>
  <c r="D22" i="2"/>
  <c r="K14" i="1" l="1"/>
  <c r="K12" i="1" s="1"/>
  <c r="E7" i="1" s="1"/>
  <c r="E9" i="1" s="1"/>
  <c r="J21" i="1"/>
  <c r="I21" i="1" s="1"/>
  <c r="E5" i="1" s="1"/>
  <c r="E8" i="1" l="1"/>
  <c r="E10" i="1" s="1"/>
  <c r="B11" i="1" s="1"/>
  <c r="C11" i="1" s="1"/>
  <c r="E11" i="1" l="1"/>
  <c r="E12" i="1"/>
  <c r="B15" i="1" l="1"/>
  <c r="C15" i="1" s="1"/>
  <c r="B14" i="1"/>
  <c r="C19" i="1" s="1"/>
  <c r="B13" i="1"/>
  <c r="C13" i="1" s="1"/>
  <c r="B19" i="1"/>
  <c r="C14" i="1" l="1"/>
  <c r="B16" i="1"/>
  <c r="C16" i="1" s="1"/>
</calcChain>
</file>

<file path=xl/sharedStrings.xml><?xml version="1.0" encoding="utf-8"?>
<sst xmlns="http://schemas.openxmlformats.org/spreadsheetml/2006/main" count="170" uniqueCount="88">
  <si>
    <t>Tributo</t>
  </si>
  <si>
    <t>Alíquota</t>
  </si>
  <si>
    <t xml:space="preserve">    PIS</t>
  </si>
  <si>
    <t xml:space="preserve">    Cofins</t>
  </si>
  <si>
    <t xml:space="preserve">    CSLL</t>
  </si>
  <si>
    <t xml:space="preserve">    IR</t>
  </si>
  <si>
    <t xml:space="preserve">    Adicional IR</t>
  </si>
  <si>
    <t xml:space="preserve">    ISS</t>
  </si>
  <si>
    <t xml:space="preserve">    Desoneração</t>
  </si>
  <si>
    <t>Atividade</t>
  </si>
  <si>
    <t>Presunção</t>
  </si>
  <si>
    <t>Valor Produtos</t>
  </si>
  <si>
    <t>PIS</t>
  </si>
  <si>
    <t>Cofins</t>
  </si>
  <si>
    <t>Faturamento Líquido</t>
  </si>
  <si>
    <t>CSSLL</t>
  </si>
  <si>
    <t>IR</t>
  </si>
  <si>
    <t>Adc. IR</t>
  </si>
  <si>
    <t>Lucro Presumido</t>
  </si>
  <si>
    <t>ICMS St</t>
  </si>
  <si>
    <t>Aliquota Efetiva de Impostos</t>
  </si>
  <si>
    <t>Parâmetros ICMS</t>
  </si>
  <si>
    <t>Origem</t>
  </si>
  <si>
    <t>Destino</t>
  </si>
  <si>
    <t>AC</t>
  </si>
  <si>
    <t>AL</t>
  </si>
  <si>
    <t>AP</t>
  </si>
  <si>
    <t>AM</t>
  </si>
  <si>
    <t>BA</t>
  </si>
  <si>
    <t>CE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</si>
  <si>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</si>
  <si>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</si>
  <si>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</si>
  <si>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</si>
  <si>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</si>
  <si>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</si>
  <si>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</si>
  <si>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</si>
  <si>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</si>
  <si>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</si>
  <si>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</si>
  <si>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</si>
  <si>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</si>
  <si>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RN</t>
  </si>
  <si>
    <t>RS</t>
  </si>
  <si>
    <t>RO</t>
  </si>
  <si>
    <t>RR</t>
  </si>
  <si>
    <t>SC</t>
  </si>
  <si>
    <t>SP</t>
  </si>
  <si>
    <t>SE</t>
  </si>
  <si>
    <t>TO</t>
  </si>
  <si>
    <t>ORIGEM</t>
  </si>
  <si>
    <t>DESTINO</t>
  </si>
  <si>
    <t>Interestadual</t>
  </si>
  <si>
    <t xml:space="preserve">               ¹ Se o destinatário for contribuinte do ICMS</t>
  </si>
  <si>
    <t>Diferencial</t>
  </si>
  <si>
    <t>Diferencial (80%)</t>
  </si>
  <si>
    <t>EDITAR APENAS OS CAMPOS AMARELOS</t>
  </si>
  <si>
    <t>%</t>
  </si>
  <si>
    <t>Efetivo ICMS para Origem</t>
  </si>
  <si>
    <t>Impostos Estaduais</t>
  </si>
  <si>
    <t>Impostos Federais</t>
  </si>
  <si>
    <t>Tipo de nota:</t>
  </si>
  <si>
    <t>1- Comercio</t>
  </si>
  <si>
    <t>2- serviço</t>
  </si>
  <si>
    <t>3- revenda combustiveis</t>
  </si>
  <si>
    <t>4- transporte cargas</t>
  </si>
  <si>
    <t>5- serviços profissionais, ex s/s medico, contador, adv etc...</t>
  </si>
  <si>
    <t>6- serviços expeciais ex.: intermediação negocios</t>
  </si>
  <si>
    <t>icms</t>
  </si>
  <si>
    <t>7- Imobiliária</t>
  </si>
  <si>
    <t>8- transporte exceto cargas</t>
  </si>
  <si>
    <t>Lucro Presumido Líquido</t>
  </si>
  <si>
    <t>Valor Produtos / serviços</t>
  </si>
  <si>
    <t>CÁLULCO DO LUCRO PRESUMIDO LÍQUIDO DOS IMPOSTOS</t>
  </si>
  <si>
    <t>LUCRO LÍQUIDO</t>
  </si>
  <si>
    <t>Cliente é contribuinte?</t>
  </si>
  <si>
    <t>Sim</t>
  </si>
  <si>
    <t>Não</t>
  </si>
  <si>
    <t>Diferencial (100%)</t>
  </si>
  <si>
    <t>ISS RP</t>
  </si>
  <si>
    <t>Valor</t>
  </si>
  <si>
    <t>Alíquota total de imposto</t>
  </si>
  <si>
    <t>Imposto retido</t>
  </si>
  <si>
    <t>CSLL</t>
  </si>
  <si>
    <t>INSS</t>
  </si>
  <si>
    <t>valor da nota</t>
  </si>
  <si>
    <t>líquido da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</si>
</sst>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1" x14ac:knownFonts="1"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color rgb="FFFFFF00"/>
      <name val="Century Gothic"/>
      <family val="2"/>
    </font>
    <font>
      <b/>
      <sz val="11"/>
      <name val="Century Gothic"/>
      <family val="2"/>
    </font>
    <font>
      <sz val="12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87"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4" xfId="0" applyBorder="1"/>
    <xf numFmtId="10" fontId="0" fillId="0" borderId="5" xfId="0" applyNumberFormat="1" applyBorder="1"/>
    <xf numFmtId="0" fontId="0" fillId="0" borderId="7" xfId="0" applyBorder="1"/>
    <xf numFmtId="10" fontId="0" fillId="0" borderId="8" xfId="0" applyNumberFormat="1" applyBorder="1"/>
    <xf numFmtId="0" fontId="0" fillId="0" borderId="10" xfId="0" applyBorder="1"/>
    <xf numFmtId="10" fontId="0" fillId="0" borderId="11" xfId="0" applyNumberFormat="1" applyBorder="1"/>
    <xf numFmtId="10" fontId="0" fillId="0" borderId="12" xfId="0" applyNumberFormat="1" applyBorder="1"/>
    <xf numFmtId="0" fontId="0" fillId="2" borderId="13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8" xfId="0" applyBorder="1"/>
    <xf numFmtId="4" fontId="0" fillId="0" borderId="0" xfId="0" applyNumberFormat="1"/>
    <xf numFmtId="10" fontId="0" fillId="0" borderId="6" xfId="0" applyNumberFormat="1" applyBorder="1"/>
    <xf numFmtId="10" fontId="0" fillId="0" borderId="9" xfId="0" applyNumberFormat="1" applyBorder="1"/>
    <xf numFmtId="0" fontId="0" fillId="0" borderId="16" xfId="0" applyBorder="1"/>
    <xf numFmtId="4" fontId="0" fillId="0" borderId="20" xfId="0" applyNumberFormat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3" fillId="0" borderId="0" xfId="0" applyFont="1"/>
    <xf numFmtId="9" fontId="3" fillId="0" borderId="0" xfId="0" applyNumberFormat="1" applyFont="1"/>
    <xf numFmtId="10" fontId="0" fillId="4" borderId="17" xfId="0" applyNumberFormat="1" applyFill="1" applyBorder="1"/>
    <xf numFmtId="4" fontId="0" fillId="5" borderId="17" xfId="0" applyNumberFormat="1" applyFill="1" applyBorder="1"/>
    <xf numFmtId="4" fontId="0" fillId="3" borderId="17" xfId="0" applyNumberFormat="1" applyFill="1" applyBorder="1" applyProtection="1">
      <protection locked="0"/>
    </xf>
    <xf numFmtId="0" fontId="0" fillId="3" borderId="14" xfId="0" applyFill="1" applyBorder="1" applyAlignment="1" applyProtection="1">
      <alignment horizontal="center"/>
      <protection locked="0"/>
    </xf>
    <xf numFmtId="4" fontId="0" fillId="5" borderId="19" xfId="0" applyNumberFormat="1" applyFill="1" applyBorder="1"/>
    <xf numFmtId="0" fontId="7" fillId="0" borderId="0" xfId="0" applyFont="1"/>
    <xf numFmtId="10" fontId="0" fillId="6" borderId="3" xfId="2" applyNumberFormat="1" applyFont="1" applyFill="1" applyBorder="1"/>
    <xf numFmtId="4" fontId="0" fillId="8" borderId="19" xfId="0" applyNumberFormat="1" applyFill="1" applyBorder="1"/>
    <xf numFmtId="0" fontId="0" fillId="0" borderId="17" xfId="0" applyBorder="1"/>
    <xf numFmtId="0" fontId="0" fillId="2" borderId="18" xfId="0" applyFill="1" applyBorder="1"/>
    <xf numFmtId="4" fontId="0" fillId="2" borderId="22" xfId="0" applyNumberFormat="1" applyFill="1" applyBorder="1"/>
    <xf numFmtId="0" fontId="0" fillId="2" borderId="22" xfId="0" applyFill="1" applyBorder="1"/>
    <xf numFmtId="0" fontId="0" fillId="2" borderId="19" xfId="0" applyFill="1" applyBorder="1"/>
    <xf numFmtId="0" fontId="0" fillId="0" borderId="0" xfId="0" applyAlignment="1">
      <alignment horizontal="center"/>
    </xf>
    <xf numFmtId="0" fontId="0" fillId="9" borderId="8" xfId="0" applyFill="1" applyBorder="1"/>
    <xf numFmtId="4" fontId="0" fillId="9" borderId="20" xfId="0" applyNumberFormat="1" applyFill="1" applyBorder="1"/>
    <xf numFmtId="0" fontId="8" fillId="7" borderId="16" xfId="0" applyFont="1" applyFill="1" applyBorder="1" applyAlignment="1">
      <alignment vertical="center"/>
    </xf>
    <xf numFmtId="10" fontId="8" fillId="7" borderId="0" xfId="0" applyNumberFormat="1" applyFont="1" applyFill="1" applyAlignment="1">
      <alignment vertical="center"/>
    </xf>
    <xf numFmtId="0" fontId="0" fillId="0" borderId="24" xfId="0" applyBorder="1"/>
    <xf numFmtId="4" fontId="0" fillId="0" borderId="17" xfId="0" applyNumberFormat="1" applyBorder="1"/>
    <xf numFmtId="0" fontId="8" fillId="7" borderId="15" xfId="0" applyFont="1" applyFill="1" applyBorder="1" applyAlignment="1">
      <alignment vertical="center"/>
    </xf>
    <xf numFmtId="10" fontId="8" fillId="7" borderId="21" xfId="0" applyNumberFormat="1" applyFont="1" applyFill="1" applyBorder="1" applyAlignment="1">
      <alignment vertical="center"/>
    </xf>
    <xf numFmtId="4" fontId="8" fillId="7" borderId="23" xfId="2" applyNumberFormat="1" applyFont="1" applyFill="1" applyBorder="1" applyAlignment="1">
      <alignment vertical="center"/>
    </xf>
    <xf numFmtId="4" fontId="8" fillId="7" borderId="17" xfId="2" applyNumberFormat="1" applyFont="1" applyFill="1" applyBorder="1" applyAlignment="1">
      <alignment vertical="center"/>
    </xf>
    <xf numFmtId="0" fontId="8" fillId="7" borderId="18" xfId="0" applyFont="1" applyFill="1" applyBorder="1" applyAlignment="1">
      <alignment vertical="center"/>
    </xf>
    <xf numFmtId="10" fontId="8" fillId="7" borderId="22" xfId="0" applyNumberFormat="1" applyFont="1" applyFill="1" applyBorder="1" applyAlignment="1">
      <alignment vertical="center"/>
    </xf>
    <xf numFmtId="4" fontId="8" fillId="7" borderId="19" xfId="2" applyNumberFormat="1" applyFont="1" applyFill="1" applyBorder="1" applyAlignment="1">
      <alignment vertical="center"/>
    </xf>
    <xf numFmtId="10" fontId="0" fillId="0" borderId="25" xfId="2" applyNumberFormat="1" applyFont="1" applyBorder="1" applyAlignment="1">
      <alignment horizontal="center"/>
    </xf>
    <xf numFmtId="10" fontId="0" fillId="9" borderId="25" xfId="2" applyNumberFormat="1" applyFont="1" applyFill="1" applyBorder="1" applyAlignment="1">
      <alignment horizontal="center"/>
    </xf>
    <xf numFmtId="10" fontId="0" fillId="0" borderId="16" xfId="2" applyNumberFormat="1" applyFont="1" applyBorder="1" applyAlignment="1">
      <alignment horizontal="center"/>
    </xf>
    <xf numFmtId="0" fontId="0" fillId="4" borderId="16" xfId="0" applyFill="1" applyBorder="1"/>
    <xf numFmtId="0" fontId="0" fillId="5" borderId="16" xfId="0" applyFill="1" applyBorder="1"/>
    <xf numFmtId="0" fontId="0" fillId="5" borderId="18" xfId="0" applyFill="1" applyBorder="1"/>
    <xf numFmtId="0" fontId="0" fillId="8" borderId="18" xfId="0" applyFill="1" applyBorder="1"/>
    <xf numFmtId="0" fontId="0" fillId="6" borderId="13" xfId="0" applyFill="1" applyBorder="1"/>
    <xf numFmtId="0" fontId="1" fillId="2" borderId="0" xfId="0" applyFont="1" applyFill="1" applyAlignment="1">
      <alignment horizontal="center"/>
    </xf>
    <xf numFmtId="9" fontId="0" fillId="0" borderId="0" xfId="0" applyNumberFormat="1"/>
    <xf numFmtId="164" fontId="0" fillId="0" borderId="0" xfId="0" applyNumberFormat="1"/>
    <xf numFmtId="0" fontId="9" fillId="0" borderId="2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0" fontId="0" fillId="0" borderId="7" xfId="0" applyNumberFormat="1" applyBorder="1"/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4" fontId="10" fillId="0" borderId="0" xfId="0" applyNumberFormat="1" applyFont="1"/>
    <xf numFmtId="0" fontId="0" fillId="6" borderId="0" xfId="0" applyFill="1" applyBorder="1"/>
    <xf numFmtId="10" fontId="0" fillId="6" borderId="17" xfId="2" applyNumberFormat="1" applyFont="1" applyFill="1" applyBorder="1"/>
    <xf numFmtId="0" fontId="1" fillId="2" borderId="24" xfId="0" applyFont="1" applyFill="1" applyBorder="1"/>
    <xf numFmtId="4" fontId="1" fillId="2" borderId="0" xfId="0" applyNumberFormat="1" applyFont="1" applyFill="1" applyBorder="1"/>
    <xf numFmtId="10" fontId="1" fillId="2" borderId="0" xfId="2" applyNumberFormat="1" applyFont="1" applyFill="1" applyBorder="1" applyAlignment="1">
      <alignment horizontal="center"/>
    </xf>
    <xf numFmtId="10" fontId="0" fillId="0" borderId="0" xfId="0" applyNumberFormat="1"/>
    <xf numFmtId="10" fontId="0" fillId="3" borderId="0" xfId="0" applyNumberFormat="1" applyFill="1"/>
    <xf numFmtId="4" fontId="0" fillId="3" borderId="0" xfId="0" applyNumberFormat="1" applyFill="1"/>
    <xf numFmtId="0" fontId="1" fillId="2" borderId="15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3" borderId="1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textRotation="90"/>
    </xf>
  </cellXfs>
  <cellStyles count="3">
    <cellStyle name="Normal" xfId="0" builtinId="0"/>
    <cellStyle name="Normal 2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180976</xdr:rowOff>
    </xdr:from>
    <xdr:to>
      <xdr:col>4</xdr:col>
      <xdr:colOff>2152650</xdr:colOff>
      <xdr:row>17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3352801"/>
          <a:ext cx="4286250" cy="202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showGridLines="0" tabSelected="1" workbookViewId="0">
      <selection activeCell="B4" sqref="B4"/>
    </sheetView>
  </sheetViews>
  <sheetFormatPr defaultRowHeight="16.5" x14ac:dyDescent="0.3"/>
  <cols>
    <col min="1" max="1" width="43.75" customWidth="1"/>
    <col min="2" max="2" width="13.75" style="13" customWidth="1"/>
    <col min="3" max="3" width="13" customWidth="1"/>
    <col min="4" max="4" width="28" customWidth="1"/>
    <col min="5" max="5" width="28.375" customWidth="1"/>
    <col min="6" max="15" width="9" style="21"/>
    <col min="16" max="17" width="9" style="28"/>
  </cols>
  <sheetData>
    <row r="1" spans="1:11" ht="81" customHeight="1" thickBot="1" x14ac:dyDescent="0.35">
      <c r="A1" s="81" t="s">
        <v>57</v>
      </c>
      <c r="B1" s="82"/>
      <c r="C1" s="82"/>
      <c r="D1" s="61" t="s">
        <v>62</v>
      </c>
      <c r="E1" s="65" t="s">
        <v>63</v>
      </c>
      <c r="G1" s="21" t="s">
        <v>19</v>
      </c>
      <c r="H1" s="21" t="s">
        <v>19</v>
      </c>
    </row>
    <row r="2" spans="1:11" ht="17.25" thickBot="1" x14ac:dyDescent="0.35">
      <c r="A2" s="75" t="s">
        <v>74</v>
      </c>
      <c r="B2" s="76"/>
      <c r="C2" s="76"/>
      <c r="D2" s="77" t="s">
        <v>21</v>
      </c>
      <c r="E2" s="78"/>
    </row>
    <row r="3" spans="1:11" ht="17.25" thickBot="1" x14ac:dyDescent="0.35">
      <c r="A3" s="16" t="s">
        <v>73</v>
      </c>
      <c r="B3" s="25">
        <v>1000</v>
      </c>
      <c r="C3" s="36" t="s">
        <v>58</v>
      </c>
      <c r="D3" s="16" t="s">
        <v>22</v>
      </c>
      <c r="E3" s="26" t="s">
        <v>48</v>
      </c>
    </row>
    <row r="4" spans="1:11" ht="17.25" thickBot="1" x14ac:dyDescent="0.35">
      <c r="A4" s="12" t="s">
        <v>12</v>
      </c>
      <c r="B4" s="17">
        <f>+B3*-PIS</f>
        <v>-6.5</v>
      </c>
      <c r="C4" s="50">
        <f>+ABS(B4/$B$3)</f>
        <v>6.4999999999999997E-3</v>
      </c>
      <c r="D4" s="16" t="s">
        <v>23</v>
      </c>
      <c r="E4" s="26" t="s">
        <v>34</v>
      </c>
    </row>
    <row r="5" spans="1:11" x14ac:dyDescent="0.3">
      <c r="A5" s="12" t="s">
        <v>13</v>
      </c>
      <c r="B5" s="17">
        <f>+B3*-Cofins</f>
        <v>-30</v>
      </c>
      <c r="C5" s="50">
        <f t="shared" ref="C5:C12" si="0">+ABS(B5/$B$3)</f>
        <v>0.03</v>
      </c>
      <c r="D5" s="53" t="s">
        <v>22</v>
      </c>
      <c r="E5" s="23">
        <f>+I21</f>
        <v>0.18</v>
      </c>
    </row>
    <row r="6" spans="1:11" x14ac:dyDescent="0.3">
      <c r="A6" s="12" t="s">
        <v>14</v>
      </c>
      <c r="B6" s="17">
        <f>SUM(B3:B5)</f>
        <v>963.5</v>
      </c>
      <c r="C6" s="50">
        <f t="shared" si="0"/>
        <v>0.96350000000000002</v>
      </c>
      <c r="D6" s="53" t="s">
        <v>23</v>
      </c>
      <c r="E6" s="23">
        <f>+I22</f>
        <v>0.17</v>
      </c>
    </row>
    <row r="7" spans="1:11" x14ac:dyDescent="0.3">
      <c r="A7" s="37" t="s">
        <v>18</v>
      </c>
      <c r="B7" s="38">
        <f>+B3*VLOOKUP(Resumo!E1,Alíquotas!A12:B19,2,FALSE)</f>
        <v>80</v>
      </c>
      <c r="C7" s="51">
        <f>+ABS(B7/$B$3)</f>
        <v>0.08</v>
      </c>
      <c r="D7" s="53" t="s">
        <v>53</v>
      </c>
      <c r="E7" s="23">
        <f>+K12</f>
        <v>7.0000000000000007E-2</v>
      </c>
    </row>
    <row r="8" spans="1:11" x14ac:dyDescent="0.3">
      <c r="A8" s="12" t="s">
        <v>15</v>
      </c>
      <c r="B8" s="17">
        <f>+B7*-CSLL</f>
        <v>-7.1999999999999993</v>
      </c>
      <c r="C8" s="50">
        <f>+ABS(B8/$B$3)</f>
        <v>7.1999999999999989E-3</v>
      </c>
      <c r="D8" s="53" t="s">
        <v>55</v>
      </c>
      <c r="E8" s="23">
        <f>+E6-E7</f>
        <v>0.1</v>
      </c>
    </row>
    <row r="9" spans="1:11" x14ac:dyDescent="0.3">
      <c r="A9" s="12" t="s">
        <v>16</v>
      </c>
      <c r="B9" s="17">
        <f>+B7*-IR</f>
        <v>-12</v>
      </c>
      <c r="C9" s="50">
        <f>+ABS(B9/$B$3)</f>
        <v>1.2E-2</v>
      </c>
      <c r="D9" s="54" t="s">
        <v>53</v>
      </c>
      <c r="E9" s="24">
        <f>+E7*B3</f>
        <v>70</v>
      </c>
    </row>
    <row r="10" spans="1:11" ht="17.25" thickBot="1" x14ac:dyDescent="0.35">
      <c r="A10" s="12" t="s">
        <v>17</v>
      </c>
      <c r="B10" s="17">
        <f>+IF(B7&gt;20000,(B7-20000)*-Adc_IR,0)</f>
        <v>0</v>
      </c>
      <c r="C10" s="50">
        <f t="shared" si="0"/>
        <v>0</v>
      </c>
      <c r="D10" s="55" t="s">
        <v>79</v>
      </c>
      <c r="E10" s="27">
        <f>+E8*B3*(IF(B20="Sim",0,1))</f>
        <v>100</v>
      </c>
    </row>
    <row r="11" spans="1:11" ht="17.25" thickBot="1" x14ac:dyDescent="0.35">
      <c r="A11" s="12" t="str">
        <f>IF(VLOOKUP(E1,Alíquotas!A12:C19,3,FALSE)=1,"ICMS¹ "&amp;E3&amp;" -&gt; "&amp;E4,"ISS RP")</f>
        <v>ICMS¹ SP -&gt; MT</v>
      </c>
      <c r="B11" s="17">
        <f>IF(E1="7- Imobiliária","",-SUM(E9:E10)*IF(VLOOKUP(E1,Alíquotas!A12:C19,3,FALSE)=1,1,0)+(ISS*-B3)*IF(VLOOKUP(E1,Alíquotas!A12:C19,3,FALSE)=1,0,1))</f>
        <v>-170</v>
      </c>
      <c r="C11" s="50">
        <f>+IFERROR(ABS(B11/$B$3),0)</f>
        <v>0.17</v>
      </c>
      <c r="D11" s="56" t="s">
        <v>56</v>
      </c>
      <c r="E11" s="30">
        <f>+E8*B3*0.8</f>
        <v>80</v>
      </c>
    </row>
    <row r="12" spans="1:11" ht="17.25" thickBot="1" x14ac:dyDescent="0.35">
      <c r="A12" s="41" t="str">
        <f>IF(VLOOKUP(E1,Alíquotas!A12:C19,3,FALSE)=1,"ICMS St","")</f>
        <v>ICMS St</v>
      </c>
      <c r="B12" s="42"/>
      <c r="C12" s="52">
        <f t="shared" si="0"/>
        <v>0</v>
      </c>
      <c r="D12" s="57" t="s">
        <v>59</v>
      </c>
      <c r="E12" s="29">
        <f>+SUM(E9:E10)/B3</f>
        <v>0.17</v>
      </c>
      <c r="F12" s="21" t="str">
        <f>+MID(E3,1,1)</f>
        <v>S</v>
      </c>
      <c r="G12" s="21" t="str">
        <f>+MID(E3,2,1)</f>
        <v>P</v>
      </c>
      <c r="H12" s="21">
        <f>+CODE(F12)</f>
        <v>83</v>
      </c>
      <c r="I12" s="21">
        <f>+CODE(G12)</f>
        <v>80</v>
      </c>
      <c r="J12" s="21">
        <f>+ABS(CONCATENATE(H12,I12))</f>
        <v>8380</v>
      </c>
      <c r="K12" s="22">
        <f>+VLOOKUP(J12,ICMS,K14,FALSE)/100</f>
        <v>7.0000000000000007E-2</v>
      </c>
    </row>
    <row r="13" spans="1:11" ht="17.25" thickBot="1" x14ac:dyDescent="0.35">
      <c r="A13" s="69" t="s">
        <v>72</v>
      </c>
      <c r="B13" s="70">
        <f>+B3+SUM(B8:B11,B4:B5)</f>
        <v>774.3</v>
      </c>
      <c r="C13" s="71">
        <f>+B13/B3</f>
        <v>0.77429999999999999</v>
      </c>
      <c r="D13" s="67"/>
      <c r="E13" s="68"/>
      <c r="K13" s="22"/>
    </row>
    <row r="14" spans="1:11" ht="40.5" customHeight="1" x14ac:dyDescent="0.3">
      <c r="A14" s="43" t="s">
        <v>20</v>
      </c>
      <c r="B14" s="44">
        <f>ABS(SUM(B8:B12,B4:B5)/B3)</f>
        <v>0.22569999999999998</v>
      </c>
      <c r="C14" s="45">
        <f>+B14*B3</f>
        <v>225.7</v>
      </c>
      <c r="E14" s="31"/>
      <c r="F14" s="21" t="str">
        <f>+MID(E4,1,1)</f>
        <v>M</v>
      </c>
      <c r="G14" s="21" t="str">
        <f>+MID(E4,2,1)</f>
        <v>T</v>
      </c>
      <c r="H14" s="21">
        <f>+CODE(F14)</f>
        <v>77</v>
      </c>
      <c r="I14" s="21">
        <f>+CODE(G14)</f>
        <v>84</v>
      </c>
      <c r="J14" s="21">
        <f>+ABS(CONCATENATE(H14,I14))</f>
        <v>7784</v>
      </c>
      <c r="K14" s="21">
        <f>+HLOOKUP(J14,DEPARA,29,FALSE)+1</f>
        <v>12</v>
      </c>
    </row>
    <row r="15" spans="1:11" ht="40.5" customHeight="1" x14ac:dyDescent="0.3">
      <c r="A15" s="39" t="s">
        <v>60</v>
      </c>
      <c r="B15" s="40">
        <f>ABS(SUM(B11:B12)/B3)</f>
        <v>0.17</v>
      </c>
      <c r="C15" s="46">
        <f>+B15*B3</f>
        <v>170</v>
      </c>
      <c r="E15" s="31"/>
    </row>
    <row r="16" spans="1:11" ht="40.5" customHeight="1" thickBot="1" x14ac:dyDescent="0.35">
      <c r="A16" s="47" t="s">
        <v>61</v>
      </c>
      <c r="B16" s="48">
        <f>+B14-B15</f>
        <v>5.5699999999999972E-2</v>
      </c>
      <c r="C16" s="49">
        <f>+B16*B3</f>
        <v>55.699999999999974</v>
      </c>
      <c r="E16" s="31"/>
    </row>
    <row r="17" spans="1:10" x14ac:dyDescent="0.3">
      <c r="A17" s="79" t="s">
        <v>54</v>
      </c>
      <c r="B17" s="80"/>
      <c r="E17" s="31"/>
    </row>
    <row r="18" spans="1:10" ht="16.5" customHeight="1" thickBot="1" x14ac:dyDescent="0.35">
      <c r="A18" s="32"/>
      <c r="B18" s="33"/>
      <c r="C18" s="34"/>
      <c r="D18" s="34"/>
      <c r="E18" s="35"/>
    </row>
    <row r="19" spans="1:10" x14ac:dyDescent="0.3">
      <c r="A19" s="39" t="s">
        <v>75</v>
      </c>
      <c r="B19" s="13">
        <f>+B3+SUM(B4:B5,B8:B11)</f>
        <v>774.3</v>
      </c>
      <c r="C19" s="13">
        <f>+B3/(1-B14)</f>
        <v>1291.4890869172157</v>
      </c>
    </row>
    <row r="20" spans="1:10" x14ac:dyDescent="0.3">
      <c r="A20" s="39" t="s">
        <v>76</v>
      </c>
      <c r="B20" s="13" t="s">
        <v>78</v>
      </c>
    </row>
    <row r="21" spans="1:10" x14ac:dyDescent="0.3">
      <c r="A21" s="66"/>
      <c r="I21" s="21">
        <f>+VLOOKUP(J12,ICMS,J21,FALSE)/100</f>
        <v>0.18</v>
      </c>
      <c r="J21" s="21">
        <f>+HLOOKUP(J12,DEPARA,29,FALSE)+1</f>
        <v>26</v>
      </c>
    </row>
    <row r="22" spans="1:10" x14ac:dyDescent="0.3">
      <c r="A22" s="13"/>
      <c r="I22" s="21">
        <f>+VLOOKUP(J14,ICMS,J22,FALSE)/100</f>
        <v>0.17</v>
      </c>
      <c r="J22" s="21">
        <f>+HLOOKUP(J14,DEPARA,29,FALSE)+1</f>
        <v>12</v>
      </c>
    </row>
    <row r="23" spans="1:10" x14ac:dyDescent="0.3">
      <c r="A23" s="13"/>
    </row>
    <row r="30" spans="1:10" ht="49.5" customHeight="1" x14ac:dyDescent="0.3"/>
  </sheetData>
  <mergeCells count="4">
    <mergeCell ref="A2:C2"/>
    <mergeCell ref="D2:E2"/>
    <mergeCell ref="A17:B17"/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Alíquotas!$F$22:$F$48</xm:f>
          </x14:formula1>
          <xm:sqref>E3:E4</xm:sqref>
        </x14:dataValidation>
        <x14:dataValidation type="list" allowBlank="1" showInputMessage="1" showErrorMessage="1" xr:uid="{00000000-0002-0000-0000-000001000000}">
          <x14:formula1>
            <xm:f>Alíquotas!$A$12:$A$19</xm:f>
          </x14:formula1>
          <xm:sqref>E1</xm:sqref>
        </x14:dataValidation>
        <x14:dataValidation type="list" allowBlank="1" showInputMessage="1" showErrorMessage="1" xr:uid="{144151AC-A0BF-40C3-8B38-8687CDE15F46}">
          <x14:formula1>
            <xm:f>Alíquotas!$A$22:$A$23</xm:f>
          </x14:formula1>
          <xm:sqref>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356B-F65A-4BB4-B7D5-618125CA7F95}">
  <dimension ref="A1:C7"/>
  <sheetViews>
    <sheetView workbookViewId="0">
      <selection activeCell="C7" sqref="C7"/>
    </sheetView>
  </sheetViews>
  <sheetFormatPr defaultRowHeight="16.5" x14ac:dyDescent="0.3"/>
  <cols>
    <col min="2" max="2" width="10.375" style="59" bestFit="1" customWidth="1"/>
    <col min="3" max="3" width="9.875" style="13" bestFit="1" customWidth="1"/>
  </cols>
  <sheetData>
    <row r="1" spans="1:3" x14ac:dyDescent="0.3">
      <c r="A1" t="s">
        <v>86</v>
      </c>
      <c r="B1" s="13">
        <v>139487.79</v>
      </c>
    </row>
    <row r="2" spans="1:3" x14ac:dyDescent="0.3">
      <c r="A2" t="s">
        <v>12</v>
      </c>
      <c r="B2" s="72">
        <v>6.4999999999999997E-3</v>
      </c>
      <c r="C2" s="13">
        <f>$B$1*B2</f>
        <v>906.67063500000006</v>
      </c>
    </row>
    <row r="3" spans="1:3" x14ac:dyDescent="0.3">
      <c r="A3" t="s">
        <v>13</v>
      </c>
      <c r="B3" s="72">
        <v>0.03</v>
      </c>
      <c r="C3" s="13">
        <f>$B$1*B3</f>
        <v>4184.6337000000003</v>
      </c>
    </row>
    <row r="4" spans="1:3" x14ac:dyDescent="0.3">
      <c r="A4" t="s">
        <v>84</v>
      </c>
      <c r="B4" s="72">
        <v>0.01</v>
      </c>
      <c r="C4" s="13">
        <f>$B$1*B4</f>
        <v>1394.8779000000002</v>
      </c>
    </row>
    <row r="5" spans="1:3" x14ac:dyDescent="0.3">
      <c r="A5" t="s">
        <v>16</v>
      </c>
      <c r="B5" s="72">
        <v>1.4999999999999999E-2</v>
      </c>
      <c r="C5" s="13">
        <f>$B$1*B5</f>
        <v>2092.3168500000002</v>
      </c>
    </row>
    <row r="6" spans="1:3" x14ac:dyDescent="0.3">
      <c r="A6" t="s">
        <v>85</v>
      </c>
      <c r="B6" s="72">
        <v>0.11</v>
      </c>
      <c r="C6" s="13">
        <f>$B$1*B6</f>
        <v>15343.656900000002</v>
      </c>
    </row>
    <row r="7" spans="1:3" x14ac:dyDescent="0.3">
      <c r="B7" s="59" t="s">
        <v>87</v>
      </c>
      <c r="C7" s="13">
        <f>-SUM(C2:C6)+B1</f>
        <v>115565.634015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04C3-2557-4AD5-A6F0-748767754DDD}">
  <dimension ref="A1:F9"/>
  <sheetViews>
    <sheetView workbookViewId="0">
      <selection activeCell="D5" sqref="D5"/>
    </sheetView>
  </sheetViews>
  <sheetFormatPr defaultRowHeight="16.5" x14ac:dyDescent="0.3"/>
  <cols>
    <col min="1" max="1" width="24" bestFit="1" customWidth="1"/>
    <col min="2" max="2" width="12.5" bestFit="1" customWidth="1"/>
    <col min="3" max="3" width="24.125" bestFit="1" customWidth="1"/>
    <col min="4" max="4" width="14.25" bestFit="1" customWidth="1"/>
    <col min="5" max="5" width="14.25" customWidth="1"/>
    <col min="6" max="6" width="18.5" bestFit="1" customWidth="1"/>
    <col min="7" max="7" width="13" bestFit="1" customWidth="1"/>
  </cols>
  <sheetData>
    <row r="1" spans="1:6" x14ac:dyDescent="0.3">
      <c r="B1" t="s">
        <v>81</v>
      </c>
      <c r="C1" t="s">
        <v>82</v>
      </c>
      <c r="D1" s="83" t="s">
        <v>83</v>
      </c>
      <c r="E1" s="83"/>
    </row>
    <row r="2" spans="1:6" x14ac:dyDescent="0.3">
      <c r="A2" t="s">
        <v>73</v>
      </c>
      <c r="B2" s="13">
        <v>57690.088842736819</v>
      </c>
      <c r="C2" s="59" t="s">
        <v>58</v>
      </c>
      <c r="D2" s="20" t="s">
        <v>58</v>
      </c>
      <c r="E2" s="20" t="s">
        <v>81</v>
      </c>
    </row>
    <row r="3" spans="1:6" x14ac:dyDescent="0.3">
      <c r="A3" t="s">
        <v>12</v>
      </c>
      <c r="B3" s="13">
        <v>-374.98557747778932</v>
      </c>
      <c r="C3" s="72">
        <v>6.4999999999999997E-3</v>
      </c>
      <c r="D3" s="73">
        <f>+C3</f>
        <v>6.4999999999999997E-3</v>
      </c>
      <c r="E3" s="74">
        <f>+D3*$B$2</f>
        <v>374.98557747778932</v>
      </c>
    </row>
    <row r="4" spans="1:6" x14ac:dyDescent="0.3">
      <c r="A4" t="s">
        <v>13</v>
      </c>
      <c r="B4" s="13">
        <v>-1730.7026652821046</v>
      </c>
      <c r="C4" s="72">
        <v>0.03</v>
      </c>
      <c r="D4" s="73">
        <f>+C4</f>
        <v>0.03</v>
      </c>
      <c r="E4" s="74">
        <f>+D4*$B$2</f>
        <v>1730.7026652821046</v>
      </c>
    </row>
    <row r="5" spans="1:6" x14ac:dyDescent="0.3">
      <c r="A5" t="s">
        <v>15</v>
      </c>
      <c r="B5" s="13">
        <v>-1661.4745586708202</v>
      </c>
      <c r="C5" s="72">
        <v>2.8799999999999996E-2</v>
      </c>
      <c r="D5" s="73">
        <v>0.01</v>
      </c>
      <c r="E5" s="74">
        <f>$B$2*D5</f>
        <v>576.90088842736816</v>
      </c>
      <c r="F5" s="13"/>
    </row>
    <row r="6" spans="1:6" x14ac:dyDescent="0.3">
      <c r="A6" t="s">
        <v>16</v>
      </c>
      <c r="B6" s="13">
        <v>-2769.1242644513673</v>
      </c>
      <c r="C6" s="72">
        <v>4.8000000000000001E-2</v>
      </c>
      <c r="D6" s="73">
        <v>1.4999999999999999E-2</v>
      </c>
      <c r="E6" s="74">
        <f>$B$2*D6</f>
        <v>865.3513326410523</v>
      </c>
      <c r="F6" s="13"/>
    </row>
    <row r="7" spans="1:6" x14ac:dyDescent="0.3">
      <c r="A7" t="s">
        <v>17</v>
      </c>
      <c r="B7" s="13">
        <v>0</v>
      </c>
      <c r="C7" s="72">
        <v>0</v>
      </c>
      <c r="D7" s="73">
        <v>0</v>
      </c>
      <c r="E7" s="74">
        <v>0</v>
      </c>
    </row>
    <row r="8" spans="1:6" x14ac:dyDescent="0.3">
      <c r="A8" t="s">
        <v>80</v>
      </c>
      <c r="B8" s="13">
        <v>-1153.8017768547363</v>
      </c>
      <c r="C8" s="72">
        <v>0.02</v>
      </c>
      <c r="D8" s="73">
        <v>0</v>
      </c>
      <c r="E8" s="74">
        <v>0</v>
      </c>
    </row>
    <row r="9" spans="1:6" x14ac:dyDescent="0.3">
      <c r="A9" t="s">
        <v>72</v>
      </c>
      <c r="B9" s="13">
        <v>50000</v>
      </c>
      <c r="C9" s="72">
        <v>0.86670000000000003</v>
      </c>
      <c r="D9" s="73"/>
      <c r="E9" s="74"/>
    </row>
  </sheetData>
  <mergeCells count="1">
    <mergeCell ref="D1:E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88"/>
  <sheetViews>
    <sheetView topLeftCell="A4" workbookViewId="0">
      <selection activeCell="B4" sqref="B4"/>
    </sheetView>
  </sheetViews>
  <sheetFormatPr defaultRowHeight="16.5" x14ac:dyDescent="0.3"/>
  <cols>
    <col min="1" max="1" width="53.875" bestFit="1" customWidth="1"/>
    <col min="6" max="6" width="9.875" bestFit="1" customWidth="1"/>
    <col min="16" max="16" width="9.875" bestFit="1" customWidth="1"/>
  </cols>
  <sheetData>
    <row r="1" spans="1:16" ht="17.25" thickBot="1" x14ac:dyDescent="0.35">
      <c r="A1" s="1" t="s">
        <v>0</v>
      </c>
      <c r="B1" s="84" t="s">
        <v>1</v>
      </c>
      <c r="C1" s="85"/>
    </row>
    <row r="2" spans="1:16" x14ac:dyDescent="0.3">
      <c r="A2" s="2" t="s">
        <v>2</v>
      </c>
      <c r="B2" s="3">
        <v>6.4999999999999997E-3</v>
      </c>
      <c r="C2" s="14"/>
      <c r="F2" s="62"/>
    </row>
    <row r="3" spans="1:16" x14ac:dyDescent="0.3">
      <c r="A3" s="4" t="s">
        <v>3</v>
      </c>
      <c r="B3" s="5">
        <v>0.03</v>
      </c>
      <c r="C3" s="15"/>
      <c r="G3" s="59"/>
    </row>
    <row r="4" spans="1:16" x14ac:dyDescent="0.3">
      <c r="A4" s="4" t="s">
        <v>4</v>
      </c>
      <c r="B4" s="5">
        <v>0.09</v>
      </c>
      <c r="C4" s="15">
        <f>+CSLL*VLOOKUP(Resumo!E1,Alíquotas!A12:B19,2,FALSE)</f>
        <v>7.1999999999999998E-3</v>
      </c>
      <c r="F4" s="3"/>
    </row>
    <row r="5" spans="1:16" x14ac:dyDescent="0.3">
      <c r="A5" s="4" t="s">
        <v>5</v>
      </c>
      <c r="B5" s="5">
        <v>0.15</v>
      </c>
      <c r="C5" s="15">
        <f>+IR*VLOOKUP(Resumo!E1,Alíquotas!A12:B19,2,FALSE)</f>
        <v>1.2E-2</v>
      </c>
      <c r="F5" s="5"/>
      <c r="O5" s="16" t="s">
        <v>11</v>
      </c>
      <c r="P5" s="25">
        <v>300000</v>
      </c>
    </row>
    <row r="6" spans="1:16" x14ac:dyDescent="0.3">
      <c r="A6" s="4" t="s">
        <v>6</v>
      </c>
      <c r="B6" s="5">
        <v>0.1</v>
      </c>
      <c r="C6" s="15"/>
      <c r="F6" s="5"/>
      <c r="O6" s="12" t="s">
        <v>12</v>
      </c>
      <c r="P6" s="17">
        <v>-1950</v>
      </c>
    </row>
    <row r="7" spans="1:16" x14ac:dyDescent="0.3">
      <c r="A7" s="4" t="s">
        <v>7</v>
      </c>
      <c r="B7" s="5">
        <v>0.05</v>
      </c>
      <c r="C7" s="15"/>
      <c r="F7" s="5"/>
      <c r="O7" s="12" t="s">
        <v>13</v>
      </c>
      <c r="P7" s="17">
        <v>-9000</v>
      </c>
    </row>
    <row r="8" spans="1:16" ht="17.25" thickBot="1" x14ac:dyDescent="0.35">
      <c r="A8" s="6" t="s">
        <v>8</v>
      </c>
      <c r="B8" s="7"/>
      <c r="C8" s="8"/>
      <c r="F8" s="5"/>
      <c r="O8" s="12" t="s">
        <v>14</v>
      </c>
      <c r="P8" s="17">
        <v>289050</v>
      </c>
    </row>
    <row r="9" spans="1:16" ht="17.25" thickBot="1" x14ac:dyDescent="0.35">
      <c r="A9" s="9"/>
      <c r="B9" s="10"/>
      <c r="C9" s="11"/>
      <c r="F9" s="5"/>
      <c r="O9" s="37" t="s">
        <v>18</v>
      </c>
      <c r="P9" s="38">
        <v>96000</v>
      </c>
    </row>
    <row r="10" spans="1:16" ht="17.25" thickBot="1" x14ac:dyDescent="0.35">
      <c r="F10" s="7"/>
      <c r="O10" s="12" t="s">
        <v>15</v>
      </c>
      <c r="P10" s="17">
        <v>-8640</v>
      </c>
    </row>
    <row r="11" spans="1:16" x14ac:dyDescent="0.3">
      <c r="A11" s="62" t="s">
        <v>9</v>
      </c>
      <c r="B11" s="63" t="s">
        <v>10</v>
      </c>
      <c r="C11" s="63" t="s">
        <v>69</v>
      </c>
      <c r="O11" s="12" t="s">
        <v>16</v>
      </c>
      <c r="P11" s="17">
        <v>-14400</v>
      </c>
    </row>
    <row r="12" spans="1:16" x14ac:dyDescent="0.3">
      <c r="A12" s="4" t="s">
        <v>63</v>
      </c>
      <c r="B12" s="64">
        <v>0.08</v>
      </c>
      <c r="C12">
        <v>1</v>
      </c>
      <c r="O12" s="12" t="s">
        <v>17</v>
      </c>
      <c r="P12" s="17">
        <v>-7600</v>
      </c>
    </row>
    <row r="13" spans="1:16" x14ac:dyDescent="0.3">
      <c r="A13" s="4" t="s">
        <v>64</v>
      </c>
      <c r="B13" s="64">
        <v>0.16</v>
      </c>
      <c r="C13">
        <v>0</v>
      </c>
      <c r="P13" s="13"/>
    </row>
    <row r="14" spans="1:16" x14ac:dyDescent="0.3">
      <c r="A14" s="4" t="s">
        <v>65</v>
      </c>
      <c r="B14" s="64">
        <v>1.6E-2</v>
      </c>
      <c r="C14">
        <v>1</v>
      </c>
      <c r="P14" s="13"/>
    </row>
    <row r="15" spans="1:16" x14ac:dyDescent="0.3">
      <c r="A15" s="4" t="s">
        <v>66</v>
      </c>
      <c r="B15" s="64">
        <v>0.08</v>
      </c>
      <c r="C15">
        <v>1</v>
      </c>
      <c r="P15" s="13"/>
    </row>
    <row r="16" spans="1:16" x14ac:dyDescent="0.3">
      <c r="A16" s="4" t="s">
        <v>67</v>
      </c>
      <c r="B16" s="64">
        <v>0.32</v>
      </c>
      <c r="C16">
        <v>0</v>
      </c>
      <c r="F16" s="13">
        <v>594523.80000000005</v>
      </c>
      <c r="P16" s="13"/>
    </row>
    <row r="17" spans="1:17" x14ac:dyDescent="0.3">
      <c r="A17" s="4" t="s">
        <v>68</v>
      </c>
      <c r="B17" s="64">
        <v>0.32</v>
      </c>
      <c r="C17">
        <v>0</v>
      </c>
      <c r="F17" s="13">
        <f>0.08*F16</f>
        <v>47561.904000000002</v>
      </c>
      <c r="P17" s="13"/>
    </row>
    <row r="18" spans="1:17" x14ac:dyDescent="0.3">
      <c r="A18" s="4" t="s">
        <v>70</v>
      </c>
      <c r="B18" s="64">
        <v>0.08</v>
      </c>
      <c r="C18">
        <v>0</v>
      </c>
      <c r="P18" s="13"/>
    </row>
    <row r="19" spans="1:17" x14ac:dyDescent="0.3">
      <c r="A19" s="4" t="s">
        <v>71</v>
      </c>
      <c r="B19" s="64">
        <v>0.16</v>
      </c>
      <c r="C19">
        <v>1</v>
      </c>
      <c r="P19" s="13">
        <f>-0.02*P5</f>
        <v>-6000</v>
      </c>
    </row>
    <row r="20" spans="1:17" ht="17.25" thickBot="1" x14ac:dyDescent="0.35">
      <c r="A20" s="32"/>
      <c r="B20" s="32"/>
      <c r="C20" s="32"/>
      <c r="P20" s="13">
        <f>SUM(P6:P7,P10:P19)</f>
        <v>-47590</v>
      </c>
      <c r="Q20" s="60">
        <f>P20/P5</f>
        <v>-0.15863333333333332</v>
      </c>
    </row>
    <row r="22" spans="1:17" x14ac:dyDescent="0.3">
      <c r="A22" t="s">
        <v>77</v>
      </c>
      <c r="D22">
        <f>+ABS(CONCATENATE(I22,J22))</f>
        <v>6567</v>
      </c>
      <c r="E22">
        <v>1</v>
      </c>
      <c r="F22" t="s">
        <v>24</v>
      </c>
      <c r="G22" t="str">
        <f>+MID(F22,1,1)</f>
        <v>A</v>
      </c>
      <c r="H22" t="str">
        <f>+MID(F22,2,1)</f>
        <v>C</v>
      </c>
      <c r="I22">
        <f>+CODE(G22)</f>
        <v>65</v>
      </c>
      <c r="J22">
        <f>+CODE(H22)</f>
        <v>67</v>
      </c>
    </row>
    <row r="23" spans="1:17" x14ac:dyDescent="0.3">
      <c r="A23" t="s">
        <v>78</v>
      </c>
      <c r="D23">
        <f t="shared" ref="D23:D48" si="0">+ABS(CONCATENATE(I23,J23))</f>
        <v>6576</v>
      </c>
      <c r="E23">
        <f>+E22+1</f>
        <v>2</v>
      </c>
      <c r="F23" t="s">
        <v>25</v>
      </c>
      <c r="G23" t="str">
        <f t="shared" ref="G23:G48" si="1">+MID(F23,1,1)</f>
        <v>A</v>
      </c>
      <c r="H23" t="str">
        <f t="shared" ref="H23:H48" si="2">+MID(F23,2,1)</f>
        <v>L</v>
      </c>
      <c r="I23">
        <f t="shared" ref="I23:I48" si="3">+CODE(G23)</f>
        <v>65</v>
      </c>
      <c r="J23">
        <f t="shared" ref="J23:J48" si="4">+CODE(H23)</f>
        <v>76</v>
      </c>
    </row>
    <row r="24" spans="1:17" x14ac:dyDescent="0.3">
      <c r="D24">
        <f t="shared" si="0"/>
        <v>6580</v>
      </c>
      <c r="E24">
        <f t="shared" ref="E24:E48" si="5">+E23+1</f>
        <v>3</v>
      </c>
      <c r="F24" t="s">
        <v>26</v>
      </c>
      <c r="G24" t="str">
        <f t="shared" si="1"/>
        <v>A</v>
      </c>
      <c r="H24" t="str">
        <f t="shared" si="2"/>
        <v>P</v>
      </c>
      <c r="I24">
        <f t="shared" si="3"/>
        <v>65</v>
      </c>
      <c r="J24">
        <f t="shared" si="4"/>
        <v>80</v>
      </c>
    </row>
    <row r="25" spans="1:17" x14ac:dyDescent="0.3">
      <c r="D25">
        <f t="shared" si="0"/>
        <v>6577</v>
      </c>
      <c r="E25">
        <f t="shared" si="5"/>
        <v>4</v>
      </c>
      <c r="F25" t="s">
        <v>27</v>
      </c>
      <c r="G25" t="str">
        <f t="shared" si="1"/>
        <v>A</v>
      </c>
      <c r="H25" t="str">
        <f t="shared" si="2"/>
        <v>M</v>
      </c>
      <c r="I25">
        <f t="shared" si="3"/>
        <v>65</v>
      </c>
      <c r="J25">
        <f t="shared" si="4"/>
        <v>77</v>
      </c>
    </row>
    <row r="26" spans="1:17" x14ac:dyDescent="0.3">
      <c r="D26">
        <f t="shared" si="0"/>
        <v>6665</v>
      </c>
      <c r="E26">
        <f t="shared" si="5"/>
        <v>5</v>
      </c>
      <c r="F26" t="s">
        <v>28</v>
      </c>
      <c r="G26" t="str">
        <f t="shared" si="1"/>
        <v>B</v>
      </c>
      <c r="H26" t="str">
        <f t="shared" si="2"/>
        <v>A</v>
      </c>
      <c r="I26">
        <f t="shared" si="3"/>
        <v>66</v>
      </c>
      <c r="J26">
        <f t="shared" si="4"/>
        <v>65</v>
      </c>
    </row>
    <row r="27" spans="1:17" x14ac:dyDescent="0.3">
      <c r="D27">
        <f>+ABS(CONCATENATE(I27,J27))</f>
        <v>6769</v>
      </c>
      <c r="E27">
        <f t="shared" si="5"/>
        <v>6</v>
      </c>
      <c r="F27" t="s">
        <v>29</v>
      </c>
      <c r="G27" t="str">
        <f t="shared" si="1"/>
        <v>C</v>
      </c>
      <c r="H27" t="str">
        <f t="shared" si="2"/>
        <v>E</v>
      </c>
      <c r="I27">
        <f t="shared" si="3"/>
        <v>67</v>
      </c>
      <c r="J27">
        <f t="shared" si="4"/>
        <v>69</v>
      </c>
    </row>
    <row r="28" spans="1:17" x14ac:dyDescent="0.3">
      <c r="D28">
        <f t="shared" si="0"/>
        <v>6870</v>
      </c>
      <c r="E28">
        <f t="shared" si="5"/>
        <v>7</v>
      </c>
      <c r="F28" t="s">
        <v>30</v>
      </c>
      <c r="G28" t="str">
        <f t="shared" si="1"/>
        <v>D</v>
      </c>
      <c r="H28" t="str">
        <f t="shared" si="2"/>
        <v>F</v>
      </c>
      <c r="I28">
        <f t="shared" si="3"/>
        <v>68</v>
      </c>
      <c r="J28">
        <f t="shared" si="4"/>
        <v>70</v>
      </c>
    </row>
    <row r="29" spans="1:17" x14ac:dyDescent="0.3">
      <c r="D29">
        <f t="shared" si="0"/>
        <v>6983</v>
      </c>
      <c r="E29">
        <f t="shared" si="5"/>
        <v>8</v>
      </c>
      <c r="F29" t="s">
        <v>31</v>
      </c>
      <c r="G29" t="str">
        <f t="shared" si="1"/>
        <v>E</v>
      </c>
      <c r="H29" t="str">
        <f t="shared" si="2"/>
        <v>S</v>
      </c>
      <c r="I29">
        <f t="shared" si="3"/>
        <v>69</v>
      </c>
      <c r="J29">
        <f t="shared" si="4"/>
        <v>83</v>
      </c>
    </row>
    <row r="30" spans="1:17" x14ac:dyDescent="0.3">
      <c r="D30">
        <f t="shared" si="0"/>
        <v>7179</v>
      </c>
      <c r="E30">
        <f t="shared" si="5"/>
        <v>9</v>
      </c>
      <c r="F30" t="s">
        <v>32</v>
      </c>
      <c r="G30" t="str">
        <f t="shared" si="1"/>
        <v>G</v>
      </c>
      <c r="H30" t="str">
        <f t="shared" si="2"/>
        <v>O</v>
      </c>
      <c r="I30">
        <f t="shared" si="3"/>
        <v>71</v>
      </c>
      <c r="J30">
        <f t="shared" si="4"/>
        <v>79</v>
      </c>
    </row>
    <row r="31" spans="1:17" x14ac:dyDescent="0.3">
      <c r="D31">
        <f t="shared" si="0"/>
        <v>7765</v>
      </c>
      <c r="E31">
        <f t="shared" si="5"/>
        <v>10</v>
      </c>
      <c r="F31" t="s">
        <v>33</v>
      </c>
      <c r="G31" t="str">
        <f t="shared" si="1"/>
        <v>M</v>
      </c>
      <c r="H31" t="str">
        <f t="shared" si="2"/>
        <v>A</v>
      </c>
      <c r="I31">
        <f t="shared" si="3"/>
        <v>77</v>
      </c>
      <c r="J31">
        <f t="shared" si="4"/>
        <v>65</v>
      </c>
    </row>
    <row r="32" spans="1:17" x14ac:dyDescent="0.3">
      <c r="D32">
        <f t="shared" si="0"/>
        <v>7784</v>
      </c>
      <c r="E32">
        <f>+E31+1</f>
        <v>11</v>
      </c>
      <c r="F32" t="s">
        <v>34</v>
      </c>
      <c r="G32" t="str">
        <f t="shared" si="1"/>
        <v>M</v>
      </c>
      <c r="H32" t="str">
        <f t="shared" si="2"/>
        <v>T</v>
      </c>
      <c r="I32">
        <f t="shared" si="3"/>
        <v>77</v>
      </c>
      <c r="J32">
        <f t="shared" si="4"/>
        <v>84</v>
      </c>
    </row>
    <row r="33" spans="4:10" x14ac:dyDescent="0.3">
      <c r="D33">
        <f t="shared" si="0"/>
        <v>7783</v>
      </c>
      <c r="E33">
        <f t="shared" si="5"/>
        <v>12</v>
      </c>
      <c r="F33" t="s">
        <v>35</v>
      </c>
      <c r="G33" t="str">
        <f t="shared" si="1"/>
        <v>M</v>
      </c>
      <c r="H33" t="str">
        <f t="shared" si="2"/>
        <v>S</v>
      </c>
      <c r="I33">
        <f t="shared" si="3"/>
        <v>77</v>
      </c>
      <c r="J33">
        <f t="shared" si="4"/>
        <v>83</v>
      </c>
    </row>
    <row r="34" spans="4:10" x14ac:dyDescent="0.3">
      <c r="D34">
        <f t="shared" si="0"/>
        <v>7771</v>
      </c>
      <c r="E34">
        <f t="shared" si="5"/>
        <v>13</v>
      </c>
      <c r="F34" t="s">
        <v>36</v>
      </c>
      <c r="G34" t="str">
        <f t="shared" si="1"/>
        <v>M</v>
      </c>
      <c r="H34" t="str">
        <f t="shared" si="2"/>
        <v>G</v>
      </c>
      <c r="I34">
        <f t="shared" si="3"/>
        <v>77</v>
      </c>
      <c r="J34">
        <f t="shared" si="4"/>
        <v>71</v>
      </c>
    </row>
    <row r="35" spans="4:10" x14ac:dyDescent="0.3">
      <c r="D35">
        <f t="shared" si="0"/>
        <v>8065</v>
      </c>
      <c r="E35">
        <f t="shared" si="5"/>
        <v>14</v>
      </c>
      <c r="F35" t="s">
        <v>37</v>
      </c>
      <c r="G35" t="str">
        <f t="shared" si="1"/>
        <v>P</v>
      </c>
      <c r="H35" t="str">
        <f t="shared" si="2"/>
        <v>A</v>
      </c>
      <c r="I35">
        <f t="shared" si="3"/>
        <v>80</v>
      </c>
      <c r="J35">
        <f t="shared" si="4"/>
        <v>65</v>
      </c>
    </row>
    <row r="36" spans="4:10" x14ac:dyDescent="0.3">
      <c r="D36">
        <f t="shared" si="0"/>
        <v>8066</v>
      </c>
      <c r="E36">
        <f t="shared" si="5"/>
        <v>15</v>
      </c>
      <c r="F36" t="s">
        <v>38</v>
      </c>
      <c r="G36" t="str">
        <f t="shared" si="1"/>
        <v>P</v>
      </c>
      <c r="H36" t="str">
        <f t="shared" si="2"/>
        <v>B</v>
      </c>
      <c r="I36">
        <f t="shared" si="3"/>
        <v>80</v>
      </c>
      <c r="J36">
        <f t="shared" si="4"/>
        <v>66</v>
      </c>
    </row>
    <row r="37" spans="4:10" x14ac:dyDescent="0.3">
      <c r="D37">
        <f t="shared" si="0"/>
        <v>8082</v>
      </c>
      <c r="E37">
        <f t="shared" si="5"/>
        <v>16</v>
      </c>
      <c r="F37" t="s">
        <v>39</v>
      </c>
      <c r="G37" t="str">
        <f t="shared" si="1"/>
        <v>P</v>
      </c>
      <c r="H37" t="str">
        <f t="shared" si="2"/>
        <v>R</v>
      </c>
      <c r="I37">
        <f t="shared" si="3"/>
        <v>80</v>
      </c>
      <c r="J37">
        <f t="shared" si="4"/>
        <v>82</v>
      </c>
    </row>
    <row r="38" spans="4:10" x14ac:dyDescent="0.3">
      <c r="D38">
        <f t="shared" si="0"/>
        <v>8069</v>
      </c>
      <c r="E38">
        <f t="shared" si="5"/>
        <v>17</v>
      </c>
      <c r="F38" t="s">
        <v>40</v>
      </c>
      <c r="G38" t="str">
        <f t="shared" si="1"/>
        <v>P</v>
      </c>
      <c r="H38" t="str">
        <f t="shared" si="2"/>
        <v>E</v>
      </c>
      <c r="I38">
        <f t="shared" si="3"/>
        <v>80</v>
      </c>
      <c r="J38">
        <f t="shared" si="4"/>
        <v>69</v>
      </c>
    </row>
    <row r="39" spans="4:10" x14ac:dyDescent="0.3">
      <c r="D39">
        <f t="shared" si="0"/>
        <v>8073</v>
      </c>
      <c r="E39">
        <f t="shared" si="5"/>
        <v>18</v>
      </c>
      <c r="F39" t="s">
        <v>41</v>
      </c>
      <c r="G39" t="str">
        <f t="shared" si="1"/>
        <v>P</v>
      </c>
      <c r="H39" t="str">
        <f t="shared" si="2"/>
        <v>I</v>
      </c>
      <c r="I39">
        <f t="shared" si="3"/>
        <v>80</v>
      </c>
      <c r="J39">
        <f t="shared" si="4"/>
        <v>73</v>
      </c>
    </row>
    <row r="40" spans="4:10" x14ac:dyDescent="0.3">
      <c r="D40">
        <f t="shared" si="0"/>
        <v>8274</v>
      </c>
      <c r="E40">
        <f t="shared" si="5"/>
        <v>19</v>
      </c>
      <c r="F40" t="s">
        <v>42</v>
      </c>
      <c r="G40" t="str">
        <f t="shared" si="1"/>
        <v>R</v>
      </c>
      <c r="H40" t="str">
        <f t="shared" si="2"/>
        <v>J</v>
      </c>
      <c r="I40">
        <f t="shared" si="3"/>
        <v>82</v>
      </c>
      <c r="J40">
        <f t="shared" si="4"/>
        <v>74</v>
      </c>
    </row>
    <row r="41" spans="4:10" x14ac:dyDescent="0.3">
      <c r="D41">
        <f t="shared" si="0"/>
        <v>8278</v>
      </c>
      <c r="E41">
        <f t="shared" si="5"/>
        <v>20</v>
      </c>
      <c r="F41" t="s">
        <v>43</v>
      </c>
      <c r="G41" t="str">
        <f t="shared" si="1"/>
        <v>R</v>
      </c>
      <c r="H41" t="str">
        <f t="shared" si="2"/>
        <v>N</v>
      </c>
      <c r="I41">
        <f t="shared" si="3"/>
        <v>82</v>
      </c>
      <c r="J41">
        <f t="shared" si="4"/>
        <v>78</v>
      </c>
    </row>
    <row r="42" spans="4:10" x14ac:dyDescent="0.3">
      <c r="D42">
        <f t="shared" si="0"/>
        <v>8283</v>
      </c>
      <c r="E42">
        <f t="shared" si="5"/>
        <v>21</v>
      </c>
      <c r="F42" t="s">
        <v>44</v>
      </c>
      <c r="G42" t="str">
        <f t="shared" si="1"/>
        <v>R</v>
      </c>
      <c r="H42" t="str">
        <f t="shared" si="2"/>
        <v>S</v>
      </c>
      <c r="I42">
        <f t="shared" si="3"/>
        <v>82</v>
      </c>
      <c r="J42">
        <f t="shared" si="4"/>
        <v>83</v>
      </c>
    </row>
    <row r="43" spans="4:10" x14ac:dyDescent="0.3">
      <c r="D43">
        <f t="shared" si="0"/>
        <v>8279</v>
      </c>
      <c r="E43">
        <f t="shared" si="5"/>
        <v>22</v>
      </c>
      <c r="F43" t="s">
        <v>45</v>
      </c>
      <c r="G43" t="str">
        <f t="shared" si="1"/>
        <v>R</v>
      </c>
      <c r="H43" t="str">
        <f t="shared" si="2"/>
        <v>O</v>
      </c>
      <c r="I43">
        <f t="shared" si="3"/>
        <v>82</v>
      </c>
      <c r="J43">
        <f t="shared" si="4"/>
        <v>79</v>
      </c>
    </row>
    <row r="44" spans="4:10" x14ac:dyDescent="0.3">
      <c r="D44">
        <f t="shared" si="0"/>
        <v>8282</v>
      </c>
      <c r="E44">
        <f t="shared" si="5"/>
        <v>23</v>
      </c>
      <c r="F44" t="s">
        <v>46</v>
      </c>
      <c r="G44" t="str">
        <f t="shared" si="1"/>
        <v>R</v>
      </c>
      <c r="H44" t="str">
        <f t="shared" si="2"/>
        <v>R</v>
      </c>
      <c r="I44">
        <f t="shared" si="3"/>
        <v>82</v>
      </c>
      <c r="J44">
        <f t="shared" si="4"/>
        <v>82</v>
      </c>
    </row>
    <row r="45" spans="4:10" x14ac:dyDescent="0.3">
      <c r="D45">
        <f t="shared" si="0"/>
        <v>8367</v>
      </c>
      <c r="E45">
        <f t="shared" si="5"/>
        <v>24</v>
      </c>
      <c r="F45" t="s">
        <v>47</v>
      </c>
      <c r="G45" t="str">
        <f t="shared" si="1"/>
        <v>S</v>
      </c>
      <c r="H45" t="str">
        <f t="shared" si="2"/>
        <v>C</v>
      </c>
      <c r="I45">
        <f t="shared" si="3"/>
        <v>83</v>
      </c>
      <c r="J45">
        <f t="shared" si="4"/>
        <v>67</v>
      </c>
    </row>
    <row r="46" spans="4:10" x14ac:dyDescent="0.3">
      <c r="D46">
        <f t="shared" si="0"/>
        <v>8380</v>
      </c>
      <c r="E46">
        <f t="shared" si="5"/>
        <v>25</v>
      </c>
      <c r="F46" t="s">
        <v>48</v>
      </c>
      <c r="G46" t="str">
        <f t="shared" si="1"/>
        <v>S</v>
      </c>
      <c r="H46" t="str">
        <f t="shared" si="2"/>
        <v>P</v>
      </c>
      <c r="I46">
        <f t="shared" si="3"/>
        <v>83</v>
      </c>
      <c r="J46">
        <f t="shared" si="4"/>
        <v>80</v>
      </c>
    </row>
    <row r="47" spans="4:10" x14ac:dyDescent="0.3">
      <c r="D47">
        <f t="shared" si="0"/>
        <v>8369</v>
      </c>
      <c r="E47">
        <f t="shared" si="5"/>
        <v>26</v>
      </c>
      <c r="F47" t="s">
        <v>49</v>
      </c>
      <c r="G47" t="str">
        <f t="shared" si="1"/>
        <v>S</v>
      </c>
      <c r="H47" t="str">
        <f t="shared" si="2"/>
        <v>E</v>
      </c>
      <c r="I47">
        <f t="shared" si="3"/>
        <v>83</v>
      </c>
      <c r="J47">
        <f t="shared" si="4"/>
        <v>69</v>
      </c>
    </row>
    <row r="48" spans="4:10" x14ac:dyDescent="0.3">
      <c r="D48">
        <f t="shared" si="0"/>
        <v>8479</v>
      </c>
      <c r="E48">
        <f t="shared" si="5"/>
        <v>27</v>
      </c>
      <c r="F48" t="s">
        <v>50</v>
      </c>
      <c r="G48" t="str">
        <f t="shared" si="1"/>
        <v>T</v>
      </c>
      <c r="H48" t="str">
        <f t="shared" si="2"/>
        <v>O</v>
      </c>
      <c r="I48">
        <f t="shared" si="3"/>
        <v>84</v>
      </c>
      <c r="J48">
        <f t="shared" si="4"/>
        <v>79</v>
      </c>
    </row>
    <row r="58" spans="4:33" x14ac:dyDescent="0.3">
      <c r="G58" t="s">
        <v>24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  <c r="Q58" t="s">
        <v>34</v>
      </c>
      <c r="R58" t="s">
        <v>35</v>
      </c>
      <c r="S58" t="s">
        <v>36</v>
      </c>
      <c r="T58" t="s">
        <v>37</v>
      </c>
      <c r="U58" t="s">
        <v>38</v>
      </c>
      <c r="V58" t="s">
        <v>39</v>
      </c>
      <c r="W58" t="s">
        <v>40</v>
      </c>
      <c r="X58" t="s">
        <v>41</v>
      </c>
      <c r="Y58" t="s">
        <v>42</v>
      </c>
      <c r="Z58" t="s">
        <v>43</v>
      </c>
      <c r="AA58" t="s">
        <v>44</v>
      </c>
      <c r="AB58" t="s">
        <v>45</v>
      </c>
      <c r="AC58" t="s">
        <v>46</v>
      </c>
      <c r="AD58" t="s">
        <v>47</v>
      </c>
      <c r="AE58" t="s">
        <v>48</v>
      </c>
      <c r="AF58" t="s">
        <v>49</v>
      </c>
      <c r="AG58" t="s">
        <v>50</v>
      </c>
    </row>
    <row r="59" spans="4:33" x14ac:dyDescent="0.3">
      <c r="F59" s="58" t="s">
        <v>52</v>
      </c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</row>
    <row r="60" spans="4:33" x14ac:dyDescent="0.3">
      <c r="E60" s="86" t="s">
        <v>51</v>
      </c>
      <c r="G60" s="18">
        <v>6567</v>
      </c>
      <c r="H60" s="18">
        <v>6576</v>
      </c>
      <c r="I60" s="18">
        <v>6580</v>
      </c>
      <c r="J60" s="18">
        <v>6577</v>
      </c>
      <c r="K60" s="18">
        <v>6665</v>
      </c>
      <c r="L60" s="18">
        <v>6769</v>
      </c>
      <c r="M60" s="18">
        <v>6870</v>
      </c>
      <c r="N60" s="18">
        <v>6983</v>
      </c>
      <c r="O60" s="18">
        <v>7179</v>
      </c>
      <c r="P60" s="18">
        <v>7765</v>
      </c>
      <c r="Q60" s="18">
        <v>7784</v>
      </c>
      <c r="R60" s="18">
        <v>7783</v>
      </c>
      <c r="S60" s="18">
        <v>7771</v>
      </c>
      <c r="T60" s="18">
        <v>8065</v>
      </c>
      <c r="U60" s="18">
        <v>8066</v>
      </c>
      <c r="V60" s="18">
        <v>8082</v>
      </c>
      <c r="W60" s="18">
        <v>8069</v>
      </c>
      <c r="X60" s="18">
        <v>8073</v>
      </c>
      <c r="Y60" s="18">
        <v>8274</v>
      </c>
      <c r="Z60" s="18">
        <v>8278</v>
      </c>
      <c r="AA60" s="18">
        <v>8283</v>
      </c>
      <c r="AB60" s="18">
        <v>8279</v>
      </c>
      <c r="AC60" s="18">
        <v>8282</v>
      </c>
      <c r="AD60" s="18">
        <v>8367</v>
      </c>
      <c r="AE60" s="18">
        <v>8380</v>
      </c>
      <c r="AF60" s="18">
        <v>8369</v>
      </c>
      <c r="AG60" s="18">
        <v>8479</v>
      </c>
    </row>
    <row r="61" spans="4:33" x14ac:dyDescent="0.3">
      <c r="D61" t="s">
        <v>24</v>
      </c>
      <c r="E61" s="86"/>
      <c r="F61" s="18">
        <v>6567</v>
      </c>
      <c r="G61">
        <v>17</v>
      </c>
      <c r="H61">
        <v>12</v>
      </c>
      <c r="I61">
        <v>12</v>
      </c>
      <c r="J61">
        <v>12</v>
      </c>
      <c r="K61">
        <v>12</v>
      </c>
      <c r="L61">
        <v>12</v>
      </c>
      <c r="M61">
        <v>12</v>
      </c>
      <c r="N61">
        <v>12</v>
      </c>
      <c r="O61">
        <v>12</v>
      </c>
      <c r="P61">
        <v>12</v>
      </c>
      <c r="Q61">
        <v>12</v>
      </c>
      <c r="R61">
        <v>12</v>
      </c>
      <c r="S61">
        <v>12</v>
      </c>
      <c r="T61">
        <v>12</v>
      </c>
      <c r="U61">
        <v>12</v>
      </c>
      <c r="V61">
        <v>12</v>
      </c>
      <c r="W61">
        <v>12</v>
      </c>
      <c r="X61">
        <v>12</v>
      </c>
      <c r="Y61">
        <v>12</v>
      </c>
      <c r="Z61">
        <v>12</v>
      </c>
      <c r="AA61">
        <v>12</v>
      </c>
      <c r="AB61">
        <v>12</v>
      </c>
      <c r="AC61">
        <v>12</v>
      </c>
      <c r="AD61">
        <v>12</v>
      </c>
      <c r="AE61">
        <v>12</v>
      </c>
      <c r="AF61">
        <v>12</v>
      </c>
      <c r="AG61">
        <v>12</v>
      </c>
    </row>
    <row r="62" spans="4:33" x14ac:dyDescent="0.3">
      <c r="D62" t="s">
        <v>25</v>
      </c>
      <c r="E62" s="86"/>
      <c r="F62" s="18">
        <v>6576</v>
      </c>
      <c r="G62">
        <v>12</v>
      </c>
      <c r="H62">
        <v>17</v>
      </c>
      <c r="I62">
        <v>12</v>
      </c>
      <c r="J62">
        <v>12</v>
      </c>
      <c r="K62">
        <v>12</v>
      </c>
      <c r="L62">
        <v>12</v>
      </c>
      <c r="M62">
        <v>12</v>
      </c>
      <c r="N62">
        <v>12</v>
      </c>
      <c r="O62">
        <v>12</v>
      </c>
      <c r="P62">
        <v>12</v>
      </c>
      <c r="Q62">
        <v>12</v>
      </c>
      <c r="R62">
        <v>12</v>
      </c>
      <c r="S62">
        <v>12</v>
      </c>
      <c r="T62">
        <v>12</v>
      </c>
      <c r="U62">
        <v>12</v>
      </c>
      <c r="V62">
        <v>12</v>
      </c>
      <c r="W62">
        <v>12</v>
      </c>
      <c r="X62">
        <v>12</v>
      </c>
      <c r="Y62">
        <v>12</v>
      </c>
      <c r="Z62">
        <v>12</v>
      </c>
      <c r="AA62">
        <v>12</v>
      </c>
      <c r="AB62">
        <v>12</v>
      </c>
      <c r="AC62">
        <v>12</v>
      </c>
      <c r="AD62">
        <v>12</v>
      </c>
      <c r="AE62">
        <v>12</v>
      </c>
      <c r="AF62">
        <v>12</v>
      </c>
      <c r="AG62">
        <v>12</v>
      </c>
    </row>
    <row r="63" spans="4:33" x14ac:dyDescent="0.3">
      <c r="D63" t="s">
        <v>26</v>
      </c>
      <c r="E63" s="86"/>
      <c r="F63" s="18">
        <v>6580</v>
      </c>
      <c r="G63">
        <v>12</v>
      </c>
      <c r="H63">
        <v>12</v>
      </c>
      <c r="I63">
        <v>17</v>
      </c>
      <c r="J63">
        <v>12</v>
      </c>
      <c r="K63">
        <v>12</v>
      </c>
      <c r="L63">
        <v>12</v>
      </c>
      <c r="M63">
        <v>12</v>
      </c>
      <c r="N63">
        <v>12</v>
      </c>
      <c r="O63">
        <v>12</v>
      </c>
      <c r="P63">
        <v>12</v>
      </c>
      <c r="Q63">
        <v>12</v>
      </c>
      <c r="R63">
        <v>12</v>
      </c>
      <c r="S63">
        <v>12</v>
      </c>
      <c r="T63">
        <v>12</v>
      </c>
      <c r="U63">
        <v>12</v>
      </c>
      <c r="V63">
        <v>12</v>
      </c>
      <c r="W63">
        <v>12</v>
      </c>
      <c r="X63">
        <v>12</v>
      </c>
      <c r="Y63">
        <v>12</v>
      </c>
      <c r="Z63">
        <v>12</v>
      </c>
      <c r="AA63">
        <v>12</v>
      </c>
      <c r="AB63">
        <v>12</v>
      </c>
      <c r="AC63">
        <v>12</v>
      </c>
      <c r="AD63">
        <v>12</v>
      </c>
      <c r="AE63">
        <v>12</v>
      </c>
      <c r="AF63">
        <v>12</v>
      </c>
      <c r="AG63">
        <v>12</v>
      </c>
    </row>
    <row r="64" spans="4:33" x14ac:dyDescent="0.3">
      <c r="D64" t="s">
        <v>27</v>
      </c>
      <c r="E64" s="86"/>
      <c r="F64" s="18">
        <v>6577</v>
      </c>
      <c r="G64">
        <v>12</v>
      </c>
      <c r="H64">
        <v>12</v>
      </c>
      <c r="I64">
        <v>12</v>
      </c>
      <c r="J64">
        <v>17</v>
      </c>
      <c r="K64">
        <v>12</v>
      </c>
      <c r="L64">
        <v>12</v>
      </c>
      <c r="M64">
        <v>12</v>
      </c>
      <c r="N64">
        <v>12</v>
      </c>
      <c r="O64">
        <v>12</v>
      </c>
      <c r="P64">
        <v>12</v>
      </c>
      <c r="Q64">
        <v>12</v>
      </c>
      <c r="R64">
        <v>12</v>
      </c>
      <c r="S64">
        <v>12</v>
      </c>
      <c r="T64">
        <v>12</v>
      </c>
      <c r="U64">
        <v>12</v>
      </c>
      <c r="V64">
        <v>12</v>
      </c>
      <c r="W64">
        <v>12</v>
      </c>
      <c r="X64">
        <v>12</v>
      </c>
      <c r="Y64">
        <v>12</v>
      </c>
      <c r="Z64">
        <v>12</v>
      </c>
      <c r="AA64">
        <v>12</v>
      </c>
      <c r="AB64">
        <v>12</v>
      </c>
      <c r="AC64">
        <v>12</v>
      </c>
      <c r="AD64">
        <v>12</v>
      </c>
      <c r="AE64">
        <v>12</v>
      </c>
      <c r="AF64">
        <v>12</v>
      </c>
      <c r="AG64">
        <v>12</v>
      </c>
    </row>
    <row r="65" spans="4:33" x14ac:dyDescent="0.3">
      <c r="D65" t="s">
        <v>28</v>
      </c>
      <c r="E65" s="86"/>
      <c r="F65" s="18">
        <v>6665</v>
      </c>
      <c r="G65">
        <v>12</v>
      </c>
      <c r="H65">
        <v>12</v>
      </c>
      <c r="I65">
        <v>12</v>
      </c>
      <c r="J65">
        <v>12</v>
      </c>
      <c r="K65">
        <v>17</v>
      </c>
      <c r="L65">
        <v>12</v>
      </c>
      <c r="M65">
        <v>12</v>
      </c>
      <c r="N65">
        <v>12</v>
      </c>
      <c r="O65">
        <v>12</v>
      </c>
      <c r="P65">
        <v>12</v>
      </c>
      <c r="Q65">
        <v>12</v>
      </c>
      <c r="R65">
        <v>12</v>
      </c>
      <c r="S65">
        <v>12</v>
      </c>
      <c r="T65">
        <v>12</v>
      </c>
      <c r="U65">
        <v>12</v>
      </c>
      <c r="V65">
        <v>12</v>
      </c>
      <c r="W65">
        <v>12</v>
      </c>
      <c r="X65">
        <v>12</v>
      </c>
      <c r="Y65">
        <v>12</v>
      </c>
      <c r="Z65">
        <v>12</v>
      </c>
      <c r="AA65">
        <v>12</v>
      </c>
      <c r="AB65">
        <v>12</v>
      </c>
      <c r="AC65">
        <v>12</v>
      </c>
      <c r="AD65">
        <v>12</v>
      </c>
      <c r="AE65">
        <v>12</v>
      </c>
      <c r="AF65">
        <v>12</v>
      </c>
      <c r="AG65">
        <v>12</v>
      </c>
    </row>
    <row r="66" spans="4:33" x14ac:dyDescent="0.3">
      <c r="D66" t="s">
        <v>29</v>
      </c>
      <c r="E66" s="86"/>
      <c r="F66" s="18">
        <v>6769</v>
      </c>
      <c r="G66">
        <v>12</v>
      </c>
      <c r="H66">
        <v>12</v>
      </c>
      <c r="I66">
        <v>12</v>
      </c>
      <c r="J66">
        <v>12</v>
      </c>
      <c r="K66">
        <v>12</v>
      </c>
      <c r="L66">
        <v>17</v>
      </c>
      <c r="M66">
        <v>12</v>
      </c>
      <c r="N66">
        <v>12</v>
      </c>
      <c r="O66">
        <v>12</v>
      </c>
      <c r="P66">
        <v>12</v>
      </c>
      <c r="Q66">
        <v>12</v>
      </c>
      <c r="R66">
        <v>12</v>
      </c>
      <c r="S66">
        <v>12</v>
      </c>
      <c r="T66">
        <v>12</v>
      </c>
      <c r="U66">
        <v>12</v>
      </c>
      <c r="V66">
        <v>12</v>
      </c>
      <c r="W66">
        <v>12</v>
      </c>
      <c r="X66">
        <v>12</v>
      </c>
      <c r="Y66">
        <v>12</v>
      </c>
      <c r="Z66">
        <v>12</v>
      </c>
      <c r="AA66">
        <v>12</v>
      </c>
      <c r="AB66">
        <v>12</v>
      </c>
      <c r="AC66">
        <v>12</v>
      </c>
      <c r="AD66">
        <v>12</v>
      </c>
      <c r="AE66">
        <v>12</v>
      </c>
      <c r="AF66">
        <v>12</v>
      </c>
      <c r="AG66">
        <v>12</v>
      </c>
    </row>
    <row r="67" spans="4:33" x14ac:dyDescent="0.3">
      <c r="D67" t="s">
        <v>30</v>
      </c>
      <c r="E67" s="86"/>
      <c r="F67" s="18">
        <v>6870</v>
      </c>
      <c r="G67">
        <v>12</v>
      </c>
      <c r="H67">
        <v>12</v>
      </c>
      <c r="I67">
        <v>12</v>
      </c>
      <c r="J67">
        <v>12</v>
      </c>
      <c r="K67">
        <v>12</v>
      </c>
      <c r="L67">
        <v>12</v>
      </c>
      <c r="M67">
        <v>17</v>
      </c>
      <c r="N67">
        <v>12</v>
      </c>
      <c r="O67">
        <v>12</v>
      </c>
      <c r="P67">
        <v>12</v>
      </c>
      <c r="Q67">
        <v>12</v>
      </c>
      <c r="R67">
        <v>12</v>
      </c>
      <c r="S67">
        <v>12</v>
      </c>
      <c r="T67">
        <v>12</v>
      </c>
      <c r="U67">
        <v>12</v>
      </c>
      <c r="V67">
        <v>12</v>
      </c>
      <c r="W67">
        <v>12</v>
      </c>
      <c r="X67">
        <v>12</v>
      </c>
      <c r="Y67">
        <v>12</v>
      </c>
      <c r="Z67">
        <v>12</v>
      </c>
      <c r="AA67">
        <v>12</v>
      </c>
      <c r="AB67">
        <v>12</v>
      </c>
      <c r="AC67">
        <v>12</v>
      </c>
      <c r="AD67">
        <v>12</v>
      </c>
      <c r="AE67">
        <v>12</v>
      </c>
      <c r="AF67">
        <v>12</v>
      </c>
      <c r="AG67">
        <v>12</v>
      </c>
    </row>
    <row r="68" spans="4:33" x14ac:dyDescent="0.3">
      <c r="D68" t="s">
        <v>31</v>
      </c>
      <c r="E68" s="86"/>
      <c r="F68" s="18">
        <v>6983</v>
      </c>
      <c r="G68">
        <v>12</v>
      </c>
      <c r="H68">
        <v>12</v>
      </c>
      <c r="I68">
        <v>12</v>
      </c>
      <c r="J68">
        <v>12</v>
      </c>
      <c r="K68">
        <v>12</v>
      </c>
      <c r="L68">
        <v>12</v>
      </c>
      <c r="M68">
        <v>12</v>
      </c>
      <c r="N68">
        <v>17</v>
      </c>
      <c r="O68">
        <v>12</v>
      </c>
      <c r="P68">
        <v>12</v>
      </c>
      <c r="Q68">
        <v>12</v>
      </c>
      <c r="R68">
        <v>12</v>
      </c>
      <c r="S68">
        <v>12</v>
      </c>
      <c r="T68">
        <v>12</v>
      </c>
      <c r="U68">
        <v>12</v>
      </c>
      <c r="V68">
        <v>12</v>
      </c>
      <c r="W68">
        <v>12</v>
      </c>
      <c r="X68">
        <v>12</v>
      </c>
      <c r="Y68">
        <v>12</v>
      </c>
      <c r="Z68">
        <v>12</v>
      </c>
      <c r="AA68">
        <v>12</v>
      </c>
      <c r="AB68">
        <v>12</v>
      </c>
      <c r="AC68">
        <v>12</v>
      </c>
      <c r="AD68">
        <v>12</v>
      </c>
      <c r="AE68">
        <v>12</v>
      </c>
      <c r="AF68">
        <v>12</v>
      </c>
      <c r="AG68">
        <v>12</v>
      </c>
    </row>
    <row r="69" spans="4:33" x14ac:dyDescent="0.3">
      <c r="D69" t="s">
        <v>32</v>
      </c>
      <c r="E69" s="86"/>
      <c r="F69" s="18">
        <v>7179</v>
      </c>
      <c r="G69">
        <v>12</v>
      </c>
      <c r="H69">
        <v>12</v>
      </c>
      <c r="I69">
        <v>12</v>
      </c>
      <c r="J69">
        <v>12</v>
      </c>
      <c r="K69">
        <v>12</v>
      </c>
      <c r="L69">
        <v>12</v>
      </c>
      <c r="M69">
        <v>12</v>
      </c>
      <c r="N69">
        <v>12</v>
      </c>
      <c r="O69">
        <v>17</v>
      </c>
      <c r="P69">
        <v>12</v>
      </c>
      <c r="Q69">
        <v>12</v>
      </c>
      <c r="R69">
        <v>12</v>
      </c>
      <c r="S69">
        <v>12</v>
      </c>
      <c r="T69">
        <v>12</v>
      </c>
      <c r="U69">
        <v>12</v>
      </c>
      <c r="V69">
        <v>12</v>
      </c>
      <c r="W69">
        <v>12</v>
      </c>
      <c r="X69">
        <v>12</v>
      </c>
      <c r="Y69">
        <v>12</v>
      </c>
      <c r="Z69">
        <v>12</v>
      </c>
      <c r="AA69">
        <v>12</v>
      </c>
      <c r="AB69">
        <v>12</v>
      </c>
      <c r="AC69">
        <v>12</v>
      </c>
      <c r="AD69">
        <v>12</v>
      </c>
      <c r="AE69">
        <v>12</v>
      </c>
      <c r="AF69">
        <v>12</v>
      </c>
      <c r="AG69">
        <v>12</v>
      </c>
    </row>
    <row r="70" spans="4:33" x14ac:dyDescent="0.3">
      <c r="D70" t="s">
        <v>33</v>
      </c>
      <c r="E70" s="86"/>
      <c r="F70" s="18">
        <v>7765</v>
      </c>
      <c r="G70">
        <v>12</v>
      </c>
      <c r="H70">
        <v>12</v>
      </c>
      <c r="I70">
        <v>12</v>
      </c>
      <c r="J70">
        <v>12</v>
      </c>
      <c r="K70">
        <v>12</v>
      </c>
      <c r="L70">
        <v>12</v>
      </c>
      <c r="M70">
        <v>12</v>
      </c>
      <c r="N70">
        <v>12</v>
      </c>
      <c r="O70">
        <v>12</v>
      </c>
      <c r="P70">
        <v>17</v>
      </c>
      <c r="Q70">
        <v>12</v>
      </c>
      <c r="R70">
        <v>12</v>
      </c>
      <c r="S70">
        <v>12</v>
      </c>
      <c r="T70">
        <v>12</v>
      </c>
      <c r="U70">
        <v>12</v>
      </c>
      <c r="V70">
        <v>12</v>
      </c>
      <c r="W70">
        <v>12</v>
      </c>
      <c r="X70">
        <v>12</v>
      </c>
      <c r="Y70">
        <v>12</v>
      </c>
      <c r="Z70">
        <v>12</v>
      </c>
      <c r="AA70">
        <v>12</v>
      </c>
      <c r="AB70">
        <v>12</v>
      </c>
      <c r="AC70">
        <v>12</v>
      </c>
      <c r="AD70">
        <v>12</v>
      </c>
      <c r="AE70">
        <v>12</v>
      </c>
      <c r="AF70">
        <v>12</v>
      </c>
      <c r="AG70">
        <v>12</v>
      </c>
    </row>
    <row r="71" spans="4:33" x14ac:dyDescent="0.3">
      <c r="D71" t="s">
        <v>34</v>
      </c>
      <c r="E71" s="86"/>
      <c r="F71" s="18">
        <v>7784</v>
      </c>
      <c r="G71">
        <v>12</v>
      </c>
      <c r="H71">
        <v>12</v>
      </c>
      <c r="I71">
        <v>12</v>
      </c>
      <c r="J71">
        <v>12</v>
      </c>
      <c r="K71">
        <v>12</v>
      </c>
      <c r="L71">
        <v>12</v>
      </c>
      <c r="M71">
        <v>12</v>
      </c>
      <c r="N71">
        <v>12</v>
      </c>
      <c r="O71">
        <v>12</v>
      </c>
      <c r="P71">
        <v>12</v>
      </c>
      <c r="Q71">
        <v>17</v>
      </c>
      <c r="R71">
        <v>12</v>
      </c>
      <c r="S71">
        <v>12</v>
      </c>
      <c r="T71">
        <v>12</v>
      </c>
      <c r="U71">
        <v>12</v>
      </c>
      <c r="V71">
        <v>12</v>
      </c>
      <c r="W71">
        <v>12</v>
      </c>
      <c r="X71">
        <v>12</v>
      </c>
      <c r="Y71">
        <v>12</v>
      </c>
      <c r="Z71">
        <v>12</v>
      </c>
      <c r="AA71">
        <v>12</v>
      </c>
      <c r="AB71">
        <v>12</v>
      </c>
      <c r="AC71">
        <v>12</v>
      </c>
      <c r="AD71">
        <v>12</v>
      </c>
      <c r="AE71">
        <v>12</v>
      </c>
      <c r="AF71">
        <v>12</v>
      </c>
      <c r="AG71">
        <v>12</v>
      </c>
    </row>
    <row r="72" spans="4:33" x14ac:dyDescent="0.3">
      <c r="D72" t="s">
        <v>35</v>
      </c>
      <c r="E72" s="86"/>
      <c r="F72" s="18">
        <v>7783</v>
      </c>
      <c r="G72">
        <v>12</v>
      </c>
      <c r="H72">
        <v>12</v>
      </c>
      <c r="I72">
        <v>12</v>
      </c>
      <c r="J72">
        <v>12</v>
      </c>
      <c r="K72">
        <v>12</v>
      </c>
      <c r="L72">
        <v>12</v>
      </c>
      <c r="M72">
        <v>12</v>
      </c>
      <c r="N72">
        <v>12</v>
      </c>
      <c r="O72">
        <v>12</v>
      </c>
      <c r="P72">
        <v>12</v>
      </c>
      <c r="Q72">
        <v>12</v>
      </c>
      <c r="R72">
        <v>17</v>
      </c>
      <c r="S72">
        <v>12</v>
      </c>
      <c r="T72">
        <v>12</v>
      </c>
      <c r="U72">
        <v>12</v>
      </c>
      <c r="V72">
        <v>12</v>
      </c>
      <c r="W72">
        <v>12</v>
      </c>
      <c r="X72">
        <v>12</v>
      </c>
      <c r="Y72">
        <v>12</v>
      </c>
      <c r="Z72">
        <v>12</v>
      </c>
      <c r="AA72">
        <v>12</v>
      </c>
      <c r="AB72">
        <v>12</v>
      </c>
      <c r="AC72">
        <v>12</v>
      </c>
      <c r="AD72">
        <v>12</v>
      </c>
      <c r="AE72">
        <v>12</v>
      </c>
      <c r="AF72">
        <v>12</v>
      </c>
      <c r="AG72">
        <v>12</v>
      </c>
    </row>
    <row r="73" spans="4:33" x14ac:dyDescent="0.3">
      <c r="D73" t="s">
        <v>36</v>
      </c>
      <c r="E73" s="86"/>
      <c r="F73" s="18">
        <v>7771</v>
      </c>
      <c r="G73">
        <v>7</v>
      </c>
      <c r="H73">
        <v>7</v>
      </c>
      <c r="I73">
        <v>7</v>
      </c>
      <c r="J73">
        <v>7</v>
      </c>
      <c r="K73">
        <v>7</v>
      </c>
      <c r="L73">
        <v>7</v>
      </c>
      <c r="M73">
        <v>7</v>
      </c>
      <c r="N73">
        <v>7</v>
      </c>
      <c r="O73">
        <v>7</v>
      </c>
      <c r="P73">
        <v>7</v>
      </c>
      <c r="Q73">
        <v>7</v>
      </c>
      <c r="R73">
        <v>7</v>
      </c>
      <c r="S73">
        <v>18</v>
      </c>
      <c r="T73">
        <v>7</v>
      </c>
      <c r="U73">
        <v>7</v>
      </c>
      <c r="V73">
        <v>12</v>
      </c>
      <c r="W73">
        <v>7</v>
      </c>
      <c r="X73">
        <v>7</v>
      </c>
      <c r="Y73">
        <v>7</v>
      </c>
      <c r="Z73">
        <v>12</v>
      </c>
      <c r="AA73">
        <v>12</v>
      </c>
      <c r="AB73">
        <v>7</v>
      </c>
      <c r="AC73">
        <v>7</v>
      </c>
      <c r="AD73">
        <v>12</v>
      </c>
      <c r="AE73">
        <v>12</v>
      </c>
      <c r="AF73">
        <v>7</v>
      </c>
      <c r="AG73">
        <v>7</v>
      </c>
    </row>
    <row r="74" spans="4:33" x14ac:dyDescent="0.3">
      <c r="D74" t="s">
        <v>37</v>
      </c>
      <c r="E74" s="86"/>
      <c r="F74" s="18">
        <v>8065</v>
      </c>
      <c r="G74">
        <v>12</v>
      </c>
      <c r="H74">
        <v>12</v>
      </c>
      <c r="I74">
        <v>12</v>
      </c>
      <c r="J74">
        <v>12</v>
      </c>
      <c r="K74">
        <v>12</v>
      </c>
      <c r="L74">
        <v>12</v>
      </c>
      <c r="M74">
        <v>12</v>
      </c>
      <c r="N74">
        <v>12</v>
      </c>
      <c r="O74">
        <v>12</v>
      </c>
      <c r="P74">
        <v>12</v>
      </c>
      <c r="Q74">
        <v>12</v>
      </c>
      <c r="R74">
        <v>12</v>
      </c>
      <c r="S74">
        <v>12</v>
      </c>
      <c r="T74">
        <v>17</v>
      </c>
      <c r="U74">
        <v>12</v>
      </c>
      <c r="V74">
        <v>12</v>
      </c>
      <c r="W74">
        <v>12</v>
      </c>
      <c r="X74">
        <v>12</v>
      </c>
      <c r="Y74">
        <v>12</v>
      </c>
      <c r="Z74">
        <v>12</v>
      </c>
      <c r="AA74">
        <v>12</v>
      </c>
      <c r="AB74">
        <v>12</v>
      </c>
      <c r="AC74">
        <v>12</v>
      </c>
      <c r="AD74">
        <v>12</v>
      </c>
      <c r="AE74">
        <v>12</v>
      </c>
      <c r="AF74">
        <v>12</v>
      </c>
      <c r="AG74">
        <v>12</v>
      </c>
    </row>
    <row r="75" spans="4:33" x14ac:dyDescent="0.3">
      <c r="D75" t="s">
        <v>38</v>
      </c>
      <c r="E75" s="86"/>
      <c r="F75" s="18">
        <v>8066</v>
      </c>
      <c r="G75">
        <v>12</v>
      </c>
      <c r="H75">
        <v>12</v>
      </c>
      <c r="I75">
        <v>12</v>
      </c>
      <c r="J75">
        <v>12</v>
      </c>
      <c r="K75">
        <v>12</v>
      </c>
      <c r="L75">
        <v>12</v>
      </c>
      <c r="M75">
        <v>12</v>
      </c>
      <c r="N75">
        <v>12</v>
      </c>
      <c r="O75">
        <v>12</v>
      </c>
      <c r="P75">
        <v>12</v>
      </c>
      <c r="Q75">
        <v>12</v>
      </c>
      <c r="R75">
        <v>12</v>
      </c>
      <c r="S75">
        <v>12</v>
      </c>
      <c r="T75">
        <v>12</v>
      </c>
      <c r="U75">
        <v>17</v>
      </c>
      <c r="V75">
        <v>12</v>
      </c>
      <c r="W75">
        <v>12</v>
      </c>
      <c r="X75">
        <v>12</v>
      </c>
      <c r="Y75">
        <v>12</v>
      </c>
      <c r="Z75">
        <v>12</v>
      </c>
      <c r="AA75">
        <v>12</v>
      </c>
      <c r="AB75">
        <v>12</v>
      </c>
      <c r="AC75">
        <v>12</v>
      </c>
      <c r="AD75">
        <v>12</v>
      </c>
      <c r="AE75">
        <v>12</v>
      </c>
      <c r="AF75">
        <v>12</v>
      </c>
      <c r="AG75">
        <v>12</v>
      </c>
    </row>
    <row r="76" spans="4:33" x14ac:dyDescent="0.3">
      <c r="D76" t="s">
        <v>39</v>
      </c>
      <c r="E76" s="86"/>
      <c r="F76" s="18">
        <v>8082</v>
      </c>
      <c r="G76">
        <v>7</v>
      </c>
      <c r="H76">
        <v>7</v>
      </c>
      <c r="I76">
        <v>7</v>
      </c>
      <c r="J76">
        <v>7</v>
      </c>
      <c r="K76">
        <v>7</v>
      </c>
      <c r="L76">
        <v>7</v>
      </c>
      <c r="M76">
        <v>7</v>
      </c>
      <c r="N76">
        <v>7</v>
      </c>
      <c r="O76">
        <v>7</v>
      </c>
      <c r="P76">
        <v>7</v>
      </c>
      <c r="Q76">
        <v>7</v>
      </c>
      <c r="R76">
        <v>7</v>
      </c>
      <c r="S76">
        <v>12</v>
      </c>
      <c r="T76">
        <v>7</v>
      </c>
      <c r="U76">
        <v>7</v>
      </c>
      <c r="V76">
        <v>18</v>
      </c>
      <c r="W76">
        <v>7</v>
      </c>
      <c r="X76">
        <v>7</v>
      </c>
      <c r="Y76">
        <v>7</v>
      </c>
      <c r="Z76">
        <v>12</v>
      </c>
      <c r="AA76">
        <v>12</v>
      </c>
      <c r="AB76">
        <v>7</v>
      </c>
      <c r="AC76">
        <v>7</v>
      </c>
      <c r="AD76">
        <v>12</v>
      </c>
      <c r="AE76">
        <v>12</v>
      </c>
      <c r="AF76">
        <v>7</v>
      </c>
      <c r="AG76">
        <v>7</v>
      </c>
    </row>
    <row r="77" spans="4:33" x14ac:dyDescent="0.3">
      <c r="D77" t="s">
        <v>40</v>
      </c>
      <c r="E77" s="86"/>
      <c r="F77" s="18">
        <v>8069</v>
      </c>
      <c r="G77">
        <v>12</v>
      </c>
      <c r="H77">
        <v>12</v>
      </c>
      <c r="I77">
        <v>12</v>
      </c>
      <c r="J77">
        <v>12</v>
      </c>
      <c r="K77">
        <v>12</v>
      </c>
      <c r="L77">
        <v>12</v>
      </c>
      <c r="M77">
        <v>12</v>
      </c>
      <c r="N77">
        <v>12</v>
      </c>
      <c r="O77">
        <v>12</v>
      </c>
      <c r="P77">
        <v>12</v>
      </c>
      <c r="Q77">
        <v>12</v>
      </c>
      <c r="R77">
        <v>12</v>
      </c>
      <c r="S77">
        <v>12</v>
      </c>
      <c r="T77">
        <v>12</v>
      </c>
      <c r="U77">
        <v>12</v>
      </c>
      <c r="V77">
        <v>12</v>
      </c>
      <c r="W77">
        <v>17</v>
      </c>
      <c r="X77">
        <v>12</v>
      </c>
      <c r="Y77">
        <v>12</v>
      </c>
      <c r="Z77">
        <v>12</v>
      </c>
      <c r="AA77">
        <v>12</v>
      </c>
      <c r="AB77">
        <v>12</v>
      </c>
      <c r="AC77">
        <v>12</v>
      </c>
      <c r="AD77">
        <v>12</v>
      </c>
      <c r="AE77">
        <v>12</v>
      </c>
      <c r="AF77">
        <v>12</v>
      </c>
      <c r="AG77">
        <v>12</v>
      </c>
    </row>
    <row r="78" spans="4:33" x14ac:dyDescent="0.3">
      <c r="D78" t="s">
        <v>41</v>
      </c>
      <c r="E78" s="86"/>
      <c r="F78" s="18">
        <v>8073</v>
      </c>
      <c r="G78">
        <v>12</v>
      </c>
      <c r="H78">
        <v>12</v>
      </c>
      <c r="I78">
        <v>12</v>
      </c>
      <c r="J78">
        <v>12</v>
      </c>
      <c r="K78">
        <v>12</v>
      </c>
      <c r="L78">
        <v>12</v>
      </c>
      <c r="M78">
        <v>12</v>
      </c>
      <c r="N78">
        <v>12</v>
      </c>
      <c r="O78">
        <v>12</v>
      </c>
      <c r="P78">
        <v>12</v>
      </c>
      <c r="Q78">
        <v>12</v>
      </c>
      <c r="R78">
        <v>12</v>
      </c>
      <c r="S78">
        <v>12</v>
      </c>
      <c r="T78">
        <v>12</v>
      </c>
      <c r="U78">
        <v>12</v>
      </c>
      <c r="V78">
        <v>12</v>
      </c>
      <c r="W78">
        <v>12</v>
      </c>
      <c r="X78">
        <v>17</v>
      </c>
      <c r="Y78">
        <v>12</v>
      </c>
      <c r="Z78">
        <v>12</v>
      </c>
      <c r="AA78">
        <v>12</v>
      </c>
      <c r="AB78">
        <v>12</v>
      </c>
      <c r="AC78">
        <v>12</v>
      </c>
      <c r="AD78">
        <v>12</v>
      </c>
      <c r="AE78">
        <v>12</v>
      </c>
      <c r="AF78">
        <v>12</v>
      </c>
      <c r="AG78">
        <v>12</v>
      </c>
    </row>
    <row r="79" spans="4:33" x14ac:dyDescent="0.3">
      <c r="D79" t="s">
        <v>42</v>
      </c>
      <c r="E79" s="86"/>
      <c r="F79" s="18">
        <v>8274</v>
      </c>
      <c r="G79">
        <v>12</v>
      </c>
      <c r="H79">
        <v>12</v>
      </c>
      <c r="I79">
        <v>12</v>
      </c>
      <c r="J79">
        <v>12</v>
      </c>
      <c r="K79">
        <v>12</v>
      </c>
      <c r="L79">
        <v>12</v>
      </c>
      <c r="M79">
        <v>12</v>
      </c>
      <c r="N79">
        <v>12</v>
      </c>
      <c r="O79">
        <v>12</v>
      </c>
      <c r="P79">
        <v>12</v>
      </c>
      <c r="Q79">
        <v>12</v>
      </c>
      <c r="R79">
        <v>12</v>
      </c>
      <c r="S79">
        <v>12</v>
      </c>
      <c r="T79">
        <v>12</v>
      </c>
      <c r="U79">
        <v>12</v>
      </c>
      <c r="V79">
        <v>12</v>
      </c>
      <c r="W79">
        <v>12</v>
      </c>
      <c r="X79">
        <v>12</v>
      </c>
      <c r="Y79">
        <v>17</v>
      </c>
      <c r="Z79">
        <v>12</v>
      </c>
      <c r="AA79">
        <v>12</v>
      </c>
      <c r="AB79">
        <v>12</v>
      </c>
      <c r="AC79">
        <v>12</v>
      </c>
      <c r="AD79">
        <v>12</v>
      </c>
      <c r="AE79">
        <v>12</v>
      </c>
      <c r="AF79">
        <v>12</v>
      </c>
      <c r="AG79">
        <v>12</v>
      </c>
    </row>
    <row r="80" spans="4:33" x14ac:dyDescent="0.3">
      <c r="D80" t="s">
        <v>43</v>
      </c>
      <c r="E80" s="86"/>
      <c r="F80" s="18">
        <v>8278</v>
      </c>
      <c r="G80">
        <v>7</v>
      </c>
      <c r="H80">
        <v>7</v>
      </c>
      <c r="I80">
        <v>7</v>
      </c>
      <c r="J80">
        <v>7</v>
      </c>
      <c r="K80">
        <v>7</v>
      </c>
      <c r="L80">
        <v>7</v>
      </c>
      <c r="M80">
        <v>7</v>
      </c>
      <c r="N80">
        <v>7</v>
      </c>
      <c r="O80">
        <v>7</v>
      </c>
      <c r="P80">
        <v>7</v>
      </c>
      <c r="Q80">
        <v>7</v>
      </c>
      <c r="R80">
        <v>7</v>
      </c>
      <c r="S80">
        <v>12</v>
      </c>
      <c r="T80">
        <v>7</v>
      </c>
      <c r="U80">
        <v>7</v>
      </c>
      <c r="V80">
        <v>12</v>
      </c>
      <c r="W80">
        <v>7</v>
      </c>
      <c r="X80">
        <v>7</v>
      </c>
      <c r="Y80">
        <v>7</v>
      </c>
      <c r="Z80">
        <v>17</v>
      </c>
      <c r="AA80">
        <v>12</v>
      </c>
      <c r="AB80">
        <v>7</v>
      </c>
      <c r="AC80">
        <v>7</v>
      </c>
      <c r="AD80">
        <v>12</v>
      </c>
      <c r="AE80">
        <v>12</v>
      </c>
      <c r="AF80">
        <v>7</v>
      </c>
      <c r="AG80">
        <v>7</v>
      </c>
    </row>
    <row r="81" spans="4:33" x14ac:dyDescent="0.3">
      <c r="D81" t="s">
        <v>44</v>
      </c>
      <c r="E81" s="86"/>
      <c r="F81" s="18">
        <v>8283</v>
      </c>
      <c r="G81">
        <v>7</v>
      </c>
      <c r="H81">
        <v>7</v>
      </c>
      <c r="I81">
        <v>7</v>
      </c>
      <c r="J81">
        <v>7</v>
      </c>
      <c r="K81">
        <v>7</v>
      </c>
      <c r="L81">
        <v>7</v>
      </c>
      <c r="M81">
        <v>7</v>
      </c>
      <c r="N81">
        <v>7</v>
      </c>
      <c r="O81">
        <v>7</v>
      </c>
      <c r="P81">
        <v>7</v>
      </c>
      <c r="Q81">
        <v>7</v>
      </c>
      <c r="R81">
        <v>7</v>
      </c>
      <c r="S81">
        <v>12</v>
      </c>
      <c r="T81">
        <v>7</v>
      </c>
      <c r="U81">
        <v>7</v>
      </c>
      <c r="V81">
        <v>12</v>
      </c>
      <c r="W81">
        <v>7</v>
      </c>
      <c r="X81">
        <v>7</v>
      </c>
      <c r="Y81">
        <v>7</v>
      </c>
      <c r="Z81">
        <v>12</v>
      </c>
      <c r="AA81">
        <v>19</v>
      </c>
      <c r="AB81">
        <v>7</v>
      </c>
      <c r="AC81">
        <v>7</v>
      </c>
      <c r="AD81">
        <v>12</v>
      </c>
      <c r="AE81">
        <v>12</v>
      </c>
      <c r="AF81">
        <v>7</v>
      </c>
      <c r="AG81">
        <v>7</v>
      </c>
    </row>
    <row r="82" spans="4:33" x14ac:dyDescent="0.3">
      <c r="D82" t="s">
        <v>45</v>
      </c>
      <c r="E82" s="86"/>
      <c r="F82" s="18">
        <v>8279</v>
      </c>
      <c r="G82">
        <v>12</v>
      </c>
      <c r="H82">
        <v>12</v>
      </c>
      <c r="I82">
        <v>12</v>
      </c>
      <c r="J82">
        <v>12</v>
      </c>
      <c r="K82">
        <v>12</v>
      </c>
      <c r="L82">
        <v>12</v>
      </c>
      <c r="M82">
        <v>12</v>
      </c>
      <c r="N82">
        <v>12</v>
      </c>
      <c r="O82">
        <v>12</v>
      </c>
      <c r="P82">
        <v>12</v>
      </c>
      <c r="Q82">
        <v>12</v>
      </c>
      <c r="R82">
        <v>12</v>
      </c>
      <c r="S82">
        <v>12</v>
      </c>
      <c r="T82">
        <v>12</v>
      </c>
      <c r="U82">
        <v>12</v>
      </c>
      <c r="V82">
        <v>12</v>
      </c>
      <c r="W82">
        <v>12</v>
      </c>
      <c r="X82">
        <v>12</v>
      </c>
      <c r="Y82">
        <v>12</v>
      </c>
      <c r="Z82">
        <v>12</v>
      </c>
      <c r="AA82">
        <v>12</v>
      </c>
      <c r="AB82">
        <v>17</v>
      </c>
      <c r="AC82">
        <v>12</v>
      </c>
      <c r="AD82">
        <v>12</v>
      </c>
      <c r="AE82">
        <v>12</v>
      </c>
      <c r="AF82">
        <v>12</v>
      </c>
      <c r="AG82">
        <v>12</v>
      </c>
    </row>
    <row r="83" spans="4:33" x14ac:dyDescent="0.3">
      <c r="D83" t="s">
        <v>46</v>
      </c>
      <c r="E83" s="86"/>
      <c r="F83" s="18">
        <v>8282</v>
      </c>
      <c r="G83">
        <v>12</v>
      </c>
      <c r="H83">
        <v>12</v>
      </c>
      <c r="I83">
        <v>12</v>
      </c>
      <c r="J83">
        <v>12</v>
      </c>
      <c r="K83">
        <v>12</v>
      </c>
      <c r="L83">
        <v>12</v>
      </c>
      <c r="M83">
        <v>12</v>
      </c>
      <c r="N83">
        <v>12</v>
      </c>
      <c r="O83">
        <v>12</v>
      </c>
      <c r="P83">
        <v>12</v>
      </c>
      <c r="Q83">
        <v>12</v>
      </c>
      <c r="R83">
        <v>12</v>
      </c>
      <c r="S83">
        <v>12</v>
      </c>
      <c r="T83">
        <v>12</v>
      </c>
      <c r="U83">
        <v>12</v>
      </c>
      <c r="V83">
        <v>12</v>
      </c>
      <c r="W83">
        <v>12</v>
      </c>
      <c r="X83">
        <v>12</v>
      </c>
      <c r="Y83">
        <v>12</v>
      </c>
      <c r="Z83">
        <v>12</v>
      </c>
      <c r="AA83">
        <v>12</v>
      </c>
      <c r="AB83">
        <v>12</v>
      </c>
      <c r="AC83">
        <v>17</v>
      </c>
      <c r="AD83">
        <v>12</v>
      </c>
      <c r="AE83">
        <v>12</v>
      </c>
      <c r="AF83">
        <v>12</v>
      </c>
      <c r="AG83">
        <v>12</v>
      </c>
    </row>
    <row r="84" spans="4:33" x14ac:dyDescent="0.3">
      <c r="D84" t="s">
        <v>47</v>
      </c>
      <c r="E84" s="86"/>
      <c r="F84" s="18">
        <v>8367</v>
      </c>
      <c r="G84">
        <v>7</v>
      </c>
      <c r="H84">
        <v>7</v>
      </c>
      <c r="I84">
        <v>7</v>
      </c>
      <c r="J84">
        <v>7</v>
      </c>
      <c r="K84">
        <v>7</v>
      </c>
      <c r="L84">
        <v>7</v>
      </c>
      <c r="M84">
        <v>7</v>
      </c>
      <c r="N84">
        <v>7</v>
      </c>
      <c r="O84">
        <v>7</v>
      </c>
      <c r="P84">
        <v>7</v>
      </c>
      <c r="Q84">
        <v>7</v>
      </c>
      <c r="R84">
        <v>7</v>
      </c>
      <c r="S84">
        <v>12</v>
      </c>
      <c r="T84">
        <v>7</v>
      </c>
      <c r="U84">
        <v>7</v>
      </c>
      <c r="V84">
        <v>12</v>
      </c>
      <c r="W84">
        <v>7</v>
      </c>
      <c r="X84">
        <v>7</v>
      </c>
      <c r="Y84">
        <v>7</v>
      </c>
      <c r="Z84">
        <v>12</v>
      </c>
      <c r="AA84">
        <v>12</v>
      </c>
      <c r="AB84">
        <v>7</v>
      </c>
      <c r="AC84">
        <v>7</v>
      </c>
      <c r="AD84">
        <v>17</v>
      </c>
      <c r="AE84">
        <v>12</v>
      </c>
      <c r="AF84">
        <v>7</v>
      </c>
      <c r="AG84">
        <v>7</v>
      </c>
    </row>
    <row r="85" spans="4:33" x14ac:dyDescent="0.3">
      <c r="D85" t="s">
        <v>48</v>
      </c>
      <c r="E85" s="86"/>
      <c r="F85" s="19">
        <v>8380</v>
      </c>
      <c r="G85" s="20">
        <v>7</v>
      </c>
      <c r="H85" s="20">
        <v>7</v>
      </c>
      <c r="I85" s="20">
        <v>7</v>
      </c>
      <c r="J85" s="20">
        <v>7</v>
      </c>
      <c r="K85" s="20">
        <v>7</v>
      </c>
      <c r="L85" s="20">
        <v>7</v>
      </c>
      <c r="M85" s="20">
        <v>7</v>
      </c>
      <c r="N85" s="20">
        <v>7</v>
      </c>
      <c r="O85" s="20">
        <v>7</v>
      </c>
      <c r="P85" s="20">
        <v>7</v>
      </c>
      <c r="Q85" s="20">
        <v>7</v>
      </c>
      <c r="R85" s="20">
        <v>7</v>
      </c>
      <c r="S85" s="20">
        <v>12</v>
      </c>
      <c r="T85" s="20">
        <v>7</v>
      </c>
      <c r="U85" s="20">
        <v>7</v>
      </c>
      <c r="V85" s="20">
        <v>12</v>
      </c>
      <c r="W85" s="20">
        <v>7</v>
      </c>
      <c r="X85" s="20">
        <v>7</v>
      </c>
      <c r="Y85" s="20">
        <v>7</v>
      </c>
      <c r="Z85" s="20">
        <v>12</v>
      </c>
      <c r="AA85" s="20">
        <v>12</v>
      </c>
      <c r="AB85" s="20">
        <v>7</v>
      </c>
      <c r="AC85" s="20">
        <v>7</v>
      </c>
      <c r="AD85" s="20">
        <v>12</v>
      </c>
      <c r="AE85" s="20">
        <v>18</v>
      </c>
      <c r="AF85" s="20">
        <v>7</v>
      </c>
      <c r="AG85" s="20">
        <v>7</v>
      </c>
    </row>
    <row r="86" spans="4:33" x14ac:dyDescent="0.3">
      <c r="D86" t="s">
        <v>49</v>
      </c>
      <c r="E86" s="86"/>
      <c r="F86" s="18">
        <v>8369</v>
      </c>
      <c r="G86">
        <v>12</v>
      </c>
      <c r="H86">
        <v>12</v>
      </c>
      <c r="I86">
        <v>12</v>
      </c>
      <c r="J86">
        <v>12</v>
      </c>
      <c r="K86">
        <v>12</v>
      </c>
      <c r="L86">
        <v>12</v>
      </c>
      <c r="M86">
        <v>12</v>
      </c>
      <c r="N86">
        <v>12</v>
      </c>
      <c r="O86">
        <v>12</v>
      </c>
      <c r="P86">
        <v>12</v>
      </c>
      <c r="Q86">
        <v>12</v>
      </c>
      <c r="R86">
        <v>12</v>
      </c>
      <c r="S86">
        <v>12</v>
      </c>
      <c r="T86">
        <v>12</v>
      </c>
      <c r="U86">
        <v>12</v>
      </c>
      <c r="V86">
        <v>12</v>
      </c>
      <c r="W86">
        <v>12</v>
      </c>
      <c r="X86">
        <v>12</v>
      </c>
      <c r="Y86">
        <v>12</v>
      </c>
      <c r="Z86">
        <v>12</v>
      </c>
      <c r="AA86">
        <v>12</v>
      </c>
      <c r="AB86">
        <v>12</v>
      </c>
      <c r="AC86">
        <v>12</v>
      </c>
      <c r="AD86">
        <v>12</v>
      </c>
      <c r="AE86">
        <v>12</v>
      </c>
      <c r="AF86">
        <v>17</v>
      </c>
      <c r="AG86">
        <v>12</v>
      </c>
    </row>
    <row r="87" spans="4:33" x14ac:dyDescent="0.3">
      <c r="D87" t="s">
        <v>50</v>
      </c>
      <c r="E87" s="86"/>
      <c r="F87" s="18">
        <v>8479</v>
      </c>
      <c r="G87">
        <v>12</v>
      </c>
      <c r="H87">
        <v>12</v>
      </c>
      <c r="I87">
        <v>12</v>
      </c>
      <c r="J87">
        <v>12</v>
      </c>
      <c r="K87">
        <v>12</v>
      </c>
      <c r="L87">
        <v>12</v>
      </c>
      <c r="M87">
        <v>12</v>
      </c>
      <c r="N87">
        <v>12</v>
      </c>
      <c r="O87">
        <v>12</v>
      </c>
      <c r="P87">
        <v>12</v>
      </c>
      <c r="Q87">
        <v>12</v>
      </c>
      <c r="R87">
        <v>12</v>
      </c>
      <c r="S87">
        <v>12</v>
      </c>
      <c r="T87">
        <v>12</v>
      </c>
      <c r="U87">
        <v>12</v>
      </c>
      <c r="V87">
        <v>12</v>
      </c>
      <c r="W87">
        <v>12</v>
      </c>
      <c r="X87">
        <v>12</v>
      </c>
      <c r="Y87">
        <v>12</v>
      </c>
      <c r="Z87">
        <v>12</v>
      </c>
      <c r="AA87">
        <v>12</v>
      </c>
      <c r="AB87">
        <v>12</v>
      </c>
      <c r="AC87">
        <v>12</v>
      </c>
      <c r="AD87">
        <v>12</v>
      </c>
      <c r="AE87">
        <v>12</v>
      </c>
      <c r="AF87">
        <v>12</v>
      </c>
      <c r="AG87">
        <v>17</v>
      </c>
    </row>
    <row r="88" spans="4:33" x14ac:dyDescent="0.3">
      <c r="G88">
        <v>1</v>
      </c>
      <c r="H88">
        <v>2</v>
      </c>
      <c r="I88">
        <v>3</v>
      </c>
      <c r="J88">
        <v>4</v>
      </c>
      <c r="K88">
        <v>5</v>
      </c>
      <c r="L88">
        <v>6</v>
      </c>
      <c r="M88">
        <v>7</v>
      </c>
      <c r="N88">
        <v>8</v>
      </c>
      <c r="O88">
        <v>9</v>
      </c>
      <c r="P88">
        <v>10</v>
      </c>
      <c r="Q88">
        <v>11</v>
      </c>
      <c r="R88">
        <v>12</v>
      </c>
      <c r="S88">
        <v>13</v>
      </c>
      <c r="T88">
        <v>14</v>
      </c>
      <c r="U88">
        <v>15</v>
      </c>
      <c r="V88">
        <v>16</v>
      </c>
      <c r="W88">
        <v>17</v>
      </c>
      <c r="X88">
        <v>18</v>
      </c>
      <c r="Y88">
        <v>19</v>
      </c>
      <c r="Z88">
        <v>20</v>
      </c>
      <c r="AA88">
        <v>21</v>
      </c>
      <c r="AB88">
        <v>22</v>
      </c>
      <c r="AC88">
        <v>23</v>
      </c>
      <c r="AD88">
        <v>24</v>
      </c>
      <c r="AE88">
        <v>25</v>
      </c>
      <c r="AF88">
        <v>26</v>
      </c>
      <c r="AG88">
        <v>27</v>
      </c>
    </row>
  </sheetData>
  <mergeCells count="2">
    <mergeCell ref="B1:C1"/>
    <mergeCell ref="E60:E8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11</vt:i4>
      </vt:variant>
    </vt:vector>
  </HeadingPairs>
  <TitlesOfParts>
    <vt:vector size="15" baseType="lpstr">
      <vt:lpstr>Resumo</vt:lpstr>
      <vt:lpstr>retenção</vt:lpstr>
      <vt:lpstr>Planilha1</vt:lpstr>
      <vt:lpstr>Alíquotas</vt:lpstr>
      <vt:lpstr>Adc_IR</vt:lpstr>
      <vt:lpstr>Cofins</vt:lpstr>
      <vt:lpstr>Comércio</vt:lpstr>
      <vt:lpstr>CSLL</vt:lpstr>
      <vt:lpstr>DEPARA</vt:lpstr>
      <vt:lpstr>ICMS</vt:lpstr>
      <vt:lpstr>INSS</vt:lpstr>
      <vt:lpstr>IR</vt:lpstr>
      <vt:lpstr>ISS</vt:lpstr>
      <vt:lpstr>PIS</vt:lpstr>
      <vt:lpstr>Transporte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Becaleti</dc:creator>
  <cp:lastModifiedBy>Yuri Becaleti</cp:lastModifiedBy>
  <dcterms:created xsi:type="dcterms:W3CDTF">2018-02-26T12:25:31Z</dcterms:created>
  <dcterms:modified xsi:type="dcterms:W3CDTF">2022-05-25T12:57:01Z</dcterms:modified>
</cp:coreProperties>
</file>