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isabelagilberti/Desktop/Junior Year/Prin of Inv/Prin of Inv Project/Submit/"/>
    </mc:Choice>
  </mc:AlternateContent>
  <xr:revisionPtr revIDLastSave="0" documentId="8_{05ECFE34-B4B6-BF46-A0C1-EB15EDF91587}" xr6:coauthVersionLast="47" xr6:coauthVersionMax="47" xr10:uidLastSave="{00000000-0000-0000-0000-000000000000}"/>
  <bookViews>
    <workbookView xWindow="1320" yWindow="500" windowWidth="32280" windowHeight="20500" activeTab="3" xr2:uid="{00000000-000D-0000-FFFF-FFFF00000000}"/>
  </bookViews>
  <sheets>
    <sheet name="Balance Sheet" sheetId="2" r:id="rId1"/>
    <sheet name="Income Statement" sheetId="1" r:id="rId2"/>
    <sheet name="Cash Flow Statement" sheetId="3" r:id="rId3"/>
    <sheet name="Ratio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G21" i="4"/>
  <c r="H16" i="4"/>
  <c r="G16" i="4"/>
  <c r="F16" i="4"/>
  <c r="D21" i="4"/>
  <c r="C21" i="4"/>
  <c r="C16" i="4"/>
  <c r="D16" i="4"/>
  <c r="B16" i="4"/>
  <c r="F19" i="4"/>
  <c r="D19" i="4"/>
  <c r="C19" i="4"/>
  <c r="B19" i="4"/>
  <c r="H13" i="4"/>
  <c r="G13" i="4"/>
  <c r="F13" i="4"/>
  <c r="D13" i="4"/>
  <c r="C13" i="4"/>
  <c r="B13" i="4"/>
  <c r="D10" i="2"/>
  <c r="C10" i="2"/>
  <c r="B10" i="2"/>
  <c r="F21" i="4" l="1"/>
  <c r="B21" i="4"/>
</calcChain>
</file>

<file path=xl/sharedStrings.xml><?xml version="1.0" encoding="utf-8"?>
<sst xmlns="http://schemas.openxmlformats.org/spreadsheetml/2006/main" count="126" uniqueCount="92">
  <si>
    <t>Home Depot</t>
  </si>
  <si>
    <t>Lowe's</t>
  </si>
  <si>
    <t>FY 2022</t>
  </si>
  <si>
    <t>FY 2023</t>
  </si>
  <si>
    <t>FY 2024</t>
  </si>
  <si>
    <t>Revenue</t>
  </si>
  <si>
    <t>Cost of sales</t>
  </si>
  <si>
    <t>Gross Profit</t>
  </si>
  <si>
    <t>SG&amp;A</t>
  </si>
  <si>
    <t>Dep and Amort</t>
  </si>
  <si>
    <t>Interest income</t>
  </si>
  <si>
    <t>Interest expense</t>
  </si>
  <si>
    <t>Pre-tax Profit</t>
  </si>
  <si>
    <t>Net Income</t>
  </si>
  <si>
    <t>Cash and cash equivalents</t>
  </si>
  <si>
    <t>Receivables</t>
  </si>
  <si>
    <t>Inventories</t>
  </si>
  <si>
    <t>Other current assets</t>
  </si>
  <si>
    <t>Current Assets</t>
  </si>
  <si>
    <t>PP&amp;E (net)</t>
  </si>
  <si>
    <t>Goodwill</t>
  </si>
  <si>
    <t>Other assets</t>
  </si>
  <si>
    <t>Total Assets</t>
  </si>
  <si>
    <t xml:space="preserve"> </t>
  </si>
  <si>
    <t>Payables</t>
  </si>
  <si>
    <t>Accrued salaries</t>
  </si>
  <si>
    <t>Deferred revenue</t>
  </si>
  <si>
    <t>Other current liabilites</t>
  </si>
  <si>
    <t>Total Current Liabilites</t>
  </si>
  <si>
    <t>Debt</t>
  </si>
  <si>
    <t>Deferred income taxes</t>
  </si>
  <si>
    <t>Total Liabilites</t>
  </si>
  <si>
    <t>Common stock</t>
  </si>
  <si>
    <t>Retained earnings</t>
  </si>
  <si>
    <t>OCI</t>
  </si>
  <si>
    <t>Treasury stock</t>
  </si>
  <si>
    <t>Total Equity</t>
  </si>
  <si>
    <t>Cash Flow From Operating Activites</t>
  </si>
  <si>
    <t>Net income</t>
  </si>
  <si>
    <t>Impairment</t>
  </si>
  <si>
    <t>—</t>
  </si>
  <si>
    <t>Payables and accrued expenses</t>
  </si>
  <si>
    <t>Other</t>
  </si>
  <si>
    <t>Cash From Operating Activites</t>
  </si>
  <si>
    <t>Cash Flows From Investing Activities</t>
  </si>
  <si>
    <t>Cash From Investing Activites</t>
  </si>
  <si>
    <t>Cash Flows From Financing Activities</t>
  </si>
  <si>
    <t xml:space="preserve">Repayment of debt
</t>
  </si>
  <si>
    <t>Cash From Financing Activites</t>
  </si>
  <si>
    <t>Current</t>
  </si>
  <si>
    <t>Quick</t>
  </si>
  <si>
    <t>Cash</t>
  </si>
  <si>
    <t>Inventory turnover</t>
  </si>
  <si>
    <t>Liabilities to equity</t>
  </si>
  <si>
    <t>Liabilities to assets</t>
  </si>
  <si>
    <t>Equity multiplier</t>
  </si>
  <si>
    <t>Avg. Equity</t>
  </si>
  <si>
    <t>Avg. Total Assets</t>
  </si>
  <si>
    <t>Gross profit margin</t>
  </si>
  <si>
    <t>Return on Avg. Assets</t>
  </si>
  <si>
    <t>DuPont Analysis</t>
  </si>
  <si>
    <t>EV/EBITDA (Latest year only)</t>
  </si>
  <si>
    <t>P/E (Latest year only)</t>
  </si>
  <si>
    <r>
      <t xml:space="preserve">Total asset turnover
</t>
    </r>
    <r>
      <rPr>
        <i/>
        <sz val="12"/>
        <color rgb="FF000000"/>
        <rFont val="Times New Roman"/>
        <family val="1"/>
      </rPr>
      <t>Revenue/Avg Assets</t>
    </r>
  </si>
  <si>
    <r>
      <t xml:space="preserve">Average tot assets
</t>
    </r>
    <r>
      <rPr>
        <i/>
        <sz val="12"/>
        <color rgb="FF000000"/>
        <rFont val="Times New Roman"/>
        <family val="1"/>
      </rPr>
      <t>(Assets CY + Assets PY) / 2</t>
    </r>
  </si>
  <si>
    <r>
      <t xml:space="preserve">Average inventory
</t>
    </r>
    <r>
      <rPr>
        <i/>
        <sz val="12"/>
        <color rgb="FF000000"/>
        <rFont val="Times New Roman"/>
        <family val="1"/>
      </rPr>
      <t>(Inv CY + Inv PY) / 2</t>
    </r>
  </si>
  <si>
    <r>
      <t xml:space="preserve">Days in inventory
</t>
    </r>
    <r>
      <rPr>
        <i/>
        <sz val="12"/>
        <color rgb="FF000000"/>
        <rFont val="Times New Roman"/>
        <family val="1"/>
      </rPr>
      <t>Days Inventory Outstanding</t>
    </r>
  </si>
  <si>
    <r>
      <t xml:space="preserve">Debt-equity ratio
</t>
    </r>
    <r>
      <rPr>
        <i/>
        <sz val="12"/>
        <color rgb="FF000000"/>
        <rFont val="Times New Roman"/>
        <family val="1"/>
      </rPr>
      <t>Total Debt/Equity (balance sheet)</t>
    </r>
  </si>
  <si>
    <r>
      <t xml:space="preserve">Debt-assets ratio
</t>
    </r>
    <r>
      <rPr>
        <i/>
        <sz val="12"/>
        <color rgb="FF000000"/>
        <rFont val="Times New Roman"/>
        <family val="1"/>
      </rPr>
      <t>Total Debt/Total Assets (balance sheet)</t>
    </r>
  </si>
  <si>
    <r>
      <t xml:space="preserve">EM using Avgs.
</t>
    </r>
    <r>
      <rPr>
        <i/>
        <sz val="12"/>
        <color rgb="FF000000"/>
        <rFont val="Times New Roman"/>
        <family val="1"/>
      </rPr>
      <t>Same as Financial Leverage</t>
    </r>
  </si>
  <si>
    <r>
      <t xml:space="preserve">Financial leverage
</t>
    </r>
    <r>
      <rPr>
        <i/>
        <sz val="12"/>
        <color rgb="FF000000"/>
        <rFont val="Times New Roman"/>
        <family val="1"/>
      </rPr>
      <t>Avg Assets/Avg Equity</t>
    </r>
  </si>
  <si>
    <t>Proceeds from issuance of debt</t>
  </si>
  <si>
    <t xml:space="preserve">Capital expenditures
</t>
  </si>
  <si>
    <t>Changes in operating assets and liabilites</t>
  </si>
  <si>
    <t>EPS (Latest year only)</t>
  </si>
  <si>
    <t>Business acquistions</t>
  </si>
  <si>
    <t>Proceeds from issuance of common stock</t>
  </si>
  <si>
    <t xml:space="preserve">Other </t>
  </si>
  <si>
    <t>Operating Income</t>
  </si>
  <si>
    <t>Income Tax Expense</t>
  </si>
  <si>
    <t>Cash dividends</t>
  </si>
  <si>
    <t>Repurchases of common stock</t>
  </si>
  <si>
    <t>SBC</t>
  </si>
  <si>
    <t>D&amp;A</t>
  </si>
  <si>
    <t>Operating profit margin</t>
  </si>
  <si>
    <t>Net profit margin</t>
  </si>
  <si>
    <t>Return on Avg. Equity</t>
  </si>
  <si>
    <t>Tax burden</t>
  </si>
  <si>
    <t>Other LT liabilites</t>
  </si>
  <si>
    <t>Source: finance.yahoo.com</t>
  </si>
  <si>
    <t>Year: 10/31/2024</t>
  </si>
  <si>
    <t>Isabela Gilberti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</si>
</sst>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0.000"/>
  </numFmts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232A3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4" fontId="2" fillId="2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Font="1" applyFill="1"/>
    <xf numFmtId="3" fontId="2" fillId="2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right"/>
    </xf>
    <xf numFmtId="164" fontId="3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3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0" fontId="2" fillId="3" borderId="0" xfId="0" applyFont="1" applyFill="1"/>
    <xf numFmtId="164" fontId="1" fillId="0" borderId="0" xfId="0" applyNumberFormat="1" applyFont="1"/>
    <xf numFmtId="4" fontId="2" fillId="0" borderId="0" xfId="0" applyNumberFormat="1" applyFont="1"/>
    <xf numFmtId="0" fontId="1" fillId="4" borderId="0" xfId="0" applyFont="1" applyFill="1"/>
    <xf numFmtId="0" fontId="6" fillId="0" borderId="0" xfId="0" applyFont="1"/>
    <xf numFmtId="0" fontId="2" fillId="4" borderId="0" xfId="0" applyFont="1" applyFill="1"/>
    <xf numFmtId="14" fontId="1" fillId="4" borderId="0" xfId="0" applyNumberFormat="1" applyFont="1" applyFill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98"/>
  <sheetViews>
    <sheetView topLeftCell="A4" zoomScale="164" workbookViewId="0">
      <pane xSplit="1" topLeftCell="B1" activePane="topRight" state="frozen"/>
      <selection pane="topRight" activeCell="B24" sqref="B24"/>
    </sheetView>
  </sheetViews>
  <sheetFormatPr baseColWidth="10" defaultColWidth="12.6640625" defaultRowHeight="15.75" customHeight="1" x14ac:dyDescent="0.2"/>
  <cols>
    <col min="1" max="1" width="26.5" style="3" customWidth="1"/>
    <col min="2" max="9" width="12.6640625" style="3"/>
    <col min="10" max="10" width="13.5" style="3" customWidth="1"/>
    <col min="11" max="16384" width="12.6640625" style="3"/>
  </cols>
  <sheetData>
    <row r="1" spans="1:25" ht="16" x14ac:dyDescent="0.2">
      <c r="B1" s="42" t="s">
        <v>0</v>
      </c>
      <c r="C1" s="43"/>
      <c r="D1" s="43"/>
      <c r="F1" s="42" t="s">
        <v>1</v>
      </c>
      <c r="G1" s="43"/>
      <c r="H1" s="43"/>
      <c r="I1" s="2"/>
      <c r="J1" s="38" t="s">
        <v>91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2">
      <c r="B2" s="4">
        <v>2022</v>
      </c>
      <c r="C2" s="4">
        <v>2023</v>
      </c>
      <c r="D2" s="4">
        <v>2024</v>
      </c>
      <c r="F2" s="4">
        <v>2022</v>
      </c>
      <c r="G2" s="5">
        <v>2023</v>
      </c>
      <c r="H2" s="5">
        <v>2024</v>
      </c>
      <c r="I2" s="2"/>
      <c r="J2" s="41">
        <v>45756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">
      <c r="A3" s="6" t="s">
        <v>14</v>
      </c>
      <c r="B3" s="7">
        <v>2343</v>
      </c>
      <c r="C3" s="7">
        <v>2757</v>
      </c>
      <c r="D3" s="7">
        <v>3760</v>
      </c>
      <c r="F3" s="8">
        <v>1404</v>
      </c>
      <c r="G3" s="8">
        <v>1732</v>
      </c>
      <c r="H3" s="9">
        <v>1228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">
      <c r="A4" s="6" t="s">
        <v>15</v>
      </c>
      <c r="B4" s="7">
        <v>1731</v>
      </c>
      <c r="C4" s="7">
        <v>1874</v>
      </c>
      <c r="D4" s="7">
        <v>1912</v>
      </c>
      <c r="F4" s="3">
        <v>0</v>
      </c>
      <c r="G4" s="2">
        <v>0</v>
      </c>
      <c r="H4" s="2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">
      <c r="A5" s="6" t="s">
        <v>16</v>
      </c>
      <c r="B5" s="37">
        <v>22068</v>
      </c>
      <c r="C5" s="37">
        <v>24886</v>
      </c>
      <c r="D5" s="37">
        <v>20976</v>
      </c>
      <c r="F5" s="37">
        <v>17605</v>
      </c>
      <c r="G5" s="37">
        <v>18532</v>
      </c>
      <c r="H5" s="37">
        <v>16894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">
      <c r="A6" s="10" t="s">
        <v>17</v>
      </c>
      <c r="B6" s="37">
        <v>2913</v>
      </c>
      <c r="C6" s="37">
        <v>2954</v>
      </c>
      <c r="D6" s="37">
        <v>3127</v>
      </c>
      <c r="F6" s="37">
        <v>1051</v>
      </c>
      <c r="G6" s="37">
        <v>1178</v>
      </c>
      <c r="H6" s="3">
        <v>949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">
      <c r="A7" s="3" t="s">
        <v>18</v>
      </c>
      <c r="B7" s="37">
        <v>29055</v>
      </c>
      <c r="C7" s="37">
        <v>32471</v>
      </c>
      <c r="D7" s="37">
        <v>29775</v>
      </c>
      <c r="F7" s="37">
        <v>20060</v>
      </c>
      <c r="G7" s="37">
        <v>21442</v>
      </c>
      <c r="H7" s="37">
        <v>19071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">
      <c r="A8" s="6" t="s">
        <v>19</v>
      </c>
      <c r="B8" s="37">
        <v>31167</v>
      </c>
      <c r="C8" s="37">
        <v>32572</v>
      </c>
      <c r="D8" s="37">
        <v>34038</v>
      </c>
      <c r="F8" s="37">
        <v>23179</v>
      </c>
      <c r="G8" s="37">
        <v>21085</v>
      </c>
      <c r="H8" s="37">
        <v>21386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 x14ac:dyDescent="0.2">
      <c r="A9" s="6" t="s">
        <v>20</v>
      </c>
      <c r="B9" s="37">
        <v>7449</v>
      </c>
      <c r="C9" s="37">
        <v>7444</v>
      </c>
      <c r="D9" s="37">
        <v>8455</v>
      </c>
      <c r="F9" s="3">
        <v>311</v>
      </c>
      <c r="G9" s="3">
        <v>311</v>
      </c>
      <c r="H9" s="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">
      <c r="A10" s="6" t="s">
        <v>21</v>
      </c>
      <c r="B10" s="13">
        <f t="shared" ref="B10:D10" si="0">B11-(SUM(B7:B9))</f>
        <v>4205</v>
      </c>
      <c r="C10" s="13">
        <f t="shared" si="0"/>
        <v>3958</v>
      </c>
      <c r="D10" s="13">
        <f t="shared" si="0"/>
        <v>4262</v>
      </c>
      <c r="F10" s="14">
        <v>1090</v>
      </c>
      <c r="G10" s="14">
        <v>870</v>
      </c>
      <c r="H10" s="14">
        <v>1338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">
      <c r="A11" s="3" t="s">
        <v>22</v>
      </c>
      <c r="B11" s="7">
        <v>71876</v>
      </c>
      <c r="C11" s="7">
        <v>76445</v>
      </c>
      <c r="D11" s="7">
        <v>76530</v>
      </c>
      <c r="F11" s="8">
        <v>44640</v>
      </c>
      <c r="G11" s="8">
        <v>43708</v>
      </c>
      <c r="H11" s="8">
        <v>41795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">
      <c r="B12" s="11"/>
      <c r="C12" s="11"/>
      <c r="D12" s="11"/>
      <c r="G12" s="2"/>
      <c r="H12" s="2" t="s">
        <v>23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2">
      <c r="A13" s="6" t="s">
        <v>24</v>
      </c>
      <c r="B13" s="7">
        <v>13462</v>
      </c>
      <c r="C13" s="7">
        <v>10665</v>
      </c>
      <c r="D13" s="7">
        <v>9178</v>
      </c>
      <c r="F13" s="8">
        <v>11354</v>
      </c>
      <c r="G13" s="8">
        <v>10524</v>
      </c>
      <c r="H13" s="8">
        <v>8704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">
      <c r="A14" s="6" t="s">
        <v>25</v>
      </c>
      <c r="B14" s="15">
        <v>6119</v>
      </c>
      <c r="C14" s="15">
        <v>5618</v>
      </c>
      <c r="D14" s="15">
        <v>6053</v>
      </c>
      <c r="F14" s="15">
        <v>1806</v>
      </c>
      <c r="G14" s="16">
        <v>1343</v>
      </c>
      <c r="H14" s="16">
        <v>1145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">
      <c r="A15" s="6" t="s">
        <v>26</v>
      </c>
      <c r="B15" s="7">
        <v>3596</v>
      </c>
      <c r="C15" s="7">
        <v>3064</v>
      </c>
      <c r="D15" s="7">
        <v>2762</v>
      </c>
      <c r="F15" s="7">
        <v>1914</v>
      </c>
      <c r="G15" s="7">
        <v>1603</v>
      </c>
      <c r="H15" s="7">
        <v>1408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6" t="s">
        <v>27</v>
      </c>
      <c r="B16" s="37">
        <v>4444</v>
      </c>
      <c r="C16" s="37">
        <v>4370</v>
      </c>
      <c r="D16" s="37">
        <v>4070</v>
      </c>
      <c r="F16" s="37">
        <v>4064</v>
      </c>
      <c r="G16" s="37">
        <v>3783</v>
      </c>
      <c r="H16" s="37">
        <v>3573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">
      <c r="A17" s="6" t="s">
        <v>28</v>
      </c>
      <c r="B17" s="7">
        <v>28693</v>
      </c>
      <c r="C17" s="7">
        <v>23110</v>
      </c>
      <c r="D17" s="7">
        <v>22015</v>
      </c>
      <c r="F17" s="7">
        <v>19668</v>
      </c>
      <c r="G17" s="7">
        <v>19511</v>
      </c>
      <c r="H17" s="7">
        <v>15568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">
      <c r="A18" s="6" t="s">
        <v>29</v>
      </c>
      <c r="B18" s="37">
        <v>44124</v>
      </c>
      <c r="C18" s="37">
        <v>47838</v>
      </c>
      <c r="D18" s="37">
        <v>48751</v>
      </c>
      <c r="F18" s="37">
        <v>27980</v>
      </c>
      <c r="G18" s="37">
        <v>36262</v>
      </c>
      <c r="H18" s="37">
        <v>38917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">
      <c r="A19" s="6" t="s">
        <v>30</v>
      </c>
      <c r="B19" s="17">
        <v>909</v>
      </c>
      <c r="C19" s="7">
        <v>1019</v>
      </c>
      <c r="D19" s="17">
        <v>863</v>
      </c>
      <c r="F19" s="11">
        <v>0</v>
      </c>
      <c r="G19" s="12">
        <v>0</v>
      </c>
      <c r="H19" s="1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">
      <c r="A20" s="6" t="s">
        <v>88</v>
      </c>
      <c r="B20" s="37">
        <v>2922</v>
      </c>
      <c r="C20" s="37">
        <v>3585</v>
      </c>
      <c r="D20" s="37">
        <v>3646</v>
      </c>
      <c r="F20" s="37">
        <v>1908</v>
      </c>
      <c r="G20" s="37">
        <v>2063</v>
      </c>
      <c r="H20" s="37">
        <v>2156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">
      <c r="A21" s="6" t="s">
        <v>31</v>
      </c>
      <c r="B21" s="7">
        <v>73572</v>
      </c>
      <c r="C21" s="7">
        <v>74883</v>
      </c>
      <c r="D21" s="7">
        <v>75486</v>
      </c>
      <c r="F21" s="8">
        <v>49456</v>
      </c>
      <c r="G21" s="8">
        <v>57962</v>
      </c>
      <c r="H21" s="8">
        <v>56845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">
      <c r="B22" s="11"/>
      <c r="C22" s="11"/>
      <c r="D22" s="1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">
      <c r="A23" s="6" t="s">
        <v>32</v>
      </c>
      <c r="B23" s="17">
        <v>12222</v>
      </c>
      <c r="C23" s="17">
        <v>12682</v>
      </c>
      <c r="D23" s="17">
        <v>13237</v>
      </c>
      <c r="F23" s="9">
        <v>335</v>
      </c>
      <c r="G23" s="9">
        <v>301</v>
      </c>
      <c r="H23" s="9">
        <v>287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">
      <c r="A24" s="6" t="s">
        <v>33</v>
      </c>
      <c r="B24" s="37">
        <v>67580</v>
      </c>
      <c r="C24" s="37">
        <v>76896</v>
      </c>
      <c r="D24" s="37">
        <v>83656</v>
      </c>
      <c r="F24" s="37">
        <v>-5115</v>
      </c>
      <c r="G24" s="37">
        <v>-14862</v>
      </c>
      <c r="H24" s="37">
        <v>-15637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6" x14ac:dyDescent="0.2">
      <c r="A25" s="6" t="s">
        <v>34</v>
      </c>
      <c r="B25" s="3">
        <v>-704</v>
      </c>
      <c r="C25" s="3">
        <v>-718</v>
      </c>
      <c r="D25" s="3">
        <v>-477</v>
      </c>
      <c r="F25" s="9">
        <v>-36</v>
      </c>
      <c r="G25" s="9">
        <v>307</v>
      </c>
      <c r="H25" s="9">
        <v>300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">
      <c r="A26" s="6" t="s">
        <v>35</v>
      </c>
      <c r="B26" s="37">
        <v>80794</v>
      </c>
      <c r="C26" s="37">
        <v>87298</v>
      </c>
      <c r="D26" s="37">
        <v>95372</v>
      </c>
      <c r="F26" s="3">
        <v>0</v>
      </c>
      <c r="G26" s="3">
        <v>0</v>
      </c>
      <c r="H26" s="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">
      <c r="A27" s="6" t="s">
        <v>36</v>
      </c>
      <c r="B27" s="7">
        <v>-1696</v>
      </c>
      <c r="C27" s="7">
        <v>1562</v>
      </c>
      <c r="D27" s="7">
        <v>1044</v>
      </c>
      <c r="F27" s="8">
        <v>-4816</v>
      </c>
      <c r="G27" s="8">
        <v>-14254</v>
      </c>
      <c r="H27" s="8">
        <v>-15050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B28" s="11"/>
      <c r="C28" s="11"/>
      <c r="D28" s="1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>
      <c r="A29" s="2"/>
      <c r="B29" s="44"/>
      <c r="C29" s="43"/>
      <c r="D29" s="43"/>
      <c r="E29" s="43"/>
      <c r="F29" s="43"/>
      <c r="G29" s="43"/>
      <c r="H29" s="4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">
      <c r="A30" s="2"/>
      <c r="B30" s="12"/>
      <c r="C30" s="12"/>
      <c r="D30" s="12"/>
      <c r="E30" s="2"/>
      <c r="F30" s="18"/>
      <c r="G30" s="18"/>
      <c r="H30" s="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">
      <c r="A31" s="2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">
      <c r="A32" s="2"/>
      <c r="B32" s="12"/>
      <c r="C32" s="12"/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">
      <c r="A33" s="2"/>
      <c r="B33" s="12"/>
      <c r="C33" s="1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">
      <c r="A34" s="2"/>
      <c r="B34" s="12"/>
      <c r="C34" s="12"/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">
      <c r="A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mergeCells count="3">
    <mergeCell ref="B1:D1"/>
    <mergeCell ref="F1:H1"/>
    <mergeCell ref="B29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6"/>
  <sheetViews>
    <sheetView zoomScale="138" workbookViewId="0">
      <pane xSplit="1" topLeftCell="B1" activePane="topRight" state="frozen"/>
      <selection pane="topRight" activeCell="C12" sqref="C12"/>
    </sheetView>
  </sheetViews>
  <sheetFormatPr baseColWidth="10" defaultColWidth="12.6640625" defaultRowHeight="15.75" customHeight="1" x14ac:dyDescent="0.2"/>
  <cols>
    <col min="1" max="1" width="28.83203125" style="3" customWidth="1"/>
    <col min="2" max="3" width="12.6640625" style="3"/>
    <col min="4" max="4" width="17.83203125" style="3" customWidth="1"/>
    <col min="5" max="9" width="12.6640625" style="3"/>
    <col min="10" max="10" width="14.33203125" style="3" customWidth="1"/>
    <col min="11" max="16384" width="12.6640625" style="3"/>
  </cols>
  <sheetData>
    <row r="1" spans="1:24" ht="16" x14ac:dyDescent="0.2">
      <c r="B1" s="42" t="s">
        <v>0</v>
      </c>
      <c r="C1" s="43"/>
      <c r="D1" s="43"/>
      <c r="F1" s="42" t="s">
        <v>1</v>
      </c>
      <c r="G1" s="43"/>
      <c r="H1" s="43"/>
      <c r="I1" s="2"/>
      <c r="J1" s="38" t="s">
        <v>91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 x14ac:dyDescent="0.2">
      <c r="B2" s="19" t="s">
        <v>2</v>
      </c>
      <c r="C2" s="19" t="s">
        <v>3</v>
      </c>
      <c r="D2" s="19" t="s">
        <v>4</v>
      </c>
      <c r="F2" s="19" t="s">
        <v>2</v>
      </c>
      <c r="G2" s="19" t="s">
        <v>3</v>
      </c>
      <c r="H2" s="19" t="s">
        <v>4</v>
      </c>
      <c r="I2" s="2"/>
      <c r="J2" s="41">
        <v>45756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">
      <c r="A3" s="3" t="s">
        <v>5</v>
      </c>
      <c r="B3" s="7">
        <v>151157</v>
      </c>
      <c r="C3" s="7">
        <v>157403</v>
      </c>
      <c r="D3" s="7">
        <v>152669</v>
      </c>
      <c r="E3" s="11"/>
      <c r="F3" s="7">
        <v>96250</v>
      </c>
      <c r="G3" s="7">
        <v>97059</v>
      </c>
      <c r="H3" s="7">
        <v>86377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2">
      <c r="B4" s="11"/>
      <c r="C4" s="11"/>
      <c r="D4" s="11"/>
      <c r="E4" s="11"/>
      <c r="F4" s="11"/>
      <c r="G4" s="11"/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2">
      <c r="A5" s="3" t="s">
        <v>6</v>
      </c>
      <c r="B5" s="7">
        <v>100325</v>
      </c>
      <c r="C5" s="7">
        <v>104625</v>
      </c>
      <c r="D5" s="7">
        <v>101709</v>
      </c>
      <c r="E5" s="11"/>
      <c r="F5" s="11">
        <v>64194</v>
      </c>
      <c r="G5" s="11">
        <v>64802</v>
      </c>
      <c r="H5" s="11">
        <v>57533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">
      <c r="A6" s="3" t="s">
        <v>7</v>
      </c>
      <c r="B6" s="7">
        <v>50832</v>
      </c>
      <c r="C6" s="7">
        <v>52778</v>
      </c>
      <c r="D6" s="7">
        <v>50960</v>
      </c>
      <c r="E6" s="11"/>
      <c r="F6" s="7">
        <v>32056</v>
      </c>
      <c r="G6" s="7">
        <v>32257</v>
      </c>
      <c r="H6" s="7">
        <v>28844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">
      <c r="B7" s="11"/>
      <c r="C7" s="11"/>
      <c r="D7" s="11"/>
      <c r="E7" s="11"/>
      <c r="F7" s="11"/>
      <c r="G7" s="11"/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2">
      <c r="A8" s="3" t="s">
        <v>8</v>
      </c>
      <c r="B8" s="7">
        <v>25406</v>
      </c>
      <c r="C8" s="7">
        <v>26284</v>
      </c>
      <c r="D8" s="7">
        <v>26598</v>
      </c>
      <c r="E8" s="11"/>
      <c r="F8" s="7">
        <v>18301</v>
      </c>
      <c r="G8" s="7">
        <v>20332</v>
      </c>
      <c r="H8" s="7">
        <v>15570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">
      <c r="A9" s="3" t="s">
        <v>9</v>
      </c>
      <c r="B9" s="37">
        <v>2386</v>
      </c>
      <c r="C9" s="37">
        <v>2455</v>
      </c>
      <c r="D9" s="37">
        <v>2673</v>
      </c>
      <c r="E9" s="11"/>
      <c r="F9" s="3" t="s">
        <v>40</v>
      </c>
      <c r="G9" s="3" t="s">
        <v>40</v>
      </c>
      <c r="H9" s="3" t="s">
        <v>40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">
      <c r="A10" s="3" t="s">
        <v>78</v>
      </c>
      <c r="B10" s="37">
        <v>23040</v>
      </c>
      <c r="C10" s="37">
        <v>24039</v>
      </c>
      <c r="D10" s="37">
        <v>21689</v>
      </c>
      <c r="E10" s="11"/>
      <c r="F10" s="37">
        <v>12127</v>
      </c>
      <c r="G10" s="37">
        <v>12698</v>
      </c>
      <c r="H10" s="37">
        <v>11561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">
      <c r="B11" s="11"/>
      <c r="C11" s="11"/>
      <c r="D11" s="11"/>
      <c r="E11" s="11"/>
      <c r="F11" s="11"/>
      <c r="G11" s="11"/>
      <c r="H11" s="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 x14ac:dyDescent="0.2">
      <c r="A12" s="3" t="s">
        <v>10</v>
      </c>
      <c r="B12" s="17">
        <v>44</v>
      </c>
      <c r="C12" s="17">
        <v>55</v>
      </c>
      <c r="D12" s="17">
        <v>178</v>
      </c>
      <c r="E12" s="11"/>
      <c r="F12" s="17">
        <v>15</v>
      </c>
      <c r="G12" s="17">
        <v>41</v>
      </c>
      <c r="H12" s="17">
        <v>105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 x14ac:dyDescent="0.2">
      <c r="A13" s="3" t="s">
        <v>11</v>
      </c>
      <c r="B13" s="37">
        <v>1303</v>
      </c>
      <c r="C13" s="37">
        <v>1562</v>
      </c>
      <c r="D13" s="37">
        <v>1765</v>
      </c>
      <c r="E13" s="11"/>
      <c r="F13" s="3">
        <v>885</v>
      </c>
      <c r="G13" s="37">
        <v>1123</v>
      </c>
      <c r="H13" s="37">
        <v>1382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 x14ac:dyDescent="0.2">
      <c r="A14" s="3" t="s">
        <v>12</v>
      </c>
      <c r="B14" s="11">
        <v>21737</v>
      </c>
      <c r="C14" s="11">
        <v>22477</v>
      </c>
      <c r="D14" s="11">
        <v>19924</v>
      </c>
      <c r="E14" s="11"/>
      <c r="F14" s="11">
        <v>11208</v>
      </c>
      <c r="G14" s="11">
        <v>9036</v>
      </c>
      <c r="H14" s="11">
        <v>10175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 x14ac:dyDescent="0.2">
      <c r="A15" s="3" t="s">
        <v>79</v>
      </c>
      <c r="B15" s="37">
        <v>5304</v>
      </c>
      <c r="C15" s="37">
        <v>5372</v>
      </c>
      <c r="D15" s="37">
        <v>4781</v>
      </c>
      <c r="E15" s="11"/>
      <c r="F15" s="37">
        <v>2766</v>
      </c>
      <c r="G15" s="37">
        <v>2599</v>
      </c>
      <c r="H15" s="37">
        <v>2449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 x14ac:dyDescent="0.2">
      <c r="B16" s="11"/>
      <c r="C16" s="11"/>
      <c r="D16" s="11"/>
      <c r="E16" s="11"/>
      <c r="F16" s="11"/>
      <c r="G16" s="11"/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">
      <c r="A17" s="2" t="s">
        <v>13</v>
      </c>
      <c r="B17" s="7">
        <v>16433</v>
      </c>
      <c r="C17" s="7">
        <v>17105</v>
      </c>
      <c r="D17" s="7">
        <v>15143</v>
      </c>
      <c r="E17" s="12"/>
      <c r="F17" s="7">
        <v>8442</v>
      </c>
      <c r="G17" s="7">
        <v>6437</v>
      </c>
      <c r="H17" s="7">
        <v>7726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">
      <c r="B19" s="44"/>
      <c r="C19" s="43"/>
      <c r="D19" s="43"/>
      <c r="E19" s="43"/>
      <c r="F19" s="43"/>
      <c r="G19" s="43"/>
      <c r="H19" s="4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</sheetData>
  <mergeCells count="3">
    <mergeCell ref="B1:D1"/>
    <mergeCell ref="F1:H1"/>
    <mergeCell ref="B19:H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4"/>
  <sheetViews>
    <sheetView zoomScale="150" zoomScaleNormal="94" workbookViewId="0">
      <pane xSplit="1" topLeftCell="B1" activePane="topRight" state="frozen"/>
      <selection pane="topRight" activeCell="B1" sqref="B1"/>
    </sheetView>
  </sheetViews>
  <sheetFormatPr baseColWidth="10" defaultColWidth="12.6640625" defaultRowHeight="15.75" customHeight="1" x14ac:dyDescent="0.2"/>
  <cols>
    <col min="1" max="1" width="51.83203125" style="3" customWidth="1"/>
    <col min="2" max="9" width="12.6640625" style="3"/>
    <col min="10" max="10" width="13" style="3" customWidth="1"/>
    <col min="11" max="16384" width="12.6640625" style="3"/>
  </cols>
  <sheetData>
    <row r="1" spans="1:25" ht="16" x14ac:dyDescent="0.2">
      <c r="B1" s="34" t="s">
        <v>0</v>
      </c>
      <c r="F1" s="34" t="s">
        <v>1</v>
      </c>
      <c r="I1" s="2"/>
      <c r="J1" s="38" t="s">
        <v>91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2">
      <c r="B2" s="4" t="s">
        <v>2</v>
      </c>
      <c r="C2" s="4" t="s">
        <v>3</v>
      </c>
      <c r="D2" s="4" t="s">
        <v>4</v>
      </c>
      <c r="F2" s="4" t="s">
        <v>2</v>
      </c>
      <c r="G2" s="4" t="s">
        <v>3</v>
      </c>
      <c r="H2" s="4" t="s">
        <v>4</v>
      </c>
      <c r="I2" s="2"/>
      <c r="J2" s="41">
        <v>45756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">
      <c r="A3" s="20" t="s">
        <v>37</v>
      </c>
      <c r="B3" s="21"/>
      <c r="C3" s="21"/>
      <c r="D3" s="21"/>
      <c r="F3" s="21"/>
      <c r="G3" s="21"/>
      <c r="H3" s="2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">
      <c r="A4" s="6" t="s">
        <v>38</v>
      </c>
      <c r="B4" s="21">
        <v>16433</v>
      </c>
      <c r="C4" s="21">
        <v>17105</v>
      </c>
      <c r="D4" s="21">
        <v>15143</v>
      </c>
      <c r="F4" s="21">
        <v>8442</v>
      </c>
      <c r="G4" s="21">
        <v>6437</v>
      </c>
      <c r="H4" s="21">
        <v>7726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">
      <c r="A5" s="6"/>
      <c r="B5" s="21"/>
      <c r="C5" s="21"/>
      <c r="D5" s="21"/>
      <c r="F5" s="21"/>
      <c r="G5" s="21"/>
      <c r="H5" s="2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">
      <c r="A6" s="6" t="s">
        <v>83</v>
      </c>
      <c r="B6" s="21">
        <v>2862</v>
      </c>
      <c r="C6" s="21">
        <v>2975</v>
      </c>
      <c r="D6" s="21">
        <v>3247</v>
      </c>
      <c r="F6" s="21">
        <v>1882</v>
      </c>
      <c r="G6" s="21">
        <v>1981</v>
      </c>
      <c r="H6" s="21">
        <v>1923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">
      <c r="A7" s="6" t="s">
        <v>82</v>
      </c>
      <c r="B7" s="22">
        <v>399</v>
      </c>
      <c r="C7" s="22">
        <v>366</v>
      </c>
      <c r="D7" s="22">
        <v>380</v>
      </c>
      <c r="F7" s="22">
        <v>230</v>
      </c>
      <c r="G7" s="22">
        <v>223</v>
      </c>
      <c r="H7" s="22">
        <v>210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">
      <c r="A8" s="6" t="s">
        <v>39</v>
      </c>
      <c r="B8" s="3">
        <v>196</v>
      </c>
      <c r="C8" s="3">
        <v>271</v>
      </c>
      <c r="D8" s="3">
        <v>314</v>
      </c>
      <c r="F8" s="3">
        <v>551</v>
      </c>
      <c r="G8" s="3">
        <v>3069</v>
      </c>
      <c r="H8" s="3">
        <v>503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 x14ac:dyDescent="0.2">
      <c r="A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">
      <c r="A10" s="6" t="s">
        <v>73</v>
      </c>
      <c r="B10" s="21">
        <v>-3043</v>
      </c>
      <c r="C10" s="21">
        <v>-6240</v>
      </c>
      <c r="D10" s="21">
        <v>2333</v>
      </c>
      <c r="F10" s="21">
        <v>-1127</v>
      </c>
      <c r="G10" s="21">
        <v>-2882</v>
      </c>
      <c r="H10" s="21">
        <v>-2228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">
      <c r="A11" s="6" t="s">
        <v>15</v>
      </c>
      <c r="B11" s="22">
        <v>-435</v>
      </c>
      <c r="C11" s="22">
        <v>111</v>
      </c>
      <c r="D11" s="22">
        <v>134</v>
      </c>
      <c r="F11" s="23" t="s">
        <v>40</v>
      </c>
      <c r="G11" s="23" t="s">
        <v>40</v>
      </c>
      <c r="H11" s="23" t="s">
        <v>40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">
      <c r="A12" s="6" t="s">
        <v>16</v>
      </c>
      <c r="B12" s="37">
        <v>-5403</v>
      </c>
      <c r="C12" s="37">
        <v>-2830</v>
      </c>
      <c r="D12" s="37">
        <v>4137</v>
      </c>
      <c r="F12" s="37">
        <v>-1413</v>
      </c>
      <c r="G12" s="37">
        <v>-2594</v>
      </c>
      <c r="H12" s="37">
        <v>1637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6" x14ac:dyDescent="0.2">
      <c r="A13" s="6" t="s">
        <v>17</v>
      </c>
      <c r="B13" s="37">
        <v>2795</v>
      </c>
      <c r="C13" s="37">
        <v>-3521</v>
      </c>
      <c r="D13" s="37">
        <v>-1938</v>
      </c>
      <c r="E13" s="35"/>
      <c r="F13" s="3">
        <v>-180</v>
      </c>
      <c r="G13" s="3">
        <v>261</v>
      </c>
      <c r="H13" s="37">
        <v>-2045</v>
      </c>
      <c r="I13" s="9"/>
      <c r="J13" s="9"/>
      <c r="K13" s="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">
      <c r="A14" s="6" t="s">
        <v>41</v>
      </c>
      <c r="B14" s="36"/>
      <c r="C14" s="36"/>
      <c r="D14" s="36"/>
      <c r="F14" s="3">
        <v>466</v>
      </c>
      <c r="G14" s="3">
        <v>-549</v>
      </c>
      <c r="H14" s="37">
        <v>-1820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">
      <c r="A15" s="6" t="s">
        <v>26</v>
      </c>
      <c r="B15" s="36"/>
      <c r="C15" s="36"/>
      <c r="D15" s="36"/>
      <c r="F15" s="36"/>
      <c r="G15" s="36"/>
      <c r="H15" s="3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6" t="s">
        <v>30</v>
      </c>
      <c r="B16" s="22">
        <v>-276</v>
      </c>
      <c r="C16" s="22">
        <v>138</v>
      </c>
      <c r="D16" s="22">
        <v>-245</v>
      </c>
      <c r="F16" s="22">
        <v>135</v>
      </c>
      <c r="G16" s="22">
        <v>-239</v>
      </c>
      <c r="H16" s="22">
        <v>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">
      <c r="A17" s="6" t="s">
        <v>42</v>
      </c>
      <c r="F17" s="3">
        <v>-180</v>
      </c>
      <c r="G17" s="3">
        <v>261</v>
      </c>
      <c r="H17" s="3">
        <v>-2045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">
      <c r="A18" s="6" t="s">
        <v>43</v>
      </c>
      <c r="B18" s="24">
        <v>16571</v>
      </c>
      <c r="C18" s="24">
        <v>14615</v>
      </c>
      <c r="D18" s="24">
        <v>21172</v>
      </c>
      <c r="F18" s="24">
        <v>10113</v>
      </c>
      <c r="G18" s="24">
        <v>8589</v>
      </c>
      <c r="H18" s="24">
        <v>8140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"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">
      <c r="A20" s="34" t="s">
        <v>44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">
      <c r="A21" s="6" t="s">
        <v>72</v>
      </c>
      <c r="B21" s="37">
        <v>-2566</v>
      </c>
      <c r="C21" s="37">
        <v>-3119</v>
      </c>
      <c r="D21" s="37">
        <v>-3226</v>
      </c>
      <c r="F21" s="37">
        <v>-1740</v>
      </c>
      <c r="G21" s="37">
        <v>-1784</v>
      </c>
      <c r="H21" s="37">
        <v>-1911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">
      <c r="A22" s="6" t="s">
        <v>75</v>
      </c>
      <c r="B22" s="3">
        <v>-421</v>
      </c>
      <c r="C22" s="3">
        <v>0</v>
      </c>
      <c r="D22" s="37">
        <v>-1514</v>
      </c>
      <c r="F22" s="3">
        <v>0</v>
      </c>
      <c r="G22" s="3">
        <v>491</v>
      </c>
      <c r="H22" s="3">
        <v>100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">
      <c r="A23" s="6" t="s">
        <v>42</v>
      </c>
      <c r="B23" s="22"/>
      <c r="C23" s="22"/>
      <c r="D23" s="22"/>
      <c r="F23" s="22"/>
      <c r="G23" s="22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">
      <c r="A24" s="6" t="s">
        <v>45</v>
      </c>
      <c r="B24" s="24">
        <v>-2969</v>
      </c>
      <c r="C24" s="24">
        <v>-3140</v>
      </c>
      <c r="D24" s="24">
        <v>-4729</v>
      </c>
      <c r="F24" s="24">
        <v>-1646</v>
      </c>
      <c r="G24" s="24">
        <v>-1309</v>
      </c>
      <c r="H24" s="24">
        <v>-1901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"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">
      <c r="A26" s="34" t="s">
        <v>46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">
      <c r="A27" s="6" t="s">
        <v>47</v>
      </c>
      <c r="B27" s="21">
        <v>-1532</v>
      </c>
      <c r="C27" s="21">
        <v>-2491</v>
      </c>
      <c r="D27" s="22">
        <v>-1271</v>
      </c>
      <c r="F27" s="21">
        <v>-2118</v>
      </c>
      <c r="G27" s="21">
        <v>-867</v>
      </c>
      <c r="H27" s="21">
        <v>-601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A28" s="6" t="s">
        <v>71</v>
      </c>
      <c r="B28" s="37">
        <v>4014</v>
      </c>
      <c r="C28" s="37">
        <v>5907</v>
      </c>
      <c r="D28" s="3">
        <v>1995</v>
      </c>
      <c r="F28" s="21">
        <v>4972</v>
      </c>
      <c r="G28" s="21">
        <v>10166</v>
      </c>
      <c r="H28" s="21">
        <v>2484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>
      <c r="A29" s="6" t="s">
        <v>81</v>
      </c>
      <c r="B29" s="21">
        <v>-14472</v>
      </c>
      <c r="C29" s="21">
        <v>-6432</v>
      </c>
      <c r="D29" s="21">
        <v>-7628</v>
      </c>
      <c r="F29" s="21">
        <v>-12880</v>
      </c>
      <c r="G29" s="21">
        <v>-13973</v>
      </c>
      <c r="H29" s="21">
        <v>-5997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">
      <c r="A30" s="6" t="s">
        <v>76</v>
      </c>
      <c r="B30" s="3">
        <v>337</v>
      </c>
      <c r="C30" s="3">
        <v>264</v>
      </c>
      <c r="D30" s="3">
        <v>323</v>
      </c>
      <c r="F30" s="3">
        <v>132</v>
      </c>
      <c r="G30" s="3">
        <v>151</v>
      </c>
      <c r="H30" s="3">
        <v>141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">
      <c r="A31" s="6" t="s">
        <v>80</v>
      </c>
      <c r="B31" s="21">
        <v>-6985</v>
      </c>
      <c r="C31" s="21">
        <v>-7789</v>
      </c>
      <c r="D31" s="21">
        <v>-8383</v>
      </c>
      <c r="F31" s="21">
        <v>-1984</v>
      </c>
      <c r="G31" s="21">
        <v>-2370</v>
      </c>
      <c r="H31" s="21">
        <v>-2531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">
      <c r="A32" s="6" t="s">
        <v>77</v>
      </c>
      <c r="B32" s="22"/>
      <c r="C32" s="22"/>
      <c r="D32" s="22"/>
      <c r="F32" s="22"/>
      <c r="G32" s="22"/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">
      <c r="A33" s="6" t="s">
        <v>48</v>
      </c>
      <c r="B33" s="24">
        <v>-19120</v>
      </c>
      <c r="C33" s="24">
        <v>-10993</v>
      </c>
      <c r="D33" s="24">
        <v>-15443</v>
      </c>
      <c r="F33" s="24">
        <v>-12016</v>
      </c>
      <c r="G33" s="24">
        <v>-7049</v>
      </c>
      <c r="H33" s="24">
        <v>-6666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B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">
      <c r="B37" s="36"/>
      <c r="C37" s="36"/>
      <c r="D37" s="36"/>
      <c r="F37" s="36"/>
      <c r="G37" s="36"/>
      <c r="H37" s="3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">
      <c r="B38" s="2"/>
      <c r="C38" s="2"/>
      <c r="D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6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6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6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6"/>
  <sheetViews>
    <sheetView tabSelected="1" zoomScale="150" workbookViewId="0">
      <pane xSplit="1" topLeftCell="B1" activePane="topRight" state="frozen"/>
      <selection pane="topRight" activeCell="J14" sqref="J14"/>
    </sheetView>
  </sheetViews>
  <sheetFormatPr baseColWidth="10" defaultColWidth="12.6640625" defaultRowHeight="15.75" customHeight="1" x14ac:dyDescent="0.2"/>
  <cols>
    <col min="1" max="1" width="30" style="3" customWidth="1"/>
    <col min="2" max="9" width="12.6640625" style="3"/>
    <col min="10" max="10" width="13.1640625" style="3" customWidth="1"/>
    <col min="11" max="16384" width="12.6640625" style="3"/>
  </cols>
  <sheetData>
    <row r="1" spans="1:25" ht="16" x14ac:dyDescent="0.2">
      <c r="B1" s="42" t="s">
        <v>0</v>
      </c>
      <c r="C1" s="43"/>
      <c r="D1" s="43"/>
      <c r="F1" s="42" t="s">
        <v>1</v>
      </c>
      <c r="G1" s="43"/>
      <c r="H1" s="43"/>
      <c r="I1" s="2"/>
      <c r="J1" s="38" t="s">
        <v>91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 x14ac:dyDescent="0.2">
      <c r="B2" s="4">
        <v>2022</v>
      </c>
      <c r="C2" s="4">
        <v>2023</v>
      </c>
      <c r="D2" s="4">
        <v>2024</v>
      </c>
      <c r="E2" s="9"/>
      <c r="F2" s="4">
        <v>2022</v>
      </c>
      <c r="G2" s="4">
        <v>2023</v>
      </c>
      <c r="H2" s="4">
        <v>2024</v>
      </c>
      <c r="I2" s="2"/>
      <c r="J2" s="41">
        <v>45756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">
      <c r="A3" s="3" t="s">
        <v>49</v>
      </c>
      <c r="B3" s="22">
        <v>1.01</v>
      </c>
      <c r="C3" s="22">
        <v>1.41</v>
      </c>
      <c r="D3" s="22">
        <v>1.35</v>
      </c>
      <c r="E3" s="22"/>
      <c r="F3" s="22">
        <v>1.02</v>
      </c>
      <c r="G3" s="22">
        <v>1.1000000000000001</v>
      </c>
      <c r="H3" s="22">
        <v>1.23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">
      <c r="A4" s="3" t="s">
        <v>50</v>
      </c>
      <c r="B4" s="3">
        <v>0.14000000000000001</v>
      </c>
      <c r="C4" s="3">
        <v>0.2</v>
      </c>
      <c r="D4" s="3">
        <v>0.26</v>
      </c>
      <c r="E4" s="22"/>
      <c r="F4" s="3">
        <v>7.0000000000000007E-2</v>
      </c>
      <c r="G4" s="3">
        <v>0.09</v>
      </c>
      <c r="H4" s="3">
        <v>0.08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">
      <c r="A5" s="3" t="s">
        <v>51</v>
      </c>
      <c r="B5" s="3">
        <v>0.08</v>
      </c>
      <c r="C5" s="3">
        <v>0.12</v>
      </c>
      <c r="D5" s="3">
        <v>0.17</v>
      </c>
      <c r="E5" s="22"/>
      <c r="F5" s="3">
        <v>7.0000000000000007E-2</v>
      </c>
      <c r="G5" s="3">
        <v>0.09</v>
      </c>
      <c r="H5" s="3">
        <v>0.08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">
      <c r="B6" s="22"/>
      <c r="C6" s="22"/>
      <c r="D6" s="22"/>
      <c r="E6" s="22"/>
      <c r="F6" s="22"/>
      <c r="G6" s="22"/>
      <c r="H6" s="2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">
      <c r="A7" s="33" t="s">
        <v>63</v>
      </c>
      <c r="B7" s="22">
        <v>2.12</v>
      </c>
      <c r="C7" s="22">
        <v>2.12</v>
      </c>
      <c r="D7" s="22">
        <v>2</v>
      </c>
      <c r="E7" s="22"/>
      <c r="F7" s="22">
        <v>2.11</v>
      </c>
      <c r="G7" s="22">
        <v>2.2000000000000002</v>
      </c>
      <c r="H7" s="22">
        <v>2.02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">
      <c r="A8" s="33" t="s">
        <v>64</v>
      </c>
      <c r="B8" s="1">
        <v>71228.5</v>
      </c>
      <c r="C8" s="1">
        <v>74160.5</v>
      </c>
      <c r="D8" s="1">
        <v>76487.5</v>
      </c>
      <c r="E8" s="22"/>
      <c r="F8" s="1">
        <v>45687.5</v>
      </c>
      <c r="G8" s="1">
        <v>44174</v>
      </c>
      <c r="H8" s="1">
        <v>42751.5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6" x14ac:dyDescent="0.2">
      <c r="A9" s="3" t="s">
        <v>52</v>
      </c>
      <c r="B9" s="3">
        <v>5.19</v>
      </c>
      <c r="C9" s="3">
        <v>4.46</v>
      </c>
      <c r="D9" s="3">
        <v>4.4400000000000004</v>
      </c>
      <c r="E9" s="22"/>
      <c r="F9" s="3">
        <v>3.8</v>
      </c>
      <c r="G9" s="3">
        <v>3.59</v>
      </c>
      <c r="H9" s="3">
        <v>3.25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">
      <c r="A10" s="33" t="s">
        <v>65</v>
      </c>
      <c r="B10" s="1">
        <v>19347.5</v>
      </c>
      <c r="C10" s="25">
        <v>23477</v>
      </c>
      <c r="D10" s="25">
        <v>22931</v>
      </c>
      <c r="E10" s="22"/>
      <c r="F10" s="25">
        <v>16899</v>
      </c>
      <c r="G10" s="25">
        <v>18068.5</v>
      </c>
      <c r="H10" s="25">
        <v>17713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">
      <c r="A11" s="33" t="s">
        <v>66</v>
      </c>
      <c r="B11" s="3">
        <v>70.2</v>
      </c>
      <c r="C11" s="3">
        <v>81.680000000000007</v>
      </c>
      <c r="D11" s="3">
        <v>82.07</v>
      </c>
      <c r="E11" s="22"/>
      <c r="F11" s="3">
        <v>95.82</v>
      </c>
      <c r="G11" s="3">
        <v>103.44</v>
      </c>
      <c r="H11" s="3">
        <v>112.07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">
      <c r="B12" s="22"/>
      <c r="C12" s="22"/>
      <c r="D12" s="22"/>
      <c r="E12" s="22"/>
      <c r="F12" s="22"/>
      <c r="G12" s="22"/>
      <c r="H12" s="2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 x14ac:dyDescent="0.2">
      <c r="A13" s="33" t="s">
        <v>67</v>
      </c>
      <c r="B13" s="26">
        <f>46467/-1696</f>
        <v>-27.397995283018869</v>
      </c>
      <c r="C13" s="21">
        <f>50595/1562</f>
        <v>32.391165172855317</v>
      </c>
      <c r="D13" s="21">
        <f>52511/1044</f>
        <v>50.297892720306514</v>
      </c>
      <c r="E13" s="22"/>
      <c r="F13" s="26">
        <f>29384/-4816</f>
        <v>-6.1013289036544851</v>
      </c>
      <c r="G13" s="26">
        <f>37994/-14254</f>
        <v>-2.6654974042374069</v>
      </c>
      <c r="H13" s="26">
        <f>40145/-15050</f>
        <v>-2.6674418604651162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 x14ac:dyDescent="0.2">
      <c r="A14" s="3" t="s">
        <v>53</v>
      </c>
      <c r="B14" s="26">
        <v>-43.379716981131999</v>
      </c>
      <c r="C14" s="21">
        <v>47.940460947503198</v>
      </c>
      <c r="D14" s="21">
        <v>72.304597701149405</v>
      </c>
      <c r="E14" s="22"/>
      <c r="F14" s="26">
        <v>-10.267840593141701</v>
      </c>
      <c r="G14" s="26">
        <v>-4.0665440049060004</v>
      </c>
      <c r="H14" s="26">
        <v>-3.7770063871146902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 x14ac:dyDescent="0.2">
      <c r="A15" s="33" t="s">
        <v>68</v>
      </c>
      <c r="B15" s="3">
        <v>64.650000000000006</v>
      </c>
      <c r="C15" s="3">
        <v>66.180000000000007</v>
      </c>
      <c r="D15" s="3">
        <v>68.61</v>
      </c>
      <c r="E15" s="22"/>
      <c r="F15" s="3">
        <v>65.819999999999993</v>
      </c>
      <c r="G15" s="3">
        <v>86.93</v>
      </c>
      <c r="H15" s="3">
        <v>96.05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2">
      <c r="A16" s="3" t="s">
        <v>54</v>
      </c>
      <c r="B16" s="26">
        <f>'Balance Sheet'!B21/'Balance Sheet'!B11</f>
        <v>1.0235961934442652</v>
      </c>
      <c r="C16" s="26">
        <f>'Balance Sheet'!C21/'Balance Sheet'!C11</f>
        <v>0.97956700896069071</v>
      </c>
      <c r="D16" s="26">
        <f>'Balance Sheet'!D21/'Balance Sheet'!D11</f>
        <v>0.98635829086632698</v>
      </c>
      <c r="E16" s="22"/>
      <c r="F16" s="26">
        <f>'Balance Sheet'!F21/'Balance Sheet'!F11</f>
        <v>1.1078853046594983</v>
      </c>
      <c r="G16" s="26">
        <f>'Balance Sheet'!G21/'Balance Sheet'!G11</f>
        <v>1.3261187883225038</v>
      </c>
      <c r="H16" s="26">
        <f>'Balance Sheet'!H21/'Balance Sheet'!H11</f>
        <v>1.3600909199665032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">
      <c r="B17" s="22"/>
      <c r="C17" s="22"/>
      <c r="D17" s="22"/>
      <c r="E17" s="22"/>
      <c r="F17" s="22"/>
      <c r="G17" s="22"/>
      <c r="H17" s="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 x14ac:dyDescent="0.2">
      <c r="A18" s="3" t="s">
        <v>55</v>
      </c>
      <c r="B18" s="26">
        <v>-42.379716981131999</v>
      </c>
      <c r="C18" s="26">
        <v>48.940460947503198</v>
      </c>
      <c r="D18" s="26">
        <v>73.304597701149405</v>
      </c>
      <c r="E18" s="22"/>
      <c r="F18" s="26">
        <v>-9.2691029900332005</v>
      </c>
      <c r="G18" s="26">
        <v>-3.0663673354847001</v>
      </c>
      <c r="H18" s="26">
        <v>-2.7770764119601301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">
      <c r="A19" s="3" t="s">
        <v>56</v>
      </c>
      <c r="B19" s="22">
        <f>AVERAGE(3299,-1696)</f>
        <v>801.5</v>
      </c>
      <c r="C19" s="22">
        <f>AVERAGE(1562,-1696)</f>
        <v>-67</v>
      </c>
      <c r="D19" s="27">
        <f>AVERAGE(1044,1562)</f>
        <v>1303</v>
      </c>
      <c r="E19" s="22"/>
      <c r="F19" s="21">
        <f>AVERAGE(-4816,1437)</f>
        <v>-1689.5</v>
      </c>
      <c r="G19" s="22">
        <v>-9535</v>
      </c>
      <c r="H19" s="22">
        <v>-14652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">
      <c r="A20" s="3" t="s">
        <v>57</v>
      </c>
      <c r="B20" s="27">
        <v>106519</v>
      </c>
      <c r="C20" s="27">
        <v>110098.5</v>
      </c>
      <c r="D20" s="27">
        <v>114710</v>
      </c>
      <c r="E20" s="22"/>
      <c r="F20" s="21">
        <v>69055</v>
      </c>
      <c r="G20" s="21">
        <v>66494</v>
      </c>
      <c r="H20" s="21">
        <v>64605.5</v>
      </c>
      <c r="I20" s="2"/>
      <c r="J20" s="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">
      <c r="A21" s="33" t="s">
        <v>69</v>
      </c>
      <c r="B21" s="26">
        <f>B20/B19</f>
        <v>132.8995633187773</v>
      </c>
      <c r="C21" s="26">
        <f>C20/C19</f>
        <v>-1643.2611940298507</v>
      </c>
      <c r="D21" s="26">
        <f>D20/D19</f>
        <v>88.035303146584809</v>
      </c>
      <c r="E21" s="22"/>
      <c r="F21" s="26">
        <f>F20/F19</f>
        <v>-40.873039360757623</v>
      </c>
      <c r="G21" s="26">
        <f t="shared" ref="G21:H21" si="0">G20/G19</f>
        <v>-6.9736759307813321</v>
      </c>
      <c r="H21" s="26">
        <f t="shared" si="0"/>
        <v>-4.4093297843297847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">
      <c r="B22" s="22"/>
      <c r="C22" s="22"/>
      <c r="D22" s="22"/>
      <c r="E22" s="22"/>
      <c r="F22" s="22"/>
      <c r="G22" s="22"/>
      <c r="H22" s="2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">
      <c r="A23" s="3" t="s">
        <v>58</v>
      </c>
      <c r="B23" s="28">
        <v>0.33629999999999999</v>
      </c>
      <c r="C23" s="28">
        <v>0.33529999999999999</v>
      </c>
      <c r="D23" s="28">
        <v>0.33379999999999999</v>
      </c>
      <c r="E23" s="22"/>
      <c r="F23" s="28">
        <v>0.33300000000000002</v>
      </c>
      <c r="G23" s="28">
        <v>0.33229999999999998</v>
      </c>
      <c r="H23" s="28">
        <v>0.33389999999999997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">
      <c r="A24" s="3" t="s">
        <v>84</v>
      </c>
      <c r="B24" s="3">
        <v>15.24</v>
      </c>
      <c r="C24" s="3">
        <v>15.27</v>
      </c>
      <c r="D24" s="3">
        <v>14.21</v>
      </c>
      <c r="E24" s="22"/>
      <c r="F24" s="3">
        <v>12.56</v>
      </c>
      <c r="G24" s="3">
        <v>10.47</v>
      </c>
      <c r="H24" s="3">
        <v>13.38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">
      <c r="A25" s="3" t="s">
        <v>85</v>
      </c>
      <c r="B25" s="3">
        <v>10.87</v>
      </c>
      <c r="C25" s="3">
        <v>10.87</v>
      </c>
      <c r="D25" s="3">
        <v>9.92</v>
      </c>
      <c r="E25" s="22"/>
      <c r="F25" s="3">
        <v>8.77</v>
      </c>
      <c r="G25" s="3">
        <v>6.63</v>
      </c>
      <c r="H25" s="3">
        <v>8.94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">
      <c r="A26" s="3" t="s">
        <v>59</v>
      </c>
      <c r="B26" s="28">
        <v>0.23069999999999999</v>
      </c>
      <c r="C26" s="28">
        <v>0.2306</v>
      </c>
      <c r="D26" s="28">
        <v>0.19800000000000001</v>
      </c>
      <c r="E26" s="22"/>
      <c r="F26" s="28">
        <v>0.18479999999999999</v>
      </c>
      <c r="G26" s="28">
        <v>0.1457</v>
      </c>
      <c r="H26" s="28">
        <v>0.1807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">
      <c r="A27" s="33" t="s">
        <v>86</v>
      </c>
      <c r="B27" s="3" t="s">
        <v>40</v>
      </c>
      <c r="C27" s="3" t="s">
        <v>40</v>
      </c>
      <c r="D27" s="37">
        <v>1162.1600000000001</v>
      </c>
      <c r="E27" s="22"/>
      <c r="F27" s="3" t="s">
        <v>40</v>
      </c>
      <c r="G27" s="3" t="s">
        <v>40</v>
      </c>
      <c r="H27" s="3" t="s">
        <v>40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">
      <c r="B28" s="22"/>
      <c r="C28" s="22"/>
      <c r="D28" s="22"/>
      <c r="E28" s="22"/>
      <c r="F28" s="29"/>
      <c r="G28" s="29"/>
      <c r="H28" s="2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">
      <c r="A29" s="20" t="s">
        <v>60</v>
      </c>
      <c r="B29" s="22"/>
      <c r="C29" s="22"/>
      <c r="D29" s="22"/>
      <c r="E29" s="22"/>
      <c r="F29" s="30"/>
      <c r="G29" s="30"/>
      <c r="H29" s="3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">
      <c r="A30" s="32" t="s">
        <v>87</v>
      </c>
      <c r="B30" s="22">
        <v>75.599999999999994</v>
      </c>
      <c r="C30" s="22">
        <v>76.099999999999994</v>
      </c>
      <c r="D30" s="22">
        <v>76</v>
      </c>
      <c r="E30" s="22"/>
      <c r="F30" s="22">
        <v>75.319999999999993</v>
      </c>
      <c r="G30" s="22">
        <v>71</v>
      </c>
      <c r="H30" s="22">
        <v>75.73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">
      <c r="A31" s="32" t="s">
        <v>70</v>
      </c>
      <c r="B31" s="22">
        <v>88.87</v>
      </c>
      <c r="C31" s="22">
        <v>-1106.8699999999999</v>
      </c>
      <c r="D31" s="22">
        <v>58.7</v>
      </c>
      <c r="E31" s="22"/>
      <c r="F31" s="22">
        <v>-27.04</v>
      </c>
      <c r="G31" s="22">
        <v>-4.63</v>
      </c>
      <c r="H31" s="22">
        <v>-2.92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">
      <c r="B32" s="22"/>
      <c r="C32" s="22"/>
      <c r="D32" s="22"/>
      <c r="E32" s="22"/>
      <c r="F32" s="22"/>
      <c r="G32" s="22"/>
      <c r="H32" s="2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">
      <c r="A33" s="40" t="s">
        <v>74</v>
      </c>
      <c r="B33" s="22"/>
      <c r="C33" s="22"/>
      <c r="D33" s="39">
        <v>3.67</v>
      </c>
      <c r="E33" s="22"/>
      <c r="F33" s="22"/>
      <c r="G33" s="22"/>
      <c r="H33" s="39">
        <v>2.89</v>
      </c>
      <c r="I33" s="2"/>
      <c r="J33" s="45"/>
      <c r="K33" s="4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">
      <c r="A34" s="40" t="s">
        <v>61</v>
      </c>
      <c r="B34" s="22"/>
      <c r="C34" s="22"/>
      <c r="D34" s="39">
        <v>18.29</v>
      </c>
      <c r="E34" s="22"/>
      <c r="F34" s="22"/>
      <c r="G34" s="22"/>
      <c r="H34" s="22">
        <v>14.69</v>
      </c>
      <c r="I34" s="2"/>
      <c r="J34" s="45" t="s">
        <v>89</v>
      </c>
      <c r="K34" s="4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A35" s="40" t="s">
        <v>62</v>
      </c>
      <c r="B35" s="22"/>
      <c r="C35" s="22"/>
      <c r="D35" s="39">
        <v>26.46</v>
      </c>
      <c r="E35" s="22"/>
      <c r="F35" s="22"/>
      <c r="G35" s="22"/>
      <c r="H35" s="39">
        <v>21.62</v>
      </c>
      <c r="I35" s="2"/>
      <c r="J35" s="45" t="s">
        <v>90</v>
      </c>
      <c r="K35" s="4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">
      <c r="A36" s="2"/>
      <c r="B36" s="22"/>
      <c r="C36" s="22"/>
      <c r="D36" s="22"/>
      <c r="E36" s="22"/>
      <c r="F36" s="22"/>
      <c r="G36" s="22"/>
      <c r="H36" s="2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">
      <c r="A37" s="2"/>
      <c r="B37" s="31"/>
      <c r="C37" s="31"/>
      <c r="D37" s="31"/>
      <c r="E37" s="31"/>
      <c r="F37" s="31"/>
      <c r="G37" s="31"/>
      <c r="H37" s="31"/>
      <c r="I37" s="3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">
      <c r="A38" s="2"/>
      <c r="B38" s="29"/>
      <c r="C38" s="29"/>
      <c r="D38" s="29"/>
      <c r="E38" s="29"/>
      <c r="F38" s="29"/>
      <c r="G38" s="29"/>
      <c r="H38" s="2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">
      <c r="A39" s="2"/>
      <c r="B39" s="29"/>
      <c r="C39" s="29"/>
      <c r="D39" s="29"/>
      <c r="E39" s="29"/>
      <c r="F39" s="29"/>
      <c r="G39" s="29"/>
      <c r="H39" s="2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">
      <c r="A40" s="2"/>
      <c r="B40" s="29"/>
      <c r="C40" s="29"/>
      <c r="D40" s="29"/>
      <c r="E40" s="29"/>
      <c r="F40" s="29"/>
      <c r="G40" s="29"/>
      <c r="H40" s="2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6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6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6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6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6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</sheetData>
  <mergeCells count="5">
    <mergeCell ref="B1:D1"/>
    <mergeCell ref="F1:H1"/>
    <mergeCell ref="J34:K34"/>
    <mergeCell ref="J35:K35"/>
    <mergeCell ref="J33:K3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Income Statement</vt:lpstr>
      <vt:lpstr>Cash Flow Statement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Isabela Dumont Pires Gilberti</cp:lastModifiedBy>
  <dcterms:created xsi:type="dcterms:W3CDTF">2025-05-05T01:59:42Z</dcterms:created>
  <dcterms:modified xsi:type="dcterms:W3CDTF">2025-09-09T21:02:38Z</dcterms:modified>
</cp:coreProperties>
</file>