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namedSheetViews/namedSheetView1.xml" ContentType="application/vnd.ms-excel.namedsheetview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https://basysag-my.sharepoint.com/personal/a_aerni_basys_ch/Documents/Vorlagen/Bestellisten/Bestelliste Revision 2025/"/>
    </mc:Choice>
  </mc:AlternateContent>
  <xr:revisionPtr revIDLastSave="5" documentId="8_{271250F8-E2CF-4215-99DF-E5905A946A9D}" xr6:coauthVersionLast="47" xr6:coauthVersionMax="47" xr10:uidLastSave="{D775AA73-3A3B-4F62-A481-2947B82639CF}"/>
  <workbookProtection workbookAlgorithmName="SHA-512" workbookHashValue="CAhIZxgGQb/wfR0vj2YB830ZRMqGqRXD37zPjGroeoY6zA5cv2bGQmVecH8yPrS0yfssyhpk+QIAEvrDX0Pr9A==" workbookSaltValue="RHTdSWndDBNn46vz/x5cxQ==" workbookSpinCount="100000" lockStructure="1"/>
  <bookViews>
    <workbookView xWindow="-120" yWindow="-120" windowWidth="29040" windowHeight="15720" xr2:uid="{00000000-000D-0000-FFFF-FFFF00000000}"/>
  </bookViews>
  <sheets>
    <sheet name="BASYCON" sheetId="4" r:id="rId1"/>
    <sheet name="Typen" sheetId="3" state="hidden" r:id="rId2"/>
  </sheets>
  <definedNames>
    <definedName name="_xlnm.Print_Area" localSheetId="0">BASYCON!$B$2:$N$65</definedName>
    <definedName name="Z_86C7DBEC_9D4C_4E56_AFD8_3F04B0352EBD_.wvu.PrintArea" localSheetId="0" hidden="1">BASYCON!#REF!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3" i="4" l="1"/>
  <c r="J33" i="4"/>
  <c r="K33" i="4"/>
  <c r="E34" i="4"/>
  <c r="J34" i="4"/>
  <c r="K34" i="4"/>
  <c r="E35" i="4"/>
  <c r="J35" i="4"/>
  <c r="K35" i="4"/>
  <c r="E36" i="4"/>
  <c r="J36" i="4"/>
  <c r="K36" i="4"/>
  <c r="E37" i="4"/>
  <c r="J37" i="4"/>
  <c r="K37" i="4"/>
  <c r="AS29" i="4"/>
  <c r="AS30" i="4"/>
  <c r="AS31" i="4"/>
  <c r="AS32" i="4"/>
  <c r="AS33" i="4"/>
  <c r="AS34" i="4"/>
  <c r="AS35" i="4"/>
  <c r="AS36" i="4"/>
  <c r="AS37" i="4"/>
  <c r="AS38" i="4"/>
  <c r="AS39" i="4"/>
  <c r="AS40" i="4"/>
  <c r="AS41" i="4"/>
  <c r="AS42" i="4"/>
  <c r="AS43" i="4"/>
  <c r="AS44" i="4"/>
  <c r="AS45" i="4"/>
  <c r="AS46" i="4"/>
  <c r="AS47" i="4"/>
  <c r="AS48" i="4"/>
  <c r="AS28" i="4"/>
  <c r="AR51" i="4" l="1"/>
  <c r="AR52" i="4"/>
  <c r="AR53" i="4"/>
  <c r="AR50" i="4"/>
  <c r="AR29" i="4"/>
  <c r="AR30" i="4"/>
  <c r="AR31" i="4"/>
  <c r="AR32" i="4"/>
  <c r="AR33" i="4"/>
  <c r="AR34" i="4"/>
  <c r="AR35" i="4"/>
  <c r="AR36" i="4"/>
  <c r="AR37" i="4"/>
  <c r="AR38" i="4"/>
  <c r="AR39" i="4"/>
  <c r="AR40" i="4"/>
  <c r="AR41" i="4"/>
  <c r="AR42" i="4"/>
  <c r="AR43" i="4"/>
  <c r="AR44" i="4"/>
  <c r="AR45" i="4"/>
  <c r="AR46" i="4"/>
  <c r="AR47" i="4"/>
  <c r="AR48" i="4"/>
  <c r="AR28" i="4"/>
  <c r="E38" i="4"/>
  <c r="J38" i="4"/>
  <c r="K38" i="4"/>
  <c r="AL29" i="4"/>
  <c r="AL30" i="4"/>
  <c r="AL31" i="4"/>
  <c r="AL32" i="4"/>
  <c r="AL33" i="4"/>
  <c r="AL34" i="4"/>
  <c r="AL35" i="4"/>
  <c r="AL36" i="4"/>
  <c r="AL37" i="4"/>
  <c r="AL38" i="4"/>
  <c r="AL39" i="4"/>
  <c r="AL40" i="4"/>
  <c r="AL41" i="4"/>
  <c r="AL42" i="4"/>
  <c r="AL43" i="4"/>
  <c r="AL44" i="4"/>
  <c r="AL45" i="4"/>
  <c r="AL46" i="4"/>
  <c r="AL47" i="4"/>
  <c r="AL48" i="4"/>
  <c r="AL28" i="4"/>
  <c r="AM29" i="4" l="1"/>
  <c r="AM30" i="4"/>
  <c r="AM31" i="4"/>
  <c r="AM32" i="4"/>
  <c r="AM33" i="4"/>
  <c r="AM34" i="4"/>
  <c r="AM35" i="4"/>
  <c r="AM36" i="4"/>
  <c r="AM37" i="4"/>
  <c r="AM38" i="4"/>
  <c r="AM39" i="4"/>
  <c r="AM40" i="4"/>
  <c r="AM41" i="4"/>
  <c r="AM42" i="4"/>
  <c r="AM43" i="4"/>
  <c r="AM44" i="4"/>
  <c r="AM45" i="4"/>
  <c r="AM46" i="4"/>
  <c r="AM47" i="4"/>
  <c r="AM48" i="4"/>
  <c r="AM28" i="4"/>
  <c r="AK29" i="4"/>
  <c r="AK30" i="4"/>
  <c r="AK31" i="4"/>
  <c r="AK32" i="4"/>
  <c r="AK33" i="4"/>
  <c r="AK34" i="4"/>
  <c r="AK35" i="4"/>
  <c r="AK36" i="4"/>
  <c r="AK37" i="4"/>
  <c r="AK38" i="4"/>
  <c r="AK39" i="4"/>
  <c r="AK40" i="4"/>
  <c r="AK41" i="4"/>
  <c r="AK42" i="4"/>
  <c r="AK43" i="4"/>
  <c r="AK44" i="4"/>
  <c r="AK45" i="4"/>
  <c r="AK46" i="4"/>
  <c r="AK47" i="4"/>
  <c r="AK48" i="4"/>
  <c r="AK28" i="4"/>
  <c r="J50" i="4"/>
  <c r="AQ50" i="4" s="1"/>
  <c r="H50" i="4"/>
  <c r="E28" i="4"/>
  <c r="J28" i="4"/>
  <c r="K28" i="4"/>
  <c r="E29" i="4"/>
  <c r="J29" i="4"/>
  <c r="AQ29" i="4" s="1"/>
  <c r="K29" i="4"/>
  <c r="E30" i="4"/>
  <c r="J30" i="4"/>
  <c r="K30" i="4"/>
  <c r="E31" i="4"/>
  <c r="J31" i="4"/>
  <c r="K31" i="4"/>
  <c r="E32" i="4"/>
  <c r="J32" i="4"/>
  <c r="K32" i="4"/>
  <c r="AQ33" i="4"/>
  <c r="AQ34" i="4"/>
  <c r="AQ35" i="4"/>
  <c r="AQ37" i="4"/>
  <c r="AQ38" i="4"/>
  <c r="E39" i="4"/>
  <c r="J39" i="4"/>
  <c r="K39" i="4"/>
  <c r="AQ30" i="4"/>
  <c r="AQ31" i="4"/>
  <c r="AQ32" i="4"/>
  <c r="AQ36" i="4"/>
  <c r="AQ39" i="4"/>
  <c r="AQ40" i="4"/>
  <c r="AQ41" i="4"/>
  <c r="AQ42" i="4"/>
  <c r="AQ43" i="4"/>
  <c r="AQ44" i="4"/>
  <c r="AQ45" i="4"/>
  <c r="AQ46" i="4"/>
  <c r="AQ47" i="4"/>
  <c r="AQ48" i="4"/>
  <c r="AQ52" i="4"/>
  <c r="AQ53" i="4"/>
  <c r="AQ28" i="4"/>
  <c r="X51" i="4" l="1" a="1"/>
  <c r="X51" i="4" s="1"/>
  <c r="Y51" i="4"/>
  <c r="Z51" i="4"/>
  <c r="AA51" i="4"/>
  <c r="AB51" i="4"/>
  <c r="AC51" i="4"/>
  <c r="AD51" i="4"/>
  <c r="AE51" i="4"/>
  <c r="AJ51" i="4"/>
  <c r="AT51" i="4"/>
  <c r="X52" i="4" a="1"/>
  <c r="X52" i="4" s="1"/>
  <c r="Y52" i="4"/>
  <c r="Z52" i="4"/>
  <c r="AA52" i="4"/>
  <c r="AB52" i="4"/>
  <c r="AC52" i="4"/>
  <c r="AD52" i="4"/>
  <c r="AE52" i="4"/>
  <c r="AJ52" i="4"/>
  <c r="AT52" i="4"/>
  <c r="X53" i="4" a="1"/>
  <c r="X53" i="4" s="1"/>
  <c r="Y53" i="4"/>
  <c r="Z53" i="4"/>
  <c r="AA53" i="4"/>
  <c r="AB53" i="4"/>
  <c r="AC53" i="4"/>
  <c r="AD53" i="4"/>
  <c r="AE53" i="4"/>
  <c r="AJ53" i="4"/>
  <c r="AT53" i="4"/>
  <c r="AT50" i="4"/>
  <c r="AJ50" i="4"/>
  <c r="AE50" i="4"/>
  <c r="AD50" i="4"/>
  <c r="AC50" i="4"/>
  <c r="AB50" i="4"/>
  <c r="AA50" i="4"/>
  <c r="Z50" i="4"/>
  <c r="Y50" i="4"/>
  <c r="X50" i="4" a="1"/>
  <c r="X50" i="4" s="1"/>
  <c r="U54" i="4" a="1"/>
  <c r="U54" i="4" s="1"/>
  <c r="U55" i="4" a="1"/>
  <c r="U55" i="4" s="1"/>
  <c r="U56" i="4" a="1"/>
  <c r="U56" i="4" s="1"/>
  <c r="J52" i="4" l="1"/>
  <c r="J53" i="4"/>
  <c r="J51" i="4"/>
  <c r="AQ51" i="4" s="1"/>
  <c r="H51" i="4"/>
  <c r="H52" i="4"/>
  <c r="H53" i="4"/>
  <c r="E40" i="4"/>
  <c r="J40" i="4"/>
  <c r="K40" i="4"/>
  <c r="E41" i="4"/>
  <c r="J41" i="4"/>
  <c r="K41" i="4"/>
  <c r="E42" i="4"/>
  <c r="J42" i="4"/>
  <c r="K42" i="4"/>
  <c r="E43" i="4"/>
  <c r="J43" i="4"/>
  <c r="K43" i="4"/>
  <c r="E44" i="4"/>
  <c r="J44" i="4"/>
  <c r="K44" i="4"/>
  <c r="E45" i="4"/>
  <c r="J45" i="4"/>
  <c r="K45" i="4"/>
  <c r="E46" i="4"/>
  <c r="J46" i="4"/>
  <c r="K46" i="4"/>
  <c r="E47" i="4"/>
  <c r="J47" i="4"/>
  <c r="K47" i="4"/>
  <c r="E48" i="4"/>
  <c r="J48" i="4"/>
  <c r="K48" i="4"/>
  <c r="AH53" i="4" l="1"/>
  <c r="AG53" i="4"/>
  <c r="AF53" i="4"/>
  <c r="AG52" i="4"/>
  <c r="AH52" i="4"/>
  <c r="AF52" i="4"/>
  <c r="AG51" i="4"/>
  <c r="AH51" i="4"/>
  <c r="AF51" i="4"/>
  <c r="AI53" i="4"/>
  <c r="AN53" i="4"/>
  <c r="AI52" i="4"/>
  <c r="AN52" i="4"/>
  <c r="AI51" i="4"/>
  <c r="AN51" i="4"/>
  <c r="AN50" i="4"/>
  <c r="AB29" i="4"/>
  <c r="AB30" i="4"/>
  <c r="AB31" i="4"/>
  <c r="AB32" i="4"/>
  <c r="AB33" i="4"/>
  <c r="AB34" i="4"/>
  <c r="AB35" i="4"/>
  <c r="AB36" i="4"/>
  <c r="AB37" i="4"/>
  <c r="AB38" i="4"/>
  <c r="AB39" i="4"/>
  <c r="AB40" i="4"/>
  <c r="AB41" i="4"/>
  <c r="AB42" i="4"/>
  <c r="AB43" i="4"/>
  <c r="AB44" i="4"/>
  <c r="AB45" i="4"/>
  <c r="AB46" i="4"/>
  <c r="AB47" i="4"/>
  <c r="AB48" i="4"/>
  <c r="AB28" i="4"/>
  <c r="Z29" i="4"/>
  <c r="H29" i="4" s="1"/>
  <c r="Z30" i="4"/>
  <c r="H30" i="4" s="1"/>
  <c r="Z31" i="4"/>
  <c r="H31" i="4" s="1"/>
  <c r="Z32" i="4"/>
  <c r="H32" i="4" s="1"/>
  <c r="Z33" i="4"/>
  <c r="H33" i="4" s="1"/>
  <c r="Z34" i="4"/>
  <c r="H34" i="4" s="1"/>
  <c r="Z35" i="4"/>
  <c r="H35" i="4" s="1"/>
  <c r="Z36" i="4"/>
  <c r="H36" i="4" s="1"/>
  <c r="Z37" i="4"/>
  <c r="H37" i="4" s="1"/>
  <c r="Z38" i="4"/>
  <c r="H38" i="4" s="1"/>
  <c r="Z39" i="4"/>
  <c r="H39" i="4" s="1"/>
  <c r="Z40" i="4"/>
  <c r="H40" i="4" s="1"/>
  <c r="Z41" i="4"/>
  <c r="H41" i="4" s="1"/>
  <c r="Z42" i="4"/>
  <c r="H42" i="4" s="1"/>
  <c r="Z43" i="4"/>
  <c r="H43" i="4" s="1"/>
  <c r="Z44" i="4"/>
  <c r="H44" i="4" s="1"/>
  <c r="Z45" i="4"/>
  <c r="H45" i="4" s="1"/>
  <c r="Z46" i="4"/>
  <c r="H46" i="4" s="1"/>
  <c r="Z47" i="4"/>
  <c r="H47" i="4" s="1"/>
  <c r="Z48" i="4"/>
  <c r="H48" i="4" s="1"/>
  <c r="Z49" i="4"/>
  <c r="Z28" i="4"/>
  <c r="H28" i="4" s="1"/>
  <c r="AT29" i="4"/>
  <c r="AT30" i="4"/>
  <c r="AT31" i="4"/>
  <c r="AT32" i="4"/>
  <c r="AT33" i="4"/>
  <c r="AT34" i="4"/>
  <c r="AT35" i="4"/>
  <c r="AT36" i="4"/>
  <c r="AT37" i="4"/>
  <c r="AT38" i="4"/>
  <c r="AT39" i="4"/>
  <c r="AT40" i="4"/>
  <c r="AT41" i="4"/>
  <c r="AT42" i="4"/>
  <c r="AT43" i="4"/>
  <c r="AT44" i="4"/>
  <c r="AT45" i="4"/>
  <c r="AT46" i="4"/>
  <c r="AT47" i="4"/>
  <c r="AT48" i="4"/>
  <c r="AT28" i="4"/>
  <c r="AP31" i="4" l="1"/>
  <c r="AP32" i="4"/>
  <c r="AP35" i="4"/>
  <c r="AP36" i="4"/>
  <c r="AP37" i="4"/>
  <c r="AP28" i="4"/>
  <c r="AP30" i="4"/>
  <c r="AP33" i="4"/>
  <c r="AP34" i="4"/>
  <c r="AP38" i="4"/>
  <c r="AP39" i="4"/>
  <c r="AP40" i="4"/>
  <c r="AP41" i="4"/>
  <c r="AP42" i="4"/>
  <c r="AP43" i="4"/>
  <c r="AP44" i="4"/>
  <c r="AP45" i="4"/>
  <c r="AP46" i="4"/>
  <c r="AP47" i="4"/>
  <c r="AP48" i="4"/>
  <c r="AP29" i="4"/>
  <c r="X29" i="4" a="1"/>
  <c r="X29" i="4" s="1"/>
  <c r="X30" i="4" a="1"/>
  <c r="X30" i="4" s="1"/>
  <c r="X31" i="4" a="1"/>
  <c r="X31" i="4" s="1"/>
  <c r="AF31" i="4" s="1"/>
  <c r="X32" i="4" a="1"/>
  <c r="X32" i="4" s="1"/>
  <c r="AN32" i="4" s="1"/>
  <c r="X33" i="4" a="1"/>
  <c r="X33" i="4" s="1"/>
  <c r="X34" i="4" a="1"/>
  <c r="X34" i="4" s="1"/>
  <c r="X35" i="4" a="1"/>
  <c r="X35" i="4" s="1"/>
  <c r="X36" i="4" a="1"/>
  <c r="X36" i="4" s="1"/>
  <c r="X37" i="4" a="1"/>
  <c r="X37" i="4" s="1"/>
  <c r="AF37" i="4" s="1"/>
  <c r="X38" i="4" a="1"/>
  <c r="X38" i="4" s="1"/>
  <c r="X39" i="4" a="1"/>
  <c r="X39" i="4" s="1"/>
  <c r="X40" i="4" a="1"/>
  <c r="X40" i="4" s="1"/>
  <c r="X41" i="4" a="1"/>
  <c r="X41" i="4" s="1"/>
  <c r="X42" i="4" a="1"/>
  <c r="X42" i="4" s="1"/>
  <c r="X43" i="4" a="1"/>
  <c r="X43" i="4" s="1"/>
  <c r="X44" i="4" a="1"/>
  <c r="X44" i="4" s="1"/>
  <c r="X45" i="4" a="1"/>
  <c r="X45" i="4" s="1"/>
  <c r="X46" i="4" a="1"/>
  <c r="X46" i="4" s="1"/>
  <c r="X47" i="4" a="1"/>
  <c r="X47" i="4" s="1"/>
  <c r="X48" i="4" a="1"/>
  <c r="X48" i="4" s="1"/>
  <c r="X28" i="4" a="1"/>
  <c r="X28" i="4" s="1"/>
  <c r="AN37" i="4" l="1"/>
  <c r="AN28" i="4"/>
  <c r="AN31" i="4"/>
  <c r="AN30" i="4"/>
  <c r="AN34" i="4"/>
  <c r="AN40" i="4"/>
  <c r="AN41" i="4"/>
  <c r="AF29" i="4"/>
  <c r="AF30" i="4"/>
  <c r="AF32" i="4"/>
  <c r="AF33" i="4"/>
  <c r="AF34" i="4"/>
  <c r="AF35" i="4"/>
  <c r="AF36" i="4"/>
  <c r="AF38" i="4"/>
  <c r="AF39" i="4"/>
  <c r="AF41" i="4"/>
  <c r="AF42" i="4"/>
  <c r="AF43" i="4"/>
  <c r="AF44" i="4"/>
  <c r="AF45" i="4"/>
  <c r="AF46" i="4"/>
  <c r="AF47" i="4"/>
  <c r="AF48" i="4"/>
  <c r="AF28" i="4"/>
  <c r="AF40" i="4" l="1"/>
  <c r="Y29" i="4"/>
  <c r="Y30" i="4"/>
  <c r="Y31" i="4"/>
  <c r="Y32" i="4"/>
  <c r="Y33" i="4"/>
  <c r="Y34" i="4"/>
  <c r="Y35" i="4"/>
  <c r="Y36" i="4"/>
  <c r="Y37" i="4"/>
  <c r="Y38" i="4"/>
  <c r="Y39" i="4"/>
  <c r="Y40" i="4"/>
  <c r="Y41" i="4"/>
  <c r="Y42" i="4"/>
  <c r="Y43" i="4"/>
  <c r="Y44" i="4"/>
  <c r="Y45" i="4"/>
  <c r="Y46" i="4"/>
  <c r="Y47" i="4"/>
  <c r="Y48" i="4"/>
  <c r="Y28" i="4"/>
  <c r="AH46" i="4"/>
  <c r="AH33" i="4"/>
  <c r="AH37" i="4"/>
  <c r="AH38" i="4"/>
  <c r="AH42" i="4"/>
  <c r="AH28" i="4"/>
  <c r="AH31" i="4"/>
  <c r="AG33" i="4"/>
  <c r="AG34" i="4"/>
  <c r="AG35" i="4"/>
  <c r="AG36" i="4"/>
  <c r="AI37" i="4"/>
  <c r="AG41" i="4"/>
  <c r="AG42" i="4"/>
  <c r="AG43" i="4"/>
  <c r="AD29" i="4"/>
  <c r="AE29" i="4"/>
  <c r="AJ29" i="4"/>
  <c r="AD30" i="4"/>
  <c r="AE30" i="4"/>
  <c r="AJ30" i="4"/>
  <c r="AD31" i="4"/>
  <c r="AE31" i="4"/>
  <c r="AJ31" i="4"/>
  <c r="AD32" i="4"/>
  <c r="AE32" i="4"/>
  <c r="AJ32" i="4"/>
  <c r="AD33" i="4"/>
  <c r="AE33" i="4"/>
  <c r="AJ33" i="4"/>
  <c r="AD34" i="4"/>
  <c r="AE34" i="4"/>
  <c r="AJ34" i="4"/>
  <c r="AD35" i="4"/>
  <c r="AE35" i="4"/>
  <c r="AJ35" i="4"/>
  <c r="AD36" i="4"/>
  <c r="AE36" i="4"/>
  <c r="AJ36" i="4"/>
  <c r="AD37" i="4"/>
  <c r="AE37" i="4"/>
  <c r="AG37" i="4"/>
  <c r="AJ37" i="4"/>
  <c r="AD38" i="4"/>
  <c r="AE38" i="4"/>
  <c r="AG38" i="4"/>
  <c r="AJ38" i="4"/>
  <c r="AD39" i="4"/>
  <c r="AE39" i="4"/>
  <c r="AJ39" i="4"/>
  <c r="AD40" i="4"/>
  <c r="AE40" i="4"/>
  <c r="AJ40" i="4"/>
  <c r="AD41" i="4"/>
  <c r="AE41" i="4"/>
  <c r="AJ41" i="4"/>
  <c r="AD42" i="4"/>
  <c r="AE42" i="4"/>
  <c r="AJ42" i="4"/>
  <c r="AD43" i="4"/>
  <c r="AE43" i="4"/>
  <c r="AJ43" i="4"/>
  <c r="AD44" i="4"/>
  <c r="AE44" i="4"/>
  <c r="AJ44" i="4"/>
  <c r="AD45" i="4"/>
  <c r="AE45" i="4"/>
  <c r="AJ45" i="4"/>
  <c r="AD46" i="4"/>
  <c r="AE46" i="4"/>
  <c r="AJ46" i="4"/>
  <c r="AD47" i="4"/>
  <c r="AE47" i="4"/>
  <c r="AJ47" i="4"/>
  <c r="AD48" i="4"/>
  <c r="AE48" i="4"/>
  <c r="AJ48" i="4"/>
  <c r="AJ28" i="4"/>
  <c r="AG28" i="4"/>
  <c r="AE28" i="4"/>
  <c r="AD28" i="4"/>
  <c r="AA29" i="4"/>
  <c r="AA30" i="4"/>
  <c r="AA31" i="4"/>
  <c r="AA32" i="4"/>
  <c r="AA33" i="4"/>
  <c r="AA34" i="4"/>
  <c r="AA35" i="4"/>
  <c r="AA36" i="4"/>
  <c r="AA37" i="4"/>
  <c r="AA38" i="4"/>
  <c r="AA39" i="4"/>
  <c r="AA40" i="4"/>
  <c r="AA41" i="4"/>
  <c r="AA42" i="4"/>
  <c r="AA43" i="4"/>
  <c r="AA44" i="4"/>
  <c r="AA45" i="4"/>
  <c r="AA46" i="4"/>
  <c r="AA47" i="4"/>
  <c r="AA48" i="4"/>
  <c r="AA28" i="4"/>
  <c r="U33" i="4" a="1"/>
  <c r="U33" i="4" s="1"/>
  <c r="U34" i="4" a="1"/>
  <c r="U34" i="4" s="1"/>
  <c r="AO34" i="4" s="1" a="1"/>
  <c r="AO34" i="4" s="1"/>
  <c r="U35" i="4" a="1"/>
  <c r="U35" i="4" s="1"/>
  <c r="U36" i="4" a="1"/>
  <c r="U36" i="4" s="1"/>
  <c r="U37" i="4" a="1"/>
  <c r="U37" i="4" s="1"/>
  <c r="AO37" i="4" s="1" a="1"/>
  <c r="AO37" i="4" s="1"/>
  <c r="U38" i="4" a="1"/>
  <c r="U38" i="4" s="1"/>
  <c r="AO38" i="4" s="1" a="1"/>
  <c r="AO38" i="4" s="1"/>
  <c r="U39" i="4" a="1"/>
  <c r="U39" i="4" s="1"/>
  <c r="U40" i="4" a="1"/>
  <c r="U40" i="4" s="1"/>
  <c r="U41" i="4" a="1"/>
  <c r="U41" i="4" s="1"/>
  <c r="U42" i="4" a="1"/>
  <c r="U42" i="4" s="1"/>
  <c r="U43" i="4" a="1"/>
  <c r="U43" i="4" s="1"/>
  <c r="U44" i="4" a="1"/>
  <c r="U44" i="4" s="1"/>
  <c r="U45" i="4" a="1"/>
  <c r="U45" i="4" s="1"/>
  <c r="U46" i="4" a="1"/>
  <c r="U46" i="4" s="1"/>
  <c r="U47" i="4" a="1"/>
  <c r="U47" i="4" s="1"/>
  <c r="U48" i="4" a="1"/>
  <c r="U48" i="4" s="1"/>
  <c r="U50" i="4" a="1"/>
  <c r="U51" i="4" a="1"/>
  <c r="U52" i="4" a="1"/>
  <c r="U53" i="4" a="1"/>
  <c r="U57" i="4" a="1"/>
  <c r="U57" i="4" s="1"/>
  <c r="U58" i="4" a="1"/>
  <c r="U58" i="4" s="1"/>
  <c r="U59" i="4" a="1"/>
  <c r="U59" i="4" s="1"/>
  <c r="U60" i="4" a="1"/>
  <c r="U60" i="4" s="1"/>
  <c r="U61" i="4" a="1"/>
  <c r="U61" i="4" s="1"/>
  <c r="U62" i="4" a="1"/>
  <c r="U62" i="4" s="1"/>
  <c r="U63" i="4" a="1"/>
  <c r="U63" i="4" s="1"/>
  <c r="U64" i="4" a="1"/>
  <c r="U64" i="4" s="1"/>
  <c r="U65" i="4" a="1"/>
  <c r="U65" i="4" s="1"/>
  <c r="U66" i="4" a="1"/>
  <c r="U66" i="4" s="1"/>
  <c r="U67" i="4" a="1"/>
  <c r="U67" i="4" s="1"/>
  <c r="U68" i="4" a="1"/>
  <c r="U68" i="4" s="1"/>
  <c r="U69" i="4" a="1"/>
  <c r="U69" i="4" s="1"/>
  <c r="U70" i="4" a="1"/>
  <c r="U70" i="4" s="1"/>
  <c r="U71" i="4" a="1"/>
  <c r="U71" i="4" s="1"/>
  <c r="U72" i="4" a="1"/>
  <c r="U72" i="4" s="1"/>
  <c r="U73" i="4" a="1"/>
  <c r="U73" i="4" s="1"/>
  <c r="U74" i="4" a="1"/>
  <c r="U74" i="4" s="1"/>
  <c r="U75" i="4" a="1"/>
  <c r="U75" i="4" s="1"/>
  <c r="U76" i="4" a="1"/>
  <c r="U76" i="4" s="1"/>
  <c r="U77" i="4" a="1"/>
  <c r="U77" i="4" s="1"/>
  <c r="U78" i="4" a="1"/>
  <c r="U78" i="4" s="1"/>
  <c r="U79" i="4" a="1"/>
  <c r="U79" i="4" s="1"/>
  <c r="U80" i="4" a="1"/>
  <c r="U80" i="4" s="1"/>
  <c r="U81" i="4" a="1"/>
  <c r="U81" i="4" s="1"/>
  <c r="U82" i="4" a="1"/>
  <c r="U82" i="4" s="1"/>
  <c r="U83" i="4" a="1"/>
  <c r="U83" i="4" s="1"/>
  <c r="U84" i="4" a="1"/>
  <c r="U84" i="4" s="1"/>
  <c r="U85" i="4" a="1"/>
  <c r="U85" i="4" s="1"/>
  <c r="U86" i="4" a="1"/>
  <c r="U86" i="4" s="1"/>
  <c r="U87" i="4" a="1"/>
  <c r="U87" i="4" s="1"/>
  <c r="U88" i="4" a="1"/>
  <c r="U88" i="4" s="1"/>
  <c r="U89" i="4" a="1"/>
  <c r="U89" i="4" s="1"/>
  <c r="U90" i="4" a="1"/>
  <c r="U90" i="4" s="1"/>
  <c r="U91" i="4" a="1"/>
  <c r="U91" i="4" s="1"/>
  <c r="AN44" i="4"/>
  <c r="AN45" i="4"/>
  <c r="AN46" i="4"/>
  <c r="AN47" i="4"/>
  <c r="AN48" i="4"/>
  <c r="AH50" i="4" l="1"/>
  <c r="AG50" i="4"/>
  <c r="AF50" i="4"/>
  <c r="AI50" i="4"/>
  <c r="U50" i="4"/>
  <c r="U51" i="4"/>
  <c r="U53" i="4"/>
  <c r="U52" i="4"/>
  <c r="AG40" i="4"/>
  <c r="AO41" i="4" a="1"/>
  <c r="AO41" i="4" s="1"/>
  <c r="AO45" i="4" a="1"/>
  <c r="AO45" i="4" s="1"/>
  <c r="AO46" i="4" a="1"/>
  <c r="AO46" i="4" s="1"/>
  <c r="AO42" i="4" a="1"/>
  <c r="AO42" i="4" s="1"/>
  <c r="AO35" i="4" a="1"/>
  <c r="AO35" i="4" s="1"/>
  <c r="AO40" i="4" a="1"/>
  <c r="AO40" i="4" s="1"/>
  <c r="AO44" i="4" a="1"/>
  <c r="AO44" i="4" s="1"/>
  <c r="AO47" i="4" a="1"/>
  <c r="AO47" i="4" s="1"/>
  <c r="AO43" i="4" a="1"/>
  <c r="AO43" i="4" s="1"/>
  <c r="AO36" i="4" a="1"/>
  <c r="AO36" i="4" s="1"/>
  <c r="AO48" i="4" a="1"/>
  <c r="AO48" i="4" s="1"/>
  <c r="AO39" i="4" a="1"/>
  <c r="AO39" i="4" s="1"/>
  <c r="AO33" i="4" a="1"/>
  <c r="AO33" i="4" s="1"/>
  <c r="AH41" i="4"/>
  <c r="AG32" i="4"/>
  <c r="AI32" i="4"/>
  <c r="AG46" i="4"/>
  <c r="AI46" i="4"/>
  <c r="AH34" i="4"/>
  <c r="AH30" i="4"/>
  <c r="AH40" i="4"/>
  <c r="AH36" i="4"/>
  <c r="AH32" i="4"/>
  <c r="AG39" i="4"/>
  <c r="AH43" i="4"/>
  <c r="AH39" i="4"/>
  <c r="AH35" i="4"/>
  <c r="AI30" i="4"/>
  <c r="AG30" i="4"/>
  <c r="AI34" i="4"/>
  <c r="AI31" i="4"/>
  <c r="AG31" i="4"/>
  <c r="AI40" i="4"/>
  <c r="AI41" i="4"/>
  <c r="U29" i="4" a="1"/>
  <c r="U29" i="4" s="1"/>
  <c r="AO29" i="4" s="1" a="1"/>
  <c r="AO29" i="4" s="1"/>
  <c r="U30" i="4" a="1"/>
  <c r="U30" i="4" s="1"/>
  <c r="AO30" i="4" s="1" a="1"/>
  <c r="AO30" i="4" s="1"/>
  <c r="U31" i="4" a="1"/>
  <c r="U31" i="4" s="1"/>
  <c r="AO31" i="4" s="1" a="1"/>
  <c r="AO31" i="4" s="1"/>
  <c r="U32" i="4" a="1"/>
  <c r="U32" i="4" s="1"/>
  <c r="AO32" i="4" s="1" a="1"/>
  <c r="AO32" i="4" s="1"/>
  <c r="U28" i="4" a="1"/>
  <c r="U28" i="4" s="1"/>
  <c r="AO28" i="4" l="1" a="1"/>
  <c r="AO28" i="4" s="1"/>
  <c r="AI28" i="4"/>
  <c r="AH29" i="4"/>
  <c r="AH44" i="4"/>
  <c r="AH45" i="4"/>
  <c r="AH47" i="4"/>
  <c r="AH48" i="4"/>
  <c r="K127" i="3"/>
  <c r="K126" i="3"/>
  <c r="K125" i="3"/>
  <c r="K124" i="3"/>
  <c r="AC42" i="4" l="1"/>
  <c r="AG44" i="4"/>
  <c r="AI44" i="4"/>
  <c r="AG48" i="4"/>
  <c r="AI48" i="4"/>
  <c r="AG29" i="4"/>
  <c r="AG45" i="4"/>
  <c r="AI45" i="4"/>
  <c r="AG47" i="4"/>
  <c r="AI47" i="4"/>
  <c r="AC29" i="4"/>
  <c r="AC32" i="4"/>
  <c r="AC33" i="4"/>
  <c r="AC45" i="4"/>
  <c r="AC46" i="4"/>
  <c r="AC41" i="4" l="1"/>
  <c r="AC28" i="4"/>
  <c r="AC36" i="4"/>
  <c r="AC48" i="4"/>
  <c r="AC44" i="4"/>
  <c r="AC39" i="4"/>
  <c r="AC47" i="4"/>
  <c r="AC43" i="4"/>
  <c r="AC38" i="4"/>
  <c r="AC34" i="4"/>
  <c r="AC37" i="4"/>
  <c r="AC40" i="4"/>
  <c r="AC30" i="4"/>
  <c r="AC31" i="4"/>
  <c r="AC35" i="4"/>
  <c r="K4" i="3"/>
  <c r="K5" i="3"/>
  <c r="K6" i="3"/>
  <c r="K7" i="3"/>
  <c r="K8" i="3"/>
  <c r="K9" i="3"/>
  <c r="K10" i="3"/>
  <c r="K11" i="3"/>
  <c r="K12" i="3"/>
  <c r="K13" i="3"/>
  <c r="K15" i="3"/>
  <c r="K16" i="3"/>
  <c r="K17" i="3"/>
  <c r="K18" i="3"/>
  <c r="K19" i="3"/>
  <c r="K20" i="3"/>
  <c r="K21" i="3"/>
  <c r="K22" i="3"/>
  <c r="K23" i="3"/>
  <c r="K24" i="3"/>
  <c r="K25" i="3"/>
  <c r="K27" i="3"/>
  <c r="K28" i="3"/>
  <c r="K29" i="3"/>
  <c r="K30" i="3"/>
  <c r="K31" i="3"/>
  <c r="K32" i="3"/>
  <c r="K33" i="3"/>
  <c r="K34" i="3"/>
  <c r="K35" i="3"/>
  <c r="K36" i="3"/>
  <c r="K37" i="3"/>
  <c r="K39" i="3"/>
  <c r="K40" i="3"/>
  <c r="K41" i="3"/>
  <c r="K42" i="3"/>
  <c r="K43" i="3"/>
  <c r="K44" i="3"/>
  <c r="K45" i="3"/>
  <c r="K46" i="3"/>
  <c r="K47" i="3"/>
  <c r="K48" i="3"/>
  <c r="K49" i="3"/>
  <c r="K51" i="3"/>
  <c r="K52" i="3"/>
  <c r="K53" i="3"/>
  <c r="K54" i="3"/>
  <c r="K55" i="3"/>
  <c r="K56" i="3"/>
  <c r="K57" i="3"/>
  <c r="K58" i="3"/>
  <c r="K60" i="3"/>
  <c r="K61" i="3"/>
  <c r="K62" i="3"/>
  <c r="K63" i="3"/>
  <c r="K64" i="3"/>
  <c r="K65" i="3"/>
  <c r="K66" i="3"/>
  <c r="K67" i="3"/>
  <c r="K69" i="3"/>
  <c r="K70" i="3"/>
  <c r="K71" i="3"/>
  <c r="K72" i="3"/>
  <c r="K74" i="3"/>
  <c r="K75" i="3"/>
  <c r="K76" i="3"/>
  <c r="K77" i="3"/>
  <c r="K79" i="3"/>
  <c r="K80" i="3"/>
  <c r="K81" i="3"/>
  <c r="K82" i="3"/>
  <c r="K83" i="3"/>
  <c r="K84" i="3"/>
  <c r="K85" i="3"/>
  <c r="K86" i="3"/>
  <c r="K87" i="3"/>
  <c r="K88" i="3"/>
  <c r="K89" i="3"/>
  <c r="K90" i="3"/>
  <c r="K91" i="3"/>
  <c r="K92" i="3"/>
  <c r="K93" i="3"/>
  <c r="K95" i="3"/>
  <c r="K96" i="3"/>
  <c r="K97" i="3"/>
  <c r="K98" i="3"/>
  <c r="K99" i="3"/>
  <c r="K100" i="3"/>
  <c r="K101" i="3"/>
  <c r="K102" i="3"/>
  <c r="K103" i="3"/>
  <c r="K104" i="3"/>
  <c r="K106" i="3"/>
  <c r="K107" i="3"/>
  <c r="K108" i="3"/>
  <c r="K109" i="3"/>
  <c r="K110" i="3"/>
  <c r="K111" i="3"/>
  <c r="K113" i="3"/>
  <c r="K114" i="3"/>
  <c r="K115" i="3"/>
  <c r="K116" i="3"/>
  <c r="K117" i="3"/>
  <c r="K118" i="3"/>
  <c r="K120" i="3"/>
  <c r="K121" i="3"/>
  <c r="K122" i="3"/>
  <c r="K123" i="3"/>
  <c r="K3" i="3"/>
  <c r="AN42" i="4" l="1"/>
  <c r="AI42" i="4"/>
  <c r="AN33" i="4"/>
  <c r="AI33" i="4"/>
  <c r="AN35" i="4"/>
  <c r="AI35" i="4"/>
  <c r="AN43" i="4"/>
  <c r="AI43" i="4"/>
  <c r="AN39" i="4"/>
  <c r="AI39" i="4"/>
  <c r="AN38" i="4"/>
  <c r="AI38" i="4"/>
  <c r="AN36" i="4"/>
  <c r="AI36" i="4"/>
  <c r="AN29" i="4"/>
  <c r="AI29" i="4"/>
  <c r="AB25" i="4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<sst xmlns="http://schemas.openxmlformats.org/spreadsheetml/2006/main" count="405" uniqueCount="265">
  <si>
    <t>Grundlagenheft</t>
  </si>
  <si>
    <t>KXL-22</t>
  </si>
  <si>
    <t>BASYS AG</t>
  </si>
  <si>
    <t>Industrie Neuhof 33</t>
  </si>
  <si>
    <t>http://www.basys.ch</t>
  </si>
  <si>
    <t>3422 Kirchberg</t>
  </si>
  <si>
    <t>info@basys.ch</t>
  </si>
  <si>
    <t>XXX</t>
  </si>
  <si>
    <t>Pos.</t>
  </si>
  <si>
    <t>Typ</t>
  </si>
  <si>
    <r>
      <t>SeismoLock</t>
    </r>
    <r>
      <rPr>
        <b/>
        <vertAlign val="superscript"/>
        <sz val="8"/>
        <rFont val="Arial Narrow"/>
        <family val="2"/>
      </rPr>
      <t>®</t>
    </r>
    <r>
      <rPr>
        <b/>
        <sz val="7"/>
        <rFont val="Arial Narrow"/>
        <family val="2"/>
      </rPr>
      <t xml:space="preserve">
</t>
    </r>
    <r>
      <rPr>
        <sz val="7"/>
        <rFont val="Arial Narrow"/>
        <family val="2"/>
      </rPr>
      <t>1LFA / 1LFB
2LFA / 2LFB</t>
    </r>
  </si>
  <si>
    <r>
      <t>FireLock</t>
    </r>
    <r>
      <rPr>
        <b/>
        <vertAlign val="superscript"/>
        <sz val="8"/>
        <color indexed="9"/>
        <rFont val="Arial Narrow"/>
        <family val="2"/>
      </rPr>
      <t>®</t>
    </r>
    <r>
      <rPr>
        <sz val="7"/>
        <color theme="0"/>
        <rFont val="Arial Narrow"/>
        <family val="2"/>
      </rPr>
      <t xml:space="preserve"> </t>
    </r>
  </si>
  <si>
    <r>
      <t>OptiLock</t>
    </r>
    <r>
      <rPr>
        <vertAlign val="superscript"/>
        <sz val="8"/>
        <rFont val="Arial Narrow"/>
        <family val="2"/>
      </rPr>
      <t>®</t>
    </r>
  </si>
  <si>
    <t>L</t>
  </si>
  <si>
    <t>Fehler</t>
  </si>
  <si>
    <r>
      <t>D</t>
    </r>
    <r>
      <rPr>
        <b/>
        <vertAlign val="subscript"/>
        <sz val="8"/>
        <rFont val="Arial"/>
        <family val="2"/>
      </rPr>
      <t>stat</t>
    </r>
  </si>
  <si>
    <t>H</t>
  </si>
  <si>
    <r>
      <rPr>
        <b/>
        <sz val="8"/>
        <rFont val="Symbol"/>
        <family val="1"/>
        <charset val="2"/>
      </rPr>
      <t>D</t>
    </r>
    <r>
      <rPr>
        <b/>
        <sz val="8"/>
        <rFont val="Arial"/>
        <family val="2"/>
      </rPr>
      <t>H1</t>
    </r>
  </si>
  <si>
    <r>
      <rPr>
        <b/>
        <sz val="8"/>
        <rFont val="Symbol"/>
        <family val="1"/>
        <charset val="2"/>
      </rPr>
      <t>D</t>
    </r>
    <r>
      <rPr>
        <b/>
        <sz val="8"/>
        <rFont val="Arial"/>
        <family val="2"/>
      </rPr>
      <t>H2</t>
    </r>
  </si>
  <si>
    <t xml:space="preserve">L </t>
  </si>
  <si>
    <t>lv</t>
  </si>
  <si>
    <t>SL-Typen</t>
  </si>
  <si>
    <t>Standard</t>
  </si>
  <si>
    <t>Spezial</t>
  </si>
  <si>
    <t>Dstat</t>
  </si>
  <si>
    <t>DH1</t>
  </si>
  <si>
    <t>DH2</t>
  </si>
  <si>
    <t>Material</t>
  </si>
  <si>
    <t>SeismLock</t>
  </si>
  <si>
    <t>SeismoLock</t>
  </si>
  <si>
    <t>FireLock</t>
  </si>
  <si>
    <t>OptiLock</t>
  </si>
  <si>
    <t>Anzahl</t>
  </si>
  <si>
    <t>[cm]</t>
  </si>
  <si>
    <t>[m]</t>
  </si>
  <si>
    <t>[mm]</t>
  </si>
  <si>
    <t>Hmin</t>
  </si>
  <si>
    <t>Hmax</t>
  </si>
  <si>
    <t>H&gt;60</t>
  </si>
  <si>
    <t>leer</t>
  </si>
  <si>
    <t>Lmin Lmax</t>
  </si>
  <si>
    <t>1.00-1.05</t>
  </si>
  <si>
    <t>Lmax Material</t>
  </si>
  <si>
    <t>fehlt</t>
  </si>
  <si>
    <t>fix</t>
  </si>
  <si>
    <t>Styrodur</t>
  </si>
  <si>
    <t>&lt;20 cm</t>
  </si>
  <si>
    <t>n. mögl</t>
  </si>
  <si>
    <t>QS-SL-1LFB</t>
  </si>
  <si>
    <t>1LFB</t>
  </si>
  <si>
    <t>KL</t>
  </si>
  <si>
    <t>K4XL</t>
  </si>
  <si>
    <t>LFA</t>
  </si>
  <si>
    <t>KXL-45°</t>
  </si>
  <si>
    <t>KME</t>
  </si>
  <si>
    <t>QXL-SL-NF</t>
  </si>
  <si>
    <t>QS-SL-1LFA</t>
  </si>
  <si>
    <t>1LFA</t>
  </si>
  <si>
    <t>QS-SL-2LFB</t>
  </si>
  <si>
    <t>2LFB</t>
  </si>
  <si>
    <t>2LFA</t>
  </si>
  <si>
    <t>WQL</t>
  </si>
  <si>
    <t>WZL</t>
  </si>
  <si>
    <t>WKLQ</t>
  </si>
  <si>
    <t>E80</t>
  </si>
  <si>
    <t>D60</t>
  </si>
  <si>
    <t>T80</t>
  </si>
  <si>
    <t>S80</t>
  </si>
  <si>
    <t>1A</t>
  </si>
  <si>
    <t xml:space="preserve"> KL-45°</t>
  </si>
  <si>
    <t>- D20</t>
  </si>
  <si>
    <t xml:space="preserve"> ULH</t>
  </si>
  <si>
    <t>Typen</t>
  </si>
  <si>
    <t>L Standard</t>
  </si>
  <si>
    <t>Lmin</t>
  </si>
  <si>
    <t>Lmax</t>
  </si>
  <si>
    <t>Vorzeichen</t>
  </si>
  <si>
    <t>lv erf</t>
  </si>
  <si>
    <t>lv min</t>
  </si>
  <si>
    <t>lv max</t>
  </si>
  <si>
    <t>Dmaterial</t>
  </si>
  <si>
    <t>Dämmung</t>
  </si>
  <si>
    <t>SL1</t>
  </si>
  <si>
    <t>SL2</t>
  </si>
  <si>
    <t>SL3</t>
  </si>
  <si>
    <t>Opti möglich</t>
  </si>
  <si>
    <t>Standardhöhen</t>
  </si>
  <si>
    <t xml:space="preserve">Lock </t>
  </si>
  <si>
    <t>KXS</t>
  </si>
  <si>
    <t>LFB</t>
  </si>
  <si>
    <t>KS</t>
  </si>
  <si>
    <t>KM</t>
  </si>
  <si>
    <t>Foamglas</t>
  </si>
  <si>
    <t>KXL</t>
  </si>
  <si>
    <t>K2XL</t>
  </si>
  <si>
    <t>K3XL</t>
  </si>
  <si>
    <t>KSE</t>
  </si>
  <si>
    <t>KLE</t>
  </si>
  <si>
    <t>KXS-C30</t>
  </si>
  <si>
    <t>KS-C30</t>
  </si>
  <si>
    <t>KM-C30</t>
  </si>
  <si>
    <t>KL-C30</t>
  </si>
  <si>
    <t>KXL-C30</t>
  </si>
  <si>
    <t>K2XL-C30</t>
  </si>
  <si>
    <t>K3XL-C30</t>
  </si>
  <si>
    <t>K4XL-C30</t>
  </si>
  <si>
    <t>KSE-C30</t>
  </si>
  <si>
    <t>KME-C30</t>
  </si>
  <si>
    <t>KLE-C30</t>
  </si>
  <si>
    <t>KXS-PMC30</t>
  </si>
  <si>
    <t>KS-PMC30</t>
  </si>
  <si>
    <t>KM-PMC30</t>
  </si>
  <si>
    <t>KL-PMC30</t>
  </si>
  <si>
    <t>KXL-PMC30</t>
  </si>
  <si>
    <t>K2XL-PMC30</t>
  </si>
  <si>
    <t>K3XL-PMC30</t>
  </si>
  <si>
    <t>K4XL-PMC30</t>
  </si>
  <si>
    <t>KSE-PMC30</t>
  </si>
  <si>
    <t>KME-PMC30</t>
  </si>
  <si>
    <t>KLE-PMC30</t>
  </si>
  <si>
    <t>KXS-45°</t>
  </si>
  <si>
    <t>D</t>
  </si>
  <si>
    <t>KS-45°</t>
  </si>
  <si>
    <t>KM-45°</t>
  </si>
  <si>
    <t>KL-45°</t>
  </si>
  <si>
    <t>K2XL-45°</t>
  </si>
  <si>
    <t>K3XL-45°</t>
  </si>
  <si>
    <t>K4XL-45°</t>
  </si>
  <si>
    <t>KSE-45°</t>
  </si>
  <si>
    <t>KME-45°</t>
  </si>
  <si>
    <t>KLE-45°</t>
  </si>
  <si>
    <t>QXS</t>
  </si>
  <si>
    <t>QS</t>
  </si>
  <si>
    <t>QM</t>
  </si>
  <si>
    <t>QL</t>
  </si>
  <si>
    <t>QXL</t>
  </si>
  <si>
    <t>Q2XL</t>
  </si>
  <si>
    <t>Q3XL</t>
  </si>
  <si>
    <t>Q4XL</t>
  </si>
  <si>
    <t>QXS-45°</t>
  </si>
  <si>
    <t>QS-45°</t>
  </si>
  <si>
    <t>QM-45°</t>
  </si>
  <si>
    <t>QL-45°</t>
  </si>
  <si>
    <t>QXL-45°</t>
  </si>
  <si>
    <t>Q2XL-45°</t>
  </si>
  <si>
    <t>Q3XL-45°</t>
  </si>
  <si>
    <t>Q4XL-45°</t>
  </si>
  <si>
    <t>QS-SL-2LFA</t>
  </si>
  <si>
    <t>QS-SL-NF</t>
  </si>
  <si>
    <t>QM-SL-NF</t>
  </si>
  <si>
    <t>QL-SL-NF</t>
  </si>
  <si>
    <t>WZS</t>
  </si>
  <si>
    <t>WDS</t>
  </si>
  <si>
    <t>WDL</t>
  </si>
  <si>
    <t>WQS</t>
  </si>
  <si>
    <t>WQP</t>
  </si>
  <si>
    <t>WMS</t>
  </si>
  <si>
    <t>WML</t>
  </si>
  <si>
    <t>WKS</t>
  </si>
  <si>
    <t>WKSQ</t>
  </si>
  <si>
    <t>WKM</t>
  </si>
  <si>
    <t>WKMQ</t>
  </si>
  <si>
    <t>WKL</t>
  </si>
  <si>
    <t>BSH</t>
  </si>
  <si>
    <t>BMH</t>
  </si>
  <si>
    <t>BLH</t>
  </si>
  <si>
    <t>BSV</t>
  </si>
  <si>
    <t>BMV</t>
  </si>
  <si>
    <t>USH</t>
  </si>
  <si>
    <t>UMH</t>
  </si>
  <si>
    <t>ULH</t>
  </si>
  <si>
    <t>USV</t>
  </si>
  <si>
    <t>UMV</t>
  </si>
  <si>
    <t>ULV</t>
  </si>
  <si>
    <t>D80</t>
  </si>
  <si>
    <t>T60</t>
  </si>
  <si>
    <t>S60</t>
  </si>
  <si>
    <t>E60</t>
  </si>
  <si>
    <t>&lt;&gt; 0-5 cm</t>
  </si>
  <si>
    <t>Notice générale d'introduction</t>
  </si>
  <si>
    <t>cahier 0</t>
  </si>
  <si>
    <t>Raccords en porte-à-faux K</t>
  </si>
  <si>
    <t>cahier 1</t>
  </si>
  <si>
    <t>Raccords d'efforts tranchants Q</t>
  </si>
  <si>
    <t>cahier 2</t>
  </si>
  <si>
    <t>Raccords Mur-Mur WZ, WQ, WM</t>
  </si>
  <si>
    <t>cahier 3</t>
  </si>
  <si>
    <t>Raccords d'efforts normaux N, UZ, U</t>
  </si>
  <si>
    <t>cahier 4</t>
  </si>
  <si>
    <t>Raccords de parapets B, U</t>
  </si>
  <si>
    <t>cahier 5</t>
  </si>
  <si>
    <t>N°:</t>
  </si>
  <si>
    <t>Chantier et partie de l'ouvrage:</t>
  </si>
  <si>
    <t>N°, rue:</t>
  </si>
  <si>
    <t>Bureau d’ingénieurs:</t>
  </si>
  <si>
    <t>Responsable:</t>
  </si>
  <si>
    <t>Commande vérifiée le:</t>
  </si>
  <si>
    <t>Entreprise de construction:</t>
  </si>
  <si>
    <t>Chef de chantier:</t>
  </si>
  <si>
    <t>Téléphone chantier:</t>
  </si>
  <si>
    <t xml:space="preserve">PTS-Système entièrement en acier inox 1.4462 </t>
  </si>
  <si>
    <t>Tél. 034 448 23 23</t>
  </si>
  <si>
    <t>(Sous réserve de modifications)</t>
  </si>
  <si>
    <t>N° plan:</t>
  </si>
  <si>
    <t>Date:</t>
  </si>
  <si>
    <t>Adresse, CP:</t>
  </si>
  <si>
    <t>Adresse de livraison:</t>
  </si>
  <si>
    <t>Délai de livraison:</t>
  </si>
  <si>
    <t>Commission:</t>
  </si>
  <si>
    <t>Remarques:</t>
  </si>
  <si>
    <t>Adresse de facturation:</t>
  </si>
  <si>
    <t>(Marchand d’aciers ou de matériaux)</t>
  </si>
  <si>
    <t>Cellules en rouge: veuillez adapter ou contacter notre équipe d'ingénieurs.</t>
  </si>
  <si>
    <t>Caractéristiques additionnelles</t>
  </si>
  <si>
    <t>hauteur d'isolation</t>
  </si>
  <si>
    <t>Isolation suppl.</t>
  </si>
  <si>
    <t>(haut)</t>
  </si>
  <si>
    <t>(bas)</t>
  </si>
  <si>
    <t>Matériau isolant</t>
  </si>
  <si>
    <t>Nombre d'éléments BASYCON</t>
  </si>
  <si>
    <t>laine de pierre</t>
  </si>
  <si>
    <t>Oui</t>
  </si>
  <si>
    <t>Geometrie et propriété des éléments spéciaux sont définis sur une fiche technique.</t>
  </si>
  <si>
    <t>* liste de commande comme document de preuve de conformité avec la protection incendie: Attestation d'utilisation AEAI n° 26270</t>
  </si>
  <si>
    <t>Exécutions spéciales, remarques</t>
  </si>
  <si>
    <t>Exemple</t>
  </si>
  <si>
    <t>BASYSOL-Eléments d’isolation / Pièces intermédiaires</t>
  </si>
  <si>
    <t>Commande reçue le:</t>
  </si>
  <si>
    <t>Enregistrée par:</t>
  </si>
  <si>
    <r>
      <t xml:space="preserve">Ce document Excel est un outil d'aide. Veuillez consulter la documentation pour obtenir des informations techniques ou vous adresser à notre équipe d'ingénieurs.
</t>
    </r>
    <r>
      <rPr>
        <b/>
        <i/>
        <sz val="10"/>
        <rFont val="Arial Narrow"/>
        <family val="2"/>
      </rPr>
      <t>Le donneur d'ordre est responsable de fournir une liste correctement et entièrement remplie.</t>
    </r>
  </si>
  <si>
    <t>= valeur standard</t>
  </si>
  <si>
    <t>= pas d'indication possible / nécessaire</t>
  </si>
  <si>
    <t>= changement par rapport au standard</t>
  </si>
  <si>
    <t>= indication / valeur manquante</t>
  </si>
  <si>
    <t>= élément spécial, voir fiche technique</t>
  </si>
  <si>
    <t>= hors paramètres standards; consulter notre équipe d'ingénieurs</t>
  </si>
  <si>
    <t>= exécution impossible; consulter notre équipe d'ingénieurs</t>
  </si>
  <si>
    <t>Types W</t>
  </si>
  <si>
    <t>K-240056</t>
  </si>
  <si>
    <t xml:space="preserve"> K-240056</t>
  </si>
  <si>
    <t>longueur élément</t>
  </si>
  <si>
    <t>longeur ancrage</t>
  </si>
  <si>
    <t>Liste de commande</t>
  </si>
  <si>
    <t>Type ou
 type spécial</t>
  </si>
  <si>
    <t>NPS</t>
  </si>
  <si>
    <t>NS</t>
  </si>
  <si>
    <t>NPL</t>
  </si>
  <si>
    <t>NL</t>
  </si>
  <si>
    <t>NSL</t>
  </si>
  <si>
    <t>UZP</t>
  </si>
  <si>
    <t>UZS</t>
  </si>
  <si>
    <t>UZM</t>
  </si>
  <si>
    <t>UZL</t>
  </si>
  <si>
    <t>UZXL</t>
  </si>
  <si>
    <t>Types K</t>
  </si>
  <si>
    <t>Types U et B</t>
  </si>
  <si>
    <r>
      <t>SeismoLock</t>
    </r>
    <r>
      <rPr>
        <b/>
        <vertAlign val="superscript"/>
        <sz val="10"/>
        <rFont val="Arial"/>
        <family val="2"/>
      </rPr>
      <t>®</t>
    </r>
  </si>
  <si>
    <t>Types Q</t>
  </si>
  <si>
    <t>Types N et UZ</t>
  </si>
  <si>
    <t>BLV</t>
  </si>
  <si>
    <t>min</t>
  </si>
  <si>
    <t>max</t>
  </si>
  <si>
    <t xml:space="preserve">lv </t>
  </si>
  <si>
    <t>kein</t>
  </si>
  <si>
    <t>Edition 11.2025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</si>
</sst>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 * #,##0.00_ ;_ * \-#,##0.00_ ;_ * &quot;-&quot;??_ ;_ @_ "/>
    <numFmt numFmtId="164" formatCode="_ * #,##0.0_ ;_ * \-#,##0.0_ ;_ * &quot;&quot;??_ ;_ @_ "/>
    <numFmt numFmtId="165" formatCode="\+#,##0.0;\-#,##0.0"/>
    <numFmt numFmtId="166" formatCode="dd/mm/yyyy;@"/>
    <numFmt numFmtId="167" formatCode="\-\ 0"/>
    <numFmt numFmtId="168" formatCode="000"/>
    <numFmt numFmtId="169" formatCode="\-\ &quot;H&quot;00"/>
    <numFmt numFmtId="170" formatCode="#,##0.0\ ;\-#,##0.0\ ;&quot;&quot;??"/>
    <numFmt numFmtId="171" formatCode="\-\ &quot;H&quot;00.0"/>
  </numFmts>
  <fonts count="44">
    <font>
      <sz val="10"/>
      <name val="Arial"/>
    </font>
    <font>
      <b/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sz val="7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i/>
      <sz val="8"/>
      <name val="Arial"/>
      <family val="2"/>
    </font>
    <font>
      <u/>
      <sz val="10"/>
      <color theme="10"/>
      <name val="Arial"/>
      <family val="2"/>
    </font>
    <font>
      <i/>
      <sz val="9"/>
      <name val="Arial"/>
      <family val="2"/>
    </font>
    <font>
      <b/>
      <i/>
      <sz val="9"/>
      <name val="Arial"/>
      <family val="2"/>
    </font>
    <font>
      <i/>
      <sz val="7"/>
      <name val="Arial"/>
      <family val="2"/>
    </font>
    <font>
      <b/>
      <i/>
      <sz val="8"/>
      <name val="Arial"/>
      <family val="2"/>
    </font>
    <font>
      <b/>
      <sz val="18"/>
      <color theme="0" tint="-0.499984740745262"/>
      <name val="Arial"/>
      <family val="2"/>
    </font>
    <font>
      <sz val="6"/>
      <name val="Arial"/>
      <family val="2"/>
    </font>
    <font>
      <i/>
      <sz val="8"/>
      <color rgb="FFFF0000"/>
      <name val="Arial"/>
      <family val="2"/>
    </font>
    <font>
      <i/>
      <sz val="7"/>
      <color rgb="FFFF0000"/>
      <name val="Arial"/>
      <family val="2"/>
    </font>
    <font>
      <b/>
      <sz val="8"/>
      <name val="Arial Narrow"/>
      <family val="2"/>
    </font>
    <font>
      <b/>
      <vertAlign val="superscript"/>
      <sz val="8"/>
      <name val="Arial Narrow"/>
      <family val="2"/>
    </font>
    <font>
      <b/>
      <sz val="8"/>
      <color theme="0"/>
      <name val="Arial Narrow"/>
      <family val="2"/>
    </font>
    <font>
      <b/>
      <vertAlign val="superscript"/>
      <sz val="8"/>
      <color indexed="9"/>
      <name val="Arial Narrow"/>
      <family val="2"/>
    </font>
    <font>
      <sz val="7"/>
      <color theme="0"/>
      <name val="Arial Narrow"/>
      <family val="2"/>
    </font>
    <font>
      <sz val="8"/>
      <name val="Arial Narrow"/>
      <family val="2"/>
    </font>
    <font>
      <vertAlign val="superscript"/>
      <sz val="8"/>
      <name val="Arial Narrow"/>
      <family val="2"/>
    </font>
    <font>
      <i/>
      <sz val="7.5"/>
      <name val="Arial"/>
      <family val="2"/>
    </font>
    <font>
      <b/>
      <vertAlign val="subscript"/>
      <sz val="8"/>
      <name val="Arial"/>
      <family val="2"/>
    </font>
    <font>
      <sz val="7"/>
      <name val="Arial Narrow"/>
      <family val="2"/>
    </font>
    <font>
      <b/>
      <sz val="8"/>
      <name val="Arial"/>
      <family val="1"/>
      <charset val="2"/>
    </font>
    <font>
      <b/>
      <sz val="8"/>
      <name val="Symbol"/>
      <family val="1"/>
      <charset val="2"/>
    </font>
    <font>
      <b/>
      <sz val="7"/>
      <name val="Arial Narrow"/>
      <family val="2"/>
    </font>
    <font>
      <sz val="10"/>
      <name val="Arial"/>
      <family val="2"/>
    </font>
    <font>
      <b/>
      <i/>
      <sz val="9"/>
      <color theme="0"/>
      <name val="Arial"/>
      <family val="2"/>
    </font>
    <font>
      <b/>
      <sz val="9"/>
      <color theme="0"/>
      <name val="Arial"/>
      <family val="2"/>
    </font>
    <font>
      <b/>
      <sz val="9"/>
      <color rgb="FF0000CC"/>
      <name val="Arial"/>
      <family val="2"/>
    </font>
    <font>
      <i/>
      <sz val="8"/>
      <color rgb="FF0000CC"/>
      <name val="Arial"/>
      <family val="2"/>
    </font>
    <font>
      <b/>
      <sz val="9"/>
      <color rgb="FFFF0000"/>
      <name val="Arial"/>
      <family val="2"/>
    </font>
    <font>
      <sz val="8"/>
      <color rgb="FFFF0000"/>
      <name val="Arial"/>
      <family val="2"/>
    </font>
    <font>
      <sz val="9"/>
      <color rgb="FFFF0000"/>
      <name val="Arial"/>
      <family val="2"/>
    </font>
    <font>
      <i/>
      <strike/>
      <sz val="9"/>
      <color theme="0"/>
      <name val="Arial"/>
      <family val="2"/>
    </font>
    <font>
      <b/>
      <i/>
      <sz val="8"/>
      <color rgb="FF0000CC"/>
      <name val="Arial"/>
      <family val="2"/>
    </font>
    <font>
      <b/>
      <i/>
      <sz val="10"/>
      <name val="Arial Narrow"/>
      <family val="2"/>
    </font>
    <font>
      <b/>
      <sz val="14"/>
      <color theme="0" tint="-0.499984740745262"/>
      <name val="Arial"/>
      <family val="2"/>
    </font>
    <font>
      <b/>
      <vertAlign val="superscript"/>
      <sz val="1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lightUp">
        <fgColor theme="1" tint="0.499984740745262"/>
        <bgColor theme="0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7C80"/>
        <bgColor indexed="64"/>
      </patternFill>
    </fill>
    <fill>
      <patternFill patternType="solid">
        <fgColor rgb="FFFFFFCC"/>
        <bgColor theme="1" tint="0.499984740745262"/>
      </patternFill>
    </fill>
  </fills>
  <borders count="7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 tint="-0.34998626667073579"/>
      </bottom>
      <diagonal/>
    </border>
    <border>
      <left style="thin">
        <color indexed="64"/>
      </left>
      <right/>
      <top style="thin">
        <color indexed="64"/>
      </top>
      <bottom style="thin">
        <color theme="0" tint="-0.34998626667073579"/>
      </bottom>
      <diagonal/>
    </border>
    <border>
      <left/>
      <right/>
      <top style="thin">
        <color indexed="64"/>
      </top>
      <bottom style="thin">
        <color theme="0" tint="-0.34998626667073579"/>
      </bottom>
      <diagonal/>
    </border>
    <border>
      <left/>
      <right style="thin">
        <color indexed="64"/>
      </right>
      <top style="thin">
        <color indexed="64"/>
      </top>
      <bottom style="thin">
        <color theme="0" tint="-0.34998626667073579"/>
      </bottom>
      <diagonal/>
    </border>
    <border>
      <left style="thin">
        <color indexed="64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FF0000"/>
      </left>
      <right style="thin">
        <color rgb="FFFF0000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FF0000"/>
      </left>
      <right style="thin">
        <color rgb="FFFF0000"/>
      </right>
      <top style="thin">
        <color indexed="64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indexed="64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theme="0" tint="-0.34998626667073579"/>
      </top>
      <bottom/>
      <diagonal/>
    </border>
    <border>
      <left style="thin">
        <color indexed="64"/>
      </left>
      <right/>
      <top style="thin">
        <color theme="0" tint="-0.34998626667073579"/>
      </top>
      <bottom/>
      <diagonal/>
    </border>
    <border>
      <left/>
      <right/>
      <top style="thin">
        <color rgb="FFFF0000"/>
      </top>
      <bottom style="thin">
        <color rgb="FFFF0000"/>
      </bottom>
      <diagonal/>
    </border>
    <border>
      <left style="thin">
        <color theme="1"/>
      </left>
      <right style="thin">
        <color theme="1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/>
      <top style="thin">
        <color rgb="FFFF0000"/>
      </top>
      <bottom style="thin">
        <color rgb="FFFF0000"/>
      </bottom>
      <diagonal/>
    </border>
    <border>
      <left/>
      <right style="thin">
        <color indexed="64"/>
      </right>
      <top style="thin">
        <color rgb="FFFF0000"/>
      </top>
      <bottom style="thin">
        <color rgb="FFFF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 tint="-0.24994659260841701"/>
      </bottom>
      <diagonal/>
    </border>
    <border>
      <left style="thin">
        <color indexed="64"/>
      </left>
      <right/>
      <top style="thin">
        <color indexed="64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rgb="FFFF0000"/>
      </left>
      <right style="thin">
        <color rgb="FFFF0000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theme="0" tint="-0.24994659260841701"/>
      </top>
      <bottom style="thin">
        <color indexed="64"/>
      </bottom>
      <diagonal/>
    </border>
    <border>
      <left style="thin">
        <color indexed="64"/>
      </left>
      <right/>
      <top style="thin">
        <color theme="0" tint="-0.24994659260841701"/>
      </top>
      <bottom style="thin">
        <color indexed="64"/>
      </bottom>
      <diagonal/>
    </border>
    <border>
      <left/>
      <right/>
      <top style="thin">
        <color theme="0" tint="-0.24994659260841701"/>
      </top>
      <bottom style="thin">
        <color indexed="64"/>
      </bottom>
      <diagonal/>
    </border>
    <border>
      <left/>
      <right style="thin">
        <color indexed="64"/>
      </right>
      <top style="thin">
        <color theme="0" tint="-0.24994659260841701"/>
      </top>
      <bottom style="thin">
        <color indexed="64"/>
      </bottom>
      <diagonal/>
    </border>
    <border>
      <left style="thin">
        <color rgb="FFFF0000"/>
      </left>
      <right style="thin">
        <color rgb="FFFF0000"/>
      </right>
      <top style="thin">
        <color theme="0" tint="-0.24994659260841701"/>
      </top>
      <bottom style="thin">
        <color indexed="64"/>
      </bottom>
      <diagonal/>
    </border>
    <border>
      <left style="thin">
        <color rgb="FFFF0000"/>
      </left>
      <right style="thin">
        <color theme="0" tint="-0.24994659260841701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FF0000"/>
      </left>
      <right style="thin">
        <color theme="0" tint="-0.24994659260841701"/>
      </right>
      <top style="thin">
        <color indexed="64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indexed="64"/>
      </right>
      <top style="thin">
        <color indexed="64"/>
      </top>
      <bottom style="thin">
        <color theme="0" tint="-0.24994659260841701"/>
      </bottom>
      <diagonal/>
    </border>
    <border>
      <left style="thin">
        <color rgb="FFFF0000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rgb="FFFF0000"/>
      </left>
      <right style="thin">
        <color theme="0" tint="-0.24994659260841701"/>
      </right>
      <top style="thin">
        <color theme="0" tint="-0.24994659260841701"/>
      </top>
      <bottom style="thin">
        <color indexed="64"/>
      </bottom>
      <diagonal/>
    </border>
    <border>
      <left style="thin">
        <color theme="0" tint="-0.24994659260841701"/>
      </left>
      <right style="thin">
        <color indexed="64"/>
      </right>
      <top style="thin">
        <color theme="0" tint="-0.24994659260841701"/>
      </top>
      <bottom style="thin">
        <color indexed="64"/>
      </bottom>
      <diagonal/>
    </border>
    <border>
      <left/>
      <right/>
      <top style="thin">
        <color theme="0" tint="-0.34998626667073579"/>
      </top>
      <bottom style="thin">
        <color rgb="FFFF0000"/>
      </bottom>
      <diagonal/>
    </border>
    <border>
      <left style="thin">
        <color indexed="64"/>
      </left>
      <right/>
      <top style="thin">
        <color rgb="FFFF0000"/>
      </top>
      <bottom/>
      <diagonal/>
    </border>
    <border>
      <left/>
      <right/>
      <top style="thin">
        <color rgb="FFFF0000"/>
      </top>
      <bottom/>
      <diagonal/>
    </border>
    <border>
      <left/>
      <right style="thin">
        <color indexed="64"/>
      </right>
      <top style="thin">
        <color rgb="FFFF0000"/>
      </top>
      <bottom/>
      <diagonal/>
    </border>
    <border>
      <left style="thin">
        <color indexed="64"/>
      </left>
      <right/>
      <top/>
      <bottom style="thin">
        <color theme="0" tint="-0.24994659260841701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rgb="FFFF0000"/>
      </left>
      <right style="thin">
        <color theme="0" tint="-0.24994659260841701"/>
      </right>
      <top style="thin">
        <color indexed="64"/>
      </top>
      <bottom style="thin">
        <color theme="0" tint="-0.3499862666707357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 tint="-0.24994659260841701"/>
      </right>
      <top style="thin">
        <color indexed="64"/>
      </top>
      <bottom style="thin">
        <color theme="0" tint="-0.24994659260841701"/>
      </bottom>
      <diagonal/>
    </border>
    <border>
      <left style="thin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indexed="64"/>
      </bottom>
      <diagonal/>
    </border>
    <border>
      <left style="thin">
        <color indexed="64"/>
      </left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0.24994659260841701"/>
      </right>
      <top/>
      <bottom style="thin">
        <color indexed="64"/>
      </bottom>
      <diagonal/>
    </border>
    <border>
      <left style="thin">
        <color theme="0" tint="-0.24994659260841701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theme="0" tint="-0.34998626667073579"/>
      </top>
      <bottom style="thin">
        <color rgb="FFFF0000"/>
      </bottom>
      <diagonal/>
    </border>
    <border>
      <left style="thin">
        <color theme="1"/>
      </left>
      <right style="thin">
        <color theme="1"/>
      </right>
      <top/>
      <bottom style="thin">
        <color theme="0" tint="-0.34998626667073579"/>
      </bottom>
      <diagonal/>
    </border>
  </borders>
  <cellStyleXfs count="4">
    <xf numFmtId="0" fontId="0" fillId="0" borderId="0"/>
    <xf numFmtId="0" fontId="9" fillId="0" borderId="0" applyNumberFormat="0" applyFill="0" applyBorder="0" applyAlignment="0" applyProtection="0"/>
    <xf numFmtId="43" fontId="31" fillId="0" borderId="0" applyFont="0" applyFill="0" applyBorder="0" applyAlignment="0" applyProtection="0"/>
    <xf numFmtId="43" fontId="7" fillId="0" borderId="0" applyFont="0" applyFill="0" applyBorder="0" applyAlignment="0" applyProtection="0"/>
  </cellStyleXfs>
  <cellXfs count="249">
    <xf numFmtId="0" fontId="0" fillId="0" borderId="0" xfId="0"/>
    <xf numFmtId="0" fontId="7" fillId="0" borderId="0" xfId="0" applyFont="1"/>
    <xf numFmtId="0" fontId="0" fillId="0" borderId="0" xfId="0" applyAlignment="1">
      <alignment horizontal="center"/>
    </xf>
    <xf numFmtId="2" fontId="0" fillId="0" borderId="0" xfId="0" applyNumberFormat="1"/>
    <xf numFmtId="0" fontId="1" fillId="0" borderId="0" xfId="0" applyFont="1" applyProtection="1">
      <protection hidden="1"/>
    </xf>
    <xf numFmtId="0" fontId="3" fillId="0" borderId="0" xfId="0" applyFont="1" applyAlignment="1" applyProtection="1">
      <alignment vertical="center"/>
      <protection hidden="1"/>
    </xf>
    <xf numFmtId="0" fontId="4" fillId="0" borderId="0" xfId="0" applyFont="1" applyAlignment="1" applyProtection="1">
      <alignment vertical="center"/>
      <protection hidden="1"/>
    </xf>
    <xf numFmtId="0" fontId="4" fillId="0" borderId="9" xfId="0" applyFont="1" applyBorder="1" applyAlignment="1" applyProtection="1">
      <alignment vertical="center"/>
      <protection hidden="1"/>
    </xf>
    <xf numFmtId="0" fontId="2" fillId="0" borderId="0" xfId="0" applyFont="1" applyAlignment="1" applyProtection="1">
      <alignment vertical="center"/>
      <protection hidden="1"/>
    </xf>
    <xf numFmtId="0" fontId="8" fillId="0" borderId="0" xfId="0" applyFont="1" applyAlignment="1" applyProtection="1">
      <alignment vertical="center"/>
      <protection hidden="1"/>
    </xf>
    <xf numFmtId="0" fontId="8" fillId="4" borderId="0" xfId="0" applyFont="1" applyFill="1" applyAlignment="1" applyProtection="1">
      <alignment vertical="center"/>
      <protection hidden="1"/>
    </xf>
    <xf numFmtId="0" fontId="4" fillId="0" borderId="0" xfId="0" applyFont="1" applyProtection="1">
      <protection hidden="1"/>
    </xf>
    <xf numFmtId="0" fontId="7" fillId="0" borderId="0" xfId="0" applyFont="1" applyAlignment="1">
      <alignment horizontal="center"/>
    </xf>
    <xf numFmtId="0" fontId="4" fillId="0" borderId="0" xfId="0" applyFont="1" applyAlignment="1" applyProtection="1">
      <alignment horizontal="center"/>
      <protection hidden="1"/>
    </xf>
    <xf numFmtId="2" fontId="7" fillId="0" borderId="0" xfId="0" applyNumberFormat="1" applyFont="1"/>
    <xf numFmtId="0" fontId="4" fillId="0" borderId="0" xfId="0" applyFont="1" applyAlignment="1" applyProtection="1">
      <alignment horizontal="center" vertical="center"/>
      <protection hidden="1"/>
    </xf>
    <xf numFmtId="1" fontId="0" fillId="0" borderId="0" xfId="0" applyNumberFormat="1"/>
    <xf numFmtId="0" fontId="6" fillId="0" borderId="9" xfId="0" applyFont="1" applyBorder="1" applyAlignment="1" applyProtection="1">
      <alignment horizontal="center" vertical="center"/>
      <protection hidden="1"/>
    </xf>
    <xf numFmtId="0" fontId="2" fillId="0" borderId="0" xfId="0" applyFont="1" applyProtection="1">
      <protection hidden="1"/>
    </xf>
    <xf numFmtId="0" fontId="2" fillId="0" borderId="0" xfId="0" applyFont="1" applyAlignment="1" applyProtection="1">
      <alignment horizontal="left" vertical="center"/>
      <protection hidden="1"/>
    </xf>
    <xf numFmtId="0" fontId="7" fillId="0" borderId="0" xfId="0" applyFont="1" applyAlignment="1" applyProtection="1">
      <alignment vertical="center"/>
      <protection hidden="1"/>
    </xf>
    <xf numFmtId="0" fontId="7" fillId="0" borderId="0" xfId="0" applyFont="1" applyProtection="1">
      <protection hidden="1"/>
    </xf>
    <xf numFmtId="0" fontId="7" fillId="0" borderId="0" xfId="0" applyFont="1" applyAlignment="1" applyProtection="1">
      <alignment horizontal="center"/>
      <protection hidden="1"/>
    </xf>
    <xf numFmtId="0" fontId="11" fillId="0" borderId="0" xfId="0" applyFont="1" applyAlignment="1" applyProtection="1">
      <alignment vertical="top"/>
      <protection hidden="1"/>
    </xf>
    <xf numFmtId="0" fontId="2" fillId="0" borderId="0" xfId="0" applyFont="1" applyAlignment="1" applyProtection="1">
      <alignment vertical="top"/>
      <protection hidden="1"/>
    </xf>
    <xf numFmtId="0" fontId="8" fillId="0" borderId="14" xfId="0" applyFont="1" applyBorder="1" applyAlignment="1" applyProtection="1">
      <alignment horizontal="center" vertical="center"/>
      <protection hidden="1"/>
    </xf>
    <xf numFmtId="0" fontId="8" fillId="0" borderId="15" xfId="0" applyFont="1" applyBorder="1" applyAlignment="1" applyProtection="1">
      <alignment horizontal="center" vertical="center"/>
      <protection hidden="1"/>
    </xf>
    <xf numFmtId="2" fontId="8" fillId="0" borderId="15" xfId="0" applyNumberFormat="1" applyFont="1" applyBorder="1" applyAlignment="1" applyProtection="1">
      <alignment horizontal="center" vertical="center"/>
      <protection hidden="1"/>
    </xf>
    <xf numFmtId="0" fontId="12" fillId="0" borderId="16" xfId="0" applyFont="1" applyBorder="1" applyAlignment="1" applyProtection="1">
      <alignment horizontal="center" vertical="center"/>
      <protection hidden="1"/>
    </xf>
    <xf numFmtId="0" fontId="8" fillId="0" borderId="18" xfId="0" applyFont="1" applyBorder="1" applyAlignment="1" applyProtection="1">
      <alignment horizontal="center" vertical="center"/>
      <protection hidden="1"/>
    </xf>
    <xf numFmtId="0" fontId="8" fillId="0" borderId="19" xfId="0" applyFont="1" applyBorder="1" applyAlignment="1" applyProtection="1">
      <alignment horizontal="center" vertical="center"/>
      <protection hidden="1"/>
    </xf>
    <xf numFmtId="2" fontId="16" fillId="0" borderId="19" xfId="0" applyNumberFormat="1" applyFont="1" applyBorder="1" applyAlignment="1" applyProtection="1">
      <alignment horizontal="center" vertical="center"/>
      <protection hidden="1"/>
    </xf>
    <xf numFmtId="0" fontId="17" fillId="0" borderId="20" xfId="0" applyFont="1" applyBorder="1" applyAlignment="1" applyProtection="1">
      <alignment horizontal="center" vertical="center"/>
      <protection hidden="1"/>
    </xf>
    <xf numFmtId="0" fontId="5" fillId="0" borderId="9" xfId="0" applyFont="1" applyBorder="1" applyAlignment="1" applyProtection="1">
      <alignment horizontal="center" vertical="center"/>
      <protection hidden="1"/>
    </xf>
    <xf numFmtId="0" fontId="6" fillId="0" borderId="13" xfId="0" applyFont="1" applyBorder="1" applyAlignment="1" applyProtection="1">
      <alignment horizontal="center"/>
      <protection hidden="1"/>
    </xf>
    <xf numFmtId="0" fontId="2" fillId="0" borderId="0" xfId="0" applyFont="1" applyAlignment="1">
      <alignment horizontal="right" wrapText="1"/>
    </xf>
    <xf numFmtId="164" fontId="8" fillId="0" borderId="14" xfId="0" applyNumberFormat="1" applyFont="1" applyBorder="1" applyAlignment="1" applyProtection="1">
      <alignment horizontal="right" vertical="center"/>
      <protection hidden="1"/>
    </xf>
    <xf numFmtId="0" fontId="3" fillId="0" borderId="0" xfId="0" applyFont="1" applyProtection="1">
      <protection hidden="1"/>
    </xf>
    <xf numFmtId="0" fontId="14" fillId="0" borderId="0" xfId="0" applyFont="1" applyAlignment="1" applyProtection="1">
      <alignment vertical="top"/>
      <protection hidden="1"/>
    </xf>
    <xf numFmtId="0" fontId="2" fillId="0" borderId="7" xfId="0" applyFont="1" applyBorder="1" applyAlignment="1" applyProtection="1">
      <alignment vertical="center"/>
      <protection hidden="1"/>
    </xf>
    <xf numFmtId="0" fontId="2" fillId="0" borderId="11" xfId="0" applyFont="1" applyBorder="1" applyAlignment="1" applyProtection="1">
      <alignment vertical="center"/>
      <protection hidden="1"/>
    </xf>
    <xf numFmtId="0" fontId="2" fillId="0" borderId="6" xfId="0" applyFont="1" applyBorder="1" applyAlignment="1" applyProtection="1">
      <alignment vertical="center"/>
      <protection hidden="1"/>
    </xf>
    <xf numFmtId="0" fontId="4" fillId="0" borderId="7" xfId="0" applyFont="1" applyBorder="1" applyAlignment="1" applyProtection="1">
      <alignment vertical="center"/>
      <protection hidden="1"/>
    </xf>
    <xf numFmtId="0" fontId="5" fillId="0" borderId="4" xfId="0" applyFont="1" applyBorder="1" applyAlignment="1" applyProtection="1">
      <alignment horizontal="center" vertical="top" wrapText="1"/>
      <protection hidden="1"/>
    </xf>
    <xf numFmtId="0" fontId="5" fillId="0" borderId="10" xfId="0" applyFont="1" applyBorder="1" applyAlignment="1" applyProtection="1">
      <alignment horizontal="center" vertical="center"/>
      <protection hidden="1"/>
    </xf>
    <xf numFmtId="1" fontId="8" fillId="0" borderId="17" xfId="0" quotePrefix="1" applyNumberFormat="1" applyFont="1" applyBorder="1" applyAlignment="1" applyProtection="1">
      <alignment horizontal="left" vertical="center"/>
      <protection hidden="1"/>
    </xf>
    <xf numFmtId="0" fontId="4" fillId="0" borderId="0" xfId="0" quotePrefix="1" applyFont="1" applyAlignment="1" applyProtection="1">
      <alignment vertical="center"/>
      <protection hidden="1"/>
    </xf>
    <xf numFmtId="1" fontId="8" fillId="0" borderId="22" xfId="0" quotePrefix="1" applyNumberFormat="1" applyFont="1" applyBorder="1" applyAlignment="1" applyProtection="1">
      <alignment horizontal="left" vertical="center"/>
      <protection hidden="1"/>
    </xf>
    <xf numFmtId="164" fontId="16" fillId="0" borderId="18" xfId="0" applyNumberFormat="1" applyFont="1" applyBorder="1" applyAlignment="1" applyProtection="1">
      <alignment horizontal="right" vertical="center"/>
      <protection hidden="1"/>
    </xf>
    <xf numFmtId="0" fontId="8" fillId="8" borderId="14" xfId="0" applyFont="1" applyFill="1" applyBorder="1" applyAlignment="1" applyProtection="1">
      <alignment horizontal="center" vertical="center"/>
      <protection hidden="1"/>
    </xf>
    <xf numFmtId="0" fontId="4" fillId="0" borderId="13" xfId="0" applyFont="1" applyBorder="1" applyProtection="1">
      <protection hidden="1"/>
    </xf>
    <xf numFmtId="0" fontId="4" fillId="0" borderId="5" xfId="0" applyFont="1" applyBorder="1" applyAlignment="1" applyProtection="1">
      <alignment vertical="center"/>
      <protection hidden="1"/>
    </xf>
    <xf numFmtId="0" fontId="8" fillId="0" borderId="61" xfId="0" applyFont="1" applyBorder="1" applyAlignment="1" applyProtection="1">
      <alignment horizontal="center" vertical="center"/>
      <protection hidden="1"/>
    </xf>
    <xf numFmtId="0" fontId="8" fillId="0" borderId="47" xfId="0" applyFont="1" applyBorder="1" applyAlignment="1" applyProtection="1">
      <alignment horizontal="center" vertical="center"/>
      <protection hidden="1"/>
    </xf>
    <xf numFmtId="0" fontId="7" fillId="0" borderId="7" xfId="0" applyFont="1" applyBorder="1" applyAlignment="1" applyProtection="1">
      <alignment vertical="center"/>
      <protection hidden="1"/>
    </xf>
    <xf numFmtId="0" fontId="1" fillId="9" borderId="0" xfId="0" applyFont="1" applyFill="1"/>
    <xf numFmtId="2" fontId="1" fillId="9" borderId="0" xfId="0" applyNumberFormat="1" applyFont="1" applyFill="1"/>
    <xf numFmtId="0" fontId="1" fillId="9" borderId="0" xfId="0" applyFont="1" applyFill="1" applyAlignment="1">
      <alignment horizontal="center"/>
    </xf>
    <xf numFmtId="1" fontId="1" fillId="9" borderId="0" xfId="0" applyNumberFormat="1" applyFont="1" applyFill="1"/>
    <xf numFmtId="0" fontId="1" fillId="9" borderId="0" xfId="0" applyFont="1" applyFill="1" applyAlignment="1">
      <alignment vertical="center"/>
    </xf>
    <xf numFmtId="1" fontId="0" fillId="0" borderId="0" xfId="0" applyNumberFormat="1" applyAlignment="1">
      <alignment vertical="center"/>
    </xf>
    <xf numFmtId="0" fontId="0" fillId="0" borderId="0" xfId="0" applyAlignment="1">
      <alignment vertical="center"/>
    </xf>
    <xf numFmtId="1" fontId="0" fillId="0" borderId="0" xfId="0" quotePrefix="1" applyNumberFormat="1" applyAlignment="1">
      <alignment vertical="center"/>
    </xf>
    <xf numFmtId="0" fontId="7" fillId="0" borderId="0" xfId="0" applyFont="1" applyAlignment="1">
      <alignment vertical="center"/>
    </xf>
    <xf numFmtId="0" fontId="6" fillId="0" borderId="62" xfId="0" applyFont="1" applyBorder="1" applyAlignment="1" applyProtection="1">
      <alignment horizontal="center" vertical="center"/>
      <protection hidden="1"/>
    </xf>
    <xf numFmtId="165" fontId="25" fillId="0" borderId="24" xfId="0" applyNumberFormat="1" applyFont="1" applyBorder="1" applyAlignment="1" applyProtection="1">
      <alignment horizontal="center" vertical="center"/>
      <protection hidden="1"/>
    </xf>
    <xf numFmtId="165" fontId="25" fillId="0" borderId="25" xfId="0" applyNumberFormat="1" applyFont="1" applyBorder="1" applyAlignment="1" applyProtection="1">
      <alignment horizontal="center" vertical="center"/>
      <protection hidden="1"/>
    </xf>
    <xf numFmtId="165" fontId="25" fillId="0" borderId="26" xfId="0" applyNumberFormat="1" applyFont="1" applyBorder="1" applyAlignment="1" applyProtection="1">
      <alignment horizontal="center" vertical="center"/>
      <protection hidden="1"/>
    </xf>
    <xf numFmtId="165" fontId="25" fillId="0" borderId="27" xfId="0" applyNumberFormat="1" applyFont="1" applyBorder="1" applyAlignment="1" applyProtection="1">
      <alignment horizontal="center" vertical="center"/>
      <protection hidden="1"/>
    </xf>
    <xf numFmtId="0" fontId="16" fillId="0" borderId="23" xfId="0" applyFont="1" applyBorder="1" applyAlignment="1" applyProtection="1">
      <alignment horizontal="center" vertical="center"/>
      <protection hidden="1"/>
    </xf>
    <xf numFmtId="0" fontId="16" fillId="0" borderId="21" xfId="0" applyFont="1" applyBorder="1" applyAlignment="1" applyProtection="1">
      <alignment horizontal="center" vertical="center"/>
      <protection hidden="1"/>
    </xf>
    <xf numFmtId="0" fontId="4" fillId="9" borderId="0" xfId="0" quotePrefix="1" applyFont="1" applyFill="1" applyAlignment="1" applyProtection="1">
      <alignment vertical="center"/>
      <protection hidden="1"/>
    </xf>
    <xf numFmtId="0" fontId="7" fillId="9" borderId="0" xfId="0" applyFont="1" applyFill="1" applyAlignment="1" applyProtection="1">
      <alignment vertical="center"/>
      <protection hidden="1"/>
    </xf>
    <xf numFmtId="0" fontId="6" fillId="0" borderId="12" xfId="0" applyFont="1" applyBorder="1" applyAlignment="1" applyProtection="1">
      <alignment horizontal="center"/>
      <protection hidden="1"/>
    </xf>
    <xf numFmtId="0" fontId="23" fillId="0" borderId="0" xfId="0" quotePrefix="1" applyFont="1" applyAlignment="1" applyProtection="1">
      <alignment vertical="center"/>
      <protection hidden="1"/>
    </xf>
    <xf numFmtId="0" fontId="23" fillId="0" borderId="66" xfId="0" applyFont="1" applyBorder="1" applyAlignment="1" applyProtection="1">
      <alignment horizontal="center" wrapText="1"/>
      <protection hidden="1"/>
    </xf>
    <xf numFmtId="0" fontId="23" fillId="0" borderId="67" xfId="0" applyFont="1" applyBorder="1" applyAlignment="1" applyProtection="1">
      <alignment horizontal="center" wrapText="1"/>
      <protection hidden="1"/>
    </xf>
    <xf numFmtId="0" fontId="28" fillId="0" borderId="66" xfId="0" applyFont="1" applyBorder="1" applyAlignment="1" applyProtection="1">
      <alignment horizontal="center"/>
      <protection hidden="1"/>
    </xf>
    <xf numFmtId="0" fontId="28" fillId="0" borderId="67" xfId="0" applyFont="1" applyBorder="1" applyAlignment="1" applyProtection="1">
      <alignment horizontal="center"/>
      <protection hidden="1"/>
    </xf>
    <xf numFmtId="0" fontId="5" fillId="0" borderId="68" xfId="0" applyFont="1" applyBorder="1" applyAlignment="1" applyProtection="1">
      <alignment horizontal="center" vertical="center"/>
      <protection hidden="1"/>
    </xf>
    <xf numFmtId="0" fontId="5" fillId="0" borderId="69" xfId="0" applyFont="1" applyBorder="1" applyAlignment="1" applyProtection="1">
      <alignment horizontal="center" vertical="center"/>
      <protection hidden="1"/>
    </xf>
    <xf numFmtId="0" fontId="4" fillId="0" borderId="0" xfId="0" applyFont="1" applyAlignment="1" applyProtection="1">
      <alignment vertical="top"/>
      <protection hidden="1"/>
    </xf>
    <xf numFmtId="2" fontId="33" fillId="10" borderId="32" xfId="0" applyNumberFormat="1" applyFont="1" applyFill="1" applyBorder="1" applyAlignment="1" applyProtection="1">
      <alignment horizontal="center" vertical="center"/>
      <protection hidden="1"/>
    </xf>
    <xf numFmtId="0" fontId="2" fillId="10" borderId="32" xfId="0" applyFont="1" applyFill="1" applyBorder="1" applyAlignment="1" applyProtection="1">
      <alignment vertical="center"/>
      <protection hidden="1"/>
    </xf>
    <xf numFmtId="0" fontId="8" fillId="0" borderId="15" xfId="0" applyFont="1" applyBorder="1" applyAlignment="1" applyProtection="1">
      <alignment horizontal="right" vertical="center"/>
      <protection hidden="1"/>
    </xf>
    <xf numFmtId="0" fontId="8" fillId="0" borderId="19" xfId="0" applyFont="1" applyBorder="1" applyAlignment="1" applyProtection="1">
      <alignment horizontal="right" vertical="center"/>
      <protection hidden="1"/>
    </xf>
    <xf numFmtId="0" fontId="4" fillId="9" borderId="5" xfId="0" applyFont="1" applyFill="1" applyBorder="1" applyAlignment="1">
      <alignment horizontal="left" wrapText="1"/>
    </xf>
    <xf numFmtId="0" fontId="4" fillId="9" borderId="5" xfId="0" applyFont="1" applyFill="1" applyBorder="1" applyAlignment="1" applyProtection="1">
      <alignment horizontal="left" vertical="center"/>
      <protection hidden="1"/>
    </xf>
    <xf numFmtId="0" fontId="6" fillId="9" borderId="5" xfId="0" applyFont="1" applyFill="1" applyBorder="1" applyAlignment="1" applyProtection="1">
      <alignment horizontal="left" vertical="center"/>
      <protection hidden="1"/>
    </xf>
    <xf numFmtId="43" fontId="2" fillId="0" borderId="5" xfId="2" quotePrefix="1" applyFont="1" applyBorder="1" applyAlignment="1" applyProtection="1">
      <alignment vertical="center"/>
      <protection hidden="1"/>
    </xf>
    <xf numFmtId="0" fontId="4" fillId="9" borderId="5" xfId="0" applyFont="1" applyFill="1" applyBorder="1" applyAlignment="1" applyProtection="1">
      <alignment horizontal="center" vertical="center"/>
      <protection hidden="1"/>
    </xf>
    <xf numFmtId="0" fontId="4" fillId="0" borderId="5" xfId="0" applyFont="1" applyBorder="1" applyAlignment="1">
      <alignment horizontal="center"/>
    </xf>
    <xf numFmtId="0" fontId="4" fillId="0" borderId="5" xfId="0" applyFont="1" applyBorder="1" applyAlignment="1" applyProtection="1">
      <alignment horizontal="center" vertical="center"/>
      <protection hidden="1"/>
    </xf>
    <xf numFmtId="1" fontId="7" fillId="0" borderId="0" xfId="0" quotePrefix="1" applyNumberFormat="1" applyFont="1" applyAlignment="1">
      <alignment vertical="center"/>
    </xf>
    <xf numFmtId="0" fontId="6" fillId="0" borderId="0" xfId="0" applyFont="1" applyProtection="1">
      <protection hidden="1"/>
    </xf>
    <xf numFmtId="0" fontId="4" fillId="9" borderId="0" xfId="0" applyFont="1" applyFill="1" applyAlignment="1" applyProtection="1">
      <alignment horizontal="left" vertical="center"/>
      <protection hidden="1"/>
    </xf>
    <xf numFmtId="0" fontId="4" fillId="9" borderId="0" xfId="0" applyFont="1" applyFill="1" applyAlignment="1" applyProtection="1">
      <alignment horizontal="center" vertical="center"/>
      <protection hidden="1"/>
    </xf>
    <xf numFmtId="0" fontId="6" fillId="9" borderId="0" xfId="0" applyFont="1" applyFill="1" applyAlignment="1" applyProtection="1">
      <alignment horizontal="left" vertical="center"/>
      <protection hidden="1"/>
    </xf>
    <xf numFmtId="0" fontId="4" fillId="9" borderId="0" xfId="0" applyFont="1" applyFill="1" applyAlignment="1" applyProtection="1">
      <alignment vertical="center"/>
      <protection hidden="1"/>
    </xf>
    <xf numFmtId="0" fontId="4" fillId="9" borderId="0" xfId="0" quotePrefix="1" applyFont="1" applyFill="1" applyAlignment="1" applyProtection="1">
      <alignment horizontal="center" vertical="center"/>
      <protection hidden="1"/>
    </xf>
    <xf numFmtId="164" fontId="4" fillId="0" borderId="0" xfId="0" applyNumberFormat="1" applyFont="1" applyAlignment="1">
      <alignment horizontal="center"/>
    </xf>
    <xf numFmtId="0" fontId="4" fillId="0" borderId="0" xfId="0" applyFont="1" applyAlignment="1">
      <alignment horizontal="center" wrapText="1"/>
    </xf>
    <xf numFmtId="0" fontId="4" fillId="0" borderId="0" xfId="0" applyFont="1" applyAlignment="1" applyProtection="1">
      <alignment horizontal="center" vertical="top"/>
      <protection hidden="1"/>
    </xf>
    <xf numFmtId="0" fontId="4" fillId="0" borderId="0" xfId="0" applyFont="1" applyAlignment="1" applyProtection="1">
      <alignment horizontal="left" vertical="center"/>
      <protection hidden="1"/>
    </xf>
    <xf numFmtId="0" fontId="4" fillId="9" borderId="0" xfId="0" applyFont="1" applyFill="1" applyAlignment="1">
      <alignment horizontal="left" wrapText="1"/>
    </xf>
    <xf numFmtId="0" fontId="4" fillId="0" borderId="0" xfId="0" applyFont="1" applyAlignment="1">
      <alignment horizontal="center"/>
    </xf>
    <xf numFmtId="0" fontId="8" fillId="0" borderId="0" xfId="0" applyFont="1" applyAlignment="1" applyProtection="1">
      <alignment horizontal="center" vertical="center"/>
      <protection hidden="1"/>
    </xf>
    <xf numFmtId="0" fontId="10" fillId="0" borderId="0" xfId="0" applyFont="1" applyAlignment="1" applyProtection="1">
      <alignment vertical="center"/>
      <protection hidden="1"/>
    </xf>
    <xf numFmtId="0" fontId="4" fillId="9" borderId="0" xfId="0" applyFont="1" applyFill="1" applyAlignment="1">
      <alignment horizontal="center" wrapText="1"/>
    </xf>
    <xf numFmtId="0" fontId="6" fillId="9" borderId="0" xfId="0" applyFont="1" applyFill="1" applyAlignment="1" applyProtection="1">
      <alignment horizontal="center" vertical="center"/>
      <protection hidden="1"/>
    </xf>
    <xf numFmtId="0" fontId="34" fillId="3" borderId="32" xfId="0" applyFont="1" applyFill="1" applyBorder="1" applyAlignment="1" applyProtection="1">
      <alignment horizontal="center" vertical="center"/>
      <protection hidden="1"/>
    </xf>
    <xf numFmtId="0" fontId="35" fillId="0" borderId="29" xfId="0" applyFont="1" applyBorder="1" applyAlignment="1" applyProtection="1">
      <alignment horizontal="center" vertical="center"/>
      <protection hidden="1"/>
    </xf>
    <xf numFmtId="2" fontId="36" fillId="3" borderId="58" xfId="0" applyNumberFormat="1" applyFont="1" applyFill="1" applyBorder="1" applyAlignment="1" applyProtection="1">
      <alignment horizontal="center" vertical="center"/>
      <protection locked="0" hidden="1"/>
    </xf>
    <xf numFmtId="0" fontId="37" fillId="2" borderId="37" xfId="0" applyFont="1" applyFill="1" applyBorder="1" applyAlignment="1" applyProtection="1">
      <alignment horizontal="center" vertical="center"/>
      <protection locked="0" hidden="1"/>
    </xf>
    <xf numFmtId="164" fontId="36" fillId="3" borderId="58" xfId="0" applyNumberFormat="1" applyFont="1" applyFill="1" applyBorder="1" applyAlignment="1" applyProtection="1">
      <alignment horizontal="center" vertical="center"/>
      <protection locked="0" hidden="1"/>
    </xf>
    <xf numFmtId="0" fontId="36" fillId="3" borderId="37" xfId="0" applyFont="1" applyFill="1" applyBorder="1" applyAlignment="1" applyProtection="1">
      <alignment horizontal="center" vertical="center"/>
      <protection locked="0"/>
    </xf>
    <xf numFmtId="0" fontId="36" fillId="3" borderId="38" xfId="0" applyFont="1" applyFill="1" applyBorder="1" applyAlignment="1" applyProtection="1">
      <alignment horizontal="right" vertical="center"/>
      <protection locked="0"/>
    </xf>
    <xf numFmtId="167" fontId="36" fillId="3" borderId="40" xfId="0" applyNumberFormat="1" applyFont="1" applyFill="1" applyBorder="1" applyAlignment="1" applyProtection="1">
      <alignment horizontal="left" vertical="center"/>
      <protection locked="0" hidden="1"/>
    </xf>
    <xf numFmtId="170" fontId="36" fillId="0" borderId="37" xfId="0" applyNumberFormat="1" applyFont="1" applyBorder="1" applyAlignment="1" applyProtection="1">
      <alignment horizontal="center" vertical="center"/>
      <protection hidden="1"/>
    </xf>
    <xf numFmtId="165" fontId="37" fillId="2" borderId="59" xfId="0" applyNumberFormat="1" applyFont="1" applyFill="1" applyBorder="1" applyAlignment="1" applyProtection="1">
      <alignment horizontal="center" vertical="center"/>
      <protection locked="0" hidden="1"/>
    </xf>
    <xf numFmtId="165" fontId="37" fillId="2" borderId="60" xfId="0" applyNumberFormat="1" applyFont="1" applyFill="1" applyBorder="1" applyAlignment="1" applyProtection="1">
      <alignment horizontal="center" vertical="center"/>
      <protection locked="0" hidden="1"/>
    </xf>
    <xf numFmtId="168" fontId="36" fillId="11" borderId="37" xfId="0" applyNumberFormat="1" applyFont="1" applyFill="1" applyBorder="1" applyAlignment="1" applyProtection="1">
      <alignment horizontal="center" vertical="center"/>
      <protection locked="0" hidden="1"/>
    </xf>
    <xf numFmtId="0" fontId="36" fillId="3" borderId="41" xfId="0" applyFont="1" applyFill="1" applyBorder="1" applyAlignment="1" applyProtection="1">
      <alignment horizontal="center" vertical="center"/>
      <protection locked="0" hidden="1"/>
    </xf>
    <xf numFmtId="0" fontId="36" fillId="3" borderId="50" xfId="0" applyFont="1" applyFill="1" applyBorder="1" applyAlignment="1" applyProtection="1">
      <alignment horizontal="center" vertical="center"/>
      <protection locked="0" hidden="1"/>
    </xf>
    <xf numFmtId="3" fontId="36" fillId="2" borderId="37" xfId="0" applyNumberFormat="1" applyFont="1" applyFill="1" applyBorder="1" applyAlignment="1" applyProtection="1">
      <alignment horizontal="center" vertical="center"/>
      <protection locked="0" hidden="1"/>
    </xf>
    <xf numFmtId="0" fontId="36" fillId="3" borderId="42" xfId="0" applyFont="1" applyFill="1" applyBorder="1" applyAlignment="1" applyProtection="1">
      <alignment horizontal="center" vertical="center"/>
      <protection locked="0"/>
    </xf>
    <xf numFmtId="0" fontId="36" fillId="3" borderId="43" xfId="0" applyFont="1" applyFill="1" applyBorder="1" applyAlignment="1" applyProtection="1">
      <alignment horizontal="right" vertical="center"/>
      <protection locked="0"/>
    </xf>
    <xf numFmtId="0" fontId="36" fillId="3" borderId="35" xfId="0" applyFont="1" applyFill="1" applyBorder="1" applyAlignment="1" applyProtection="1">
      <alignment horizontal="center" vertical="center"/>
      <protection locked="0"/>
    </xf>
    <xf numFmtId="0" fontId="38" fillId="8" borderId="63" xfId="0" applyFont="1" applyFill="1" applyBorder="1" applyAlignment="1" applyProtection="1">
      <alignment horizontal="center" vertical="center"/>
      <protection hidden="1"/>
    </xf>
    <xf numFmtId="0" fontId="38" fillId="8" borderId="49" xfId="0" applyFont="1" applyFill="1" applyBorder="1" applyAlignment="1" applyProtection="1">
      <alignment horizontal="center" vertical="center"/>
      <protection hidden="1"/>
    </xf>
    <xf numFmtId="0" fontId="38" fillId="8" borderId="35" xfId="0" applyFont="1" applyFill="1" applyBorder="1" applyAlignment="1" applyProtection="1">
      <alignment horizontal="center" vertical="center"/>
      <protection hidden="1"/>
    </xf>
    <xf numFmtId="0" fontId="38" fillId="8" borderId="36" xfId="0" applyFont="1" applyFill="1" applyBorder="1" applyAlignment="1" applyProtection="1">
      <alignment horizontal="center" vertical="center"/>
      <protection hidden="1"/>
    </xf>
    <xf numFmtId="0" fontId="38" fillId="8" borderId="48" xfId="0" applyFont="1" applyFill="1" applyBorder="1" applyAlignment="1" applyProtection="1">
      <alignment horizontal="center" vertical="center"/>
      <protection hidden="1"/>
    </xf>
    <xf numFmtId="0" fontId="38" fillId="8" borderId="64" xfId="0" applyFont="1" applyFill="1" applyBorder="1" applyAlignment="1" applyProtection="1">
      <alignment horizontal="center" vertical="center"/>
      <protection hidden="1"/>
    </xf>
    <xf numFmtId="0" fontId="38" fillId="8" borderId="51" xfId="0" applyFont="1" applyFill="1" applyBorder="1" applyAlignment="1" applyProtection="1">
      <alignment horizontal="center" vertical="center"/>
      <protection hidden="1"/>
    </xf>
    <xf numFmtId="0" fontId="38" fillId="8" borderId="37" xfId="0" applyFont="1" applyFill="1" applyBorder="1" applyAlignment="1" applyProtection="1">
      <alignment horizontal="center" vertical="center"/>
      <protection hidden="1"/>
    </xf>
    <xf numFmtId="0" fontId="38" fillId="8" borderId="38" xfId="0" applyFont="1" applyFill="1" applyBorder="1" applyAlignment="1" applyProtection="1">
      <alignment horizontal="center" vertical="center"/>
      <protection hidden="1"/>
    </xf>
    <xf numFmtId="0" fontId="36" fillId="3" borderId="41" xfId="0" applyFont="1" applyFill="1" applyBorder="1" applyAlignment="1" applyProtection="1">
      <alignment horizontal="center" vertical="center"/>
      <protection locked="0"/>
    </xf>
    <xf numFmtId="0" fontId="38" fillId="8" borderId="50" xfId="0" applyFont="1" applyFill="1" applyBorder="1" applyAlignment="1" applyProtection="1">
      <alignment horizontal="center" vertical="center"/>
      <protection hidden="1"/>
    </xf>
    <xf numFmtId="3" fontId="36" fillId="3" borderId="37" xfId="0" applyNumberFormat="1" applyFont="1" applyFill="1" applyBorder="1" applyAlignment="1" applyProtection="1">
      <alignment horizontal="center" vertical="center"/>
      <protection locked="0"/>
    </xf>
    <xf numFmtId="0" fontId="38" fillId="8" borderId="65" xfId="0" applyFont="1" applyFill="1" applyBorder="1" applyAlignment="1" applyProtection="1">
      <alignment horizontal="center" vertical="center"/>
      <protection hidden="1"/>
    </xf>
    <xf numFmtId="0" fontId="38" fillId="8" borderId="53" xfId="0" applyFont="1" applyFill="1" applyBorder="1" applyAlignment="1" applyProtection="1">
      <alignment horizontal="center" vertical="center"/>
      <protection hidden="1"/>
    </xf>
    <xf numFmtId="0" fontId="38" fillId="8" borderId="42" xfId="0" applyFont="1" applyFill="1" applyBorder="1" applyAlignment="1" applyProtection="1">
      <alignment horizontal="center" vertical="center"/>
      <protection hidden="1"/>
    </xf>
    <xf numFmtId="0" fontId="38" fillId="8" borderId="43" xfId="0" applyFont="1" applyFill="1" applyBorder="1" applyAlignment="1" applyProtection="1">
      <alignment horizontal="center" vertical="center"/>
      <protection hidden="1"/>
    </xf>
    <xf numFmtId="0" fontId="36" fillId="3" borderId="46" xfId="0" applyFont="1" applyFill="1" applyBorder="1" applyAlignment="1" applyProtection="1">
      <alignment horizontal="center" vertical="center"/>
      <protection locked="0"/>
    </xf>
    <xf numFmtId="0" fontId="38" fillId="8" borderId="52" xfId="0" applyFont="1" applyFill="1" applyBorder="1" applyAlignment="1" applyProtection="1">
      <alignment horizontal="center" vertical="center"/>
      <protection hidden="1"/>
    </xf>
    <xf numFmtId="3" fontId="36" fillId="3" borderId="42" xfId="0" applyNumberFormat="1" applyFont="1" applyFill="1" applyBorder="1" applyAlignment="1" applyProtection="1">
      <alignment horizontal="center" vertical="center"/>
      <protection locked="0"/>
    </xf>
    <xf numFmtId="0" fontId="6" fillId="9" borderId="11" xfId="0" applyFont="1" applyFill="1" applyBorder="1" applyAlignment="1" applyProtection="1">
      <alignment horizontal="center" vertical="center"/>
      <protection hidden="1"/>
    </xf>
    <xf numFmtId="0" fontId="6" fillId="9" borderId="6" xfId="0" applyFont="1" applyFill="1" applyBorder="1" applyAlignment="1" applyProtection="1">
      <alignment horizontal="center" vertical="center"/>
      <protection hidden="1"/>
    </xf>
    <xf numFmtId="0" fontId="4" fillId="9" borderId="0" xfId="0" quotePrefix="1" applyFont="1" applyFill="1" applyAlignment="1" applyProtection="1">
      <alignment horizontal="right" vertical="center"/>
      <protection hidden="1"/>
    </xf>
    <xf numFmtId="0" fontId="2" fillId="0" borderId="0" xfId="0" applyFont="1" applyAlignment="1" applyProtection="1">
      <alignment horizontal="right" wrapText="1"/>
      <protection hidden="1"/>
    </xf>
    <xf numFmtId="0" fontId="7" fillId="0" borderId="0" xfId="0" applyFont="1" applyAlignment="1" applyProtection="1">
      <alignment horizontal="right" vertical="center"/>
      <protection hidden="1"/>
    </xf>
    <xf numFmtId="0" fontId="3" fillId="0" borderId="0" xfId="0" applyFont="1" applyAlignment="1" applyProtection="1">
      <alignment horizontal="left"/>
      <protection hidden="1"/>
    </xf>
    <xf numFmtId="0" fontId="5" fillId="0" borderId="0" xfId="0" applyFont="1" applyAlignment="1" applyProtection="1">
      <alignment horizontal="left" vertical="top"/>
      <protection hidden="1"/>
    </xf>
    <xf numFmtId="0" fontId="36" fillId="3" borderId="32" xfId="0" applyFont="1" applyFill="1" applyBorder="1" applyAlignment="1" applyProtection="1">
      <alignment horizontal="center" vertical="center"/>
      <protection hidden="1"/>
    </xf>
    <xf numFmtId="0" fontId="39" fillId="10" borderId="32" xfId="0" applyFont="1" applyFill="1" applyBorder="1" applyAlignment="1" applyProtection="1">
      <alignment horizontal="center" vertical="center"/>
      <protection hidden="1"/>
    </xf>
    <xf numFmtId="171" fontId="7" fillId="0" borderId="0" xfId="0" applyNumberFormat="1" applyFont="1" applyAlignment="1" applyProtection="1">
      <alignment vertical="center"/>
      <protection hidden="1"/>
    </xf>
    <xf numFmtId="0" fontId="40" fillId="0" borderId="30" xfId="0" applyFont="1" applyBorder="1" applyAlignment="1" applyProtection="1">
      <alignment horizontal="right" vertical="center"/>
      <protection hidden="1"/>
    </xf>
    <xf numFmtId="0" fontId="3" fillId="3" borderId="71" xfId="0" applyFont="1" applyFill="1" applyBorder="1" applyAlignment="1" applyProtection="1">
      <alignment horizontal="center" vertical="center"/>
      <protection hidden="1"/>
    </xf>
    <xf numFmtId="2" fontId="10" fillId="8" borderId="71" xfId="0" applyNumberFormat="1" applyFont="1" applyFill="1" applyBorder="1" applyAlignment="1" applyProtection="1">
      <alignment horizontal="center" vertical="center"/>
      <protection hidden="1"/>
    </xf>
    <xf numFmtId="0" fontId="9" fillId="0" borderId="0" xfId="1" applyAlignment="1">
      <alignment horizontal="right"/>
    </xf>
    <xf numFmtId="0" fontId="1" fillId="9" borderId="0" xfId="0" quotePrefix="1" applyFont="1" applyFill="1" applyAlignment="1" applyProtection="1">
      <alignment vertical="center"/>
      <protection hidden="1"/>
    </xf>
    <xf numFmtId="0" fontId="2" fillId="9" borderId="0" xfId="0" applyFont="1" applyFill="1" applyAlignment="1" applyProtection="1">
      <alignment vertical="center"/>
      <protection hidden="1"/>
    </xf>
    <xf numFmtId="0" fontId="0" fillId="9" borderId="0" xfId="0" applyFill="1"/>
    <xf numFmtId="0" fontId="8" fillId="9" borderId="0" xfId="0" applyFont="1" applyFill="1" applyAlignment="1" applyProtection="1">
      <alignment vertical="center"/>
      <protection hidden="1"/>
    </xf>
    <xf numFmtId="0" fontId="1" fillId="9" borderId="0" xfId="0" quotePrefix="1" applyFont="1" applyFill="1" applyAlignment="1" applyProtection="1">
      <alignment horizontal="center" vertical="center"/>
      <protection hidden="1"/>
    </xf>
    <xf numFmtId="0" fontId="1" fillId="9" borderId="0" xfId="0" quotePrefix="1" applyFont="1" applyFill="1" applyAlignment="1" applyProtection="1">
      <alignment horizontal="center" vertical="center"/>
      <protection hidden="1"/>
    </xf>
    <xf numFmtId="0" fontId="42" fillId="0" borderId="0" xfId="0" applyFont="1" applyAlignment="1" applyProtection="1">
      <alignment horizontal="center" vertical="center"/>
      <protection hidden="1"/>
    </xf>
    <xf numFmtId="0" fontId="2" fillId="0" borderId="0" xfId="0" applyFont="1" applyAlignment="1">
      <alignment horizontal="right"/>
    </xf>
    <xf numFmtId="0" fontId="1" fillId="3" borderId="1" xfId="0" applyFont="1" applyFill="1" applyBorder="1" applyAlignment="1" applyProtection="1">
      <alignment horizontal="left" vertical="center"/>
      <protection locked="0"/>
    </xf>
    <xf numFmtId="0" fontId="1" fillId="3" borderId="10" xfId="0" applyFont="1" applyFill="1" applyBorder="1" applyAlignment="1" applyProtection="1">
      <alignment horizontal="left" vertical="center"/>
      <protection locked="0"/>
    </xf>
    <xf numFmtId="0" fontId="1" fillId="3" borderId="3" xfId="0" applyFont="1" applyFill="1" applyBorder="1" applyAlignment="1" applyProtection="1">
      <alignment horizontal="left" vertical="center"/>
      <protection locked="0"/>
    </xf>
    <xf numFmtId="0" fontId="1" fillId="3" borderId="8" xfId="0" applyFont="1" applyFill="1" applyBorder="1" applyAlignment="1" applyProtection="1">
      <alignment horizontal="left" vertical="center"/>
      <protection locked="0"/>
    </xf>
    <xf numFmtId="166" fontId="1" fillId="3" borderId="0" xfId="0" applyNumberFormat="1" applyFont="1" applyFill="1" applyAlignment="1" applyProtection="1">
      <alignment horizontal="left" vertical="center"/>
      <protection locked="0"/>
    </xf>
    <xf numFmtId="166" fontId="1" fillId="3" borderId="12" xfId="0" applyNumberFormat="1" applyFont="1" applyFill="1" applyBorder="1" applyAlignment="1" applyProtection="1">
      <alignment horizontal="left" vertical="center"/>
      <protection locked="0"/>
    </xf>
    <xf numFmtId="0" fontId="1" fillId="3" borderId="0" xfId="0" applyFont="1" applyFill="1" applyAlignment="1" applyProtection="1">
      <alignment horizontal="left" vertical="center"/>
      <protection locked="0"/>
    </xf>
    <xf numFmtId="0" fontId="1" fillId="3" borderId="12" xfId="0" applyFont="1" applyFill="1" applyBorder="1" applyAlignment="1" applyProtection="1">
      <alignment horizontal="left" vertical="center"/>
      <protection locked="0"/>
    </xf>
    <xf numFmtId="0" fontId="1" fillId="3" borderId="7" xfId="0" applyFont="1" applyFill="1" applyBorder="1" applyAlignment="1" applyProtection="1">
      <alignment horizontal="left" vertical="center"/>
      <protection locked="0"/>
    </xf>
    <xf numFmtId="166" fontId="1" fillId="3" borderId="7" xfId="0" applyNumberFormat="1" applyFont="1" applyFill="1" applyBorder="1" applyAlignment="1" applyProtection="1">
      <alignment horizontal="right" vertical="center"/>
      <protection locked="0"/>
    </xf>
    <xf numFmtId="166" fontId="1" fillId="3" borderId="6" xfId="0" applyNumberFormat="1" applyFont="1" applyFill="1" applyBorder="1" applyAlignment="1" applyProtection="1">
      <alignment horizontal="right" vertical="center"/>
      <protection locked="0"/>
    </xf>
    <xf numFmtId="14" fontId="1" fillId="3" borderId="1" xfId="0" applyNumberFormat="1" applyFont="1" applyFill="1" applyBorder="1" applyAlignment="1" applyProtection="1">
      <alignment horizontal="left" vertical="center"/>
      <protection locked="0"/>
    </xf>
    <xf numFmtId="14" fontId="1" fillId="3" borderId="10" xfId="0" applyNumberFormat="1" applyFont="1" applyFill="1" applyBorder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/>
      <protection hidden="1"/>
    </xf>
    <xf numFmtId="0" fontId="18" fillId="4" borderId="5" xfId="0" applyFont="1" applyFill="1" applyBorder="1" applyAlignment="1" applyProtection="1">
      <alignment horizontal="center" textRotation="90" wrapText="1"/>
      <protection hidden="1"/>
    </xf>
    <xf numFmtId="0" fontId="18" fillId="4" borderId="4" xfId="0" applyFont="1" applyFill="1" applyBorder="1" applyAlignment="1" applyProtection="1">
      <alignment horizontal="center" textRotation="90" wrapText="1"/>
      <protection hidden="1"/>
    </xf>
    <xf numFmtId="0" fontId="20" fillId="5" borderId="0" xfId="0" applyFont="1" applyFill="1" applyAlignment="1" applyProtection="1">
      <alignment horizontal="center" textRotation="90" wrapText="1"/>
      <protection hidden="1"/>
    </xf>
    <xf numFmtId="0" fontId="20" fillId="5" borderId="1" xfId="0" applyFont="1" applyFill="1" applyBorder="1" applyAlignment="1" applyProtection="1">
      <alignment horizontal="center" textRotation="90" wrapText="1"/>
      <protection hidden="1"/>
    </xf>
    <xf numFmtId="0" fontId="23" fillId="4" borderId="0" xfId="0" applyFont="1" applyFill="1" applyAlignment="1" applyProtection="1">
      <alignment horizontal="center" textRotation="90"/>
      <protection hidden="1"/>
    </xf>
    <xf numFmtId="0" fontId="23" fillId="4" borderId="1" xfId="0" applyFont="1" applyFill="1" applyBorder="1" applyAlignment="1" applyProtection="1">
      <alignment horizontal="center" textRotation="90"/>
      <protection hidden="1"/>
    </xf>
    <xf numFmtId="0" fontId="18" fillId="7" borderId="11" xfId="0" applyFont="1" applyFill="1" applyBorder="1" applyAlignment="1" applyProtection="1">
      <alignment horizontal="center" vertical="center"/>
      <protection hidden="1"/>
    </xf>
    <xf numFmtId="0" fontId="18" fillId="7" borderId="7" xfId="0" applyFont="1" applyFill="1" applyBorder="1" applyAlignment="1" applyProtection="1">
      <alignment horizontal="center" vertical="center"/>
      <protection hidden="1"/>
    </xf>
    <xf numFmtId="0" fontId="18" fillId="7" borderId="6" xfId="0" applyFont="1" applyFill="1" applyBorder="1" applyAlignment="1" applyProtection="1">
      <alignment horizontal="center" vertical="center"/>
      <protection hidden="1"/>
    </xf>
    <xf numFmtId="0" fontId="18" fillId="0" borderId="28" xfId="0" applyFont="1" applyBorder="1" applyAlignment="1" applyProtection="1">
      <alignment horizontal="center" vertical="center" wrapText="1"/>
      <protection hidden="1"/>
    </xf>
    <xf numFmtId="0" fontId="18" fillId="0" borderId="13" xfId="0" applyFont="1" applyBorder="1" applyAlignment="1" applyProtection="1">
      <alignment horizontal="center" vertical="center" wrapText="1"/>
      <protection hidden="1"/>
    </xf>
    <xf numFmtId="0" fontId="7" fillId="0" borderId="0" xfId="1" applyFont="1" applyFill="1" applyAlignment="1" applyProtection="1">
      <alignment horizontal="left"/>
      <protection hidden="1"/>
    </xf>
    <xf numFmtId="0" fontId="7" fillId="0" borderId="0" xfId="0" applyFont="1" applyAlignment="1" applyProtection="1">
      <alignment horizontal="left"/>
      <protection hidden="1"/>
    </xf>
    <xf numFmtId="0" fontId="1" fillId="3" borderId="1" xfId="0" applyFont="1" applyFill="1" applyBorder="1" applyAlignment="1" applyProtection="1">
      <alignment vertical="center"/>
      <protection locked="0"/>
    </xf>
    <xf numFmtId="0" fontId="3" fillId="3" borderId="5" xfId="0" applyFont="1" applyFill="1" applyBorder="1" applyAlignment="1" applyProtection="1">
      <alignment horizontal="left" vertical="center"/>
      <protection locked="0"/>
    </xf>
    <xf numFmtId="0" fontId="3" fillId="3" borderId="0" xfId="0" applyFont="1" applyFill="1" applyAlignment="1" applyProtection="1">
      <alignment horizontal="left" vertical="center"/>
      <protection locked="0"/>
    </xf>
    <xf numFmtId="0" fontId="3" fillId="3" borderId="12" xfId="0" applyFont="1" applyFill="1" applyBorder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left" vertical="top"/>
      <protection hidden="1"/>
    </xf>
    <xf numFmtId="169" fontId="36" fillId="3" borderId="39" xfId="0" applyNumberFormat="1" applyFont="1" applyFill="1" applyBorder="1" applyAlignment="1" applyProtection="1">
      <alignment horizontal="left" vertical="center"/>
      <protection locked="0" hidden="1"/>
    </xf>
    <xf numFmtId="169" fontId="36" fillId="3" borderId="40" xfId="0" applyNumberFormat="1" applyFont="1" applyFill="1" applyBorder="1" applyAlignment="1" applyProtection="1">
      <alignment horizontal="left" vertical="center"/>
      <protection locked="0" hidden="1"/>
    </xf>
    <xf numFmtId="169" fontId="36" fillId="3" borderId="44" xfId="0" applyNumberFormat="1" applyFont="1" applyFill="1" applyBorder="1" applyAlignment="1" applyProtection="1">
      <alignment horizontal="left" vertical="center"/>
      <protection locked="0" hidden="1"/>
    </xf>
    <xf numFmtId="169" fontId="36" fillId="3" borderId="45" xfId="0" applyNumberFormat="1" applyFont="1" applyFill="1" applyBorder="1" applyAlignment="1" applyProtection="1">
      <alignment horizontal="left" vertical="center"/>
      <protection locked="0" hidden="1"/>
    </xf>
    <xf numFmtId="0" fontId="4" fillId="0" borderId="5" xfId="0" applyFont="1" applyBorder="1" applyAlignment="1" applyProtection="1">
      <alignment horizontal="left" vertical="top"/>
      <protection hidden="1"/>
    </xf>
    <xf numFmtId="0" fontId="4" fillId="0" borderId="0" xfId="0" applyFont="1" applyAlignment="1" applyProtection="1">
      <alignment horizontal="left" vertical="top"/>
      <protection hidden="1"/>
    </xf>
    <xf numFmtId="0" fontId="4" fillId="0" borderId="4" xfId="0" applyFont="1" applyBorder="1" applyAlignment="1" applyProtection="1">
      <alignment horizontal="left" vertical="top"/>
      <protection hidden="1"/>
    </xf>
    <xf numFmtId="0" fontId="4" fillId="0" borderId="1" xfId="0" applyFont="1" applyBorder="1" applyAlignment="1" applyProtection="1">
      <alignment horizontal="left" vertical="top"/>
      <protection hidden="1"/>
    </xf>
    <xf numFmtId="0" fontId="4" fillId="0" borderId="2" xfId="0" applyFont="1" applyBorder="1" applyAlignment="1" applyProtection="1">
      <alignment horizontal="left" vertical="top"/>
      <protection hidden="1"/>
    </xf>
    <xf numFmtId="0" fontId="4" fillId="0" borderId="3" xfId="0" applyFont="1" applyBorder="1" applyAlignment="1" applyProtection="1">
      <alignment horizontal="left" vertical="top"/>
      <protection hidden="1"/>
    </xf>
    <xf numFmtId="0" fontId="18" fillId="0" borderId="2" xfId="0" applyFont="1" applyBorder="1" applyAlignment="1" applyProtection="1">
      <alignment horizontal="center" wrapText="1"/>
      <protection hidden="1"/>
    </xf>
    <xf numFmtId="0" fontId="18" fillId="0" borderId="8" xfId="0" applyFont="1" applyBorder="1" applyAlignment="1" applyProtection="1">
      <alignment horizontal="center" wrapText="1"/>
      <protection hidden="1"/>
    </xf>
    <xf numFmtId="0" fontId="6" fillId="0" borderId="28" xfId="0" applyFont="1" applyBorder="1" applyAlignment="1" applyProtection="1">
      <alignment horizontal="center" vertical="center" wrapText="1"/>
      <protection hidden="1"/>
    </xf>
    <xf numFmtId="0" fontId="6" fillId="0" borderId="13" xfId="0" applyFont="1" applyBorder="1" applyAlignment="1" applyProtection="1">
      <alignment horizontal="center" vertical="center" wrapText="1"/>
      <protection hidden="1"/>
    </xf>
    <xf numFmtId="0" fontId="6" fillId="0" borderId="2" xfId="0" applyFont="1" applyBorder="1" applyAlignment="1" applyProtection="1">
      <alignment horizontal="center" vertical="center" wrapText="1"/>
      <protection hidden="1"/>
    </xf>
    <xf numFmtId="0" fontId="6" fillId="0" borderId="8" xfId="0" applyFont="1" applyBorder="1" applyAlignment="1" applyProtection="1">
      <alignment horizontal="center" vertical="center" wrapText="1"/>
      <protection hidden="1"/>
    </xf>
    <xf numFmtId="0" fontId="6" fillId="0" borderId="5" xfId="0" applyFont="1" applyBorder="1" applyAlignment="1" applyProtection="1">
      <alignment horizontal="center" vertical="center" wrapText="1"/>
      <protection hidden="1"/>
    </xf>
    <xf numFmtId="0" fontId="6" fillId="0" borderId="12" xfId="0" applyFont="1" applyBorder="1" applyAlignment="1" applyProtection="1">
      <alignment horizontal="center" vertical="center" wrapText="1"/>
      <protection hidden="1"/>
    </xf>
    <xf numFmtId="0" fontId="6" fillId="6" borderId="11" xfId="0" applyFont="1" applyFill="1" applyBorder="1" applyAlignment="1" applyProtection="1">
      <alignment horizontal="left" vertical="center"/>
      <protection hidden="1"/>
    </xf>
    <xf numFmtId="0" fontId="6" fillId="6" borderId="7" xfId="0" applyFont="1" applyFill="1" applyBorder="1" applyAlignment="1" applyProtection="1">
      <alignment horizontal="left" vertical="center"/>
      <protection hidden="1"/>
    </xf>
    <xf numFmtId="0" fontId="6" fillId="6" borderId="6" xfId="0" applyFont="1" applyFill="1" applyBorder="1" applyAlignment="1" applyProtection="1">
      <alignment horizontal="left" vertical="center"/>
      <protection hidden="1"/>
    </xf>
    <xf numFmtId="0" fontId="8" fillId="9" borderId="54" xfId="0" applyFont="1" applyFill="1" applyBorder="1" applyAlignment="1" applyProtection="1">
      <alignment horizontal="center" vertical="center"/>
      <protection hidden="1"/>
    </xf>
    <xf numFmtId="0" fontId="8" fillId="9" borderId="70" xfId="0" applyFont="1" applyFill="1" applyBorder="1" applyAlignment="1" applyProtection="1">
      <alignment horizontal="center" vertical="center"/>
      <protection hidden="1"/>
    </xf>
    <xf numFmtId="0" fontId="6" fillId="6" borderId="55" xfId="0" applyFont="1" applyFill="1" applyBorder="1" applyAlignment="1" applyProtection="1">
      <alignment horizontal="left" vertical="center"/>
      <protection hidden="1"/>
    </xf>
    <xf numFmtId="0" fontId="6" fillId="6" borderId="56" xfId="0" applyFont="1" applyFill="1" applyBorder="1" applyAlignment="1" applyProtection="1">
      <alignment horizontal="left" vertical="center"/>
      <protection hidden="1"/>
    </xf>
    <xf numFmtId="0" fontId="6" fillId="6" borderId="57" xfId="0" applyFont="1" applyFill="1" applyBorder="1" applyAlignment="1" applyProtection="1">
      <alignment horizontal="left" vertical="center"/>
      <protection hidden="1"/>
    </xf>
    <xf numFmtId="0" fontId="20" fillId="5" borderId="33" xfId="0" applyFont="1" applyFill="1" applyBorder="1" applyAlignment="1" applyProtection="1">
      <alignment horizontal="left" vertical="center"/>
      <protection hidden="1"/>
    </xf>
    <xf numFmtId="0" fontId="20" fillId="5" borderId="31" xfId="0" applyFont="1" applyFill="1" applyBorder="1" applyAlignment="1" applyProtection="1">
      <alignment horizontal="left" vertical="center"/>
      <protection hidden="1"/>
    </xf>
    <xf numFmtId="0" fontId="20" fillId="5" borderId="34" xfId="0" applyFont="1" applyFill="1" applyBorder="1" applyAlignment="1" applyProtection="1">
      <alignment horizontal="left" vertical="center"/>
      <protection hidden="1"/>
    </xf>
    <xf numFmtId="0" fontId="13" fillId="6" borderId="11" xfId="0" applyFont="1" applyFill="1" applyBorder="1" applyAlignment="1" applyProtection="1">
      <alignment horizontal="left" vertical="center"/>
      <protection hidden="1"/>
    </xf>
    <xf numFmtId="0" fontId="13" fillId="6" borderId="7" xfId="0" applyFont="1" applyFill="1" applyBorder="1" applyAlignment="1" applyProtection="1">
      <alignment horizontal="left" vertical="center"/>
      <protection hidden="1"/>
    </xf>
    <xf numFmtId="0" fontId="13" fillId="6" borderId="6" xfId="0" applyFont="1" applyFill="1" applyBorder="1" applyAlignment="1" applyProtection="1">
      <alignment horizontal="left" vertical="center"/>
      <protection hidden="1"/>
    </xf>
    <xf numFmtId="0" fontId="10" fillId="6" borderId="0" xfId="0" applyFont="1" applyFill="1" applyAlignment="1" applyProtection="1">
      <alignment horizontal="left" vertical="top" wrapText="1"/>
      <protection hidden="1"/>
    </xf>
    <xf numFmtId="0" fontId="10" fillId="6" borderId="1" xfId="0" applyFont="1" applyFill="1" applyBorder="1" applyAlignment="1" applyProtection="1">
      <alignment horizontal="left" vertical="top" wrapText="1"/>
      <protection hidden="1"/>
    </xf>
    <xf numFmtId="0" fontId="4" fillId="0" borderId="2" xfId="0" applyFont="1" applyBorder="1" applyAlignment="1" applyProtection="1">
      <alignment horizontal="left" vertical="top" wrapText="1"/>
      <protection hidden="1"/>
    </xf>
    <xf numFmtId="0" fontId="4" fillId="0" borderId="3" xfId="0" applyFont="1" applyBorder="1" applyAlignment="1" applyProtection="1">
      <alignment horizontal="left" vertical="top" wrapText="1"/>
      <protection hidden="1"/>
    </xf>
    <xf numFmtId="0" fontId="4" fillId="0" borderId="5" xfId="0" applyFont="1" applyBorder="1" applyAlignment="1" applyProtection="1">
      <alignment horizontal="left" vertical="top" wrapText="1"/>
      <protection hidden="1"/>
    </xf>
    <xf numFmtId="0" fontId="4" fillId="0" borderId="0" xfId="0" applyFont="1" applyAlignment="1" applyProtection="1">
      <alignment horizontal="left" vertical="top" wrapText="1"/>
      <protection hidden="1"/>
    </xf>
    <xf numFmtId="0" fontId="15" fillId="0" borderId="5" xfId="0" applyFont="1" applyBorder="1" applyAlignment="1" applyProtection="1">
      <alignment horizontal="left" vertical="top" wrapText="1"/>
      <protection hidden="1"/>
    </xf>
    <xf numFmtId="0" fontId="15" fillId="0" borderId="0" xfId="0" applyFont="1" applyAlignment="1" applyProtection="1">
      <alignment horizontal="left" vertical="top" wrapText="1"/>
      <protection hidden="1"/>
    </xf>
    <xf numFmtId="0" fontId="15" fillId="0" borderId="4" xfId="0" applyFont="1" applyBorder="1" applyAlignment="1" applyProtection="1">
      <alignment horizontal="left" vertical="top" wrapText="1"/>
      <protection hidden="1"/>
    </xf>
    <xf numFmtId="0" fontId="15" fillId="0" borderId="1" xfId="0" applyFont="1" applyBorder="1" applyAlignment="1" applyProtection="1">
      <alignment horizontal="left" vertical="top" wrapText="1"/>
      <protection hidden="1"/>
    </xf>
    <xf numFmtId="0" fontId="4" fillId="0" borderId="11" xfId="0" applyFont="1" applyBorder="1" applyAlignment="1" applyProtection="1">
      <alignment horizontal="left" vertical="top"/>
      <protection hidden="1"/>
    </xf>
    <xf numFmtId="0" fontId="4" fillId="0" borderId="7" xfId="0" applyFont="1" applyBorder="1" applyAlignment="1" applyProtection="1">
      <alignment horizontal="left" vertical="top"/>
      <protection hidden="1"/>
    </xf>
    <xf numFmtId="0" fontId="32" fillId="0" borderId="11" xfId="0" applyFont="1" applyBorder="1" applyAlignment="1" applyProtection="1">
      <alignment horizontal="center" vertical="center"/>
      <protection hidden="1"/>
    </xf>
    <xf numFmtId="0" fontId="32" fillId="0" borderId="7" xfId="0" applyFont="1" applyBorder="1" applyAlignment="1" applyProtection="1">
      <alignment horizontal="center" vertical="center"/>
      <protection hidden="1"/>
    </xf>
    <xf numFmtId="0" fontId="32" fillId="0" borderId="6" xfId="0" applyFont="1" applyBorder="1" applyAlignment="1" applyProtection="1">
      <alignment horizontal="center" vertical="center"/>
      <protection hidden="1"/>
    </xf>
    <xf numFmtId="0" fontId="1" fillId="0" borderId="0" xfId="1" applyFont="1" applyFill="1" applyBorder="1" applyAlignment="1" applyProtection="1">
      <alignment horizontal="left"/>
      <protection hidden="1"/>
    </xf>
  </cellXfs>
  <cellStyles count="4">
    <cellStyle name="Komma" xfId="2" builtinId="3"/>
    <cellStyle name="Komma 2" xfId="3" xr:uid="{137F991E-4617-4D35-A313-4FF22502B67B}"/>
    <cellStyle name="Link" xfId="1" builtinId="8"/>
    <cellStyle name="Standard" xfId="0" builtinId="0"/>
  </cellStyles>
  <dxfs count="44">
    <dxf>
      <fill>
        <patternFill>
          <bgColor theme="8" tint="0.79998168889431442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ont>
        <color theme="0"/>
      </font>
      <fill>
        <patternFill>
          <bgColor rgb="FFFF7C80"/>
        </patternFill>
      </fill>
    </dxf>
    <dxf>
      <fill>
        <patternFill>
          <bgColor rgb="FFFF9999"/>
        </patternFill>
      </fill>
    </dxf>
    <dxf>
      <font>
        <b val="0"/>
        <i/>
        <strike/>
        <color theme="0"/>
      </font>
      <fill>
        <patternFill>
          <bgColor rgb="FFFF7C80"/>
        </patternFill>
      </fill>
    </dxf>
    <dxf>
      <fill>
        <patternFill>
          <bgColor rgb="FFFF9999"/>
        </patternFill>
      </fill>
    </dxf>
    <dxf>
      <font>
        <b val="0"/>
        <i/>
        <strike/>
        <color theme="0"/>
      </font>
      <fill>
        <patternFill>
          <fgColor auto="1"/>
          <bgColor rgb="FFFF7C80"/>
        </patternFill>
      </fill>
    </dxf>
    <dxf>
      <font>
        <color theme="0"/>
      </font>
      <fill>
        <patternFill>
          <bgColor rgb="FFFF7C80"/>
        </patternFill>
      </fill>
    </dxf>
    <dxf>
      <font>
        <color theme="1"/>
      </font>
    </dxf>
    <dxf>
      <font>
        <b val="0"/>
        <i/>
        <color auto="1"/>
      </font>
      <fill>
        <patternFill patternType="lightUp">
          <fgColor theme="1" tint="0.499984740745262"/>
          <bgColor theme="0"/>
        </patternFill>
      </fill>
    </dxf>
    <dxf>
      <font>
        <color auto="1"/>
      </font>
    </dxf>
    <dxf>
      <font>
        <color theme="0"/>
      </font>
      <fill>
        <patternFill>
          <bgColor rgb="FFFF7C80"/>
        </patternFill>
      </fill>
    </dxf>
    <dxf>
      <font>
        <color theme="0"/>
      </font>
      <fill>
        <patternFill>
          <bgColor rgb="FFFF7C80"/>
        </patternFill>
      </fill>
    </dxf>
    <dxf>
      <font>
        <b val="0"/>
        <i/>
        <color auto="1"/>
      </font>
      <fill>
        <patternFill patternType="lightUp">
          <fgColor theme="1" tint="0.499984740745262"/>
          <bgColor theme="0"/>
        </patternFill>
      </fill>
    </dxf>
    <dxf>
      <font>
        <color auto="1"/>
      </font>
    </dxf>
    <dxf>
      <fill>
        <patternFill>
          <bgColor rgb="FFFF7C80"/>
        </patternFill>
      </fill>
    </dxf>
    <dxf>
      <font>
        <color auto="1"/>
      </font>
    </dxf>
    <dxf>
      <font>
        <b/>
        <i val="0"/>
        <strike val="0"/>
        <color auto="1"/>
      </font>
      <fill>
        <patternFill patternType="lightUp">
          <fgColor theme="1" tint="0.499984740745262"/>
          <bgColor auto="1"/>
        </patternFill>
      </fill>
    </dxf>
    <dxf>
      <font>
        <color theme="0"/>
      </font>
      <fill>
        <patternFill>
          <bgColor rgb="FFFF7C80"/>
        </patternFill>
      </fill>
    </dxf>
    <dxf>
      <font>
        <b val="0"/>
        <i/>
        <strike/>
        <color theme="0"/>
      </font>
      <fill>
        <patternFill>
          <bgColor rgb="FFFF7C80"/>
        </patternFill>
      </fill>
    </dxf>
    <dxf>
      <font>
        <color theme="0"/>
      </font>
      <fill>
        <patternFill>
          <bgColor rgb="FFFF7C80"/>
        </patternFill>
      </fill>
    </dxf>
    <dxf>
      <font>
        <b val="0"/>
        <i/>
        <strike/>
        <color theme="0"/>
      </font>
      <fill>
        <patternFill>
          <bgColor rgb="FFFF7C80"/>
        </patternFill>
      </fill>
    </dxf>
    <dxf>
      <font>
        <color auto="1"/>
      </font>
    </dxf>
    <dxf>
      <font>
        <color theme="0"/>
      </font>
      <fill>
        <patternFill>
          <bgColor rgb="FFFF7C80"/>
        </patternFill>
      </fill>
    </dxf>
    <dxf>
      <font>
        <color theme="0"/>
      </font>
      <fill>
        <patternFill>
          <bgColor rgb="FFFF7C80"/>
        </patternFill>
      </fill>
    </dxf>
    <dxf>
      <font>
        <b/>
        <i val="0"/>
        <color theme="0"/>
      </font>
      <fill>
        <patternFill>
          <bgColor rgb="FFFF7C80"/>
        </patternFill>
      </fill>
    </dxf>
    <dxf>
      <font>
        <b/>
        <i val="0"/>
        <color theme="0"/>
      </font>
      <fill>
        <patternFill>
          <bgColor rgb="FFFF7C80"/>
        </patternFill>
      </fill>
    </dxf>
    <dxf>
      <font>
        <color auto="1"/>
      </font>
    </dxf>
    <dxf>
      <font>
        <b val="0"/>
        <i/>
        <strike/>
        <color theme="0"/>
      </font>
      <fill>
        <patternFill>
          <bgColor rgb="FFFF7C80"/>
        </patternFill>
      </fill>
    </dxf>
    <dxf>
      <font>
        <color theme="0" tint="-0.24994659260841701"/>
      </font>
      <fill>
        <patternFill patternType="solid">
          <bgColor theme="0" tint="-0.24994659260841701"/>
        </patternFill>
      </fill>
    </dxf>
    <dxf>
      <numFmt numFmtId="171" formatCode="\-\ &quot;H&quot;00.0"/>
    </dxf>
    <dxf>
      <fill>
        <patternFill>
          <bgColor rgb="FFFF9999"/>
        </patternFill>
      </fill>
    </dxf>
    <dxf>
      <font>
        <color auto="1"/>
      </font>
    </dxf>
    <dxf>
      <numFmt numFmtId="169" formatCode="\-\ &quot;H&quot;00"/>
    </dxf>
    <dxf>
      <font>
        <color auto="1"/>
      </font>
    </dxf>
    <dxf>
      <numFmt numFmtId="172" formatCode="\-\ \D00"/>
    </dxf>
    <dxf>
      <font>
        <color theme="0"/>
      </font>
      <fill>
        <patternFill>
          <bgColor rgb="FFFF7C80"/>
        </patternFill>
      </fill>
    </dxf>
    <dxf>
      <font>
        <color theme="0"/>
      </font>
      <fill>
        <patternFill>
          <bgColor rgb="FFFF7C80"/>
        </patternFill>
      </fill>
    </dxf>
    <dxf>
      <font>
        <u/>
      </font>
    </dxf>
    <dxf>
      <fill>
        <patternFill>
          <bgColor rgb="FFFF9999"/>
        </patternFill>
      </fill>
    </dxf>
    <dxf>
      <font>
        <color rgb="FF0000CC"/>
      </font>
    </dxf>
    <dxf>
      <font>
        <color theme="0"/>
      </font>
      <fill>
        <patternFill patternType="solid">
          <bgColor rgb="FFFF0000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7C80"/>
      <color rgb="FFFF9999"/>
      <color rgb="FFFFCCCC"/>
      <color rgb="FF0000FF"/>
      <color rgb="FF0000CC"/>
      <color rgb="FFCCFFFF"/>
      <color rgb="FF66FFFF"/>
      <color rgb="FFFF5050"/>
      <color rgb="FFFFFFCC"/>
      <color rgb="FFCC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jpe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4</xdr:col>
      <xdr:colOff>421146</xdr:colOff>
      <xdr:row>2</xdr:row>
      <xdr:rowOff>122375</xdr:rowOff>
    </xdr:to>
    <xdr:pic>
      <xdr:nvPicPr>
        <xdr:cNvPr id="2" name="Picture 917" descr="BASYCON">
          <a:extLst>
            <a:ext uri="{FF2B5EF4-FFF2-40B4-BE49-F238E27FC236}">
              <a16:creationId xmlns:a16="http://schemas.microsoft.com/office/drawing/2014/main" id="{2E2EC2E1-0EBB-420C-A8D3-0A4E3C065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100721" cy="3935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15876</xdr:colOff>
      <xdr:row>1</xdr:row>
      <xdr:rowOff>15128</xdr:rowOff>
    </xdr:from>
    <xdr:to>
      <xdr:col>9</xdr:col>
      <xdr:colOff>373062</xdr:colOff>
      <xdr:row>4</xdr:row>
      <xdr:rowOff>19050</xdr:rowOff>
    </xdr:to>
    <xdr:grpSp>
      <xdr:nvGrpSpPr>
        <xdr:cNvPr id="36" name="Gruppieren 35">
          <a:extLst>
            <a:ext uri="{FF2B5EF4-FFF2-40B4-BE49-F238E27FC236}">
              <a16:creationId xmlns:a16="http://schemas.microsoft.com/office/drawing/2014/main" id="{090DD849-25C0-664C-5B91-11DD7C32E541}"/>
            </a:ext>
          </a:extLst>
        </xdr:cNvPr>
        <xdr:cNvGrpSpPr/>
      </xdr:nvGrpSpPr>
      <xdr:grpSpPr>
        <a:xfrm>
          <a:off x="168276" y="205628"/>
          <a:ext cx="4271961" cy="623047"/>
          <a:chOff x="5013" y="266"/>
          <a:chExt cx="4125870" cy="574754"/>
        </a:xfrm>
      </xdr:grpSpPr>
      <xdr:cxnSp macro="">
        <xdr:nvCxnSpPr>
          <xdr:cNvPr id="22" name="Gerader Verbinder 21">
            <a:extLst>
              <a:ext uri="{FF2B5EF4-FFF2-40B4-BE49-F238E27FC236}">
                <a16:creationId xmlns:a16="http://schemas.microsoft.com/office/drawing/2014/main" id="{B6B76866-ED0D-E116-435B-CFF911422234}"/>
              </a:ext>
            </a:extLst>
          </xdr:cNvPr>
          <xdr:cNvCxnSpPr/>
        </xdr:nvCxnSpPr>
        <xdr:spPr>
          <a:xfrm flipH="1">
            <a:off x="3711163" y="266"/>
            <a:ext cx="419720" cy="574754"/>
          </a:xfrm>
          <a:prstGeom prst="line">
            <a:avLst/>
          </a:prstGeom>
          <a:ln w="9525">
            <a:solidFill>
              <a:srgbClr val="CC0000"/>
            </a:solidFill>
          </a:ln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  <xdr:cxnSp macro="">
        <xdr:nvCxnSpPr>
          <xdr:cNvPr id="24" name="Gerader Verbinder 23">
            <a:extLst>
              <a:ext uri="{FF2B5EF4-FFF2-40B4-BE49-F238E27FC236}">
                <a16:creationId xmlns:a16="http://schemas.microsoft.com/office/drawing/2014/main" id="{6F48872C-F6C4-8536-3316-A37314D192A1}"/>
              </a:ext>
            </a:extLst>
          </xdr:cNvPr>
          <xdr:cNvCxnSpPr/>
        </xdr:nvCxnSpPr>
        <xdr:spPr>
          <a:xfrm flipH="1">
            <a:off x="5013" y="572832"/>
            <a:ext cx="3707116" cy="0"/>
          </a:xfrm>
          <a:prstGeom prst="line">
            <a:avLst/>
          </a:prstGeom>
          <a:ln w="9525">
            <a:solidFill>
              <a:srgbClr val="CC0000"/>
            </a:solidFill>
          </a:ln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</xdr:grpSp>
    <xdr:clientData/>
  </xdr:twoCellAnchor>
  <xdr:twoCellAnchor editAs="oneCell">
    <xdr:from>
      <xdr:col>15</xdr:col>
      <xdr:colOff>212135</xdr:colOff>
      <xdr:row>53</xdr:row>
      <xdr:rowOff>158601</xdr:rowOff>
    </xdr:from>
    <xdr:to>
      <xdr:col>18</xdr:col>
      <xdr:colOff>1636481</xdr:colOff>
      <xdr:row>63</xdr:row>
      <xdr:rowOff>128940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59B927E0-85FE-4D86-81D2-849F5582364A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6898685" y="8854926"/>
          <a:ext cx="4034196" cy="150386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257462</xdr:colOff>
      <xdr:row>21</xdr:row>
      <xdr:rowOff>23745</xdr:rowOff>
    </xdr:from>
    <xdr:to>
      <xdr:col>18</xdr:col>
      <xdr:colOff>168650</xdr:colOff>
      <xdr:row>31</xdr:row>
      <xdr:rowOff>81203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057D3BD6-610E-4D77-9084-102283A1EA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6944012" y="3547995"/>
          <a:ext cx="2521038" cy="166718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239789</xdr:colOff>
      <xdr:row>32</xdr:row>
      <xdr:rowOff>157513</xdr:rowOff>
    </xdr:from>
    <xdr:to>
      <xdr:col>18</xdr:col>
      <xdr:colOff>1662392</xdr:colOff>
      <xdr:row>42</xdr:row>
      <xdr:rowOff>111694</xdr:rowOff>
    </xdr:to>
    <xdr:pic>
      <xdr:nvPicPr>
        <xdr:cNvPr id="5" name="Grafik 4">
          <a:extLst>
            <a:ext uri="{FF2B5EF4-FFF2-40B4-BE49-F238E27FC236}">
              <a16:creationId xmlns:a16="http://schemas.microsoft.com/office/drawing/2014/main" id="{64431828-9A4C-48B3-89B6-F53B050DE7EB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926339" y="5453413"/>
          <a:ext cx="4032453" cy="1573431"/>
        </a:xfrm>
        <a:prstGeom prst="rect">
          <a:avLst/>
        </a:prstGeom>
      </xdr:spPr>
    </xdr:pic>
    <xdr:clientData/>
  </xdr:twoCellAnchor>
  <xdr:twoCellAnchor editAs="oneCell">
    <xdr:from>
      <xdr:col>15</xdr:col>
      <xdr:colOff>215931</xdr:colOff>
      <xdr:row>44</xdr:row>
      <xdr:rowOff>790</xdr:rowOff>
    </xdr:from>
    <xdr:to>
      <xdr:col>18</xdr:col>
      <xdr:colOff>1638534</xdr:colOff>
      <xdr:row>52</xdr:row>
      <xdr:rowOff>157016</xdr:rowOff>
    </xdr:to>
    <xdr:pic>
      <xdr:nvPicPr>
        <xdr:cNvPr id="6" name="Grafik 5">
          <a:extLst>
            <a:ext uri="{FF2B5EF4-FFF2-40B4-BE49-F238E27FC236}">
              <a16:creationId xmlns:a16="http://schemas.microsoft.com/office/drawing/2014/main" id="{CBF7C538-4A2B-4A6B-BF6C-D7F776C7F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6902481" y="7239790"/>
          <a:ext cx="4032453" cy="14516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266688</xdr:colOff>
      <xdr:row>9</xdr:row>
      <xdr:rowOff>13037</xdr:rowOff>
    </xdr:from>
    <xdr:to>
      <xdr:col>18</xdr:col>
      <xdr:colOff>1689290</xdr:colOff>
      <xdr:row>19</xdr:row>
      <xdr:rowOff>48898</xdr:rowOff>
    </xdr:to>
    <xdr:pic>
      <xdr:nvPicPr>
        <xdr:cNvPr id="7" name="Grafik 6">
          <a:extLst>
            <a:ext uri="{FF2B5EF4-FFF2-40B4-BE49-F238E27FC236}">
              <a16:creationId xmlns:a16="http://schemas.microsoft.com/office/drawing/2014/main" id="{1630BBFF-F407-4BE1-A852-CDB7AC7140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953238" y="1575137"/>
          <a:ext cx="4032452" cy="1655111"/>
        </a:xfrm>
        <a:prstGeom prst="rect">
          <a:avLst/>
        </a:prstGeom>
      </xdr:spPr>
    </xdr:pic>
    <xdr:clientData/>
  </xdr:twoCellAnchor>
  <xdr:twoCellAnchor editAs="oneCell">
    <xdr:from>
      <xdr:col>18</xdr:col>
      <xdr:colOff>465144</xdr:colOff>
      <xdr:row>21</xdr:row>
      <xdr:rowOff>21239</xdr:rowOff>
    </xdr:from>
    <xdr:to>
      <xdr:col>18</xdr:col>
      <xdr:colOff>1679547</xdr:colOff>
      <xdr:row>31</xdr:row>
      <xdr:rowOff>78698</xdr:rowOff>
    </xdr:to>
    <xdr:pic>
      <xdr:nvPicPr>
        <xdr:cNvPr id="8" name="Grafik 7">
          <a:extLst>
            <a:ext uri="{FF2B5EF4-FFF2-40B4-BE49-F238E27FC236}">
              <a16:creationId xmlns:a16="http://schemas.microsoft.com/office/drawing/2014/main" id="{E37E6D6C-4386-42FE-B61F-33590070A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9761544" y="3545489"/>
          <a:ext cx="1214403" cy="16671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namedSheetViews/namedSheetView1.xml><?xml version="1.0" encoding="utf-8"?>
<namedSheetViews xmlns="http://schemas.microsoft.com/office/spreadsheetml/2019/namedsheetviews" xmlns:x="http://schemas.openxmlformats.org/spreadsheetml/2006/main" xmlns:mc="http://schemas.openxmlformats.org/markup-compatibility/2006" xmlns:x14="http://schemas.microsoft.com/office/spreadsheetml/2009/9/main" mc:Ignorable="x14">
  <namedSheetView name="Ansicht1" id="{11516A19-DD1F-469D-A5EF-E85F2DE80E83}"/>
</namedSheetView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bit.ly/BASYCON_cahier_0" TargetMode="External"/><Relationship Id="rId3" Type="http://schemas.openxmlformats.org/officeDocument/2006/relationships/hyperlink" Target="https://bit.ly/BASYCON_cahier_4" TargetMode="External"/><Relationship Id="rId7" Type="http://schemas.openxmlformats.org/officeDocument/2006/relationships/hyperlink" Target="https://bit.ly/BASYCON_cahier_1" TargetMode="External"/><Relationship Id="rId2" Type="http://schemas.openxmlformats.org/officeDocument/2006/relationships/hyperlink" Target="mailto:info@basys.ch" TargetMode="External"/><Relationship Id="rId1" Type="http://schemas.openxmlformats.org/officeDocument/2006/relationships/hyperlink" Target="http://www.basys.ch/" TargetMode="External"/><Relationship Id="rId6" Type="http://schemas.openxmlformats.org/officeDocument/2006/relationships/hyperlink" Target="https://bit.ly/BASYCON_cahier_2" TargetMode="External"/><Relationship Id="rId11" Type="http://schemas.microsoft.com/office/2019/04/relationships/namedSheetView" Target="../namedSheetViews/namedSheetView1.xml"/><Relationship Id="rId5" Type="http://schemas.openxmlformats.org/officeDocument/2006/relationships/hyperlink" Target="https://bit.ly/BASYCON_cahier_3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https://bit.ly/BASYCON_cahier_5" TargetMode="External"/><Relationship Id="rId9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7ED38C-8883-4347-AE7D-41DD08EE1F42}">
  <sheetPr codeName="Tabelle1">
    <pageSetUpPr fitToPage="1"/>
  </sheetPr>
  <dimension ref="B1:AV94"/>
  <sheetViews>
    <sheetView showGridLines="0" showRowColHeaders="0" tabSelected="1" zoomScaleNormal="100" zoomScaleSheetLayoutView="130" workbookViewId="0">
      <selection activeCell="D9" sqref="D9:H9"/>
    </sheetView>
  </sheetViews>
  <sheetFormatPr baseColWidth="10" defaultColWidth="11.28515625" defaultRowHeight="12.75"/>
  <cols>
    <col min="1" max="1" width="2.28515625" style="21" customWidth="1"/>
    <col min="2" max="2" width="5.7109375" style="21" customWidth="1"/>
    <col min="3" max="3" width="12.7109375" style="21" customWidth="1"/>
    <col min="4" max="4" width="6.7109375" style="21" customWidth="1"/>
    <col min="5" max="5" width="7.7109375" style="13" customWidth="1"/>
    <col min="6" max="7" width="5.7109375" style="11" customWidth="1"/>
    <col min="8" max="8" width="7.7109375" style="11" customWidth="1"/>
    <col min="9" max="9" width="6.7109375" style="21" customWidth="1"/>
    <col min="10" max="10" width="9.7109375" style="11" customWidth="1"/>
    <col min="11" max="11" width="7.7109375" style="21" customWidth="1"/>
    <col min="12" max="13" width="5.7109375" style="21" customWidth="1"/>
    <col min="14" max="14" width="7.7109375" style="22" customWidth="1"/>
    <col min="15" max="15" width="2.7109375" style="22" customWidth="1"/>
    <col min="16" max="16" width="8.7109375" style="4" customWidth="1"/>
    <col min="17" max="17" width="23.7109375" style="4" customWidth="1"/>
    <col min="18" max="18" width="6.7109375" style="4" customWidth="1"/>
    <col min="19" max="19" width="28.7109375" style="4" customWidth="1"/>
    <col min="20" max="20" width="9.42578125" style="94" customWidth="1"/>
    <col min="21" max="23" width="5.42578125" style="13" hidden="1" customWidth="1"/>
    <col min="24" max="24" width="7.28515625" style="13" hidden="1" customWidth="1"/>
    <col min="25" max="25" width="7" style="13" hidden="1" customWidth="1"/>
    <col min="26" max="26" width="7.28515625" style="13" hidden="1" customWidth="1"/>
    <col min="27" max="45" width="11.28515625" style="13" hidden="1" customWidth="1"/>
    <col min="46" max="46" width="11.28515625" style="11" hidden="1" customWidth="1"/>
    <col min="47" max="47" width="11.28515625" style="18"/>
    <col min="48" max="16384" width="11.28515625" style="21"/>
  </cols>
  <sheetData>
    <row r="1" spans="2:47" ht="15" customHeight="1">
      <c r="P1" s="233" t="s">
        <v>229</v>
      </c>
      <c r="Q1" s="233"/>
      <c r="R1" s="233"/>
      <c r="S1" s="233"/>
    </row>
    <row r="2" spans="2:47" s="8" customFormat="1" ht="21.75" customHeight="1">
      <c r="E2" s="38"/>
      <c r="F2" s="167" t="s">
        <v>242</v>
      </c>
      <c r="G2" s="167"/>
      <c r="H2" s="167"/>
      <c r="I2" s="167"/>
      <c r="J2" s="168" t="s">
        <v>179</v>
      </c>
      <c r="K2" s="168"/>
      <c r="L2" s="168"/>
      <c r="M2" s="168" t="s">
        <v>0</v>
      </c>
      <c r="N2" s="160" t="s">
        <v>180</v>
      </c>
      <c r="P2" s="234"/>
      <c r="Q2" s="234"/>
      <c r="R2" s="234"/>
      <c r="S2" s="234"/>
      <c r="T2" s="94"/>
      <c r="U2" s="101"/>
      <c r="V2" s="101"/>
      <c r="W2" s="101"/>
      <c r="X2" s="101"/>
      <c r="Y2" s="101"/>
      <c r="Z2" s="101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6"/>
    </row>
    <row r="3" spans="2:47" s="8" customFormat="1" ht="13.5" customHeight="1">
      <c r="B3" s="5"/>
      <c r="E3" s="37"/>
      <c r="G3" s="152" t="s">
        <v>264</v>
      </c>
      <c r="J3" s="168" t="s">
        <v>181</v>
      </c>
      <c r="K3" s="168"/>
      <c r="L3" s="168"/>
      <c r="M3" s="168"/>
      <c r="N3" s="160" t="s">
        <v>182</v>
      </c>
      <c r="O3" s="35"/>
      <c r="P3" s="158" t="s">
        <v>1</v>
      </c>
      <c r="Q3" s="74" t="s">
        <v>230</v>
      </c>
      <c r="R3" s="159"/>
      <c r="S3" s="74" t="s">
        <v>231</v>
      </c>
      <c r="T3" s="6"/>
      <c r="U3" s="101"/>
      <c r="V3" s="101"/>
      <c r="W3" s="101"/>
      <c r="X3" s="101"/>
      <c r="Y3" s="101"/>
      <c r="Z3" s="101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6"/>
    </row>
    <row r="4" spans="2:47" s="24" customFormat="1" ht="13.5" customHeight="1">
      <c r="B4" s="200" t="s">
        <v>200</v>
      </c>
      <c r="C4" s="200"/>
      <c r="D4" s="200"/>
      <c r="E4" s="200"/>
      <c r="F4" s="200"/>
      <c r="G4" s="153" t="s">
        <v>202</v>
      </c>
      <c r="I4" s="23"/>
      <c r="J4" s="168" t="s">
        <v>183</v>
      </c>
      <c r="K4" s="168"/>
      <c r="L4" s="168"/>
      <c r="M4" s="168"/>
      <c r="N4" s="160" t="s">
        <v>184</v>
      </c>
      <c r="O4" s="35"/>
      <c r="P4" s="154">
        <v>32</v>
      </c>
      <c r="Q4" s="74" t="s">
        <v>232</v>
      </c>
      <c r="R4" s="83"/>
      <c r="S4" s="74" t="s">
        <v>233</v>
      </c>
      <c r="T4" s="81"/>
      <c r="U4" s="101"/>
      <c r="V4" s="101"/>
      <c r="W4" s="101"/>
      <c r="X4" s="101"/>
      <c r="Y4" s="101"/>
      <c r="Z4" s="101"/>
      <c r="AA4" s="15"/>
      <c r="AB4" s="15"/>
      <c r="AC4" s="15"/>
      <c r="AD4" s="102"/>
      <c r="AE4" s="102"/>
      <c r="AF4" s="102"/>
      <c r="AG4" s="102"/>
      <c r="AH4" s="102"/>
      <c r="AI4" s="102"/>
      <c r="AJ4" s="102"/>
      <c r="AK4" s="102"/>
      <c r="AL4" s="102"/>
      <c r="AM4" s="102"/>
      <c r="AN4" s="102"/>
      <c r="AO4" s="102"/>
      <c r="AP4" s="102"/>
      <c r="AQ4" s="102"/>
      <c r="AR4" s="102"/>
      <c r="AS4" s="102"/>
      <c r="AT4" s="81"/>
    </row>
    <row r="5" spans="2:47" s="18" customFormat="1" ht="13.5" customHeight="1">
      <c r="B5" s="182" t="s">
        <v>2</v>
      </c>
      <c r="C5" s="182"/>
      <c r="D5" s="182"/>
      <c r="E5" s="195" t="s">
        <v>201</v>
      </c>
      <c r="F5" s="195"/>
      <c r="G5" s="195"/>
      <c r="H5" s="195"/>
      <c r="J5" s="168" t="s">
        <v>185</v>
      </c>
      <c r="K5" s="168"/>
      <c r="L5" s="168"/>
      <c r="M5" s="168"/>
      <c r="N5" s="160" t="s">
        <v>186</v>
      </c>
      <c r="O5" s="35"/>
      <c r="P5" s="110" t="s">
        <v>238</v>
      </c>
      <c r="Q5" s="74" t="s">
        <v>234</v>
      </c>
      <c r="S5" s="8"/>
      <c r="T5" s="11"/>
      <c r="U5" s="101"/>
      <c r="V5" s="101"/>
      <c r="W5" s="101"/>
      <c r="X5" s="101"/>
      <c r="Y5" s="101"/>
      <c r="Z5" s="101"/>
      <c r="AA5" s="15"/>
      <c r="AB5" s="15"/>
      <c r="AC5" s="15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1"/>
    </row>
    <row r="6" spans="2:47" s="18" customFormat="1" ht="13.5" customHeight="1">
      <c r="B6" s="195" t="s">
        <v>3</v>
      </c>
      <c r="C6" s="195"/>
      <c r="D6" s="195"/>
      <c r="E6" s="194" t="s">
        <v>4</v>
      </c>
      <c r="F6" s="194"/>
      <c r="G6" s="194"/>
      <c r="H6" s="194"/>
      <c r="J6" s="168" t="s">
        <v>187</v>
      </c>
      <c r="K6" s="168"/>
      <c r="L6" s="168"/>
      <c r="M6" s="168"/>
      <c r="N6" s="160" t="s">
        <v>188</v>
      </c>
      <c r="O6" s="35"/>
      <c r="P6" s="82">
        <v>0.4</v>
      </c>
      <c r="Q6" s="74" t="s">
        <v>235</v>
      </c>
      <c r="S6" s="8"/>
      <c r="T6" s="11"/>
      <c r="U6" s="101"/>
      <c r="V6" s="101"/>
      <c r="W6" s="101"/>
      <c r="X6" s="101"/>
      <c r="Y6" s="101"/>
      <c r="Z6" s="101"/>
      <c r="AA6" s="15"/>
      <c r="AB6" s="15"/>
      <c r="AC6" s="15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1"/>
    </row>
    <row r="7" spans="2:47" s="18" customFormat="1" ht="13.5" customHeight="1">
      <c r="B7" s="195" t="s">
        <v>5</v>
      </c>
      <c r="C7" s="195"/>
      <c r="D7" s="195"/>
      <c r="E7" s="248" t="s">
        <v>6</v>
      </c>
      <c r="F7" s="248"/>
      <c r="G7" s="248"/>
      <c r="H7" s="248"/>
      <c r="J7" s="168" t="s">
        <v>189</v>
      </c>
      <c r="K7" s="168"/>
      <c r="L7" s="168"/>
      <c r="M7" s="168"/>
      <c r="N7" s="160" t="s">
        <v>190</v>
      </c>
      <c r="O7" s="35"/>
      <c r="P7" s="155" t="s">
        <v>7</v>
      </c>
      <c r="Q7" s="74" t="s">
        <v>236</v>
      </c>
      <c r="T7" s="11"/>
      <c r="U7" s="101"/>
      <c r="V7" s="101"/>
      <c r="W7" s="101"/>
      <c r="X7" s="101"/>
      <c r="Y7" s="101"/>
      <c r="Z7" s="101"/>
      <c r="AA7" s="15"/>
      <c r="AB7" s="15"/>
      <c r="AC7" s="15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1"/>
    </row>
    <row r="8" spans="2:47" s="20" customFormat="1" ht="6" customHeight="1">
      <c r="E8" s="15"/>
      <c r="F8" s="6"/>
      <c r="G8" s="6"/>
      <c r="H8" s="6"/>
      <c r="J8" s="150"/>
      <c r="K8" s="151"/>
      <c r="L8" s="151"/>
      <c r="M8" s="151"/>
      <c r="N8" s="35"/>
      <c r="O8" s="35"/>
      <c r="T8" s="6"/>
      <c r="U8" s="101"/>
      <c r="V8" s="101"/>
      <c r="W8" s="101"/>
      <c r="X8" s="101"/>
      <c r="Y8" s="101"/>
      <c r="Z8" s="101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6"/>
      <c r="AU8" s="8"/>
    </row>
    <row r="9" spans="2:47" s="8" customFormat="1">
      <c r="B9" s="243" t="s">
        <v>191</v>
      </c>
      <c r="C9" s="244"/>
      <c r="D9" s="177"/>
      <c r="E9" s="177"/>
      <c r="F9" s="177"/>
      <c r="G9" s="177"/>
      <c r="H9" s="177"/>
      <c r="I9" s="42" t="s">
        <v>203</v>
      </c>
      <c r="J9" s="177"/>
      <c r="K9" s="177"/>
      <c r="L9" s="42" t="s">
        <v>204</v>
      </c>
      <c r="M9" s="178"/>
      <c r="N9" s="179"/>
      <c r="O9" s="46"/>
      <c r="P9" s="166" t="s">
        <v>254</v>
      </c>
      <c r="Q9" s="166"/>
      <c r="R9" s="166"/>
      <c r="S9" s="166"/>
      <c r="T9" s="46"/>
      <c r="U9" s="101"/>
      <c r="V9" s="101"/>
      <c r="W9" s="101"/>
      <c r="X9" s="101"/>
      <c r="Y9" s="101"/>
      <c r="Z9" s="101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6"/>
    </row>
    <row r="10" spans="2:47" s="8" customFormat="1">
      <c r="B10" s="235" t="s">
        <v>192</v>
      </c>
      <c r="C10" s="236"/>
      <c r="D10" s="171"/>
      <c r="E10" s="171"/>
      <c r="F10" s="171"/>
      <c r="G10" s="171"/>
      <c r="H10" s="171"/>
      <c r="I10" s="171"/>
      <c r="J10" s="171"/>
      <c r="K10" s="171"/>
      <c r="L10" s="171"/>
      <c r="M10" s="171"/>
      <c r="N10" s="172"/>
      <c r="O10" s="46"/>
      <c r="P10" s="71"/>
      <c r="Q10" s="71"/>
      <c r="R10" s="71"/>
      <c r="S10" s="71"/>
      <c r="T10" s="46"/>
      <c r="U10" s="101"/>
      <c r="V10" s="101"/>
      <c r="W10" s="101"/>
      <c r="X10" s="101"/>
      <c r="Y10" s="101"/>
      <c r="Z10" s="101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6"/>
    </row>
    <row r="11" spans="2:47" s="19" customFormat="1">
      <c r="B11" s="237"/>
      <c r="C11" s="238"/>
      <c r="D11" s="175"/>
      <c r="E11" s="175"/>
      <c r="F11" s="175"/>
      <c r="G11" s="175"/>
      <c r="H11" s="175"/>
      <c r="I11" s="175"/>
      <c r="J11" s="175"/>
      <c r="K11" s="175"/>
      <c r="L11" s="175"/>
      <c r="M11" s="175"/>
      <c r="N11" s="176"/>
      <c r="O11" s="46"/>
      <c r="P11" s="71"/>
      <c r="Q11" s="71"/>
      <c r="R11" s="71"/>
      <c r="S11" s="71"/>
      <c r="T11" s="46"/>
      <c r="U11" s="101"/>
      <c r="V11" s="101"/>
      <c r="W11" s="101"/>
      <c r="X11" s="101"/>
      <c r="Y11" s="101"/>
      <c r="Z11" s="101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03"/>
    </row>
    <row r="12" spans="2:47" s="8" customFormat="1">
      <c r="B12" s="207" t="s">
        <v>193</v>
      </c>
      <c r="C12" s="208"/>
      <c r="D12" s="196"/>
      <c r="E12" s="196"/>
      <c r="F12" s="196"/>
      <c r="G12" s="196"/>
      <c r="H12" s="196"/>
      <c r="I12" s="208" t="s">
        <v>205</v>
      </c>
      <c r="J12" s="208"/>
      <c r="K12" s="169"/>
      <c r="L12" s="169"/>
      <c r="M12" s="169"/>
      <c r="N12" s="170"/>
      <c r="O12" s="46"/>
      <c r="P12" s="71"/>
      <c r="Q12" s="71"/>
      <c r="R12" s="71"/>
      <c r="S12" s="71"/>
      <c r="T12" s="46"/>
      <c r="U12" s="101"/>
      <c r="V12" s="101"/>
      <c r="W12" s="101"/>
      <c r="X12" s="101"/>
      <c r="Y12" s="101"/>
      <c r="Z12" s="101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6"/>
    </row>
    <row r="13" spans="2:47" s="8" customFormat="1">
      <c r="B13" s="209" t="s">
        <v>194</v>
      </c>
      <c r="C13" s="210"/>
      <c r="D13" s="171"/>
      <c r="E13" s="171"/>
      <c r="F13" s="171"/>
      <c r="G13" s="171"/>
      <c r="H13" s="172"/>
      <c r="I13" s="209" t="s">
        <v>206</v>
      </c>
      <c r="J13" s="210"/>
      <c r="K13" s="171"/>
      <c r="L13" s="171"/>
      <c r="M13" s="171"/>
      <c r="N13" s="172"/>
      <c r="O13" s="46"/>
      <c r="P13" s="71"/>
      <c r="Q13" s="71"/>
      <c r="R13" s="71"/>
      <c r="S13" s="71"/>
      <c r="T13" s="46"/>
      <c r="U13" s="101"/>
      <c r="V13" s="101"/>
      <c r="W13" s="101"/>
      <c r="X13" s="101"/>
      <c r="Y13" s="101"/>
      <c r="Z13" s="101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  <c r="AN13" s="15"/>
      <c r="AO13" s="15"/>
      <c r="AP13" s="15"/>
      <c r="AQ13" s="15"/>
      <c r="AR13" s="15"/>
      <c r="AS13" s="15"/>
      <c r="AT13" s="6"/>
    </row>
    <row r="14" spans="2:47" s="8" customFormat="1">
      <c r="B14" s="205"/>
      <c r="C14" s="206"/>
      <c r="D14" s="175"/>
      <c r="E14" s="175"/>
      <c r="F14" s="175"/>
      <c r="G14" s="175"/>
      <c r="H14" s="176"/>
      <c r="I14" s="205"/>
      <c r="J14" s="206"/>
      <c r="K14" s="175"/>
      <c r="L14" s="175"/>
      <c r="M14" s="175"/>
      <c r="N14" s="176"/>
      <c r="O14" s="46"/>
      <c r="P14" s="71"/>
      <c r="Q14" s="71"/>
      <c r="R14" s="71"/>
      <c r="S14" s="71"/>
      <c r="T14" s="46"/>
      <c r="U14" s="101"/>
      <c r="V14" s="101"/>
      <c r="W14" s="101"/>
      <c r="X14" s="101"/>
      <c r="Y14" s="101"/>
      <c r="Z14" s="101"/>
      <c r="AA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  <c r="AN14" s="15"/>
      <c r="AO14" s="15"/>
      <c r="AP14" s="15"/>
      <c r="AQ14" s="15"/>
      <c r="AR14" s="15"/>
      <c r="AS14" s="15"/>
      <c r="AT14" s="6"/>
    </row>
    <row r="15" spans="2:47" s="8" customFormat="1">
      <c r="B15" s="205"/>
      <c r="C15" s="206"/>
      <c r="D15" s="175"/>
      <c r="E15" s="175"/>
      <c r="F15" s="175"/>
      <c r="G15" s="175"/>
      <c r="H15" s="176"/>
      <c r="I15" s="205" t="s">
        <v>207</v>
      </c>
      <c r="J15" s="206"/>
      <c r="K15" s="173"/>
      <c r="L15" s="173"/>
      <c r="M15" s="173"/>
      <c r="N15" s="174"/>
      <c r="O15" s="46"/>
      <c r="P15" s="71"/>
      <c r="Q15" s="71"/>
      <c r="R15" s="71"/>
      <c r="S15" s="71"/>
      <c r="T15" s="46"/>
      <c r="U15" s="101"/>
      <c r="V15" s="101"/>
      <c r="W15" s="101"/>
      <c r="X15" s="101"/>
      <c r="Y15" s="101"/>
      <c r="Z15" s="101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6"/>
    </row>
    <row r="16" spans="2:47" s="8" customFormat="1">
      <c r="B16" s="205" t="s">
        <v>195</v>
      </c>
      <c r="C16" s="206"/>
      <c r="D16" s="175"/>
      <c r="E16" s="175"/>
      <c r="F16" s="175"/>
      <c r="G16" s="175"/>
      <c r="H16" s="176"/>
      <c r="I16" s="205" t="s">
        <v>208</v>
      </c>
      <c r="J16" s="206"/>
      <c r="K16" s="175"/>
      <c r="L16" s="175"/>
      <c r="M16" s="175"/>
      <c r="N16" s="176"/>
      <c r="O16" s="46"/>
      <c r="P16" s="71"/>
      <c r="Q16" s="71"/>
      <c r="R16" s="71"/>
      <c r="S16" s="71"/>
      <c r="T16" s="46"/>
      <c r="U16" s="101"/>
      <c r="V16" s="101"/>
      <c r="W16" s="101"/>
      <c r="X16" s="101"/>
      <c r="Y16" s="101"/>
      <c r="Z16" s="101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6"/>
    </row>
    <row r="17" spans="2:47" s="8" customFormat="1">
      <c r="B17" s="207" t="s">
        <v>196</v>
      </c>
      <c r="C17" s="208"/>
      <c r="D17" s="180"/>
      <c r="E17" s="180"/>
      <c r="F17" s="180"/>
      <c r="G17" s="180"/>
      <c r="H17" s="181"/>
      <c r="I17" s="207" t="s">
        <v>209</v>
      </c>
      <c r="J17" s="208"/>
      <c r="K17" s="169"/>
      <c r="L17" s="169"/>
      <c r="M17" s="169"/>
      <c r="N17" s="170"/>
      <c r="O17" s="46"/>
      <c r="P17" s="71"/>
      <c r="Q17" s="71"/>
      <c r="R17" s="71"/>
      <c r="S17" s="71"/>
      <c r="T17" s="46"/>
      <c r="U17" s="101"/>
      <c r="V17" s="101"/>
      <c r="W17" s="101"/>
      <c r="X17" s="101"/>
      <c r="Y17" s="101"/>
      <c r="Z17" s="101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6"/>
    </row>
    <row r="18" spans="2:47" s="8" customFormat="1">
      <c r="B18" s="235" t="s">
        <v>197</v>
      </c>
      <c r="C18" s="236"/>
      <c r="D18" s="171"/>
      <c r="E18" s="171"/>
      <c r="F18" s="171"/>
      <c r="G18" s="171"/>
      <c r="H18" s="172"/>
      <c r="I18" s="209" t="s">
        <v>210</v>
      </c>
      <c r="J18" s="210"/>
      <c r="K18" s="171"/>
      <c r="L18" s="171"/>
      <c r="M18" s="171"/>
      <c r="N18" s="172"/>
      <c r="O18" s="46"/>
      <c r="P18" s="71"/>
      <c r="Q18" s="71"/>
      <c r="R18" s="71"/>
      <c r="S18" s="71"/>
      <c r="T18" s="46"/>
      <c r="U18" s="101"/>
      <c r="V18" s="101"/>
      <c r="W18" s="101"/>
      <c r="X18" s="101"/>
      <c r="Y18" s="101"/>
      <c r="Z18" s="101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/>
      <c r="AR18" s="15"/>
      <c r="AS18" s="15"/>
      <c r="AT18" s="6"/>
    </row>
    <row r="19" spans="2:47" s="8" customFormat="1">
      <c r="B19" s="237"/>
      <c r="C19" s="238"/>
      <c r="D19" s="175"/>
      <c r="E19" s="175"/>
      <c r="F19" s="175"/>
      <c r="G19" s="175"/>
      <c r="H19" s="176"/>
      <c r="I19" s="239" t="s">
        <v>211</v>
      </c>
      <c r="J19" s="240"/>
      <c r="K19" s="175"/>
      <c r="L19" s="175"/>
      <c r="M19" s="175"/>
      <c r="N19" s="176"/>
      <c r="O19" s="46"/>
      <c r="P19" s="71"/>
      <c r="Q19" s="71"/>
      <c r="R19" s="71"/>
      <c r="S19" s="71"/>
      <c r="T19" s="46"/>
      <c r="U19" s="101"/>
      <c r="V19" s="101"/>
      <c r="W19" s="101"/>
      <c r="X19" s="101"/>
      <c r="Y19" s="101"/>
      <c r="Z19" s="101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6"/>
    </row>
    <row r="20" spans="2:47" s="8" customFormat="1">
      <c r="B20" s="237"/>
      <c r="C20" s="238"/>
      <c r="D20" s="175"/>
      <c r="E20" s="175"/>
      <c r="F20" s="175"/>
      <c r="G20" s="175"/>
      <c r="H20" s="176"/>
      <c r="I20" s="239"/>
      <c r="J20" s="240"/>
      <c r="K20" s="175"/>
      <c r="L20" s="175"/>
      <c r="M20" s="175"/>
      <c r="N20" s="176"/>
      <c r="O20" s="46"/>
      <c r="P20" s="166"/>
      <c r="Q20" s="166"/>
      <c r="R20" s="166"/>
      <c r="S20" s="166"/>
      <c r="T20" s="46"/>
      <c r="U20" s="101"/>
      <c r="V20" s="101"/>
      <c r="W20" s="101"/>
      <c r="X20" s="101"/>
      <c r="Y20" s="101"/>
      <c r="Z20" s="101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  <c r="AN20" s="15"/>
      <c r="AO20" s="15"/>
      <c r="AP20" s="15"/>
      <c r="AQ20" s="15"/>
      <c r="AR20" s="15"/>
      <c r="AS20" s="15"/>
      <c r="AT20" s="6"/>
    </row>
    <row r="21" spans="2:47" s="8" customFormat="1" ht="14.25">
      <c r="B21" s="205" t="s">
        <v>198</v>
      </c>
      <c r="C21" s="206"/>
      <c r="D21" s="175"/>
      <c r="E21" s="175"/>
      <c r="F21" s="175"/>
      <c r="G21" s="175"/>
      <c r="H21" s="176"/>
      <c r="I21" s="239"/>
      <c r="J21" s="240"/>
      <c r="K21" s="175"/>
      <c r="L21" s="175"/>
      <c r="M21" s="175"/>
      <c r="N21" s="176"/>
      <c r="O21" s="46"/>
      <c r="P21" s="166" t="s">
        <v>257</v>
      </c>
      <c r="Q21" s="166"/>
      <c r="R21" s="166"/>
      <c r="S21" s="165" t="s">
        <v>256</v>
      </c>
      <c r="T21" s="46"/>
      <c r="U21" s="101"/>
      <c r="V21" s="101"/>
      <c r="W21" s="101"/>
      <c r="X21" s="101"/>
      <c r="Y21" s="101"/>
      <c r="Z21" s="101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6"/>
    </row>
    <row r="22" spans="2:47" s="8" customFormat="1">
      <c r="B22" s="207" t="s">
        <v>199</v>
      </c>
      <c r="C22" s="208"/>
      <c r="D22" s="169"/>
      <c r="E22" s="169"/>
      <c r="F22" s="169"/>
      <c r="G22" s="169"/>
      <c r="H22" s="170"/>
      <c r="I22" s="241"/>
      <c r="J22" s="242"/>
      <c r="K22" s="169"/>
      <c r="L22" s="169"/>
      <c r="M22" s="169"/>
      <c r="N22" s="170"/>
      <c r="O22" s="46"/>
      <c r="P22" s="162"/>
      <c r="Q22" s="162"/>
      <c r="R22" s="162"/>
      <c r="S22" s="162"/>
      <c r="T22" s="46"/>
      <c r="U22" s="101"/>
      <c r="V22" s="101"/>
      <c r="W22" s="101"/>
      <c r="X22" s="101"/>
      <c r="Y22" s="101"/>
      <c r="Z22" s="101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6"/>
    </row>
    <row r="23" spans="2:47" s="20" customFormat="1" ht="12.75" customHeight="1">
      <c r="B23" s="245" t="s">
        <v>212</v>
      </c>
      <c r="C23" s="246"/>
      <c r="D23" s="246"/>
      <c r="E23" s="246"/>
      <c r="F23" s="246"/>
      <c r="G23" s="246"/>
      <c r="H23" s="246"/>
      <c r="I23" s="246"/>
      <c r="J23" s="247"/>
      <c r="K23" s="189" t="s">
        <v>213</v>
      </c>
      <c r="L23" s="190"/>
      <c r="M23" s="191"/>
      <c r="N23" s="64"/>
      <c r="O23" s="46"/>
      <c r="P23" s="71"/>
      <c r="Q23" s="71"/>
      <c r="R23" s="71"/>
      <c r="S23" s="71"/>
      <c r="T23" s="46"/>
      <c r="U23" s="101"/>
      <c r="V23" s="101"/>
      <c r="W23" s="101"/>
      <c r="X23" s="101"/>
      <c r="Y23" s="101"/>
      <c r="Z23" s="101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6"/>
      <c r="AU23" s="8"/>
    </row>
    <row r="24" spans="2:47" s="20" customFormat="1" ht="13.5" customHeight="1">
      <c r="B24" s="213" t="s">
        <v>8</v>
      </c>
      <c r="C24" s="215" t="s">
        <v>243</v>
      </c>
      <c r="D24" s="216"/>
      <c r="E24" s="192" t="s">
        <v>214</v>
      </c>
      <c r="F24" s="211" t="s">
        <v>215</v>
      </c>
      <c r="G24" s="212"/>
      <c r="H24" s="192" t="s">
        <v>240</v>
      </c>
      <c r="I24" s="192" t="s">
        <v>241</v>
      </c>
      <c r="J24" s="213" t="s">
        <v>218</v>
      </c>
      <c r="K24" s="183" t="s">
        <v>10</v>
      </c>
      <c r="L24" s="185" t="s">
        <v>11</v>
      </c>
      <c r="M24" s="187" t="s">
        <v>12</v>
      </c>
      <c r="N24" s="192" t="s">
        <v>219</v>
      </c>
      <c r="O24" s="46"/>
      <c r="P24" s="71"/>
      <c r="Q24" s="71"/>
      <c r="R24" s="71"/>
      <c r="S24" s="71"/>
      <c r="T24" s="46"/>
      <c r="U24" s="101"/>
      <c r="V24" s="101"/>
      <c r="W24" s="101"/>
      <c r="X24" s="101"/>
      <c r="Y24" s="101"/>
      <c r="Z24" s="101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6"/>
      <c r="AU24" s="8"/>
    </row>
    <row r="25" spans="2:47" s="20" customFormat="1">
      <c r="B25" s="214"/>
      <c r="C25" s="217"/>
      <c r="D25" s="218"/>
      <c r="E25" s="193"/>
      <c r="F25" s="75" t="s">
        <v>216</v>
      </c>
      <c r="G25" s="76" t="s">
        <v>217</v>
      </c>
      <c r="H25" s="193"/>
      <c r="I25" s="193"/>
      <c r="J25" s="214"/>
      <c r="K25" s="183"/>
      <c r="L25" s="185"/>
      <c r="M25" s="187"/>
      <c r="N25" s="193"/>
      <c r="O25" s="46"/>
      <c r="P25" s="71"/>
      <c r="Q25" s="71"/>
      <c r="R25" s="71"/>
      <c r="S25" s="71"/>
      <c r="T25" s="46"/>
      <c r="U25" s="104"/>
      <c r="V25" s="104"/>
      <c r="W25" s="104"/>
      <c r="X25" s="86" t="s">
        <v>9</v>
      </c>
      <c r="Y25" s="108" t="s">
        <v>9</v>
      </c>
      <c r="Z25" s="86" t="s">
        <v>13</v>
      </c>
      <c r="AA25" s="147" t="s">
        <v>14</v>
      </c>
      <c r="AB25" s="148">
        <f>COUNTIF(AA28:AT53,TRUE)</f>
        <v>0</v>
      </c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  <c r="AO25" s="15"/>
      <c r="AP25" s="15"/>
      <c r="AQ25" s="15"/>
      <c r="AR25" s="15"/>
      <c r="AS25" s="15"/>
      <c r="AT25" s="6"/>
      <c r="AU25" s="8"/>
    </row>
    <row r="26" spans="2:47" s="6" customFormat="1" ht="12">
      <c r="B26" s="34"/>
      <c r="C26" s="51"/>
      <c r="D26" s="73" t="s">
        <v>15</v>
      </c>
      <c r="E26" s="34" t="s">
        <v>16</v>
      </c>
      <c r="F26" s="77" t="s">
        <v>17</v>
      </c>
      <c r="G26" s="78" t="s">
        <v>18</v>
      </c>
      <c r="H26" s="34" t="s">
        <v>19</v>
      </c>
      <c r="I26" s="34" t="s">
        <v>20</v>
      </c>
      <c r="J26" s="50"/>
      <c r="K26" s="183"/>
      <c r="L26" s="185"/>
      <c r="M26" s="187"/>
      <c r="N26" s="193"/>
      <c r="O26" s="46"/>
      <c r="P26" s="71"/>
      <c r="Q26" s="71"/>
      <c r="R26" s="71"/>
      <c r="S26" s="71"/>
      <c r="T26" s="46"/>
      <c r="U26" s="95" t="s">
        <v>21</v>
      </c>
      <c r="V26" s="95"/>
      <c r="W26" s="95"/>
      <c r="X26" s="87" t="s">
        <v>22</v>
      </c>
      <c r="Y26" s="96" t="s">
        <v>23</v>
      </c>
      <c r="Z26" s="87" t="s">
        <v>22</v>
      </c>
      <c r="AA26" s="90" t="s">
        <v>24</v>
      </c>
      <c r="AB26" s="96"/>
      <c r="AC26" s="96" t="s">
        <v>16</v>
      </c>
      <c r="AD26" s="96" t="s">
        <v>25</v>
      </c>
      <c r="AE26" s="96" t="s">
        <v>26</v>
      </c>
      <c r="AF26" s="96" t="s">
        <v>19</v>
      </c>
      <c r="AG26" s="96" t="s">
        <v>13</v>
      </c>
      <c r="AH26" s="96" t="s">
        <v>13</v>
      </c>
      <c r="AI26" s="96" t="s">
        <v>13</v>
      </c>
      <c r="AJ26" s="96" t="s">
        <v>20</v>
      </c>
      <c r="AK26" s="96" t="s">
        <v>262</v>
      </c>
      <c r="AL26" s="96" t="s">
        <v>20</v>
      </c>
      <c r="AM26" s="96" t="s">
        <v>20</v>
      </c>
      <c r="AN26" s="96" t="s">
        <v>27</v>
      </c>
      <c r="AO26" s="96" t="s">
        <v>28</v>
      </c>
      <c r="AP26" s="96" t="s">
        <v>29</v>
      </c>
      <c r="AQ26" s="96" t="s">
        <v>30</v>
      </c>
      <c r="AR26" s="96" t="s">
        <v>30</v>
      </c>
      <c r="AS26" s="96" t="s">
        <v>31</v>
      </c>
      <c r="AT26" s="98" t="s">
        <v>32</v>
      </c>
      <c r="AU26" s="8"/>
    </row>
    <row r="27" spans="2:47" s="6" customFormat="1" ht="12">
      <c r="B27" s="7"/>
      <c r="C27" s="43"/>
      <c r="D27" s="44" t="s">
        <v>33</v>
      </c>
      <c r="E27" s="33" t="s">
        <v>33</v>
      </c>
      <c r="F27" s="79" t="s">
        <v>33</v>
      </c>
      <c r="G27" s="80" t="s">
        <v>33</v>
      </c>
      <c r="H27" s="33" t="s">
        <v>34</v>
      </c>
      <c r="I27" s="33" t="s">
        <v>35</v>
      </c>
      <c r="J27" s="7"/>
      <c r="K27" s="184"/>
      <c r="L27" s="186"/>
      <c r="M27" s="188"/>
      <c r="N27" s="17"/>
      <c r="O27" s="46"/>
      <c r="P27" s="71"/>
      <c r="Q27" s="71"/>
      <c r="R27" s="71"/>
      <c r="S27" s="71"/>
      <c r="T27" s="46"/>
      <c r="U27" s="97"/>
      <c r="V27" s="97"/>
      <c r="W27" s="97"/>
      <c r="X27" s="88"/>
      <c r="Y27" s="109"/>
      <c r="Z27" s="88"/>
      <c r="AA27" s="90" t="s">
        <v>36</v>
      </c>
      <c r="AB27" s="96" t="s">
        <v>37</v>
      </c>
      <c r="AC27" s="96" t="s">
        <v>38</v>
      </c>
      <c r="AD27" s="71" t="s">
        <v>178</v>
      </c>
      <c r="AE27" s="71" t="s">
        <v>178</v>
      </c>
      <c r="AF27" s="96" t="s">
        <v>39</v>
      </c>
      <c r="AG27" s="96" t="s">
        <v>40</v>
      </c>
      <c r="AH27" s="99" t="s">
        <v>41</v>
      </c>
      <c r="AI27" s="96" t="s">
        <v>42</v>
      </c>
      <c r="AJ27" s="96" t="s">
        <v>43</v>
      </c>
      <c r="AK27" s="96" t="s">
        <v>263</v>
      </c>
      <c r="AL27" s="96" t="s">
        <v>260</v>
      </c>
      <c r="AM27" s="96" t="s">
        <v>261</v>
      </c>
      <c r="AN27" s="96" t="s">
        <v>43</v>
      </c>
      <c r="AO27" s="96"/>
      <c r="AP27" s="96" t="s">
        <v>44</v>
      </c>
      <c r="AQ27" s="96" t="s">
        <v>45</v>
      </c>
      <c r="AR27" s="99" t="s">
        <v>46</v>
      </c>
      <c r="AS27" s="96" t="s">
        <v>47</v>
      </c>
      <c r="AT27" s="98" t="s">
        <v>43</v>
      </c>
      <c r="AU27" s="8"/>
    </row>
    <row r="28" spans="2:47" s="20" customFormat="1">
      <c r="B28" s="115"/>
      <c r="C28" s="116"/>
      <c r="D28" s="117"/>
      <c r="E28" s="118">
        <f t="shared" ref="E28:E39" si="0">D28+F28+G28+(IF(RIGHT(C28,3)="45°",8,0))</f>
        <v>0</v>
      </c>
      <c r="F28" s="119"/>
      <c r="G28" s="120"/>
      <c r="H28" s="112" t="str">
        <f t="shared" ref="H28:H48" si="1">IFERROR($Z28,"")</f>
        <v/>
      </c>
      <c r="I28" s="121"/>
      <c r="J28" s="113" t="str">
        <f>IFERROR(VLOOKUP($C28,Typen!A$3:K$129,11,0),"")</f>
        <v/>
      </c>
      <c r="K28" s="114" t="str">
        <f>IFERROR(INDEX(Typen!$A$3:$P$128,MATCH($C28,Typen!$A$3:$A$128,0),14),"")</f>
        <v/>
      </c>
      <c r="L28" s="122"/>
      <c r="M28" s="123"/>
      <c r="N28" s="124"/>
      <c r="O28" s="46"/>
      <c r="P28" s="71"/>
      <c r="Q28" s="71"/>
      <c r="R28" s="71"/>
      <c r="S28" s="71"/>
      <c r="U28" s="100" t="str" cm="1">
        <f t="array" ref="U28">IFERROR(INDEX(Typen!$A$3:$P$128,MATCH($C28,Typen!$A$3:$A$128,0),14):INDEX(Typen!$A$3:$P$128,MATCH(C28,Typen!$A$3:$A$128,0),16),"")</f>
        <v/>
      </c>
      <c r="V28" s="100"/>
      <c r="W28" s="100"/>
      <c r="X28" s="91" t="b" cm="1">
        <f t="array" ref="X28">OR(EXACT(C28,Typen!A$2:A$127))</f>
        <v>1</v>
      </c>
      <c r="Y28" s="105" t="b">
        <f>AND($C28&lt;&gt;"",ISNUMBER(_xlfn.NUMBERVALUE(RIGHT(LEFT($C28,8),5))))</f>
        <v>0</v>
      </c>
      <c r="Z28" s="89" t="str">
        <f>IFERROR(VLOOKUP($C28,Typen!$A$2:$B$127,2,0),"")</f>
        <v/>
      </c>
      <c r="AA28" s="92" t="e">
        <f>AND($C28&lt;&gt;"",$D28&lt;VLOOKUP($C28,Typen!$A$2:$F$127,5,0))</f>
        <v>#N/A</v>
      </c>
      <c r="AB28" s="15" t="e">
        <f>AND($C28&lt;&gt;"",$D28&gt;VLOOKUP($C28,Typen!$A$2:$F$127,6,0))</f>
        <v>#N/A</v>
      </c>
      <c r="AC28" s="15" t="b">
        <f>$E28&gt;60</f>
        <v>0</v>
      </c>
      <c r="AD28" s="15" t="b">
        <f>INT($F28*2)&lt;&gt;$F28*2</f>
        <v>0</v>
      </c>
      <c r="AE28" s="15" t="b">
        <f>INT($G28*2)&lt;&gt;$G28*2</f>
        <v>0</v>
      </c>
      <c r="AF28" s="15" t="b">
        <f>AND($C28&lt;&gt;"",$H28="",$X28)</f>
        <v>0</v>
      </c>
      <c r="AG28" s="15" t="e">
        <f>OR($H28&lt;VLOOKUP($C28,Typen!$A$2:$D$127,3,0),$H28&gt;VLOOKUP($C28,Typen!$A$2:$D$127,4,0))</f>
        <v>#N/A</v>
      </c>
      <c r="AH28" s="15" t="b">
        <f>AND(H28&gt;1,H28&lt;=1.05)</f>
        <v>0</v>
      </c>
      <c r="AI28" s="15" t="e">
        <f>$H28&gt;VLOOKUP($J28,Typen!$L$3:$M$5,2,0)</f>
        <v>#N/A</v>
      </c>
      <c r="AJ28" s="15" t="e">
        <f>AND($I28=0,VLOOKUP($C28,Typen!$A$3:$H$127,8,0)=TRUE)</f>
        <v>#N/A</v>
      </c>
      <c r="AK28" s="15" t="e">
        <f>AND($I28&lt;&gt;0,VLOOKUP($C28,Typen!$A$3:$H$127,8,0)&lt;&gt;TRUE)</f>
        <v>#N/A</v>
      </c>
      <c r="AL28" s="92" t="e">
        <f>AND($C28&lt;&gt;"",$I28&lt;VLOOKUP($C28,Typen!$A$2:$J$127,9,0))</f>
        <v>#N/A</v>
      </c>
      <c r="AM28" s="15" t="e">
        <f>AND($C28&lt;&gt;"",$I28&gt;VLOOKUP($C28,Typen!$A$2:$J$127,10,0))</f>
        <v>#N/A</v>
      </c>
      <c r="AN28" s="15" t="b">
        <f>AND($C28&lt;&gt;"",J28="",$X28)</f>
        <v>0</v>
      </c>
      <c r="AO28" s="15" t="b" cm="1">
        <f t="array" ref="AO28">AND($X28,OR(EXACT($K28,_xlfn.ANCHORARRAY(U28)))=FALSE)</f>
        <v>0</v>
      </c>
      <c r="AP28" s="6" t="e">
        <f>AND(VLOOKUP($C28,Typen!$A$3:$N$127,14,0)&lt;&gt;0,K28&lt;&gt;VLOOKUP($C28,Typen!$A$3:$N$127,14,0))</f>
        <v>#N/A</v>
      </c>
      <c r="AQ28" s="15" t="b">
        <f>AND($J28=Typen!$L$4,$L28=Typen!$S$4)</f>
        <v>0</v>
      </c>
      <c r="AR28" s="15" t="b">
        <f>AND(L28=Typen!$S$4,$E28&lt;20)</f>
        <v>0</v>
      </c>
      <c r="AS28" s="15" t="e">
        <f>AND($M28=Typen!$S$4,VLOOKUP($C28,Typen!$A$2:$Q$127,17,0)&lt;&gt;TRUE)</f>
        <v>#N/A</v>
      </c>
      <c r="AT28" s="6" t="b">
        <f>OR(AND($C28&lt;&gt;"",$N28=""),AND($C28="",$N28&lt;&gt;0))</f>
        <v>0</v>
      </c>
      <c r="AU28" s="8"/>
    </row>
    <row r="29" spans="2:47" s="20" customFormat="1">
      <c r="B29" s="115"/>
      <c r="C29" s="116"/>
      <c r="D29" s="117"/>
      <c r="E29" s="118">
        <f t="shared" si="0"/>
        <v>0</v>
      </c>
      <c r="F29" s="119"/>
      <c r="G29" s="120"/>
      <c r="H29" s="112" t="str">
        <f t="shared" si="1"/>
        <v/>
      </c>
      <c r="I29" s="121"/>
      <c r="J29" s="113" t="str">
        <f>IFERROR(VLOOKUP($C29,Typen!A$3:K$129,11,0),"")</f>
        <v/>
      </c>
      <c r="K29" s="114" t="str">
        <f>IFERROR(INDEX(Typen!$A$3:$P$128,MATCH($C29,Typen!$A$3:$A$128,0),14),"")</f>
        <v/>
      </c>
      <c r="L29" s="122"/>
      <c r="M29" s="123"/>
      <c r="N29" s="124"/>
      <c r="O29" s="46"/>
      <c r="P29" s="71"/>
      <c r="Q29" s="71"/>
      <c r="R29" s="71"/>
      <c r="S29" s="71"/>
      <c r="U29" s="100" t="str" cm="1">
        <f t="array" ref="U29">IFERROR(INDEX(Typen!$A$3:$P$128,MATCH($C29,Typen!$A$3:$A$128,0),14):INDEX(Typen!$A$3:$P$128,MATCH(C29,Typen!$A$3:$A$128,0),16),"")</f>
        <v/>
      </c>
      <c r="V29" s="100"/>
      <c r="W29" s="100"/>
      <c r="X29" s="91" t="b" cm="1">
        <f t="array" ref="X29">OR(EXACT(C29,Typen!A$2:A$127))</f>
        <v>1</v>
      </c>
      <c r="Y29" s="105" t="b">
        <f t="shared" ref="Y29:Y53" si="2">AND($C29&lt;&gt;"",ISNUMBER(_xlfn.NUMBERVALUE(RIGHT(LEFT($C29,8),5))))</f>
        <v>0</v>
      </c>
      <c r="Z29" s="89" t="str">
        <f>IFERROR(VLOOKUP($C29,Typen!$A$2:$B$127,2,0),"")</f>
        <v/>
      </c>
      <c r="AA29" s="92" t="e">
        <f>AND($C29&lt;&gt;"",$D29&lt;VLOOKUP($C29,Typen!$A$2:$F$127,5,0))</f>
        <v>#N/A</v>
      </c>
      <c r="AB29" s="15" t="e">
        <f>AND($C29&lt;&gt;"",$D29&gt;VLOOKUP($C29,Typen!$A$2:$F$127,6,0))</f>
        <v>#N/A</v>
      </c>
      <c r="AC29" s="15" t="b">
        <f t="shared" ref="AC29:AC53" si="3">$E29&gt;60</f>
        <v>0</v>
      </c>
      <c r="AD29" s="15" t="b">
        <f t="shared" ref="AD29:AD53" si="4">INT($F29*2)&lt;&gt;$F29*2</f>
        <v>0</v>
      </c>
      <c r="AE29" s="15" t="b">
        <f t="shared" ref="AE29:AE53" si="5">INT($G29*2)&lt;&gt;$G29*2</f>
        <v>0</v>
      </c>
      <c r="AF29" s="15" t="b">
        <f t="shared" ref="AF29:AF53" si="6">AND($C29&lt;&gt;"",$H29="",$X29)</f>
        <v>0</v>
      </c>
      <c r="AG29" s="15" t="e">
        <f>OR($H29&lt;VLOOKUP($C29,Typen!$A$2:$D$127,3,0),$H29&gt;VLOOKUP($C29,Typen!$A$2:$D$127,4,0))</f>
        <v>#N/A</v>
      </c>
      <c r="AH29" s="15" t="b">
        <f t="shared" ref="AH29:AH48" si="7">AND(H29&gt;1,H29&lt;=1.05)</f>
        <v>0</v>
      </c>
      <c r="AI29" s="15" t="e">
        <f>$H29&gt;VLOOKUP($J29,Typen!$L$3:$M$5,2,0)</f>
        <v>#N/A</v>
      </c>
      <c r="AJ29" s="15" t="e">
        <f>AND($I29=0,VLOOKUP($C29,Typen!$A$3:$H$127,8,0)=TRUE)</f>
        <v>#N/A</v>
      </c>
      <c r="AK29" s="15" t="e">
        <f>AND($I29&lt;&gt;0,VLOOKUP($C29,Typen!$A$3:$H$127,8,0)&lt;&gt;TRUE)</f>
        <v>#N/A</v>
      </c>
      <c r="AL29" s="92" t="e">
        <f>AND($C29&lt;&gt;"",$I29&lt;VLOOKUP($C29,Typen!$A$2:$J$127,9,0))</f>
        <v>#N/A</v>
      </c>
      <c r="AM29" s="15" t="e">
        <f>AND($C29&lt;&gt;"",$I29&gt;VLOOKUP($C29,Typen!$A$2:$J$127,10,0))</f>
        <v>#N/A</v>
      </c>
      <c r="AN29" s="15" t="b">
        <f t="shared" ref="AN29:AN48" si="8">AND($C29&lt;&gt;"",J29="",$X29)</f>
        <v>0</v>
      </c>
      <c r="AO29" s="15" t="b" cm="1">
        <f t="array" ref="AO29">AND(X29,OR(EXACT($K29,_xlfn.ANCHORARRAY(U29)))=FALSE)</f>
        <v>0</v>
      </c>
      <c r="AP29" s="6" t="e">
        <f>AND(VLOOKUP($C29,Typen!$A$3:$N$127,14,0)&lt;&gt;0,K29&lt;&gt;VLOOKUP($C29,Typen!$A$3:$N$127,14,0))</f>
        <v>#N/A</v>
      </c>
      <c r="AQ29" s="15" t="b">
        <f>AND($J29=Typen!$L$4,$L29=Typen!$S$4)</f>
        <v>0</v>
      </c>
      <c r="AR29" s="15" t="b">
        <f>AND(L29=Typen!$S$4,$E29&lt;20)</f>
        <v>0</v>
      </c>
      <c r="AS29" s="15" t="e">
        <f>AND($M29=Typen!$S$4,VLOOKUP($C29,Typen!$A$2:$Q$127,17,0)&lt;&gt;TRUE)</f>
        <v>#N/A</v>
      </c>
      <c r="AT29" s="6" t="b">
        <f t="shared" ref="AT29:AT53" si="9">OR(AND($C29&lt;&gt;"",$N29=""),AND($C29="",$N29&lt;&gt;0))</f>
        <v>0</v>
      </c>
      <c r="AU29" s="8"/>
    </row>
    <row r="30" spans="2:47" s="20" customFormat="1">
      <c r="B30" s="115"/>
      <c r="C30" s="116"/>
      <c r="D30" s="117"/>
      <c r="E30" s="118">
        <f t="shared" si="0"/>
        <v>0</v>
      </c>
      <c r="F30" s="119"/>
      <c r="G30" s="120"/>
      <c r="H30" s="112" t="str">
        <f t="shared" si="1"/>
        <v/>
      </c>
      <c r="I30" s="121"/>
      <c r="J30" s="113" t="str">
        <f>IFERROR(VLOOKUP($C30,Typen!A$3:K$129,11,0),"")</f>
        <v/>
      </c>
      <c r="K30" s="114" t="str">
        <f>IFERROR(INDEX(Typen!$A$3:$P$128,MATCH($C30,Typen!$A$3:$A$128,0),14),"")</f>
        <v/>
      </c>
      <c r="L30" s="122"/>
      <c r="M30" s="123"/>
      <c r="N30" s="124"/>
      <c r="O30" s="46"/>
      <c r="P30" s="71"/>
      <c r="Q30" s="71"/>
      <c r="R30" s="71"/>
      <c r="S30" s="71"/>
      <c r="U30" s="100" t="str" cm="1">
        <f t="array" ref="U30">IFERROR(INDEX(Typen!$A$3:$P$128,MATCH($C30,Typen!$A$3:$A$128,0),14):INDEX(Typen!$A$3:$P$128,MATCH(C30,Typen!$A$3:$A$128,0),16),"")</f>
        <v/>
      </c>
      <c r="V30" s="100"/>
      <c r="W30" s="100"/>
      <c r="X30" s="91" t="b" cm="1">
        <f t="array" ref="X30">OR(EXACT(C30,Typen!A$2:A$127))</f>
        <v>1</v>
      </c>
      <c r="Y30" s="105" t="b">
        <f t="shared" si="2"/>
        <v>0</v>
      </c>
      <c r="Z30" s="89" t="str">
        <f>IFERROR(VLOOKUP($C30,Typen!$A$2:$B$127,2,0),"")</f>
        <v/>
      </c>
      <c r="AA30" s="92" t="e">
        <f>AND($C30&lt;&gt;"",$D30&lt;VLOOKUP($C30,Typen!$A$2:$F$127,5,0))</f>
        <v>#N/A</v>
      </c>
      <c r="AB30" s="15" t="e">
        <f>AND($C30&lt;&gt;"",$D30&gt;VLOOKUP($C30,Typen!$A$2:$F$127,6,0))</f>
        <v>#N/A</v>
      </c>
      <c r="AC30" s="15" t="b">
        <f t="shared" si="3"/>
        <v>0</v>
      </c>
      <c r="AD30" s="15" t="b">
        <f t="shared" si="4"/>
        <v>0</v>
      </c>
      <c r="AE30" s="15" t="b">
        <f t="shared" si="5"/>
        <v>0</v>
      </c>
      <c r="AF30" s="15" t="b">
        <f t="shared" si="6"/>
        <v>0</v>
      </c>
      <c r="AG30" s="15" t="e">
        <f>OR($H30&lt;VLOOKUP($C30,Typen!$A$2:$D$127,3,0),$H30&gt;VLOOKUP($C30,Typen!$A$2:$D$127,4,0))</f>
        <v>#N/A</v>
      </c>
      <c r="AH30" s="15" t="b">
        <f t="shared" si="7"/>
        <v>0</v>
      </c>
      <c r="AI30" s="15" t="e">
        <f>$H30&gt;VLOOKUP($J30,Typen!$L$3:$M$5,2,0)</f>
        <v>#N/A</v>
      </c>
      <c r="AJ30" s="15" t="e">
        <f>AND($I30=0,VLOOKUP($C30,Typen!$A$3:$H$127,8,0)=TRUE)</f>
        <v>#N/A</v>
      </c>
      <c r="AK30" s="15" t="e">
        <f>AND($I30&lt;&gt;0,VLOOKUP($C30,Typen!$A$3:$H$127,8,0)&lt;&gt;TRUE)</f>
        <v>#N/A</v>
      </c>
      <c r="AL30" s="92" t="e">
        <f>AND($C30&lt;&gt;"",$I30&lt;VLOOKUP($C30,Typen!$A$2:$J$127,9,0))</f>
        <v>#N/A</v>
      </c>
      <c r="AM30" s="15" t="e">
        <f>AND($C30&lt;&gt;"",$I30&gt;VLOOKUP($C30,Typen!$A$2:$J$127,10,0))</f>
        <v>#N/A</v>
      </c>
      <c r="AN30" s="15" t="b">
        <f t="shared" si="8"/>
        <v>0</v>
      </c>
      <c r="AO30" s="15" t="b" cm="1">
        <f t="array" ref="AO30">AND(X30,OR(EXACT($K30,_xlfn.ANCHORARRAY(U30)))=FALSE)</f>
        <v>0</v>
      </c>
      <c r="AP30" s="6" t="e">
        <f>AND(VLOOKUP($C30,Typen!$A$3:$N$127,14,0)&lt;&gt;0,K30&lt;&gt;VLOOKUP($C30,Typen!$A$3:$N$127,14,0))</f>
        <v>#N/A</v>
      </c>
      <c r="AQ30" s="15" t="b">
        <f>AND($J30=Typen!$L$4,$L30=Typen!$S$4)</f>
        <v>0</v>
      </c>
      <c r="AR30" s="15" t="b">
        <f>AND(L30=Typen!$S$4,$E30&lt;20)</f>
        <v>0</v>
      </c>
      <c r="AS30" s="15" t="e">
        <f>AND($M30=Typen!$S$4,VLOOKUP($C30,Typen!$A$2:$Q$127,17,0)&lt;&gt;TRUE)</f>
        <v>#N/A</v>
      </c>
      <c r="AT30" s="6" t="b">
        <f t="shared" si="9"/>
        <v>0</v>
      </c>
      <c r="AU30" s="8"/>
    </row>
    <row r="31" spans="2:47" s="20" customFormat="1">
      <c r="B31" s="115"/>
      <c r="C31" s="116"/>
      <c r="D31" s="117"/>
      <c r="E31" s="118">
        <f t="shared" si="0"/>
        <v>0</v>
      </c>
      <c r="F31" s="119"/>
      <c r="G31" s="120"/>
      <c r="H31" s="112" t="str">
        <f t="shared" si="1"/>
        <v/>
      </c>
      <c r="I31" s="121"/>
      <c r="J31" s="113" t="str">
        <f>IFERROR(VLOOKUP($C31,Typen!A$3:K$129,11,0),"")</f>
        <v/>
      </c>
      <c r="K31" s="114" t="str">
        <f>IFERROR(INDEX(Typen!$A$3:$P$128,MATCH($C31,Typen!$A$3:$A$128,0),14),"")</f>
        <v/>
      </c>
      <c r="L31" s="122"/>
      <c r="M31" s="123"/>
      <c r="N31" s="124"/>
      <c r="O31" s="46"/>
      <c r="P31" s="71"/>
      <c r="Q31" s="71"/>
      <c r="R31" s="71"/>
      <c r="S31" s="71"/>
      <c r="U31" s="100" t="str" cm="1">
        <f t="array" ref="U31">IFERROR(INDEX(Typen!$A$3:$P$128,MATCH($C31,Typen!$A$3:$A$128,0),14):INDEX(Typen!$A$3:$P$128,MATCH(C31,Typen!$A$3:$A$128,0),16),"")</f>
        <v/>
      </c>
      <c r="V31" s="100"/>
      <c r="W31" s="100"/>
      <c r="X31" s="91" t="b" cm="1">
        <f t="array" ref="X31">OR(EXACT(C31,Typen!A$2:A$127))</f>
        <v>1</v>
      </c>
      <c r="Y31" s="105" t="b">
        <f t="shared" si="2"/>
        <v>0</v>
      </c>
      <c r="Z31" s="89" t="str">
        <f>IFERROR(VLOOKUP($C31,Typen!$A$2:$B$127,2,0),"")</f>
        <v/>
      </c>
      <c r="AA31" s="92" t="e">
        <f>AND($C31&lt;&gt;"",$D31&lt;VLOOKUP($C31,Typen!$A$2:$F$127,5,0))</f>
        <v>#N/A</v>
      </c>
      <c r="AB31" s="15" t="e">
        <f>AND($C31&lt;&gt;"",$D31&gt;VLOOKUP($C31,Typen!$A$2:$F$127,6,0))</f>
        <v>#N/A</v>
      </c>
      <c r="AC31" s="15" t="b">
        <f t="shared" si="3"/>
        <v>0</v>
      </c>
      <c r="AD31" s="15" t="b">
        <f t="shared" si="4"/>
        <v>0</v>
      </c>
      <c r="AE31" s="15" t="b">
        <f t="shared" si="5"/>
        <v>0</v>
      </c>
      <c r="AF31" s="15" t="b">
        <f t="shared" si="6"/>
        <v>0</v>
      </c>
      <c r="AG31" s="15" t="e">
        <f>OR($H31&lt;VLOOKUP($C31,Typen!$A$2:$D$127,3,0),$H31&gt;VLOOKUP($C31,Typen!$A$2:$D$127,4,0))</f>
        <v>#N/A</v>
      </c>
      <c r="AH31" s="15" t="b">
        <f t="shared" si="7"/>
        <v>0</v>
      </c>
      <c r="AI31" s="15" t="e">
        <f>$H31&gt;VLOOKUP($J31,Typen!$L$3:$M$5,2,0)</f>
        <v>#N/A</v>
      </c>
      <c r="AJ31" s="15" t="e">
        <f>AND($I31=0,VLOOKUP($C31,Typen!$A$3:$H$127,8,0)=TRUE)</f>
        <v>#N/A</v>
      </c>
      <c r="AK31" s="15" t="e">
        <f>AND($I31&lt;&gt;0,VLOOKUP($C31,Typen!$A$3:$H$127,8,0)&lt;&gt;TRUE)</f>
        <v>#N/A</v>
      </c>
      <c r="AL31" s="92" t="e">
        <f>AND($C31&lt;&gt;"",$I31&lt;VLOOKUP($C31,Typen!$A$2:$J$127,9,0))</f>
        <v>#N/A</v>
      </c>
      <c r="AM31" s="15" t="e">
        <f>AND($C31&lt;&gt;"",$I31&gt;VLOOKUP($C31,Typen!$A$2:$J$127,10,0))</f>
        <v>#N/A</v>
      </c>
      <c r="AN31" s="15" t="b">
        <f t="shared" si="8"/>
        <v>0</v>
      </c>
      <c r="AO31" s="15" t="b" cm="1">
        <f t="array" ref="AO31">AND(X31,OR(EXACT($K31,_xlfn.ANCHORARRAY(U31)))=FALSE)</f>
        <v>0</v>
      </c>
      <c r="AP31" s="6" t="e">
        <f>AND(VLOOKUP($C31,Typen!$A$3:$N$127,14,0)&lt;&gt;0,K31&lt;&gt;VLOOKUP($C31,Typen!$A$3:$N$127,14,0))</f>
        <v>#N/A</v>
      </c>
      <c r="AQ31" s="15" t="b">
        <f>AND($J31=Typen!$L$4,$L31=Typen!$S$4)</f>
        <v>0</v>
      </c>
      <c r="AR31" s="15" t="b">
        <f>AND(L31=Typen!$S$4,$E31&lt;20)</f>
        <v>0</v>
      </c>
      <c r="AS31" s="15" t="e">
        <f>AND($M31=Typen!$S$4,VLOOKUP($C31,Typen!$A$2:$Q$127,17,0)&lt;&gt;TRUE)</f>
        <v>#N/A</v>
      </c>
      <c r="AT31" s="6" t="b">
        <f t="shared" si="9"/>
        <v>0</v>
      </c>
      <c r="AU31" s="8"/>
    </row>
    <row r="32" spans="2:47" s="20" customFormat="1">
      <c r="B32" s="115"/>
      <c r="C32" s="116"/>
      <c r="D32" s="117"/>
      <c r="E32" s="118">
        <f t="shared" si="0"/>
        <v>0</v>
      </c>
      <c r="F32" s="119"/>
      <c r="G32" s="120"/>
      <c r="H32" s="112" t="str">
        <f t="shared" si="1"/>
        <v/>
      </c>
      <c r="I32" s="121"/>
      <c r="J32" s="113" t="str">
        <f>IFERROR(VLOOKUP($C32,Typen!A$3:K$129,11,0),"")</f>
        <v/>
      </c>
      <c r="K32" s="114" t="str">
        <f>IFERROR(INDEX(Typen!$A$3:$P$128,MATCH($C32,Typen!$A$3:$A$128,0),14),"")</f>
        <v/>
      </c>
      <c r="L32" s="122"/>
      <c r="M32" s="123"/>
      <c r="N32" s="124"/>
      <c r="O32" s="46"/>
      <c r="P32" s="72"/>
      <c r="Q32" s="72"/>
      <c r="R32" s="161"/>
      <c r="S32" s="161"/>
      <c r="U32" s="100" t="str" cm="1">
        <f t="array" ref="U32">IFERROR(INDEX(Typen!$A$3:$P$128,MATCH($C32,Typen!$A$3:$A$128,0),14):INDEX(Typen!$A$3:$P$128,MATCH(C32,Typen!$A$3:$A$128,0),16),"")</f>
        <v/>
      </c>
      <c r="V32" s="100"/>
      <c r="W32" s="100"/>
      <c r="X32" s="91" t="b" cm="1">
        <f t="array" ref="X32">OR(EXACT(C32,Typen!A$2:A$127))</f>
        <v>1</v>
      </c>
      <c r="Y32" s="105" t="b">
        <f t="shared" si="2"/>
        <v>0</v>
      </c>
      <c r="Z32" s="89" t="str">
        <f>IFERROR(VLOOKUP($C32,Typen!$A$2:$B$127,2,0),"")</f>
        <v/>
      </c>
      <c r="AA32" s="92" t="e">
        <f>AND($C32&lt;&gt;"",$D32&lt;VLOOKUP($C32,Typen!$A$2:$F$127,5,0))</f>
        <v>#N/A</v>
      </c>
      <c r="AB32" s="15" t="e">
        <f>AND($C32&lt;&gt;"",$D32&gt;VLOOKUP($C32,Typen!$A$2:$F$127,6,0))</f>
        <v>#N/A</v>
      </c>
      <c r="AC32" s="15" t="b">
        <f t="shared" si="3"/>
        <v>0</v>
      </c>
      <c r="AD32" s="15" t="b">
        <f t="shared" si="4"/>
        <v>0</v>
      </c>
      <c r="AE32" s="15" t="b">
        <f t="shared" si="5"/>
        <v>0</v>
      </c>
      <c r="AF32" s="15" t="b">
        <f t="shared" si="6"/>
        <v>0</v>
      </c>
      <c r="AG32" s="15" t="e">
        <f>OR($H32&lt;VLOOKUP($C32,Typen!$A$2:$D$127,3,0),$H32&gt;VLOOKUP($C32,Typen!$A$2:$D$127,4,0))</f>
        <v>#N/A</v>
      </c>
      <c r="AH32" s="15" t="b">
        <f t="shared" si="7"/>
        <v>0</v>
      </c>
      <c r="AI32" s="15" t="e">
        <f>$H32&gt;VLOOKUP($J32,Typen!$L$3:$M$5,2,0)</f>
        <v>#N/A</v>
      </c>
      <c r="AJ32" s="15" t="e">
        <f>AND($I32=0,VLOOKUP($C32,Typen!$A$3:$H$127,8,0)=TRUE)</f>
        <v>#N/A</v>
      </c>
      <c r="AK32" s="15" t="e">
        <f>AND($I32&lt;&gt;0,VLOOKUP($C32,Typen!$A$3:$H$127,8,0)&lt;&gt;TRUE)</f>
        <v>#N/A</v>
      </c>
      <c r="AL32" s="92" t="e">
        <f>AND($C32&lt;&gt;"",$I32&lt;VLOOKUP($C32,Typen!$A$2:$J$127,9,0))</f>
        <v>#N/A</v>
      </c>
      <c r="AM32" s="15" t="e">
        <f>AND($C32&lt;&gt;"",$I32&gt;VLOOKUP($C32,Typen!$A$2:$J$127,10,0))</f>
        <v>#N/A</v>
      </c>
      <c r="AN32" s="15" t="b">
        <f t="shared" si="8"/>
        <v>0</v>
      </c>
      <c r="AO32" s="15" t="b" cm="1">
        <f t="array" ref="AO32">AND(X32,OR(EXACT($K32,_xlfn.ANCHORARRAY(U32)))=FALSE)</f>
        <v>0</v>
      </c>
      <c r="AP32" s="6" t="e">
        <f>AND(VLOOKUP($C32,Typen!$A$3:$N$127,14,0)&lt;&gt;0,K32&lt;&gt;VLOOKUP($C32,Typen!$A$3:$N$127,14,0))</f>
        <v>#N/A</v>
      </c>
      <c r="AQ32" s="15" t="b">
        <f>AND($J32=Typen!$L$4,$L32=Typen!$S$4)</f>
        <v>0</v>
      </c>
      <c r="AR32" s="15" t="b">
        <f>AND(L32=Typen!$S$4,$E32&lt;20)</f>
        <v>0</v>
      </c>
      <c r="AS32" s="15" t="e">
        <f>AND($M32=Typen!$S$4,VLOOKUP($C32,Typen!$A$2:$Q$127,17,0)&lt;&gt;TRUE)</f>
        <v>#N/A</v>
      </c>
      <c r="AT32" s="6" t="b">
        <f t="shared" si="9"/>
        <v>0</v>
      </c>
      <c r="AU32" s="8"/>
    </row>
    <row r="33" spans="2:47" s="20" customFormat="1">
      <c r="B33" s="115"/>
      <c r="C33" s="116"/>
      <c r="D33" s="117"/>
      <c r="E33" s="118">
        <f t="shared" ref="E33:E37" si="10">D33+F33+G33+(IF(RIGHT(C33,3)="45°",8,0))</f>
        <v>0</v>
      </c>
      <c r="F33" s="119"/>
      <c r="G33" s="120"/>
      <c r="H33" s="112" t="str">
        <f t="shared" si="1"/>
        <v/>
      </c>
      <c r="I33" s="121"/>
      <c r="J33" s="113" t="str">
        <f>IFERROR(VLOOKUP($C33,Typen!A$3:K$129,11,0),"")</f>
        <v/>
      </c>
      <c r="K33" s="114" t="str">
        <f>IFERROR(INDEX(Typen!$A$3:$P$128,MATCH($C33,Typen!$A$3:$A$128,0),14),"")</f>
        <v/>
      </c>
      <c r="L33" s="122"/>
      <c r="M33" s="123"/>
      <c r="N33" s="124"/>
      <c r="O33" s="46"/>
      <c r="P33" s="166" t="s">
        <v>237</v>
      </c>
      <c r="Q33" s="166"/>
      <c r="R33" s="166"/>
      <c r="S33" s="166"/>
      <c r="U33" s="100" t="str" cm="1">
        <f t="array" ref="U33">IFERROR(INDEX(Typen!$A$3:$P$128,MATCH($C33,Typen!$A$3:$A$128,0),14):INDEX(Typen!$A$3:$P$128,MATCH(C33,Typen!$A$3:$A$128,0),16),"")</f>
        <v/>
      </c>
      <c r="V33" s="100"/>
      <c r="W33" s="100"/>
      <c r="X33" s="91" t="b" cm="1">
        <f t="array" ref="X33">OR(EXACT(C33,Typen!A$2:A$127))</f>
        <v>1</v>
      </c>
      <c r="Y33" s="105" t="b">
        <f t="shared" si="2"/>
        <v>0</v>
      </c>
      <c r="Z33" s="89" t="str">
        <f>IFERROR(VLOOKUP($C33,Typen!$A$2:$B$127,2,0),"")</f>
        <v/>
      </c>
      <c r="AA33" s="92" t="e">
        <f>AND($C33&lt;&gt;"",$D33&lt;VLOOKUP($C33,Typen!$A$2:$F$127,5,0))</f>
        <v>#N/A</v>
      </c>
      <c r="AB33" s="15" t="e">
        <f>AND($C33&lt;&gt;"",$D33&gt;VLOOKUP($C33,Typen!$A$2:$F$127,6,0))</f>
        <v>#N/A</v>
      </c>
      <c r="AC33" s="15" t="b">
        <f t="shared" si="3"/>
        <v>0</v>
      </c>
      <c r="AD33" s="15" t="b">
        <f t="shared" si="4"/>
        <v>0</v>
      </c>
      <c r="AE33" s="15" t="b">
        <f t="shared" si="5"/>
        <v>0</v>
      </c>
      <c r="AF33" s="15" t="b">
        <f t="shared" si="6"/>
        <v>0</v>
      </c>
      <c r="AG33" s="15" t="e">
        <f>OR($H33&lt;VLOOKUP($C33,Typen!$A$2:$D$127,3,0),$H33&gt;VLOOKUP($C33,Typen!$A$2:$D$127,4,0))</f>
        <v>#N/A</v>
      </c>
      <c r="AH33" s="15" t="b">
        <f t="shared" si="7"/>
        <v>0</v>
      </c>
      <c r="AI33" s="15" t="e">
        <f>$H33&gt;VLOOKUP($J33,Typen!$L$3:$M$5,2,0)</f>
        <v>#N/A</v>
      </c>
      <c r="AJ33" s="15" t="e">
        <f>AND($I33=0,VLOOKUP($C33,Typen!$A$3:$H$127,8,0)=TRUE)</f>
        <v>#N/A</v>
      </c>
      <c r="AK33" s="15" t="e">
        <f>AND($I33&lt;&gt;0,VLOOKUP($C33,Typen!$A$3:$H$127,8,0)&lt;&gt;TRUE)</f>
        <v>#N/A</v>
      </c>
      <c r="AL33" s="92" t="e">
        <f>AND($C33&lt;&gt;"",$I33&lt;VLOOKUP($C33,Typen!$A$2:$J$127,9,0))</f>
        <v>#N/A</v>
      </c>
      <c r="AM33" s="15" t="e">
        <f>AND($C33&lt;&gt;"",$I33&gt;VLOOKUP($C33,Typen!$A$2:$J$127,10,0))</f>
        <v>#N/A</v>
      </c>
      <c r="AN33" s="15" t="b">
        <f t="shared" si="8"/>
        <v>0</v>
      </c>
      <c r="AO33" s="15" t="b" cm="1">
        <f t="array" ref="AO33">AND(X33,OR(EXACT($K33,_xlfn.ANCHORARRAY(U33)))=FALSE)</f>
        <v>0</v>
      </c>
      <c r="AP33" s="6" t="e">
        <f>AND(VLOOKUP($C33,Typen!$A$3:$N$127,14,0)&lt;&gt;0,K33&lt;&gt;VLOOKUP($C33,Typen!$A$3:$N$127,14,0))</f>
        <v>#N/A</v>
      </c>
      <c r="AQ33" s="15" t="b">
        <f>AND($J33=Typen!$L$4,$L33=Typen!$S$4)</f>
        <v>0</v>
      </c>
      <c r="AR33" s="15" t="b">
        <f>AND(L33=Typen!$S$4,$E33&lt;20)</f>
        <v>0</v>
      </c>
      <c r="AS33" s="15" t="e">
        <f>AND($M33=Typen!$S$4,VLOOKUP($C33,Typen!$A$2:$Q$127,17,0)&lt;&gt;TRUE)</f>
        <v>#N/A</v>
      </c>
      <c r="AT33" s="6" t="b">
        <f t="shared" si="9"/>
        <v>0</v>
      </c>
      <c r="AU33" s="8"/>
    </row>
    <row r="34" spans="2:47" s="20" customFormat="1">
      <c r="B34" s="115"/>
      <c r="C34" s="116"/>
      <c r="D34" s="117"/>
      <c r="E34" s="118">
        <f t="shared" si="10"/>
        <v>0</v>
      </c>
      <c r="F34" s="119"/>
      <c r="G34" s="120"/>
      <c r="H34" s="112" t="str">
        <f t="shared" si="1"/>
        <v/>
      </c>
      <c r="I34" s="121"/>
      <c r="J34" s="113" t="str">
        <f>IFERROR(VLOOKUP($C34,Typen!A$3:K$129,11,0),"")</f>
        <v/>
      </c>
      <c r="K34" s="114" t="str">
        <f>IFERROR(INDEX(Typen!$A$3:$P$128,MATCH($C34,Typen!$A$3:$A$128,0),14),"")</f>
        <v/>
      </c>
      <c r="L34" s="122"/>
      <c r="M34" s="123"/>
      <c r="N34" s="124"/>
      <c r="O34" s="46"/>
      <c r="P34" s="71"/>
      <c r="Q34" s="71"/>
      <c r="R34" s="71"/>
      <c r="S34" s="149"/>
      <c r="U34" s="100" t="str" cm="1">
        <f t="array" ref="U34">IFERROR(INDEX(Typen!$A$3:$P$128,MATCH($C34,Typen!$A$3:$A$128,0),14):INDEX(Typen!$A$3:$P$128,MATCH(C34,Typen!$A$3:$A$128,0),16),"")</f>
        <v/>
      </c>
      <c r="V34" s="100"/>
      <c r="W34" s="100"/>
      <c r="X34" s="91" t="b" cm="1">
        <f t="array" ref="X34">OR(EXACT(C34,Typen!A$2:A$127))</f>
        <v>1</v>
      </c>
      <c r="Y34" s="105" t="b">
        <f t="shared" si="2"/>
        <v>0</v>
      </c>
      <c r="Z34" s="89" t="str">
        <f>IFERROR(VLOOKUP($C34,Typen!$A$2:$B$127,2,0),"")</f>
        <v/>
      </c>
      <c r="AA34" s="92" t="e">
        <f>AND($C34&lt;&gt;"",$D34&lt;VLOOKUP($C34,Typen!$A$2:$F$127,5,0))</f>
        <v>#N/A</v>
      </c>
      <c r="AB34" s="15" t="e">
        <f>AND($C34&lt;&gt;"",$D34&gt;VLOOKUP($C34,Typen!$A$2:$F$127,6,0))</f>
        <v>#N/A</v>
      </c>
      <c r="AC34" s="15" t="b">
        <f t="shared" si="3"/>
        <v>0</v>
      </c>
      <c r="AD34" s="15" t="b">
        <f t="shared" si="4"/>
        <v>0</v>
      </c>
      <c r="AE34" s="15" t="b">
        <f t="shared" si="5"/>
        <v>0</v>
      </c>
      <c r="AF34" s="15" t="b">
        <f t="shared" si="6"/>
        <v>0</v>
      </c>
      <c r="AG34" s="15" t="e">
        <f>OR($H34&lt;VLOOKUP($C34,Typen!$A$2:$D$127,3,0),$H34&gt;VLOOKUP($C34,Typen!$A$2:$D$127,4,0))</f>
        <v>#N/A</v>
      </c>
      <c r="AH34" s="15" t="b">
        <f t="shared" si="7"/>
        <v>0</v>
      </c>
      <c r="AI34" s="15" t="e">
        <f>$H34&gt;VLOOKUP($J34,Typen!$L$3:$M$5,2,0)</f>
        <v>#N/A</v>
      </c>
      <c r="AJ34" s="15" t="e">
        <f>AND($I34=0,VLOOKUP($C34,Typen!$A$3:$H$127,8,0)=TRUE)</f>
        <v>#N/A</v>
      </c>
      <c r="AK34" s="15" t="e">
        <f>AND($I34&lt;&gt;0,VLOOKUP($C34,Typen!$A$3:$H$127,8,0)&lt;&gt;TRUE)</f>
        <v>#N/A</v>
      </c>
      <c r="AL34" s="92" t="e">
        <f>AND($C34&lt;&gt;"",$I34&lt;VLOOKUP($C34,Typen!$A$2:$J$127,9,0))</f>
        <v>#N/A</v>
      </c>
      <c r="AM34" s="15" t="e">
        <f>AND($C34&lt;&gt;"",$I34&gt;VLOOKUP($C34,Typen!$A$2:$J$127,10,0))</f>
        <v>#N/A</v>
      </c>
      <c r="AN34" s="15" t="b">
        <f t="shared" si="8"/>
        <v>0</v>
      </c>
      <c r="AO34" s="15" t="b" cm="1">
        <f t="array" ref="AO34">AND(X34,OR(EXACT($K34,_xlfn.ANCHORARRAY(U34)))=FALSE)</f>
        <v>0</v>
      </c>
      <c r="AP34" s="6" t="e">
        <f>AND(VLOOKUP($C34,Typen!$A$3:$N$127,14,0)&lt;&gt;0,K34&lt;&gt;VLOOKUP($C34,Typen!$A$3:$N$127,14,0))</f>
        <v>#N/A</v>
      </c>
      <c r="AQ34" s="15" t="b">
        <f>AND($J34=Typen!$L$4,$L34=Typen!$S$4)</f>
        <v>0</v>
      </c>
      <c r="AR34" s="15" t="b">
        <f>AND(L34=Typen!$S$4,$E34&lt;20)</f>
        <v>0</v>
      </c>
      <c r="AS34" s="15" t="e">
        <f>AND($M34=Typen!$S$4,VLOOKUP($C34,Typen!$A$2:$Q$127,17,0)&lt;&gt;TRUE)</f>
        <v>#N/A</v>
      </c>
      <c r="AT34" s="6" t="b">
        <f t="shared" si="9"/>
        <v>0</v>
      </c>
      <c r="AU34" s="8"/>
    </row>
    <row r="35" spans="2:47" s="20" customFormat="1">
      <c r="B35" s="115"/>
      <c r="C35" s="116"/>
      <c r="D35" s="117"/>
      <c r="E35" s="118">
        <f t="shared" si="10"/>
        <v>0</v>
      </c>
      <c r="F35" s="119"/>
      <c r="G35" s="120"/>
      <c r="H35" s="112" t="str">
        <f t="shared" si="1"/>
        <v/>
      </c>
      <c r="I35" s="121"/>
      <c r="J35" s="113" t="str">
        <f>IFERROR(VLOOKUP($C35,Typen!A$3:K$129,11,0),"")</f>
        <v/>
      </c>
      <c r="K35" s="114" t="str">
        <f>IFERROR(INDEX(Typen!$A$3:$P$128,MATCH($C35,Typen!$A$3:$A$128,0),14),"")</f>
        <v/>
      </c>
      <c r="L35" s="122"/>
      <c r="M35" s="123"/>
      <c r="N35" s="124"/>
      <c r="O35" s="46"/>
      <c r="P35" s="72"/>
      <c r="Q35" s="72"/>
      <c r="R35" s="72"/>
      <c r="S35" s="72"/>
      <c r="U35" s="100" t="str" cm="1">
        <f t="array" ref="U35">IFERROR(INDEX(Typen!$A$3:$P$128,MATCH($C35,Typen!$A$3:$A$128,0),14):INDEX(Typen!$A$3:$P$128,MATCH(C35,Typen!$A$3:$A$128,0),16),"")</f>
        <v/>
      </c>
      <c r="V35" s="100"/>
      <c r="W35" s="100"/>
      <c r="X35" s="91" t="b" cm="1">
        <f t="array" ref="X35">OR(EXACT(C35,Typen!A$2:A$127))</f>
        <v>1</v>
      </c>
      <c r="Y35" s="105" t="b">
        <f t="shared" si="2"/>
        <v>0</v>
      </c>
      <c r="Z35" s="89" t="str">
        <f>IFERROR(VLOOKUP($C35,Typen!$A$2:$B$127,2,0),"")</f>
        <v/>
      </c>
      <c r="AA35" s="92" t="e">
        <f>AND($C35&lt;&gt;"",$D35&lt;VLOOKUP($C35,Typen!$A$2:$F$127,5,0))</f>
        <v>#N/A</v>
      </c>
      <c r="AB35" s="15" t="e">
        <f>AND($C35&lt;&gt;"",$D35&gt;VLOOKUP($C35,Typen!$A$2:$F$127,6,0))</f>
        <v>#N/A</v>
      </c>
      <c r="AC35" s="15" t="b">
        <f t="shared" si="3"/>
        <v>0</v>
      </c>
      <c r="AD35" s="15" t="b">
        <f t="shared" si="4"/>
        <v>0</v>
      </c>
      <c r="AE35" s="15" t="b">
        <f t="shared" si="5"/>
        <v>0</v>
      </c>
      <c r="AF35" s="15" t="b">
        <f t="shared" si="6"/>
        <v>0</v>
      </c>
      <c r="AG35" s="15" t="e">
        <f>OR($H35&lt;VLOOKUP($C35,Typen!$A$2:$D$127,3,0),$H35&gt;VLOOKUP($C35,Typen!$A$2:$D$127,4,0))</f>
        <v>#N/A</v>
      </c>
      <c r="AH35" s="15" t="b">
        <f t="shared" si="7"/>
        <v>0</v>
      </c>
      <c r="AI35" s="15" t="e">
        <f>$H35&gt;VLOOKUP($J35,Typen!$L$3:$M$5,2,0)</f>
        <v>#N/A</v>
      </c>
      <c r="AJ35" s="15" t="e">
        <f>AND($I35=0,VLOOKUP($C35,Typen!$A$3:$H$127,8,0)=TRUE)</f>
        <v>#N/A</v>
      </c>
      <c r="AK35" s="15" t="e">
        <f>AND($I35&lt;&gt;0,VLOOKUP($C35,Typen!$A$3:$H$127,8,0)&lt;&gt;TRUE)</f>
        <v>#N/A</v>
      </c>
      <c r="AL35" s="92" t="e">
        <f>AND($C35&lt;&gt;"",$I35&lt;VLOOKUP($C35,Typen!$A$2:$J$127,9,0))</f>
        <v>#N/A</v>
      </c>
      <c r="AM35" s="15" t="e">
        <f>AND($C35&lt;&gt;"",$I35&gt;VLOOKUP($C35,Typen!$A$2:$J$127,10,0))</f>
        <v>#N/A</v>
      </c>
      <c r="AN35" s="15" t="b">
        <f t="shared" si="8"/>
        <v>0</v>
      </c>
      <c r="AO35" s="15" t="b" cm="1">
        <f t="array" ref="AO35">AND(X35,OR(EXACT($K35,_xlfn.ANCHORARRAY(U35)))=FALSE)</f>
        <v>0</v>
      </c>
      <c r="AP35" s="6" t="e">
        <f>AND(VLOOKUP($C35,Typen!$A$3:$N$127,14,0)&lt;&gt;0,K35&lt;&gt;VLOOKUP($C35,Typen!$A$3:$N$127,14,0))</f>
        <v>#N/A</v>
      </c>
      <c r="AQ35" s="15" t="b">
        <f>AND($J35=Typen!$L$4,$L35=Typen!$S$4)</f>
        <v>0</v>
      </c>
      <c r="AR35" s="15" t="b">
        <f>AND(L35=Typen!$S$4,$E35&lt;20)</f>
        <v>0</v>
      </c>
      <c r="AS35" s="15" t="e">
        <f>AND($M35=Typen!$S$4,VLOOKUP($C35,Typen!$A$2:$Q$127,17,0)&lt;&gt;TRUE)</f>
        <v>#N/A</v>
      </c>
      <c r="AT35" s="6" t="b">
        <f t="shared" si="9"/>
        <v>0</v>
      </c>
      <c r="AU35" s="8"/>
    </row>
    <row r="36" spans="2:47" s="20" customFormat="1">
      <c r="B36" s="115"/>
      <c r="C36" s="116"/>
      <c r="D36" s="117"/>
      <c r="E36" s="118">
        <f t="shared" si="10"/>
        <v>0</v>
      </c>
      <c r="F36" s="119"/>
      <c r="G36" s="120"/>
      <c r="H36" s="112" t="str">
        <f t="shared" si="1"/>
        <v/>
      </c>
      <c r="I36" s="121"/>
      <c r="J36" s="113" t="str">
        <f>IFERROR(VLOOKUP($C36,Typen!A$3:K$129,11,0),"")</f>
        <v/>
      </c>
      <c r="K36" s="114" t="str">
        <f>IFERROR(INDEX(Typen!$A$3:$P$128,MATCH($C36,Typen!$A$3:$A$128,0),14),"")</f>
        <v/>
      </c>
      <c r="L36" s="122"/>
      <c r="M36" s="123"/>
      <c r="N36" s="124"/>
      <c r="O36" s="46"/>
      <c r="P36" s="71"/>
      <c r="Q36" s="71"/>
      <c r="R36" s="71"/>
      <c r="S36" s="149"/>
      <c r="U36" s="100" t="str" cm="1">
        <f t="array" ref="U36">IFERROR(INDEX(Typen!$A$3:$P$128,MATCH($C36,Typen!$A$3:$A$128,0),14):INDEX(Typen!$A$3:$P$128,MATCH(C36,Typen!$A$3:$A$128,0),16),"")</f>
        <v/>
      </c>
      <c r="V36" s="100"/>
      <c r="W36" s="100"/>
      <c r="X36" s="91" t="b" cm="1">
        <f t="array" ref="X36">OR(EXACT(C36,Typen!A$2:A$127))</f>
        <v>1</v>
      </c>
      <c r="Y36" s="105" t="b">
        <f t="shared" si="2"/>
        <v>0</v>
      </c>
      <c r="Z36" s="89" t="str">
        <f>IFERROR(VLOOKUP($C36,Typen!$A$2:$B$127,2,0),"")</f>
        <v/>
      </c>
      <c r="AA36" s="92" t="e">
        <f>AND($C36&lt;&gt;"",$D36&lt;VLOOKUP($C36,Typen!$A$2:$F$127,5,0))</f>
        <v>#N/A</v>
      </c>
      <c r="AB36" s="15" t="e">
        <f>AND($C36&lt;&gt;"",$D36&gt;VLOOKUP($C36,Typen!$A$2:$F$127,6,0))</f>
        <v>#N/A</v>
      </c>
      <c r="AC36" s="15" t="b">
        <f t="shared" si="3"/>
        <v>0</v>
      </c>
      <c r="AD36" s="15" t="b">
        <f t="shared" si="4"/>
        <v>0</v>
      </c>
      <c r="AE36" s="15" t="b">
        <f t="shared" si="5"/>
        <v>0</v>
      </c>
      <c r="AF36" s="15" t="b">
        <f t="shared" si="6"/>
        <v>0</v>
      </c>
      <c r="AG36" s="15" t="e">
        <f>OR($H36&lt;VLOOKUP($C36,Typen!$A$2:$D$127,3,0),$H36&gt;VLOOKUP($C36,Typen!$A$2:$D$127,4,0))</f>
        <v>#N/A</v>
      </c>
      <c r="AH36" s="15" t="b">
        <f t="shared" si="7"/>
        <v>0</v>
      </c>
      <c r="AI36" s="15" t="e">
        <f>$H36&gt;VLOOKUP($J36,Typen!$L$3:$M$5,2,0)</f>
        <v>#N/A</v>
      </c>
      <c r="AJ36" s="15" t="e">
        <f>AND($I36=0,VLOOKUP($C36,Typen!$A$3:$H$127,8,0)=TRUE)</f>
        <v>#N/A</v>
      </c>
      <c r="AK36" s="15" t="e">
        <f>AND($I36&lt;&gt;0,VLOOKUP($C36,Typen!$A$3:$H$127,8,0)&lt;&gt;TRUE)</f>
        <v>#N/A</v>
      </c>
      <c r="AL36" s="92" t="e">
        <f>AND($C36&lt;&gt;"",$I36&lt;VLOOKUP($C36,Typen!$A$2:$J$127,9,0))</f>
        <v>#N/A</v>
      </c>
      <c r="AM36" s="15" t="e">
        <f>AND($C36&lt;&gt;"",$I36&gt;VLOOKUP($C36,Typen!$A$2:$J$127,10,0))</f>
        <v>#N/A</v>
      </c>
      <c r="AN36" s="15" t="b">
        <f t="shared" si="8"/>
        <v>0</v>
      </c>
      <c r="AO36" s="15" t="b" cm="1">
        <f t="array" ref="AO36">AND(X36,OR(EXACT($K36,_xlfn.ANCHORARRAY(U36)))=FALSE)</f>
        <v>0</v>
      </c>
      <c r="AP36" s="6" t="e">
        <f>AND(VLOOKUP($C36,Typen!$A$3:$N$127,14,0)&lt;&gt;0,K36&lt;&gt;VLOOKUP($C36,Typen!$A$3:$N$127,14,0))</f>
        <v>#N/A</v>
      </c>
      <c r="AQ36" s="15" t="b">
        <f>AND($J36=Typen!$L$4,$L36=Typen!$S$4)</f>
        <v>0</v>
      </c>
      <c r="AR36" s="15" t="b">
        <f>AND(L36=Typen!$S$4,$E36&lt;20)</f>
        <v>0</v>
      </c>
      <c r="AS36" s="15" t="e">
        <f>AND($M36=Typen!$S$4,VLOOKUP($C36,Typen!$A$2:$Q$127,17,0)&lt;&gt;TRUE)</f>
        <v>#N/A</v>
      </c>
      <c r="AT36" s="6" t="b">
        <f t="shared" si="9"/>
        <v>0</v>
      </c>
      <c r="AU36" s="8"/>
    </row>
    <row r="37" spans="2:47" s="20" customFormat="1">
      <c r="B37" s="115"/>
      <c r="C37" s="116"/>
      <c r="D37" s="117"/>
      <c r="E37" s="118">
        <f t="shared" si="10"/>
        <v>0</v>
      </c>
      <c r="F37" s="119"/>
      <c r="G37" s="120"/>
      <c r="H37" s="112" t="str">
        <f t="shared" si="1"/>
        <v/>
      </c>
      <c r="I37" s="121"/>
      <c r="J37" s="113" t="str">
        <f>IFERROR(VLOOKUP($C37,Typen!A$3:K$129,11,0),"")</f>
        <v/>
      </c>
      <c r="K37" s="114" t="str">
        <f>IFERROR(INDEX(Typen!$A$3:$P$128,MATCH($C37,Typen!$A$3:$A$128,0),14),"")</f>
        <v/>
      </c>
      <c r="L37" s="122"/>
      <c r="M37" s="123"/>
      <c r="N37" s="124"/>
      <c r="O37" s="46"/>
      <c r="P37" s="71"/>
      <c r="Q37" s="71"/>
      <c r="R37" s="71"/>
      <c r="S37" s="72"/>
      <c r="U37" s="100" t="str" cm="1">
        <f t="array" ref="U37">IFERROR(INDEX(Typen!$A$3:$P$128,MATCH($C37,Typen!$A$3:$A$128,0),14):INDEX(Typen!$A$3:$P$128,MATCH(C37,Typen!$A$3:$A$128,0),16),"")</f>
        <v/>
      </c>
      <c r="V37" s="100"/>
      <c r="W37" s="100"/>
      <c r="X37" s="91" t="b" cm="1">
        <f t="array" ref="X37">OR(EXACT(C37,Typen!A$2:A$127))</f>
        <v>1</v>
      </c>
      <c r="Y37" s="105" t="b">
        <f t="shared" si="2"/>
        <v>0</v>
      </c>
      <c r="Z37" s="89" t="str">
        <f>IFERROR(VLOOKUP($C37,Typen!$A$2:$B$127,2,0),"")</f>
        <v/>
      </c>
      <c r="AA37" s="92" t="e">
        <f>AND($C37&lt;&gt;"",$D37&lt;VLOOKUP($C37,Typen!$A$2:$F$127,5,0))</f>
        <v>#N/A</v>
      </c>
      <c r="AB37" s="15" t="e">
        <f>AND($C37&lt;&gt;"",$D37&gt;VLOOKUP($C37,Typen!$A$2:$F$127,6,0))</f>
        <v>#N/A</v>
      </c>
      <c r="AC37" s="15" t="b">
        <f t="shared" si="3"/>
        <v>0</v>
      </c>
      <c r="AD37" s="15" t="b">
        <f t="shared" si="4"/>
        <v>0</v>
      </c>
      <c r="AE37" s="15" t="b">
        <f t="shared" si="5"/>
        <v>0</v>
      </c>
      <c r="AF37" s="15" t="b">
        <f t="shared" si="6"/>
        <v>0</v>
      </c>
      <c r="AG37" s="15" t="e">
        <f>OR($H37&lt;VLOOKUP($C37,Typen!$A$2:$D$127,3,0),$H37&gt;VLOOKUP($C37,Typen!$A$2:$D$127,4,0))</f>
        <v>#N/A</v>
      </c>
      <c r="AH37" s="15" t="b">
        <f t="shared" si="7"/>
        <v>0</v>
      </c>
      <c r="AI37" s="15" t="e">
        <f>$H37&gt;VLOOKUP($J37,Typen!$L$3:$M$5,2,0)</f>
        <v>#N/A</v>
      </c>
      <c r="AJ37" s="15" t="e">
        <f>AND($I37=0,VLOOKUP($C37,Typen!$A$3:$H$127,8,0)=TRUE)</f>
        <v>#N/A</v>
      </c>
      <c r="AK37" s="15" t="e">
        <f>AND($I37&lt;&gt;0,VLOOKUP($C37,Typen!$A$3:$H$127,8,0)&lt;&gt;TRUE)</f>
        <v>#N/A</v>
      </c>
      <c r="AL37" s="92" t="e">
        <f>AND($C37&lt;&gt;"",$I37&lt;VLOOKUP($C37,Typen!$A$2:$J$127,9,0))</f>
        <v>#N/A</v>
      </c>
      <c r="AM37" s="15" t="e">
        <f>AND($C37&lt;&gt;"",$I37&gt;VLOOKUP($C37,Typen!$A$2:$J$127,10,0))</f>
        <v>#N/A</v>
      </c>
      <c r="AN37" s="15" t="b">
        <f t="shared" si="8"/>
        <v>0</v>
      </c>
      <c r="AO37" s="15" t="b" cm="1">
        <f t="array" ref="AO37">AND(X37,OR(EXACT($K37,_xlfn.ANCHORARRAY(U37)))=FALSE)</f>
        <v>0</v>
      </c>
      <c r="AP37" s="6" t="e">
        <f>AND(VLOOKUP($C37,Typen!$A$3:$N$127,14,0)&lt;&gt;0,K37&lt;&gt;VLOOKUP($C37,Typen!$A$3:$N$127,14,0))</f>
        <v>#N/A</v>
      </c>
      <c r="AQ37" s="15" t="b">
        <f>AND($J37=Typen!$L$4,$L37=Typen!$S$4)</f>
        <v>0</v>
      </c>
      <c r="AR37" s="15" t="b">
        <f>AND(L37=Typen!$S$4,$E37&lt;20)</f>
        <v>0</v>
      </c>
      <c r="AS37" s="15" t="e">
        <f>AND($M37=Typen!$S$4,VLOOKUP($C37,Typen!$A$2:$Q$127,17,0)&lt;&gt;TRUE)</f>
        <v>#N/A</v>
      </c>
      <c r="AT37" s="6" t="b">
        <f t="shared" si="9"/>
        <v>0</v>
      </c>
      <c r="AU37" s="8"/>
    </row>
    <row r="38" spans="2:47" s="20" customFormat="1">
      <c r="B38" s="115"/>
      <c r="C38" s="116"/>
      <c r="D38" s="117"/>
      <c r="E38" s="118">
        <f t="shared" ref="E34:E38" si="11">D38+F38+G38+(IF(RIGHT(C38,3)="45°",8,0))</f>
        <v>0</v>
      </c>
      <c r="F38" s="119"/>
      <c r="G38" s="120"/>
      <c r="H38" s="112" t="str">
        <f t="shared" si="1"/>
        <v/>
      </c>
      <c r="I38" s="121"/>
      <c r="J38" s="113" t="str">
        <f>IFERROR(VLOOKUP($C38,Typen!A$3:K$129,11,0),"")</f>
        <v/>
      </c>
      <c r="K38" s="114" t="str">
        <f>IFERROR(INDEX(Typen!$A$3:$P$128,MATCH($C38,Typen!$A$3:$A$128,0),14),"")</f>
        <v/>
      </c>
      <c r="L38" s="122"/>
      <c r="M38" s="123"/>
      <c r="N38" s="124"/>
      <c r="O38" s="46"/>
      <c r="P38" s="161"/>
      <c r="Q38" s="161"/>
      <c r="R38" s="71"/>
      <c r="S38" s="72"/>
      <c r="U38" s="100" t="str" cm="1">
        <f t="array" ref="U38">IFERROR(INDEX(Typen!$A$3:$P$128,MATCH($C38,Typen!$A$3:$A$128,0),14):INDEX(Typen!$A$3:$P$128,MATCH(C38,Typen!$A$3:$A$128,0),16),"")</f>
        <v/>
      </c>
      <c r="V38" s="100"/>
      <c r="W38" s="100"/>
      <c r="X38" s="91" t="b" cm="1">
        <f t="array" ref="X38">OR(EXACT(C38,Typen!A$2:A$127))</f>
        <v>1</v>
      </c>
      <c r="Y38" s="105" t="b">
        <f t="shared" si="2"/>
        <v>0</v>
      </c>
      <c r="Z38" s="89" t="str">
        <f>IFERROR(VLOOKUP($C38,Typen!$A$2:$B$127,2,0),"")</f>
        <v/>
      </c>
      <c r="AA38" s="92" t="e">
        <f>AND($C38&lt;&gt;"",$D38&lt;VLOOKUP($C38,Typen!$A$2:$F$127,5,0))</f>
        <v>#N/A</v>
      </c>
      <c r="AB38" s="15" t="e">
        <f>AND($C38&lt;&gt;"",$D38&gt;VLOOKUP($C38,Typen!$A$2:$F$127,6,0))</f>
        <v>#N/A</v>
      </c>
      <c r="AC38" s="15" t="b">
        <f t="shared" si="3"/>
        <v>0</v>
      </c>
      <c r="AD38" s="15" t="b">
        <f t="shared" si="4"/>
        <v>0</v>
      </c>
      <c r="AE38" s="15" t="b">
        <f t="shared" si="5"/>
        <v>0</v>
      </c>
      <c r="AF38" s="15" t="b">
        <f t="shared" si="6"/>
        <v>0</v>
      </c>
      <c r="AG38" s="15" t="e">
        <f>OR($H38&lt;VLOOKUP($C38,Typen!$A$2:$D$127,3,0),$H38&gt;VLOOKUP($C38,Typen!$A$2:$D$127,4,0))</f>
        <v>#N/A</v>
      </c>
      <c r="AH38" s="15" t="b">
        <f t="shared" si="7"/>
        <v>0</v>
      </c>
      <c r="AI38" s="15" t="e">
        <f>$H38&gt;VLOOKUP($J38,Typen!$L$3:$M$5,2,0)</f>
        <v>#N/A</v>
      </c>
      <c r="AJ38" s="15" t="e">
        <f>AND($I38=0,VLOOKUP($C38,Typen!$A$3:$H$127,8,0)=TRUE)</f>
        <v>#N/A</v>
      </c>
      <c r="AK38" s="15" t="e">
        <f>AND($I38&lt;&gt;0,VLOOKUP($C38,Typen!$A$3:$H$127,8,0)&lt;&gt;TRUE)</f>
        <v>#N/A</v>
      </c>
      <c r="AL38" s="92" t="e">
        <f>AND($C38&lt;&gt;"",$I38&lt;VLOOKUP($C38,Typen!$A$2:$J$127,9,0))</f>
        <v>#N/A</v>
      </c>
      <c r="AM38" s="15" t="e">
        <f>AND($C38&lt;&gt;"",$I38&gt;VLOOKUP($C38,Typen!$A$2:$J$127,10,0))</f>
        <v>#N/A</v>
      </c>
      <c r="AN38" s="15" t="b">
        <f t="shared" si="8"/>
        <v>0</v>
      </c>
      <c r="AO38" s="15" t="b" cm="1">
        <f t="array" ref="AO38">AND(X38,OR(EXACT($K38,_xlfn.ANCHORARRAY(U38)))=FALSE)</f>
        <v>0</v>
      </c>
      <c r="AP38" s="6" t="e">
        <f>AND(VLOOKUP($C38,Typen!$A$3:$N$127,14,0)&lt;&gt;0,K38&lt;&gt;VLOOKUP($C38,Typen!$A$3:$N$127,14,0))</f>
        <v>#N/A</v>
      </c>
      <c r="AQ38" s="15" t="b">
        <f>AND($J38=Typen!$L$4,$L38=Typen!$S$4)</f>
        <v>0</v>
      </c>
      <c r="AR38" s="15" t="b">
        <f>AND(L38=Typen!$S$4,$E38&lt;20)</f>
        <v>0</v>
      </c>
      <c r="AS38" s="15" t="e">
        <f>AND($M38=Typen!$S$4,VLOOKUP($C38,Typen!$A$2:$Q$127,17,0)&lt;&gt;TRUE)</f>
        <v>#N/A</v>
      </c>
      <c r="AT38" s="6" t="b">
        <f t="shared" si="9"/>
        <v>0</v>
      </c>
      <c r="AU38" s="8"/>
    </row>
    <row r="39" spans="2:47" s="20" customFormat="1">
      <c r="B39" s="115"/>
      <c r="C39" s="116"/>
      <c r="D39" s="117"/>
      <c r="E39" s="118">
        <f t="shared" si="0"/>
        <v>0</v>
      </c>
      <c r="F39" s="119"/>
      <c r="G39" s="120"/>
      <c r="H39" s="112" t="str">
        <f t="shared" si="1"/>
        <v/>
      </c>
      <c r="I39" s="121"/>
      <c r="J39" s="113" t="str">
        <f>IFERROR(VLOOKUP($C39,Typen!A$3:K$129,11,0),"")</f>
        <v/>
      </c>
      <c r="K39" s="114" t="str">
        <f>IFERROR(INDEX(Typen!$A$3:$P$128,MATCH($C39,Typen!$A$3:$A$128,0),14),"")</f>
        <v/>
      </c>
      <c r="L39" s="122"/>
      <c r="M39" s="123"/>
      <c r="N39" s="124"/>
      <c r="O39" s="46"/>
      <c r="P39" s="71"/>
      <c r="Q39" s="71"/>
      <c r="R39" s="71"/>
      <c r="S39" s="72"/>
      <c r="U39" s="100" t="str" cm="1">
        <f t="array" ref="U39">IFERROR(INDEX(Typen!$A$3:$P$128,MATCH($C39,Typen!$A$3:$A$128,0),14):INDEX(Typen!$A$3:$P$128,MATCH(C39,Typen!$A$3:$A$128,0),16),"")</f>
        <v/>
      </c>
      <c r="V39" s="100"/>
      <c r="W39" s="100"/>
      <c r="X39" s="91" t="b" cm="1">
        <f t="array" ref="X39">OR(EXACT(C39,Typen!A$2:A$127))</f>
        <v>1</v>
      </c>
      <c r="Y39" s="105" t="b">
        <f t="shared" si="2"/>
        <v>0</v>
      </c>
      <c r="Z39" s="89" t="str">
        <f>IFERROR(VLOOKUP($C39,Typen!$A$2:$B$127,2,0),"")</f>
        <v/>
      </c>
      <c r="AA39" s="92" t="e">
        <f>AND($C39&lt;&gt;"",$D39&lt;VLOOKUP($C39,Typen!$A$2:$F$127,5,0))</f>
        <v>#N/A</v>
      </c>
      <c r="AB39" s="15" t="e">
        <f>AND($C39&lt;&gt;"",$D39&gt;VLOOKUP($C39,Typen!$A$2:$F$127,6,0))</f>
        <v>#N/A</v>
      </c>
      <c r="AC39" s="15" t="b">
        <f t="shared" si="3"/>
        <v>0</v>
      </c>
      <c r="AD39" s="15" t="b">
        <f t="shared" si="4"/>
        <v>0</v>
      </c>
      <c r="AE39" s="15" t="b">
        <f t="shared" si="5"/>
        <v>0</v>
      </c>
      <c r="AF39" s="15" t="b">
        <f t="shared" si="6"/>
        <v>0</v>
      </c>
      <c r="AG39" s="15" t="e">
        <f>OR($H39&lt;VLOOKUP($C39,Typen!$A$2:$D$127,3,0),$H39&gt;VLOOKUP($C39,Typen!$A$2:$D$127,4,0))</f>
        <v>#N/A</v>
      </c>
      <c r="AH39" s="15" t="b">
        <f t="shared" si="7"/>
        <v>0</v>
      </c>
      <c r="AI39" s="15" t="e">
        <f>$H39&gt;VLOOKUP($J39,Typen!$L$3:$M$5,2,0)</f>
        <v>#N/A</v>
      </c>
      <c r="AJ39" s="15" t="e">
        <f>AND($I39=0,VLOOKUP($C39,Typen!$A$3:$H$127,8,0)=TRUE)</f>
        <v>#N/A</v>
      </c>
      <c r="AK39" s="15" t="e">
        <f>AND($I39&lt;&gt;0,VLOOKUP($C39,Typen!$A$3:$H$127,8,0)&lt;&gt;TRUE)</f>
        <v>#N/A</v>
      </c>
      <c r="AL39" s="92" t="e">
        <f>AND($C39&lt;&gt;"",$I39&lt;VLOOKUP($C39,Typen!$A$2:$J$127,9,0))</f>
        <v>#N/A</v>
      </c>
      <c r="AM39" s="15" t="e">
        <f>AND($C39&lt;&gt;"",$I39&gt;VLOOKUP($C39,Typen!$A$2:$J$127,10,0))</f>
        <v>#N/A</v>
      </c>
      <c r="AN39" s="15" t="b">
        <f t="shared" si="8"/>
        <v>0</v>
      </c>
      <c r="AO39" s="15" t="b" cm="1">
        <f t="array" ref="AO39">AND(X39,OR(EXACT($K39,_xlfn.ANCHORARRAY(U39)))=FALSE)</f>
        <v>0</v>
      </c>
      <c r="AP39" s="6" t="e">
        <f>AND(VLOOKUP($C39,Typen!$A$3:$N$127,14,0)&lt;&gt;0,K39&lt;&gt;VLOOKUP($C39,Typen!$A$3:$N$127,14,0))</f>
        <v>#N/A</v>
      </c>
      <c r="AQ39" s="15" t="b">
        <f>AND($J39=Typen!$L$4,$L39=Typen!$S$4)</f>
        <v>0</v>
      </c>
      <c r="AR39" s="15" t="b">
        <f>AND(L39=Typen!$S$4,$E39&lt;20)</f>
        <v>0</v>
      </c>
      <c r="AS39" s="15" t="e">
        <f>AND($M39=Typen!$S$4,VLOOKUP($C39,Typen!$A$2:$Q$127,17,0)&lt;&gt;TRUE)</f>
        <v>#N/A</v>
      </c>
      <c r="AT39" s="6" t="b">
        <f t="shared" si="9"/>
        <v>0</v>
      </c>
      <c r="AU39" s="8"/>
    </row>
    <row r="40" spans="2:47" s="20" customFormat="1">
      <c r="B40" s="115"/>
      <c r="C40" s="116"/>
      <c r="D40" s="117"/>
      <c r="E40" s="118">
        <f t="shared" ref="E40:E48" si="12">D40+F40+G40+(IF(RIGHT(C40,3)="45°",8,0))</f>
        <v>0</v>
      </c>
      <c r="F40" s="119"/>
      <c r="G40" s="120"/>
      <c r="H40" s="112" t="str">
        <f t="shared" si="1"/>
        <v/>
      </c>
      <c r="I40" s="121"/>
      <c r="J40" s="113" t="str">
        <f>IFERROR(VLOOKUP($C40,Typen!A$3:K$129,11,0),"")</f>
        <v/>
      </c>
      <c r="K40" s="114" t="str">
        <f>IFERROR(INDEX(Typen!$A$3:$P$128,MATCH($C40,Typen!$A$3:$A$128,0),14),"")</f>
        <v/>
      </c>
      <c r="L40" s="122"/>
      <c r="M40" s="123"/>
      <c r="N40" s="124"/>
      <c r="O40" s="46"/>
      <c r="P40" s="71"/>
      <c r="Q40" s="71"/>
      <c r="R40" s="71"/>
      <c r="S40" s="72"/>
      <c r="U40" s="100" t="str" cm="1">
        <f t="array" ref="U40">IFERROR(INDEX(Typen!$A$3:$P$128,MATCH($C40,Typen!$A$3:$A$128,0),14):INDEX(Typen!$A$3:$P$128,MATCH(C40,Typen!$A$3:$A$128,0),16),"")</f>
        <v/>
      </c>
      <c r="V40" s="100"/>
      <c r="W40" s="100"/>
      <c r="X40" s="91" t="b" cm="1">
        <f t="array" ref="X40">OR(EXACT(C40,Typen!A$2:A$127))</f>
        <v>1</v>
      </c>
      <c r="Y40" s="105" t="b">
        <f t="shared" si="2"/>
        <v>0</v>
      </c>
      <c r="Z40" s="89" t="str">
        <f>IFERROR(VLOOKUP($C40,Typen!$A$2:$B$127,2,0),"")</f>
        <v/>
      </c>
      <c r="AA40" s="92" t="e">
        <f>AND($C40&lt;&gt;"",$D40&lt;VLOOKUP($C40,Typen!$A$2:$F$127,5,0))</f>
        <v>#N/A</v>
      </c>
      <c r="AB40" s="15" t="e">
        <f>AND($C40&lt;&gt;"",$D40&gt;VLOOKUP($C40,Typen!$A$2:$F$127,6,0))</f>
        <v>#N/A</v>
      </c>
      <c r="AC40" s="15" t="b">
        <f t="shared" si="3"/>
        <v>0</v>
      </c>
      <c r="AD40" s="15" t="b">
        <f t="shared" si="4"/>
        <v>0</v>
      </c>
      <c r="AE40" s="15" t="b">
        <f t="shared" si="5"/>
        <v>0</v>
      </c>
      <c r="AF40" s="15" t="b">
        <f t="shared" si="6"/>
        <v>0</v>
      </c>
      <c r="AG40" s="15" t="e">
        <f>OR($H40&lt;VLOOKUP($C40,Typen!$A$2:$D$127,3,0),$H40&gt;VLOOKUP($C40,Typen!$A$2:$D$127,4,0))</f>
        <v>#N/A</v>
      </c>
      <c r="AH40" s="15" t="b">
        <f t="shared" si="7"/>
        <v>0</v>
      </c>
      <c r="AI40" s="15" t="e">
        <f>$H40&gt;VLOOKUP($J40,Typen!$L$3:$M$5,2,0)</f>
        <v>#N/A</v>
      </c>
      <c r="AJ40" s="15" t="e">
        <f>AND($I40=0,VLOOKUP($C40,Typen!$A$3:$H$127,8,0)=TRUE)</f>
        <v>#N/A</v>
      </c>
      <c r="AK40" s="15" t="e">
        <f>AND($I40&lt;&gt;0,VLOOKUP($C40,Typen!$A$3:$H$127,8,0)&lt;&gt;TRUE)</f>
        <v>#N/A</v>
      </c>
      <c r="AL40" s="92" t="e">
        <f>AND($C40&lt;&gt;"",$I40&lt;VLOOKUP($C40,Typen!$A$2:$J$127,9,0))</f>
        <v>#N/A</v>
      </c>
      <c r="AM40" s="15" t="e">
        <f>AND($C40&lt;&gt;"",$I40&gt;VLOOKUP($C40,Typen!$A$2:$J$127,10,0))</f>
        <v>#N/A</v>
      </c>
      <c r="AN40" s="15" t="b">
        <f t="shared" si="8"/>
        <v>0</v>
      </c>
      <c r="AO40" s="15" t="b" cm="1">
        <f t="array" ref="AO40">AND(X40,OR(EXACT($K40,_xlfn.ANCHORARRAY(U40)))=FALSE)</f>
        <v>0</v>
      </c>
      <c r="AP40" s="6" t="e">
        <f>AND(VLOOKUP($C40,Typen!$A$3:$N$127,14,0)&lt;&gt;0,K40&lt;&gt;VLOOKUP($C40,Typen!$A$3:$N$127,14,0))</f>
        <v>#N/A</v>
      </c>
      <c r="AQ40" s="15" t="b">
        <f>AND($J40=Typen!$L$4,$L40=Typen!$S$4)</f>
        <v>0</v>
      </c>
      <c r="AR40" s="15" t="b">
        <f>AND(L40=Typen!$S$4,$E40&lt;20)</f>
        <v>0</v>
      </c>
      <c r="AS40" s="15" t="e">
        <f>AND($M40=Typen!$S$4,VLOOKUP($C40,Typen!$A$2:$Q$127,17,0)&lt;&gt;TRUE)</f>
        <v>#N/A</v>
      </c>
      <c r="AT40" s="6" t="b">
        <f t="shared" si="9"/>
        <v>0</v>
      </c>
      <c r="AU40" s="8"/>
    </row>
    <row r="41" spans="2:47" s="20" customFormat="1">
      <c r="B41" s="115"/>
      <c r="C41" s="116"/>
      <c r="D41" s="117"/>
      <c r="E41" s="118">
        <f t="shared" si="12"/>
        <v>0</v>
      </c>
      <c r="F41" s="119"/>
      <c r="G41" s="120"/>
      <c r="H41" s="112" t="str">
        <f t="shared" si="1"/>
        <v/>
      </c>
      <c r="I41" s="121"/>
      <c r="J41" s="113" t="str">
        <f>IFERROR(VLOOKUP($C41,Typen!A$3:K$129,11,0),"")</f>
        <v/>
      </c>
      <c r="K41" s="114" t="str">
        <f>IFERROR(INDEX(Typen!$A$3:$P$128,MATCH($C41,Typen!$A$3:$A$128,0),14),"")</f>
        <v/>
      </c>
      <c r="L41" s="122"/>
      <c r="M41" s="123"/>
      <c r="N41" s="124"/>
      <c r="O41" s="46"/>
      <c r="P41" s="71"/>
      <c r="Q41" s="71"/>
      <c r="R41" s="71"/>
      <c r="S41" s="72"/>
      <c r="U41" s="100" t="str" cm="1">
        <f t="array" ref="U41">IFERROR(INDEX(Typen!$A$3:$P$128,MATCH($C41,Typen!$A$3:$A$128,0),14):INDEX(Typen!$A$3:$P$128,MATCH(C41,Typen!$A$3:$A$128,0),16),"")</f>
        <v/>
      </c>
      <c r="V41" s="100"/>
      <c r="W41" s="100"/>
      <c r="X41" s="91" t="b" cm="1">
        <f t="array" ref="X41">OR(EXACT(C41,Typen!A$2:A$127))</f>
        <v>1</v>
      </c>
      <c r="Y41" s="105" t="b">
        <f t="shared" si="2"/>
        <v>0</v>
      </c>
      <c r="Z41" s="89" t="str">
        <f>IFERROR(VLOOKUP($C41,Typen!$A$2:$B$127,2,0),"")</f>
        <v/>
      </c>
      <c r="AA41" s="92" t="e">
        <f>AND($C41&lt;&gt;"",$D41&lt;VLOOKUP($C41,Typen!$A$2:$F$127,5,0))</f>
        <v>#N/A</v>
      </c>
      <c r="AB41" s="15" t="e">
        <f>AND($C41&lt;&gt;"",$D41&gt;VLOOKUP($C41,Typen!$A$2:$F$127,6,0))</f>
        <v>#N/A</v>
      </c>
      <c r="AC41" s="15" t="b">
        <f t="shared" si="3"/>
        <v>0</v>
      </c>
      <c r="AD41" s="15" t="b">
        <f t="shared" si="4"/>
        <v>0</v>
      </c>
      <c r="AE41" s="15" t="b">
        <f t="shared" si="5"/>
        <v>0</v>
      </c>
      <c r="AF41" s="15" t="b">
        <f t="shared" si="6"/>
        <v>0</v>
      </c>
      <c r="AG41" s="15" t="e">
        <f>OR($H41&lt;VLOOKUP($C41,Typen!$A$2:$D$127,3,0),$H41&gt;VLOOKUP($C41,Typen!$A$2:$D$127,4,0))</f>
        <v>#N/A</v>
      </c>
      <c r="AH41" s="15" t="b">
        <f t="shared" si="7"/>
        <v>0</v>
      </c>
      <c r="AI41" s="15" t="e">
        <f>$H41&gt;VLOOKUP($J41,Typen!$L$3:$M$5,2,0)</f>
        <v>#N/A</v>
      </c>
      <c r="AJ41" s="15" t="e">
        <f>AND($I41=0,VLOOKUP($C41,Typen!$A$3:$H$127,8,0)=TRUE)</f>
        <v>#N/A</v>
      </c>
      <c r="AK41" s="15" t="e">
        <f>AND($I41&lt;&gt;0,VLOOKUP($C41,Typen!$A$3:$H$127,8,0)&lt;&gt;TRUE)</f>
        <v>#N/A</v>
      </c>
      <c r="AL41" s="92" t="e">
        <f>AND($C41&lt;&gt;"",$I41&lt;VLOOKUP($C41,Typen!$A$2:$J$127,9,0))</f>
        <v>#N/A</v>
      </c>
      <c r="AM41" s="15" t="e">
        <f>AND($C41&lt;&gt;"",$I41&gt;VLOOKUP($C41,Typen!$A$2:$J$127,10,0))</f>
        <v>#N/A</v>
      </c>
      <c r="AN41" s="15" t="b">
        <f t="shared" si="8"/>
        <v>0</v>
      </c>
      <c r="AO41" s="15" t="b" cm="1">
        <f t="array" ref="AO41">AND(X41,OR(EXACT($K41,_xlfn.ANCHORARRAY(U41)))=FALSE)</f>
        <v>0</v>
      </c>
      <c r="AP41" s="6" t="e">
        <f>AND(VLOOKUP($C41,Typen!$A$3:$N$127,14,0)&lt;&gt;0,K41&lt;&gt;VLOOKUP($C41,Typen!$A$3:$N$127,14,0))</f>
        <v>#N/A</v>
      </c>
      <c r="AQ41" s="15" t="b">
        <f>AND($J41=Typen!$L$4,$L41=Typen!$S$4)</f>
        <v>0</v>
      </c>
      <c r="AR41" s="15" t="b">
        <f>AND(L41=Typen!$S$4,$E41&lt;20)</f>
        <v>0</v>
      </c>
      <c r="AS41" s="15" t="e">
        <f>AND($M41=Typen!$S$4,VLOOKUP($C41,Typen!$A$2:$Q$127,17,0)&lt;&gt;TRUE)</f>
        <v>#N/A</v>
      </c>
      <c r="AT41" s="6" t="b">
        <f t="shared" si="9"/>
        <v>0</v>
      </c>
      <c r="AU41" s="8"/>
    </row>
    <row r="42" spans="2:47" s="20" customFormat="1">
      <c r="B42" s="115"/>
      <c r="C42" s="116"/>
      <c r="D42" s="117"/>
      <c r="E42" s="118">
        <f t="shared" si="12"/>
        <v>0</v>
      </c>
      <c r="F42" s="119"/>
      <c r="G42" s="120"/>
      <c r="H42" s="112" t="str">
        <f t="shared" si="1"/>
        <v/>
      </c>
      <c r="I42" s="121"/>
      <c r="J42" s="113" t="str">
        <f>IFERROR(VLOOKUP($C42,Typen!A$3:K$129,11,0),"")</f>
        <v/>
      </c>
      <c r="K42" s="114" t="str">
        <f>IFERROR(INDEX(Typen!$A$3:$P$128,MATCH($C42,Typen!$A$3:$A$128,0),14),"")</f>
        <v/>
      </c>
      <c r="L42" s="122"/>
      <c r="M42" s="123"/>
      <c r="N42" s="124"/>
      <c r="O42" s="46"/>
      <c r="P42" s="71"/>
      <c r="Q42" s="71"/>
      <c r="R42" s="71"/>
      <c r="S42" s="72"/>
      <c r="U42" s="100" t="str" cm="1">
        <f t="array" ref="U42">IFERROR(INDEX(Typen!$A$3:$P$128,MATCH($C42,Typen!$A$3:$A$128,0),14):INDEX(Typen!$A$3:$P$128,MATCH(C42,Typen!$A$3:$A$128,0),16),"")</f>
        <v/>
      </c>
      <c r="V42" s="100"/>
      <c r="W42" s="100"/>
      <c r="X42" s="91" t="b" cm="1">
        <f t="array" ref="X42">OR(EXACT(C42,Typen!A$2:A$127))</f>
        <v>1</v>
      </c>
      <c r="Y42" s="105" t="b">
        <f t="shared" si="2"/>
        <v>0</v>
      </c>
      <c r="Z42" s="89" t="str">
        <f>IFERROR(VLOOKUP($C42,Typen!$A$2:$B$127,2,0),"")</f>
        <v/>
      </c>
      <c r="AA42" s="92" t="e">
        <f>AND($C42&lt;&gt;"",$D42&lt;VLOOKUP($C42,Typen!$A$2:$F$127,5,0))</f>
        <v>#N/A</v>
      </c>
      <c r="AB42" s="15" t="e">
        <f>AND($C42&lt;&gt;"",$D42&gt;VLOOKUP($C42,Typen!$A$2:$F$127,6,0))</f>
        <v>#N/A</v>
      </c>
      <c r="AC42" s="15" t="b">
        <f t="shared" si="3"/>
        <v>0</v>
      </c>
      <c r="AD42" s="15" t="b">
        <f t="shared" si="4"/>
        <v>0</v>
      </c>
      <c r="AE42" s="15" t="b">
        <f t="shared" si="5"/>
        <v>0</v>
      </c>
      <c r="AF42" s="15" t="b">
        <f t="shared" si="6"/>
        <v>0</v>
      </c>
      <c r="AG42" s="15" t="e">
        <f>OR($H42&lt;VLOOKUP($C42,Typen!$A$2:$D$127,3,0),$H42&gt;VLOOKUP($C42,Typen!$A$2:$D$127,4,0))</f>
        <v>#N/A</v>
      </c>
      <c r="AH42" s="15" t="b">
        <f t="shared" si="7"/>
        <v>0</v>
      </c>
      <c r="AI42" s="15" t="e">
        <f>$H42&gt;VLOOKUP($J42,Typen!$L$3:$M$5,2,0)</f>
        <v>#N/A</v>
      </c>
      <c r="AJ42" s="15" t="e">
        <f>AND($I42=0,VLOOKUP($C42,Typen!$A$3:$H$127,8,0)=TRUE)</f>
        <v>#N/A</v>
      </c>
      <c r="AK42" s="15" t="e">
        <f>AND($I42&lt;&gt;0,VLOOKUP($C42,Typen!$A$3:$H$127,8,0)&lt;&gt;TRUE)</f>
        <v>#N/A</v>
      </c>
      <c r="AL42" s="92" t="e">
        <f>AND($C42&lt;&gt;"",$I42&lt;VLOOKUP($C42,Typen!$A$2:$J$127,9,0))</f>
        <v>#N/A</v>
      </c>
      <c r="AM42" s="15" t="e">
        <f>AND($C42&lt;&gt;"",$I42&gt;VLOOKUP($C42,Typen!$A$2:$J$127,10,0))</f>
        <v>#N/A</v>
      </c>
      <c r="AN42" s="15" t="b">
        <f t="shared" si="8"/>
        <v>0</v>
      </c>
      <c r="AO42" s="15" t="b" cm="1">
        <f t="array" ref="AO42">AND(X42,OR(EXACT($K42,_xlfn.ANCHORARRAY(U42)))=FALSE)</f>
        <v>0</v>
      </c>
      <c r="AP42" s="6" t="e">
        <f>AND(VLOOKUP($C42,Typen!$A$3:$N$127,14,0)&lt;&gt;0,K42&lt;&gt;VLOOKUP($C42,Typen!$A$3:$N$127,14,0))</f>
        <v>#N/A</v>
      </c>
      <c r="AQ42" s="15" t="b">
        <f>AND($J42=Typen!$L$4,$L42=Typen!$S$4)</f>
        <v>0</v>
      </c>
      <c r="AR42" s="15" t="b">
        <f>AND(L42=Typen!$S$4,$E42&lt;20)</f>
        <v>0</v>
      </c>
      <c r="AS42" s="15" t="e">
        <f>AND($M42=Typen!$S$4,VLOOKUP($C42,Typen!$A$2:$Q$127,17,0)&lt;&gt;TRUE)</f>
        <v>#N/A</v>
      </c>
      <c r="AT42" s="6" t="b">
        <f t="shared" si="9"/>
        <v>0</v>
      </c>
      <c r="AU42" s="8"/>
    </row>
    <row r="43" spans="2:47" s="20" customFormat="1">
      <c r="B43" s="115"/>
      <c r="C43" s="116"/>
      <c r="D43" s="117"/>
      <c r="E43" s="118">
        <f t="shared" si="12"/>
        <v>0</v>
      </c>
      <c r="F43" s="119"/>
      <c r="G43" s="120"/>
      <c r="H43" s="112" t="str">
        <f t="shared" si="1"/>
        <v/>
      </c>
      <c r="I43" s="121"/>
      <c r="J43" s="113" t="str">
        <f>IFERROR(VLOOKUP($C43,Typen!A$3:K$129,11,0),"")</f>
        <v/>
      </c>
      <c r="K43" s="114" t="str">
        <f>IFERROR(INDEX(Typen!$A$3:$P$128,MATCH($C43,Typen!$A$3:$A$128,0),14),"")</f>
        <v/>
      </c>
      <c r="L43" s="122"/>
      <c r="M43" s="123"/>
      <c r="N43" s="124"/>
      <c r="O43" s="46"/>
      <c r="P43" s="71"/>
      <c r="Q43" s="71"/>
      <c r="R43" s="71"/>
      <c r="S43" s="72"/>
      <c r="U43" s="100" t="str" cm="1">
        <f t="array" ref="U43">IFERROR(INDEX(Typen!$A$3:$P$128,MATCH($C43,Typen!$A$3:$A$128,0),14):INDEX(Typen!$A$3:$P$128,MATCH(C43,Typen!$A$3:$A$128,0),16),"")</f>
        <v/>
      </c>
      <c r="V43" s="100"/>
      <c r="W43" s="100"/>
      <c r="X43" s="91" t="b" cm="1">
        <f t="array" ref="X43">OR(EXACT(C43,Typen!A$2:A$127))</f>
        <v>1</v>
      </c>
      <c r="Y43" s="105" t="b">
        <f t="shared" si="2"/>
        <v>0</v>
      </c>
      <c r="Z43" s="89" t="str">
        <f>IFERROR(VLOOKUP($C43,Typen!$A$2:$B$127,2,0),"")</f>
        <v/>
      </c>
      <c r="AA43" s="92" t="e">
        <f>AND($C43&lt;&gt;"",$D43&lt;VLOOKUP($C43,Typen!$A$2:$F$127,5,0))</f>
        <v>#N/A</v>
      </c>
      <c r="AB43" s="15" t="e">
        <f>AND($C43&lt;&gt;"",$D43&gt;VLOOKUP($C43,Typen!$A$2:$F$127,6,0))</f>
        <v>#N/A</v>
      </c>
      <c r="AC43" s="15" t="b">
        <f t="shared" si="3"/>
        <v>0</v>
      </c>
      <c r="AD43" s="15" t="b">
        <f t="shared" si="4"/>
        <v>0</v>
      </c>
      <c r="AE43" s="15" t="b">
        <f t="shared" si="5"/>
        <v>0</v>
      </c>
      <c r="AF43" s="15" t="b">
        <f t="shared" si="6"/>
        <v>0</v>
      </c>
      <c r="AG43" s="15" t="e">
        <f>OR($H43&lt;VLOOKUP($C43,Typen!$A$2:$D$127,3,0),$H43&gt;VLOOKUP($C43,Typen!$A$2:$D$127,4,0))</f>
        <v>#N/A</v>
      </c>
      <c r="AH43" s="15" t="b">
        <f t="shared" si="7"/>
        <v>0</v>
      </c>
      <c r="AI43" s="15" t="e">
        <f>$H43&gt;VLOOKUP($J43,Typen!$L$3:$M$5,2,0)</f>
        <v>#N/A</v>
      </c>
      <c r="AJ43" s="15" t="e">
        <f>AND($I43=0,VLOOKUP($C43,Typen!$A$3:$H$127,8,0)=TRUE)</f>
        <v>#N/A</v>
      </c>
      <c r="AK43" s="15" t="e">
        <f>AND($I43&lt;&gt;0,VLOOKUP($C43,Typen!$A$3:$H$127,8,0)&lt;&gt;TRUE)</f>
        <v>#N/A</v>
      </c>
      <c r="AL43" s="92" t="e">
        <f>AND($C43&lt;&gt;"",$I43&lt;VLOOKUP($C43,Typen!$A$2:$J$127,9,0))</f>
        <v>#N/A</v>
      </c>
      <c r="AM43" s="15" t="e">
        <f>AND($C43&lt;&gt;"",$I43&gt;VLOOKUP($C43,Typen!$A$2:$J$127,10,0))</f>
        <v>#N/A</v>
      </c>
      <c r="AN43" s="15" t="b">
        <f t="shared" si="8"/>
        <v>0</v>
      </c>
      <c r="AO43" s="15" t="b" cm="1">
        <f t="array" ref="AO43">AND(X43,OR(EXACT($K43,_xlfn.ANCHORARRAY(U43)))=FALSE)</f>
        <v>0</v>
      </c>
      <c r="AP43" s="6" t="e">
        <f>AND(VLOOKUP($C43,Typen!$A$3:$N$127,14,0)&lt;&gt;0,K43&lt;&gt;VLOOKUP($C43,Typen!$A$3:$N$127,14,0))</f>
        <v>#N/A</v>
      </c>
      <c r="AQ43" s="15" t="b">
        <f>AND($J43=Typen!$L$4,$L43=Typen!$S$4)</f>
        <v>0</v>
      </c>
      <c r="AR43" s="15" t="b">
        <f>AND(L43=Typen!$S$4,$E43&lt;20)</f>
        <v>0</v>
      </c>
      <c r="AS43" s="15" t="e">
        <f>AND($M43=Typen!$S$4,VLOOKUP($C43,Typen!$A$2:$Q$127,17,0)&lt;&gt;TRUE)</f>
        <v>#N/A</v>
      </c>
      <c r="AT43" s="6" t="b">
        <f t="shared" si="9"/>
        <v>0</v>
      </c>
      <c r="AU43" s="8"/>
    </row>
    <row r="44" spans="2:47" s="20" customFormat="1">
      <c r="B44" s="115"/>
      <c r="C44" s="116"/>
      <c r="D44" s="117"/>
      <c r="E44" s="118">
        <f t="shared" si="12"/>
        <v>0</v>
      </c>
      <c r="F44" s="119"/>
      <c r="G44" s="120"/>
      <c r="H44" s="112" t="str">
        <f t="shared" si="1"/>
        <v/>
      </c>
      <c r="I44" s="121"/>
      <c r="J44" s="113" t="str">
        <f>IFERROR(VLOOKUP($C44,Typen!A$3:K$129,11,0),"")</f>
        <v/>
      </c>
      <c r="K44" s="114" t="str">
        <f>IFERROR(INDEX(Typen!$A$3:$P$128,MATCH($C44,Typen!$A$3:$A$128,0),14),"")</f>
        <v/>
      </c>
      <c r="L44" s="122"/>
      <c r="M44" s="123"/>
      <c r="N44" s="124"/>
      <c r="O44" s="46"/>
      <c r="P44" s="166" t="s">
        <v>258</v>
      </c>
      <c r="Q44" s="166"/>
      <c r="R44" s="166"/>
      <c r="S44" s="166"/>
      <c r="U44" s="100" t="str" cm="1">
        <f t="array" ref="U44">IFERROR(INDEX(Typen!$A$3:$P$128,MATCH($C44,Typen!$A$3:$A$128,0),14):INDEX(Typen!$A$3:$P$128,MATCH(C44,Typen!$A$3:$A$128,0),16),"")</f>
        <v/>
      </c>
      <c r="V44" s="100"/>
      <c r="W44" s="100"/>
      <c r="X44" s="91" t="b" cm="1">
        <f t="array" ref="X44">OR(EXACT(C44,Typen!A$2:A$127))</f>
        <v>1</v>
      </c>
      <c r="Y44" s="105" t="b">
        <f t="shared" si="2"/>
        <v>0</v>
      </c>
      <c r="Z44" s="89" t="str">
        <f>IFERROR(VLOOKUP($C44,Typen!$A$2:$B$127,2,0),"")</f>
        <v/>
      </c>
      <c r="AA44" s="92" t="e">
        <f>AND($C44&lt;&gt;"",$D44&lt;VLOOKUP($C44,Typen!$A$2:$F$127,5,0))</f>
        <v>#N/A</v>
      </c>
      <c r="AB44" s="15" t="e">
        <f>AND($C44&lt;&gt;"",$D44&gt;VLOOKUP($C44,Typen!$A$2:$F$127,6,0))</f>
        <v>#N/A</v>
      </c>
      <c r="AC44" s="15" t="b">
        <f t="shared" si="3"/>
        <v>0</v>
      </c>
      <c r="AD44" s="15" t="b">
        <f t="shared" si="4"/>
        <v>0</v>
      </c>
      <c r="AE44" s="15" t="b">
        <f t="shared" si="5"/>
        <v>0</v>
      </c>
      <c r="AF44" s="15" t="b">
        <f t="shared" si="6"/>
        <v>0</v>
      </c>
      <c r="AG44" s="15" t="e">
        <f>OR($H44&lt;VLOOKUP($C44,Typen!$A$2:$D$127,3,0),$H44&gt;VLOOKUP($C44,Typen!$A$2:$D$127,4,0))</f>
        <v>#N/A</v>
      </c>
      <c r="AH44" s="15" t="b">
        <f t="shared" si="7"/>
        <v>0</v>
      </c>
      <c r="AI44" s="15" t="e">
        <f>$H44&gt;VLOOKUP($J44,Typen!$L$3:$M$5,2,0)</f>
        <v>#N/A</v>
      </c>
      <c r="AJ44" s="15" t="e">
        <f>AND($I44=0,VLOOKUP($C44,Typen!$A$3:$H$127,8,0)=TRUE)</f>
        <v>#N/A</v>
      </c>
      <c r="AK44" s="15" t="e">
        <f>AND($I44&lt;&gt;0,VLOOKUP($C44,Typen!$A$3:$H$127,8,0)&lt;&gt;TRUE)</f>
        <v>#N/A</v>
      </c>
      <c r="AL44" s="92" t="e">
        <f>AND($C44&lt;&gt;"",$I44&lt;VLOOKUP($C44,Typen!$A$2:$J$127,9,0))</f>
        <v>#N/A</v>
      </c>
      <c r="AM44" s="15" t="e">
        <f>AND($C44&lt;&gt;"",$I44&gt;VLOOKUP($C44,Typen!$A$2:$J$127,10,0))</f>
        <v>#N/A</v>
      </c>
      <c r="AN44" s="15" t="b">
        <f t="shared" si="8"/>
        <v>0</v>
      </c>
      <c r="AO44" s="15" t="b" cm="1">
        <f t="array" ref="AO44">AND(X44,OR(EXACT($K44,_xlfn.ANCHORARRAY(U44)))=FALSE)</f>
        <v>0</v>
      </c>
      <c r="AP44" s="6" t="e">
        <f>AND(VLOOKUP($C44,Typen!$A$3:$N$127,14,0)&lt;&gt;0,K44&lt;&gt;VLOOKUP($C44,Typen!$A$3:$N$127,14,0))</f>
        <v>#N/A</v>
      </c>
      <c r="AQ44" s="15" t="b">
        <f>AND($J44=Typen!$L$4,$L44=Typen!$S$4)</f>
        <v>0</v>
      </c>
      <c r="AR44" s="15" t="b">
        <f>AND(L44=Typen!$S$4,$E44&lt;20)</f>
        <v>0</v>
      </c>
      <c r="AS44" s="15" t="e">
        <f>AND($M44=Typen!$S$4,VLOOKUP($C44,Typen!$A$2:$Q$127,17,0)&lt;&gt;TRUE)</f>
        <v>#N/A</v>
      </c>
      <c r="AT44" s="6" t="b">
        <f t="shared" si="9"/>
        <v>0</v>
      </c>
      <c r="AU44" s="8"/>
    </row>
    <row r="45" spans="2:47" s="20" customFormat="1">
      <c r="B45" s="115"/>
      <c r="C45" s="116"/>
      <c r="D45" s="117"/>
      <c r="E45" s="118">
        <f t="shared" si="12"/>
        <v>0</v>
      </c>
      <c r="F45" s="119"/>
      <c r="G45" s="120"/>
      <c r="H45" s="112" t="str">
        <f t="shared" si="1"/>
        <v/>
      </c>
      <c r="I45" s="121"/>
      <c r="J45" s="113" t="str">
        <f>IFERROR(VLOOKUP($C45,Typen!A$3:K$129,11,0),"")</f>
        <v/>
      </c>
      <c r="K45" s="114" t="str">
        <f>IFERROR(INDEX(Typen!$A$3:$P$128,MATCH($C45,Typen!$A$3:$A$128,0),14),"")</f>
        <v/>
      </c>
      <c r="L45" s="122"/>
      <c r="M45" s="123"/>
      <c r="N45" s="124"/>
      <c r="O45" s="46"/>
      <c r="P45" s="72"/>
      <c r="Q45" s="72"/>
      <c r="R45" s="72"/>
      <c r="S45" s="72"/>
      <c r="U45" s="100" t="str" cm="1">
        <f t="array" ref="U45">IFERROR(INDEX(Typen!$A$3:$P$128,MATCH($C45,Typen!$A$3:$A$128,0),14):INDEX(Typen!$A$3:$P$128,MATCH(C45,Typen!$A$3:$A$128,0),16),"")</f>
        <v/>
      </c>
      <c r="V45" s="100"/>
      <c r="W45" s="100"/>
      <c r="X45" s="91" t="b" cm="1">
        <f t="array" ref="X45">OR(EXACT(C45,Typen!A$2:A$127))</f>
        <v>1</v>
      </c>
      <c r="Y45" s="105" t="b">
        <f t="shared" si="2"/>
        <v>0</v>
      </c>
      <c r="Z45" s="89" t="str">
        <f>IFERROR(VLOOKUP($C45,Typen!$A$2:$B$127,2,0),"")</f>
        <v/>
      </c>
      <c r="AA45" s="92" t="e">
        <f>AND($C45&lt;&gt;"",$D45&lt;VLOOKUP($C45,Typen!$A$2:$F$127,5,0))</f>
        <v>#N/A</v>
      </c>
      <c r="AB45" s="15" t="e">
        <f>AND($C45&lt;&gt;"",$D45&gt;VLOOKUP($C45,Typen!$A$2:$F$127,6,0))</f>
        <v>#N/A</v>
      </c>
      <c r="AC45" s="15" t="b">
        <f t="shared" si="3"/>
        <v>0</v>
      </c>
      <c r="AD45" s="15" t="b">
        <f t="shared" si="4"/>
        <v>0</v>
      </c>
      <c r="AE45" s="15" t="b">
        <f t="shared" si="5"/>
        <v>0</v>
      </c>
      <c r="AF45" s="15" t="b">
        <f t="shared" si="6"/>
        <v>0</v>
      </c>
      <c r="AG45" s="15" t="e">
        <f>OR($H45&lt;VLOOKUP($C45,Typen!$A$2:$D$127,3,0),$H45&gt;VLOOKUP($C45,Typen!$A$2:$D$127,4,0))</f>
        <v>#N/A</v>
      </c>
      <c r="AH45" s="15" t="b">
        <f t="shared" si="7"/>
        <v>0</v>
      </c>
      <c r="AI45" s="15" t="e">
        <f>$H45&gt;VLOOKUP($J45,Typen!$L$3:$M$5,2,0)</f>
        <v>#N/A</v>
      </c>
      <c r="AJ45" s="15" t="e">
        <f>AND($I45=0,VLOOKUP($C45,Typen!$A$3:$H$127,8,0)=TRUE)</f>
        <v>#N/A</v>
      </c>
      <c r="AK45" s="15" t="e">
        <f>AND($I45&lt;&gt;0,VLOOKUP($C45,Typen!$A$3:$H$127,8,0)&lt;&gt;TRUE)</f>
        <v>#N/A</v>
      </c>
      <c r="AL45" s="92" t="e">
        <f>AND($C45&lt;&gt;"",$I45&lt;VLOOKUP($C45,Typen!$A$2:$J$127,9,0))</f>
        <v>#N/A</v>
      </c>
      <c r="AM45" s="15" t="e">
        <f>AND($C45&lt;&gt;"",$I45&gt;VLOOKUP($C45,Typen!$A$2:$J$127,10,0))</f>
        <v>#N/A</v>
      </c>
      <c r="AN45" s="15" t="b">
        <f t="shared" si="8"/>
        <v>0</v>
      </c>
      <c r="AO45" s="15" t="b" cm="1">
        <f t="array" ref="AO45">AND(X45,OR(EXACT($K45,_xlfn.ANCHORARRAY(U45)))=FALSE)</f>
        <v>0</v>
      </c>
      <c r="AP45" s="6" t="e">
        <f>AND(VLOOKUP($C45,Typen!$A$3:$N$127,14,0)&lt;&gt;0,K45&lt;&gt;VLOOKUP($C45,Typen!$A$3:$N$127,14,0))</f>
        <v>#N/A</v>
      </c>
      <c r="AQ45" s="15" t="b">
        <f>AND($J45=Typen!$L$4,$L45=Typen!$S$4)</f>
        <v>0</v>
      </c>
      <c r="AR45" s="15" t="b">
        <f>AND(L45=Typen!$S$4,$E45&lt;20)</f>
        <v>0</v>
      </c>
      <c r="AS45" s="15" t="e">
        <f>AND($M45=Typen!$S$4,VLOOKUP($C45,Typen!$A$2:$Q$127,17,0)&lt;&gt;TRUE)</f>
        <v>#N/A</v>
      </c>
      <c r="AT45" s="6" t="b">
        <f t="shared" si="9"/>
        <v>0</v>
      </c>
      <c r="AU45" s="8"/>
    </row>
    <row r="46" spans="2:47" s="20" customFormat="1">
      <c r="B46" s="115"/>
      <c r="C46" s="116"/>
      <c r="D46" s="117"/>
      <c r="E46" s="118">
        <f t="shared" si="12"/>
        <v>0</v>
      </c>
      <c r="F46" s="119"/>
      <c r="G46" s="120"/>
      <c r="H46" s="112" t="str">
        <f t="shared" si="1"/>
        <v/>
      </c>
      <c r="I46" s="121"/>
      <c r="J46" s="113" t="str">
        <f>IFERROR(VLOOKUP($C46,Typen!A$3:K$129,11,0),"")</f>
        <v/>
      </c>
      <c r="K46" s="114" t="str">
        <f>IFERROR(INDEX(Typen!$A$3:$P$128,MATCH($C46,Typen!$A$3:$A$128,0),14),"")</f>
        <v/>
      </c>
      <c r="L46" s="122"/>
      <c r="M46" s="123"/>
      <c r="N46" s="124"/>
      <c r="O46" s="46"/>
      <c r="P46" s="166"/>
      <c r="Q46" s="166"/>
      <c r="R46" s="166"/>
      <c r="S46" s="166"/>
      <c r="U46" s="100" t="str" cm="1">
        <f t="array" ref="U46">IFERROR(INDEX(Typen!$A$3:$P$128,MATCH($C46,Typen!$A$3:$A$128,0),14):INDEX(Typen!$A$3:$P$128,MATCH(C46,Typen!$A$3:$A$128,0),16),"")</f>
        <v/>
      </c>
      <c r="V46" s="100"/>
      <c r="W46" s="100"/>
      <c r="X46" s="91" t="b" cm="1">
        <f t="array" ref="X46">OR(EXACT(C46,Typen!A$2:A$127))</f>
        <v>1</v>
      </c>
      <c r="Y46" s="105" t="b">
        <f t="shared" si="2"/>
        <v>0</v>
      </c>
      <c r="Z46" s="89" t="str">
        <f>IFERROR(VLOOKUP($C46,Typen!$A$2:$B$127,2,0),"")</f>
        <v/>
      </c>
      <c r="AA46" s="92" t="e">
        <f>AND($C46&lt;&gt;"",$D46&lt;VLOOKUP($C46,Typen!$A$2:$F$127,5,0))</f>
        <v>#N/A</v>
      </c>
      <c r="AB46" s="15" t="e">
        <f>AND($C46&lt;&gt;"",$D46&gt;VLOOKUP($C46,Typen!$A$2:$F$127,6,0))</f>
        <v>#N/A</v>
      </c>
      <c r="AC46" s="15" t="b">
        <f t="shared" si="3"/>
        <v>0</v>
      </c>
      <c r="AD46" s="15" t="b">
        <f t="shared" si="4"/>
        <v>0</v>
      </c>
      <c r="AE46" s="15" t="b">
        <f t="shared" si="5"/>
        <v>0</v>
      </c>
      <c r="AF46" s="15" t="b">
        <f t="shared" si="6"/>
        <v>0</v>
      </c>
      <c r="AG46" s="15" t="e">
        <f>OR($H46&lt;VLOOKUP($C46,Typen!$A$2:$D$127,3,0),$H46&gt;VLOOKUP($C46,Typen!$A$2:$D$127,4,0))</f>
        <v>#N/A</v>
      </c>
      <c r="AH46" s="15" t="b">
        <f t="shared" si="7"/>
        <v>0</v>
      </c>
      <c r="AI46" s="15" t="e">
        <f>$H46&gt;VLOOKUP($J46,Typen!$L$3:$M$5,2,0)</f>
        <v>#N/A</v>
      </c>
      <c r="AJ46" s="15" t="e">
        <f>AND($I46=0,VLOOKUP($C46,Typen!$A$3:$H$127,8,0)=TRUE)</f>
        <v>#N/A</v>
      </c>
      <c r="AK46" s="15" t="e">
        <f>AND($I46&lt;&gt;0,VLOOKUP($C46,Typen!$A$3:$H$127,8,0)&lt;&gt;TRUE)</f>
        <v>#N/A</v>
      </c>
      <c r="AL46" s="92" t="e">
        <f>AND($C46&lt;&gt;"",$I46&lt;VLOOKUP($C46,Typen!$A$2:$J$127,9,0))</f>
        <v>#N/A</v>
      </c>
      <c r="AM46" s="15" t="e">
        <f>AND($C46&lt;&gt;"",$I46&gt;VLOOKUP($C46,Typen!$A$2:$J$127,10,0))</f>
        <v>#N/A</v>
      </c>
      <c r="AN46" s="15" t="b">
        <f t="shared" si="8"/>
        <v>0</v>
      </c>
      <c r="AO46" s="15" t="b" cm="1">
        <f t="array" ref="AO46">AND(X46,OR(EXACT($K46,_xlfn.ANCHORARRAY(U46)))=FALSE)</f>
        <v>0</v>
      </c>
      <c r="AP46" s="6" t="e">
        <f>AND(VLOOKUP($C46,Typen!$A$3:$N$127,14,0)&lt;&gt;0,K46&lt;&gt;VLOOKUP($C46,Typen!$A$3:$N$127,14,0))</f>
        <v>#N/A</v>
      </c>
      <c r="AQ46" s="15" t="b">
        <f>AND($J46=Typen!$L$4,$L46=Typen!$S$4)</f>
        <v>0</v>
      </c>
      <c r="AR46" s="15" t="b">
        <f>AND(L46=Typen!$S$4,$E46&lt;20)</f>
        <v>0</v>
      </c>
      <c r="AS46" s="15" t="e">
        <f>AND($M46=Typen!$S$4,VLOOKUP($C46,Typen!$A$2:$Q$127,17,0)&lt;&gt;TRUE)</f>
        <v>#N/A</v>
      </c>
      <c r="AT46" s="6" t="b">
        <f t="shared" si="9"/>
        <v>0</v>
      </c>
      <c r="AU46" s="8"/>
    </row>
    <row r="47" spans="2:47" s="20" customFormat="1">
      <c r="B47" s="115"/>
      <c r="C47" s="116"/>
      <c r="D47" s="117"/>
      <c r="E47" s="118">
        <f t="shared" si="12"/>
        <v>0</v>
      </c>
      <c r="F47" s="119"/>
      <c r="G47" s="120"/>
      <c r="H47" s="112" t="str">
        <f t="shared" si="1"/>
        <v/>
      </c>
      <c r="I47" s="121"/>
      <c r="J47" s="113" t="str">
        <f>IFERROR(VLOOKUP($C47,Typen!A$3:K$129,11,0),"")</f>
        <v/>
      </c>
      <c r="K47" s="114" t="str">
        <f>IFERROR(INDEX(Typen!$A$3:$P$128,MATCH($C47,Typen!$A$3:$A$128,0),14),"")</f>
        <v/>
      </c>
      <c r="L47" s="122"/>
      <c r="M47" s="123"/>
      <c r="N47" s="124"/>
      <c r="O47" s="46"/>
      <c r="P47" s="72"/>
      <c r="Q47" s="72"/>
      <c r="R47" s="72"/>
      <c r="S47" s="72"/>
      <c r="U47" s="100" t="str" cm="1">
        <f t="array" ref="U47">IFERROR(INDEX(Typen!$A$3:$P$128,MATCH($C47,Typen!$A$3:$A$128,0),14):INDEX(Typen!$A$3:$P$128,MATCH(C47,Typen!$A$3:$A$128,0),16),"")</f>
        <v/>
      </c>
      <c r="V47" s="100"/>
      <c r="W47" s="100"/>
      <c r="X47" s="91" t="b" cm="1">
        <f t="array" ref="X47">OR(EXACT(C47,Typen!A$2:A$127))</f>
        <v>1</v>
      </c>
      <c r="Y47" s="105" t="b">
        <f t="shared" si="2"/>
        <v>0</v>
      </c>
      <c r="Z47" s="89" t="str">
        <f>IFERROR(VLOOKUP($C47,Typen!$A$2:$B$127,2,0),"")</f>
        <v/>
      </c>
      <c r="AA47" s="92" t="e">
        <f>AND($C47&lt;&gt;"",$D47&lt;VLOOKUP($C47,Typen!$A$2:$F$127,5,0))</f>
        <v>#N/A</v>
      </c>
      <c r="AB47" s="15" t="e">
        <f>AND($C47&lt;&gt;"",$D47&gt;VLOOKUP($C47,Typen!$A$2:$F$127,6,0))</f>
        <v>#N/A</v>
      </c>
      <c r="AC47" s="15" t="b">
        <f t="shared" si="3"/>
        <v>0</v>
      </c>
      <c r="AD47" s="15" t="b">
        <f t="shared" si="4"/>
        <v>0</v>
      </c>
      <c r="AE47" s="15" t="b">
        <f t="shared" si="5"/>
        <v>0</v>
      </c>
      <c r="AF47" s="15" t="b">
        <f t="shared" si="6"/>
        <v>0</v>
      </c>
      <c r="AG47" s="15" t="e">
        <f>OR($H47&lt;VLOOKUP($C47,Typen!$A$2:$D$127,3,0),$H47&gt;VLOOKUP($C47,Typen!$A$2:$D$127,4,0))</f>
        <v>#N/A</v>
      </c>
      <c r="AH47" s="15" t="b">
        <f t="shared" si="7"/>
        <v>0</v>
      </c>
      <c r="AI47" s="15" t="e">
        <f>$H47&gt;VLOOKUP($J47,Typen!$L$3:$M$5,2,0)</f>
        <v>#N/A</v>
      </c>
      <c r="AJ47" s="15" t="e">
        <f>AND($I47=0,VLOOKUP($C47,Typen!$A$3:$H$127,8,0)=TRUE)</f>
        <v>#N/A</v>
      </c>
      <c r="AK47" s="15" t="e">
        <f>AND($I47&lt;&gt;0,VLOOKUP($C47,Typen!$A$3:$H$127,8,0)&lt;&gt;TRUE)</f>
        <v>#N/A</v>
      </c>
      <c r="AL47" s="92" t="e">
        <f>AND($C47&lt;&gt;"",$I47&lt;VLOOKUP($C47,Typen!$A$2:$J$127,9,0))</f>
        <v>#N/A</v>
      </c>
      <c r="AM47" s="15" t="e">
        <f>AND($C47&lt;&gt;"",$I47&gt;VLOOKUP($C47,Typen!$A$2:$J$127,10,0))</f>
        <v>#N/A</v>
      </c>
      <c r="AN47" s="15" t="b">
        <f t="shared" si="8"/>
        <v>0</v>
      </c>
      <c r="AO47" s="15" t="b" cm="1">
        <f t="array" ref="AO47">AND(X47,OR(EXACT($K47,_xlfn.ANCHORARRAY(U47)))=FALSE)</f>
        <v>0</v>
      </c>
      <c r="AP47" s="6" t="e">
        <f>AND(VLOOKUP($C47,Typen!$A$3:$N$127,14,0)&lt;&gt;0,K47&lt;&gt;VLOOKUP($C47,Typen!$A$3:$N$127,14,0))</f>
        <v>#N/A</v>
      </c>
      <c r="AQ47" s="15" t="b">
        <f>AND($J47=Typen!$L$4,$L47=Typen!$S$4)</f>
        <v>0</v>
      </c>
      <c r="AR47" s="15" t="b">
        <f>AND(L47=Typen!$S$4,$E47&lt;20)</f>
        <v>0</v>
      </c>
      <c r="AS47" s="15" t="e">
        <f>AND($M47=Typen!$S$4,VLOOKUP($C47,Typen!$A$2:$Q$127,17,0)&lt;&gt;TRUE)</f>
        <v>#N/A</v>
      </c>
      <c r="AT47" s="6" t="b">
        <f t="shared" si="9"/>
        <v>0</v>
      </c>
      <c r="AU47" s="8"/>
    </row>
    <row r="48" spans="2:47" s="20" customFormat="1">
      <c r="B48" s="115"/>
      <c r="C48" s="116"/>
      <c r="D48" s="117"/>
      <c r="E48" s="118">
        <f t="shared" si="12"/>
        <v>0</v>
      </c>
      <c r="F48" s="119"/>
      <c r="G48" s="120"/>
      <c r="H48" s="112" t="str">
        <f t="shared" si="1"/>
        <v/>
      </c>
      <c r="I48" s="121"/>
      <c r="J48" s="113" t="str">
        <f>IFERROR(VLOOKUP($C48,Typen!A$3:K$129,11,0),"")</f>
        <v/>
      </c>
      <c r="K48" s="114" t="str">
        <f>IFERROR(INDEX(Typen!$A$3:$P$128,MATCH($C48,Typen!$A$3:$A$128,0),14),"")</f>
        <v/>
      </c>
      <c r="L48" s="122"/>
      <c r="M48" s="123"/>
      <c r="N48" s="124"/>
      <c r="O48" s="46"/>
      <c r="P48" s="163"/>
      <c r="Q48" s="72"/>
      <c r="R48" s="72"/>
      <c r="S48" s="72"/>
      <c r="U48" s="100" t="str" cm="1">
        <f t="array" ref="U48">IFERROR(INDEX(Typen!$A$3:$P$128,MATCH($C48,Typen!$A$3:$A$128,0),14):INDEX(Typen!$A$3:$P$128,MATCH(C48,Typen!$A$3:$A$128,0),16),"")</f>
        <v/>
      </c>
      <c r="V48" s="100"/>
      <c r="W48" s="100"/>
      <c r="X48" s="91" t="b" cm="1">
        <f t="array" ref="X48">OR(EXACT(C48,Typen!A$2:A$127))</f>
        <v>1</v>
      </c>
      <c r="Y48" s="105" t="b">
        <f t="shared" si="2"/>
        <v>0</v>
      </c>
      <c r="Z48" s="89" t="str">
        <f>IFERROR(VLOOKUP($C48,Typen!$A$2:$B$127,2,0),"")</f>
        <v/>
      </c>
      <c r="AA48" s="92" t="e">
        <f>AND($C48&lt;&gt;"",$D48&lt;VLOOKUP($C48,Typen!$A$2:$F$127,5,0))</f>
        <v>#N/A</v>
      </c>
      <c r="AB48" s="15" t="e">
        <f>AND($C48&lt;&gt;"",$D48&gt;VLOOKUP($C48,Typen!$A$2:$F$127,6,0))</f>
        <v>#N/A</v>
      </c>
      <c r="AC48" s="15" t="b">
        <f t="shared" si="3"/>
        <v>0</v>
      </c>
      <c r="AD48" s="15" t="b">
        <f t="shared" si="4"/>
        <v>0</v>
      </c>
      <c r="AE48" s="15" t="b">
        <f t="shared" si="5"/>
        <v>0</v>
      </c>
      <c r="AF48" s="15" t="b">
        <f t="shared" si="6"/>
        <v>0</v>
      </c>
      <c r="AG48" s="15" t="e">
        <f>OR($H48&lt;VLOOKUP($C48,Typen!$A$2:$D$127,3,0),$H48&gt;VLOOKUP($C48,Typen!$A$2:$D$127,4,0))</f>
        <v>#N/A</v>
      </c>
      <c r="AH48" s="15" t="b">
        <f t="shared" si="7"/>
        <v>0</v>
      </c>
      <c r="AI48" s="15" t="e">
        <f>$H48&gt;VLOOKUP($J48,Typen!$L$3:$M$5,2,0)</f>
        <v>#N/A</v>
      </c>
      <c r="AJ48" s="15" t="e">
        <f>AND($I48=0,VLOOKUP($C48,Typen!$A$3:$H$127,8,0)=TRUE)</f>
        <v>#N/A</v>
      </c>
      <c r="AK48" s="15" t="e">
        <f>AND($I48&lt;&gt;0,VLOOKUP($C48,Typen!$A$3:$H$127,8,0)&lt;&gt;TRUE)</f>
        <v>#N/A</v>
      </c>
      <c r="AL48" s="92" t="e">
        <f>AND($C48&lt;&gt;"",$I48&lt;VLOOKUP($C48,Typen!$A$2:$J$127,9,0))</f>
        <v>#N/A</v>
      </c>
      <c r="AM48" s="15" t="e">
        <f>AND($C48&lt;&gt;"",$I48&gt;VLOOKUP($C48,Typen!$A$2:$J$127,10,0))</f>
        <v>#N/A</v>
      </c>
      <c r="AN48" s="15" t="b">
        <f t="shared" si="8"/>
        <v>0</v>
      </c>
      <c r="AO48" s="15" t="b" cm="1">
        <f t="array" ref="AO48">AND(X48,OR(EXACT($K48,_xlfn.ANCHORARRAY(U48)))=FALSE)</f>
        <v>0</v>
      </c>
      <c r="AP48" s="6" t="e">
        <f>AND(VLOOKUP($C48,Typen!$A$3:$N$127,14,0)&lt;&gt;0,K48&lt;&gt;VLOOKUP($C48,Typen!$A$3:$N$127,14,0))</f>
        <v>#N/A</v>
      </c>
      <c r="AQ48" s="15" t="b">
        <f>AND($J48=Typen!$L$4,$L48=Typen!$S$4)</f>
        <v>0</v>
      </c>
      <c r="AR48" s="15" t="b">
        <f>AND(L48=Typen!$S$4,$E48&lt;20)</f>
        <v>0</v>
      </c>
      <c r="AS48" s="15" t="e">
        <f>AND($M48=Typen!$S$4,VLOOKUP($C48,Typen!$A$2:$Q$127,17,0)&lt;&gt;TRUE)</f>
        <v>#N/A</v>
      </c>
      <c r="AT48" s="6" t="b">
        <f t="shared" si="9"/>
        <v>0</v>
      </c>
      <c r="AU48" s="8"/>
    </row>
    <row r="49" spans="2:48" s="20" customFormat="1">
      <c r="B49" s="219" t="s">
        <v>226</v>
      </c>
      <c r="C49" s="220"/>
      <c r="D49" s="220"/>
      <c r="E49" s="220"/>
      <c r="F49" s="220"/>
      <c r="G49" s="220"/>
      <c r="H49" s="220"/>
      <c r="I49" s="220"/>
      <c r="J49" s="220"/>
      <c r="K49" s="220"/>
      <c r="L49" s="220"/>
      <c r="M49" s="220"/>
      <c r="N49" s="221"/>
      <c r="O49" s="46"/>
      <c r="P49" s="71"/>
      <c r="Q49" s="71"/>
      <c r="R49" s="71"/>
      <c r="S49" s="71"/>
      <c r="U49" s="100"/>
      <c r="V49" s="100"/>
      <c r="W49" s="100"/>
      <c r="X49" s="91"/>
      <c r="Y49" s="105"/>
      <c r="Z49" s="89" t="str">
        <f>IFERROR(VLOOKUP($C49,Typen!$A$2:$B$127,2,0),"")</f>
        <v/>
      </c>
      <c r="AA49" s="92"/>
      <c r="AB49" s="15"/>
      <c r="AC49" s="15"/>
      <c r="AD49" s="15"/>
      <c r="AE49" s="15"/>
      <c r="AF49" s="15"/>
      <c r="AG49" s="15"/>
      <c r="AH49" s="15"/>
      <c r="AI49" s="15"/>
      <c r="AJ49" s="15"/>
      <c r="AK49" s="15"/>
      <c r="AL49" s="15"/>
      <c r="AM49" s="15"/>
      <c r="AN49" s="15"/>
      <c r="AO49" s="15"/>
      <c r="AP49" s="15"/>
      <c r="AQ49" s="15"/>
      <c r="AR49" s="15"/>
      <c r="AS49" s="15"/>
      <c r="AT49" s="6"/>
      <c r="AU49" s="8"/>
    </row>
    <row r="50" spans="2:48" s="20" customFormat="1">
      <c r="B50" s="127"/>
      <c r="C50" s="116"/>
      <c r="D50" s="201"/>
      <c r="E50" s="202"/>
      <c r="F50" s="128"/>
      <c r="G50" s="129"/>
      <c r="H50" s="112" t="str">
        <f>IFERROR(VLOOKUP($C50,Typen!A$3:B$129,2,0),"")</f>
        <v/>
      </c>
      <c r="I50" s="130"/>
      <c r="J50" s="113" t="str">
        <f>IFERROR(VLOOKUP($C50,Typen!A$3:K$129,11,0),"")</f>
        <v/>
      </c>
      <c r="K50" s="131"/>
      <c r="L50" s="137"/>
      <c r="M50" s="132"/>
      <c r="N50" s="139"/>
      <c r="O50" s="46"/>
      <c r="P50" s="71"/>
      <c r="Q50" s="71"/>
      <c r="R50" s="71"/>
      <c r="S50" s="71"/>
      <c r="T50" s="156"/>
      <c r="U50" s="100" t="str" cm="1">
        <f t="array" ref="U50">IFERROR(INDEX(Typen!$A$3:$P$128,MATCH($C50,Typen!$A$3:$A$128,0),14):INDEX(Typen!$A$3:$P$128,MATCH(C50,Typen!$A$3:$A$128,0),16),"")</f>
        <v/>
      </c>
      <c r="V50" s="100"/>
      <c r="W50" s="100"/>
      <c r="X50" s="91" t="b" cm="1">
        <f t="array" ref="X50">OR(EXACT(C50,Typen!A$2:A$127))</f>
        <v>1</v>
      </c>
      <c r="Y50" s="105" t="b">
        <f t="shared" si="2"/>
        <v>0</v>
      </c>
      <c r="Z50" s="89" t="str">
        <f>IFERROR(VLOOKUP($C50,Typen!$A$2:$B$127,2,0),"")</f>
        <v/>
      </c>
      <c r="AA50" s="92" t="e">
        <f>AND($C50&lt;&gt;"",$D50&lt;VLOOKUP($C50,Typen!$A$2:$F$127,5,0))</f>
        <v>#N/A</v>
      </c>
      <c r="AB50" s="15" t="e">
        <f>AND($C50&lt;&gt;"",$D50&gt;VLOOKUP($C50,Typen!$A$2:$F$127,6,0))</f>
        <v>#N/A</v>
      </c>
      <c r="AC50" s="15" t="b">
        <f t="shared" si="3"/>
        <v>0</v>
      </c>
      <c r="AD50" s="15" t="b">
        <f t="shared" si="4"/>
        <v>0</v>
      </c>
      <c r="AE50" s="15" t="b">
        <f t="shared" si="5"/>
        <v>0</v>
      </c>
      <c r="AF50" s="15" t="b">
        <f t="shared" si="6"/>
        <v>0</v>
      </c>
      <c r="AG50" s="15" t="e">
        <f>OR($H50&lt;VLOOKUP($C50,Typen!$A$2:$D$127,3,0),$H50&gt;VLOOKUP($C50,Typen!$A$2:$D$127,4,0))</f>
        <v>#N/A</v>
      </c>
      <c r="AH50" s="15" t="b">
        <f t="shared" ref="AH50" si="13">AND(H50&gt;1,H50&lt;=1.05)</f>
        <v>0</v>
      </c>
      <c r="AI50" s="15" t="e">
        <f>$H50&gt;VLOOKUP($J50,Typen!$L$3:$M$5,2,0)</f>
        <v>#N/A</v>
      </c>
      <c r="AJ50" s="15" t="e">
        <f>AND($I50=0,VLOOKUP($C50,Typen!$A$3:$H$127,8,0)=TRUE)</f>
        <v>#N/A</v>
      </c>
      <c r="AK50" s="15"/>
      <c r="AL50" s="15"/>
      <c r="AM50" s="15"/>
      <c r="AN50" s="15" t="b">
        <f t="shared" ref="AN50" si="14">AND($C50&lt;&gt;"",J50="",$X50)</f>
        <v>0</v>
      </c>
      <c r="AO50" s="15"/>
      <c r="AP50" s="6"/>
      <c r="AQ50" s="15" t="b">
        <f>AND($J50=Typen!$L$4,$L50=Typen!$S$4)</f>
        <v>0</v>
      </c>
      <c r="AR50" s="15" t="b">
        <f>AND(L50=Typen!$S$4,$D50&lt;20)</f>
        <v>0</v>
      </c>
      <c r="AS50" s="15"/>
      <c r="AT50" s="6" t="b">
        <f t="shared" si="9"/>
        <v>0</v>
      </c>
      <c r="AU50" s="8"/>
    </row>
    <row r="51" spans="2:48" s="20" customFormat="1">
      <c r="B51" s="115"/>
      <c r="C51" s="116"/>
      <c r="D51" s="201"/>
      <c r="E51" s="202"/>
      <c r="F51" s="133"/>
      <c r="G51" s="134"/>
      <c r="H51" s="112" t="str">
        <f>IFERROR(VLOOKUP($C51,Typen!A$3:B$129,2,0),"")</f>
        <v/>
      </c>
      <c r="I51" s="135"/>
      <c r="J51" s="113" t="str">
        <f>IFERROR(VLOOKUP($C51,Typen!A$3:K$129,11,0),"")</f>
        <v/>
      </c>
      <c r="K51" s="136"/>
      <c r="L51" s="137"/>
      <c r="M51" s="138"/>
      <c r="N51" s="139"/>
      <c r="O51" s="46"/>
      <c r="P51" s="71"/>
      <c r="Q51" s="71"/>
      <c r="R51" s="71"/>
      <c r="S51" s="71"/>
      <c r="T51" s="156"/>
      <c r="U51" s="100" t="str" cm="1">
        <f t="array" ref="U51">IFERROR(INDEX(Typen!$A$3:$P$128,MATCH($C51,Typen!$A$3:$A$128,0),14):INDEX(Typen!$A$3:$P$128,MATCH(C51,Typen!$A$3:$A$128,0),16),"")</f>
        <v/>
      </c>
      <c r="V51" s="100"/>
      <c r="W51" s="100"/>
      <c r="X51" s="91" t="b" cm="1">
        <f t="array" ref="X51">OR(EXACT(C51,Typen!A$2:A$127))</f>
        <v>1</v>
      </c>
      <c r="Y51" s="105" t="b">
        <f t="shared" si="2"/>
        <v>0</v>
      </c>
      <c r="Z51" s="89" t="str">
        <f>IFERROR(VLOOKUP($C51,Typen!$A$2:$B$127,2,0),"")</f>
        <v/>
      </c>
      <c r="AA51" s="92" t="e">
        <f>AND($C51&lt;&gt;"",$D51&lt;VLOOKUP($C51,Typen!$A$2:$F$127,5,0))</f>
        <v>#N/A</v>
      </c>
      <c r="AB51" s="15" t="e">
        <f>AND($C51&lt;&gt;"",$D51&gt;VLOOKUP($C51,Typen!$A$2:$F$127,6,0))</f>
        <v>#N/A</v>
      </c>
      <c r="AC51" s="15" t="b">
        <f t="shared" si="3"/>
        <v>0</v>
      </c>
      <c r="AD51" s="15" t="b">
        <f t="shared" si="4"/>
        <v>0</v>
      </c>
      <c r="AE51" s="15" t="b">
        <f t="shared" si="5"/>
        <v>0</v>
      </c>
      <c r="AF51" s="15" t="b">
        <f t="shared" si="6"/>
        <v>0</v>
      </c>
      <c r="AG51" s="15" t="e">
        <f>OR($H51&lt;VLOOKUP($C51,Typen!$A$2:$D$127,3,0),$H51&gt;VLOOKUP($C51,Typen!$A$2:$D$127,4,0))</f>
        <v>#N/A</v>
      </c>
      <c r="AH51" s="15" t="b">
        <f t="shared" ref="AH51:AH53" si="15">AND(H51&gt;1,H51&lt;=1.05)</f>
        <v>0</v>
      </c>
      <c r="AI51" s="15" t="e">
        <f>$H51&gt;VLOOKUP($J51,Typen!$L$3:$M$5,2,0)</f>
        <v>#N/A</v>
      </c>
      <c r="AJ51" s="15" t="e">
        <f>AND($I51=0,VLOOKUP($C51,Typen!$A$3:$H$127,8,0)=TRUE)</f>
        <v>#N/A</v>
      </c>
      <c r="AK51" s="15"/>
      <c r="AL51" s="15"/>
      <c r="AM51" s="15"/>
      <c r="AN51" s="15" t="b">
        <f t="shared" ref="AN51:AN53" si="16">AND($C51&lt;&gt;"",J51="",$X51)</f>
        <v>0</v>
      </c>
      <c r="AO51" s="15"/>
      <c r="AP51" s="6"/>
      <c r="AQ51" s="15" t="b">
        <f>AND($J51=Typen!$L$4,$L51=Typen!$S$4)</f>
        <v>0</v>
      </c>
      <c r="AR51" s="15" t="b">
        <f>AND(L51=Typen!$S$4,$D51&lt;20)</f>
        <v>0</v>
      </c>
      <c r="AS51" s="15"/>
      <c r="AT51" s="6" t="b">
        <f t="shared" si="9"/>
        <v>0</v>
      </c>
      <c r="AU51" s="8"/>
    </row>
    <row r="52" spans="2:48" s="20" customFormat="1">
      <c r="B52" s="115"/>
      <c r="C52" s="116"/>
      <c r="D52" s="201"/>
      <c r="E52" s="202"/>
      <c r="F52" s="133"/>
      <c r="G52" s="134"/>
      <c r="H52" s="112" t="str">
        <f>IFERROR(VLOOKUP($C52,Typen!A$3:B$129,2,0),"")</f>
        <v/>
      </c>
      <c r="I52" s="135"/>
      <c r="J52" s="113" t="str">
        <f>IFERROR(VLOOKUP($C52,Typen!A$3:K$129,11,0),"")</f>
        <v/>
      </c>
      <c r="K52" s="136"/>
      <c r="L52" s="137"/>
      <c r="M52" s="138"/>
      <c r="N52" s="139"/>
      <c r="O52" s="46"/>
      <c r="P52" s="71"/>
      <c r="Q52" s="71"/>
      <c r="R52" s="71"/>
      <c r="S52" s="71"/>
      <c r="T52" s="156"/>
      <c r="U52" s="100" t="str" cm="1">
        <f t="array" ref="U52">IFERROR(INDEX(Typen!$A$3:$P$128,MATCH($C52,Typen!$A$3:$A$128,0),14):INDEX(Typen!$A$3:$P$128,MATCH(C52,Typen!$A$3:$A$128,0),16),"")</f>
        <v/>
      </c>
      <c r="V52" s="100"/>
      <c r="W52" s="100"/>
      <c r="X52" s="91" t="b" cm="1">
        <f t="array" ref="X52">OR(EXACT(C52,Typen!A$2:A$127))</f>
        <v>1</v>
      </c>
      <c r="Y52" s="105" t="b">
        <f t="shared" si="2"/>
        <v>0</v>
      </c>
      <c r="Z52" s="89" t="str">
        <f>IFERROR(VLOOKUP($C52,Typen!$A$2:$B$127,2,0),"")</f>
        <v/>
      </c>
      <c r="AA52" s="92" t="e">
        <f>AND($C52&lt;&gt;"",$D52&lt;VLOOKUP($C52,Typen!$A$2:$F$127,5,0))</f>
        <v>#N/A</v>
      </c>
      <c r="AB52" s="15" t="e">
        <f>AND($C52&lt;&gt;"",$D52&gt;VLOOKUP($C52,Typen!$A$2:$F$127,6,0))</f>
        <v>#N/A</v>
      </c>
      <c r="AC52" s="15" t="b">
        <f t="shared" si="3"/>
        <v>0</v>
      </c>
      <c r="AD52" s="15" t="b">
        <f t="shared" si="4"/>
        <v>0</v>
      </c>
      <c r="AE52" s="15" t="b">
        <f t="shared" si="5"/>
        <v>0</v>
      </c>
      <c r="AF52" s="15" t="b">
        <f t="shared" si="6"/>
        <v>0</v>
      </c>
      <c r="AG52" s="15" t="e">
        <f>OR($H52&lt;VLOOKUP($C52,Typen!$A$2:$D$127,3,0),$H52&gt;VLOOKUP($C52,Typen!$A$2:$D$127,4,0))</f>
        <v>#N/A</v>
      </c>
      <c r="AH52" s="15" t="b">
        <f t="shared" si="15"/>
        <v>0</v>
      </c>
      <c r="AI52" s="15" t="e">
        <f>$H52&gt;VLOOKUP($J52,Typen!$L$3:$M$5,2,0)</f>
        <v>#N/A</v>
      </c>
      <c r="AJ52" s="15" t="e">
        <f>AND($I52=0,VLOOKUP($C52,Typen!$A$3:$H$127,8,0)=TRUE)</f>
        <v>#N/A</v>
      </c>
      <c r="AK52" s="15"/>
      <c r="AL52" s="15"/>
      <c r="AM52" s="15"/>
      <c r="AN52" s="15" t="b">
        <f t="shared" si="16"/>
        <v>0</v>
      </c>
      <c r="AO52" s="15"/>
      <c r="AP52" s="6"/>
      <c r="AQ52" s="15" t="b">
        <f>AND($J52=Typen!$L$4,$L52=Typen!$S$4)</f>
        <v>0</v>
      </c>
      <c r="AR52" s="15" t="b">
        <f>AND(L52=Typen!$S$4,$D52&lt;20)</f>
        <v>0</v>
      </c>
      <c r="AS52" s="15"/>
      <c r="AT52" s="6" t="b">
        <f t="shared" si="9"/>
        <v>0</v>
      </c>
      <c r="AU52" s="8"/>
    </row>
    <row r="53" spans="2:48" s="20" customFormat="1">
      <c r="B53" s="125"/>
      <c r="C53" s="126"/>
      <c r="D53" s="203"/>
      <c r="E53" s="204"/>
      <c r="F53" s="140"/>
      <c r="G53" s="141"/>
      <c r="H53" s="112" t="str">
        <f>IFERROR(VLOOKUP($C53,Typen!A$3:B$129,2,0),"")</f>
        <v/>
      </c>
      <c r="I53" s="142"/>
      <c r="J53" s="113" t="str">
        <f>IFERROR(VLOOKUP($C53,Typen!A$3:K$129,11,0),"")</f>
        <v/>
      </c>
      <c r="K53" s="143"/>
      <c r="L53" s="144"/>
      <c r="M53" s="145"/>
      <c r="N53" s="146"/>
      <c r="O53" s="46"/>
      <c r="P53" s="71"/>
      <c r="Q53" s="71"/>
      <c r="R53" s="71"/>
      <c r="S53" s="71"/>
      <c r="T53" s="156"/>
      <c r="U53" s="100" t="str" cm="1">
        <f t="array" ref="U53">IFERROR(INDEX(Typen!$A$3:$P$128,MATCH($C53,Typen!$A$3:$A$128,0),14):INDEX(Typen!$A$3:$P$128,MATCH(C53,Typen!$A$3:$A$128,0),16),"")</f>
        <v/>
      </c>
      <c r="V53" s="100"/>
      <c r="W53" s="100"/>
      <c r="X53" s="91" t="b" cm="1">
        <f t="array" ref="X53">OR(EXACT(C53,Typen!A$2:A$127))</f>
        <v>1</v>
      </c>
      <c r="Y53" s="105" t="b">
        <f t="shared" si="2"/>
        <v>0</v>
      </c>
      <c r="Z53" s="89" t="str">
        <f>IFERROR(VLOOKUP($C53,Typen!$A$2:$B$127,2,0),"")</f>
        <v/>
      </c>
      <c r="AA53" s="92" t="e">
        <f>AND($C53&lt;&gt;"",$D53&lt;VLOOKUP($C53,Typen!$A$2:$F$127,5,0))</f>
        <v>#N/A</v>
      </c>
      <c r="AB53" s="15" t="e">
        <f>AND($C53&lt;&gt;"",$D53&gt;VLOOKUP($C53,Typen!$A$2:$F$127,6,0))</f>
        <v>#N/A</v>
      </c>
      <c r="AC53" s="15" t="b">
        <f t="shared" si="3"/>
        <v>0</v>
      </c>
      <c r="AD53" s="15" t="b">
        <f t="shared" si="4"/>
        <v>0</v>
      </c>
      <c r="AE53" s="15" t="b">
        <f t="shared" si="5"/>
        <v>0</v>
      </c>
      <c r="AF53" s="15" t="b">
        <f t="shared" si="6"/>
        <v>0</v>
      </c>
      <c r="AG53" s="15" t="e">
        <f>OR($H53&lt;VLOOKUP($C53,Typen!$A$2:$D$127,3,0),$H53&gt;VLOOKUP($C53,Typen!$A$2:$D$127,4,0))</f>
        <v>#N/A</v>
      </c>
      <c r="AH53" s="15" t="b">
        <f t="shared" si="15"/>
        <v>0</v>
      </c>
      <c r="AI53" s="15" t="e">
        <f>$H53&gt;VLOOKUP($J53,Typen!$L$3:$M$5,2,0)</f>
        <v>#N/A</v>
      </c>
      <c r="AJ53" s="15" t="e">
        <f>AND($I53=0,VLOOKUP($C53,Typen!$A$3:$H$127,8,0)=TRUE)</f>
        <v>#N/A</v>
      </c>
      <c r="AK53" s="15"/>
      <c r="AL53" s="15"/>
      <c r="AM53" s="15"/>
      <c r="AN53" s="15" t="b">
        <f t="shared" si="16"/>
        <v>0</v>
      </c>
      <c r="AO53" s="15"/>
      <c r="AP53" s="6"/>
      <c r="AQ53" s="15" t="b">
        <f>AND($J53=Typen!$L$4,$L53=Typen!$S$4)</f>
        <v>0</v>
      </c>
      <c r="AR53" s="15" t="b">
        <f>AND(L53=Typen!$S$4,$D53&lt;20)</f>
        <v>0</v>
      </c>
      <c r="AS53" s="15"/>
      <c r="AT53" s="6" t="b">
        <f t="shared" si="9"/>
        <v>0</v>
      </c>
      <c r="AU53" s="8"/>
    </row>
    <row r="54" spans="2:48" s="20" customFormat="1">
      <c r="B54" s="230" t="s">
        <v>225</v>
      </c>
      <c r="C54" s="231"/>
      <c r="D54" s="231"/>
      <c r="E54" s="231"/>
      <c r="F54" s="231"/>
      <c r="G54" s="231"/>
      <c r="H54" s="231"/>
      <c r="I54" s="231"/>
      <c r="J54" s="231"/>
      <c r="K54" s="231"/>
      <c r="L54" s="231"/>
      <c r="M54" s="231"/>
      <c r="N54" s="232"/>
      <c r="O54" s="46"/>
      <c r="P54" s="166" t="s">
        <v>255</v>
      </c>
      <c r="Q54" s="166"/>
      <c r="R54" s="166"/>
      <c r="S54" s="166"/>
      <c r="T54" s="156"/>
      <c r="U54" s="105" t="str" cm="1">
        <f t="array" ref="U54">IFERROR(INDEX(Typen!$A$3:$P$128,MATCH($C54,Typen!$A$3:$A$128,0),14):INDEX(Typen!$A$3:$P$128,MATCH(C54,Typen!$A$3:$A$128,0),16),"")</f>
        <v/>
      </c>
      <c r="V54" s="105"/>
      <c r="W54" s="105"/>
      <c r="X54" s="105"/>
      <c r="Y54" s="105"/>
      <c r="Z54" s="105"/>
      <c r="AA54" s="15"/>
      <c r="AB54" s="15"/>
      <c r="AC54" s="106"/>
      <c r="AD54" s="106"/>
      <c r="AE54" s="106"/>
      <c r="AF54" s="106"/>
      <c r="AG54" s="106"/>
      <c r="AH54" s="106"/>
      <c r="AI54" s="106"/>
      <c r="AJ54" s="106"/>
      <c r="AK54" s="106"/>
      <c r="AL54" s="15"/>
      <c r="AM54" s="15"/>
      <c r="AN54" s="106"/>
      <c r="AO54" s="106"/>
      <c r="AP54" s="106"/>
      <c r="AQ54" s="106"/>
      <c r="AR54" s="106"/>
      <c r="AS54" s="106"/>
      <c r="AT54" s="9"/>
      <c r="AU54" s="107"/>
      <c r="AV54" s="9"/>
    </row>
    <row r="55" spans="2:48" s="10" customFormat="1" ht="11.1" customHeight="1">
      <c r="B55" s="25" t="s">
        <v>68</v>
      </c>
      <c r="C55" s="84" t="s">
        <v>69</v>
      </c>
      <c r="D55" s="45" t="s">
        <v>70</v>
      </c>
      <c r="E55" s="36">
        <v>28</v>
      </c>
      <c r="F55" s="65"/>
      <c r="G55" s="66"/>
      <c r="H55" s="27">
        <v>1</v>
      </c>
      <c r="I55" s="49"/>
      <c r="J55" s="28" t="s">
        <v>220</v>
      </c>
      <c r="K55" s="26" t="s">
        <v>52</v>
      </c>
      <c r="L55" s="69" t="s">
        <v>221</v>
      </c>
      <c r="M55" s="52"/>
      <c r="N55" s="25">
        <v>4</v>
      </c>
      <c r="O55" s="46"/>
      <c r="P55" s="71"/>
      <c r="Q55" s="71"/>
      <c r="R55" s="71"/>
      <c r="S55" s="71"/>
      <c r="T55" s="46"/>
      <c r="U55" s="105" t="str" cm="1">
        <f t="array" ref="U55">IFERROR(INDEX(Typen!$A$3:$P$128,MATCH($C55,Typen!$A$3:$A$128,0),14):INDEX(Typen!$A$3:$P$128,MATCH(C55,Typen!$A$3:$A$128,0),16),"")</f>
        <v/>
      </c>
      <c r="V55" s="105"/>
      <c r="W55" s="105"/>
      <c r="X55" s="105"/>
      <c r="Y55" s="105"/>
      <c r="Z55" s="105"/>
      <c r="AA55" s="15"/>
      <c r="AB55" s="15"/>
      <c r="AC55" s="106"/>
      <c r="AD55" s="106"/>
      <c r="AE55" s="106"/>
      <c r="AF55" s="106"/>
      <c r="AG55" s="106"/>
      <c r="AH55" s="106"/>
      <c r="AI55" s="106"/>
      <c r="AJ55" s="106"/>
      <c r="AK55" s="106"/>
      <c r="AL55" s="15"/>
      <c r="AM55" s="15"/>
      <c r="AN55" s="106"/>
      <c r="AO55" s="106"/>
      <c r="AP55" s="106"/>
      <c r="AQ55" s="106"/>
      <c r="AR55" s="106"/>
      <c r="AS55" s="106"/>
      <c r="AT55" s="9"/>
      <c r="AU55" s="107"/>
      <c r="AV55" s="9"/>
    </row>
    <row r="56" spans="2:48" s="9" customFormat="1" ht="11.1" customHeight="1">
      <c r="B56" s="29">
        <v>2</v>
      </c>
      <c r="C56" s="85" t="s">
        <v>71</v>
      </c>
      <c r="D56" s="47" t="s">
        <v>70</v>
      </c>
      <c r="E56" s="48">
        <v>24</v>
      </c>
      <c r="F56" s="67">
        <v>2.5</v>
      </c>
      <c r="G56" s="68">
        <v>1.5</v>
      </c>
      <c r="H56" s="31">
        <v>0.8</v>
      </c>
      <c r="I56" s="29">
        <v>225</v>
      </c>
      <c r="J56" s="32" t="s">
        <v>45</v>
      </c>
      <c r="K56" s="30"/>
      <c r="L56" s="70"/>
      <c r="M56" s="53"/>
      <c r="N56" s="29">
        <v>2</v>
      </c>
      <c r="O56" s="46"/>
      <c r="P56" s="164"/>
      <c r="Q56" s="164"/>
      <c r="R56" s="164"/>
      <c r="S56" s="164"/>
      <c r="T56" s="46"/>
      <c r="U56" s="105" t="str" cm="1">
        <f t="array" ref="U56">IFERROR(INDEX(Typen!$A$3:$P$128,MATCH($C56,Typen!$A$3:$A$128,0),14):INDEX(Typen!$A$3:$P$128,MATCH(C56,Typen!$A$3:$A$128,0),16),"")</f>
        <v/>
      </c>
      <c r="V56" s="105"/>
      <c r="W56" s="105"/>
      <c r="X56" s="105"/>
      <c r="Y56" s="105"/>
      <c r="Z56" s="105"/>
      <c r="AA56" s="15"/>
      <c r="AB56" s="15"/>
      <c r="AC56" s="106"/>
      <c r="AD56" s="106"/>
      <c r="AE56" s="106"/>
      <c r="AF56" s="106"/>
      <c r="AG56" s="106"/>
      <c r="AH56" s="106"/>
      <c r="AI56" s="106"/>
      <c r="AJ56" s="106"/>
      <c r="AK56" s="106"/>
      <c r="AL56" s="15"/>
      <c r="AM56" s="15"/>
      <c r="AN56" s="106"/>
      <c r="AO56" s="106"/>
      <c r="AP56" s="106"/>
      <c r="AQ56" s="106"/>
      <c r="AR56" s="106"/>
      <c r="AS56" s="106"/>
      <c r="AU56" s="107"/>
    </row>
    <row r="57" spans="2:48" s="9" customFormat="1" ht="11.1" customHeight="1">
      <c r="B57" s="111">
        <v>3</v>
      </c>
      <c r="C57" s="157" t="s">
        <v>239</v>
      </c>
      <c r="D57" s="222" t="s">
        <v>222</v>
      </c>
      <c r="E57" s="222"/>
      <c r="F57" s="222"/>
      <c r="G57" s="222"/>
      <c r="H57" s="222"/>
      <c r="I57" s="222"/>
      <c r="J57" s="222"/>
      <c r="K57" s="222"/>
      <c r="L57" s="222"/>
      <c r="M57" s="223"/>
      <c r="N57" s="111">
        <v>2</v>
      </c>
      <c r="O57" s="46"/>
      <c r="P57" s="71"/>
      <c r="Q57" s="71"/>
      <c r="R57" s="71"/>
      <c r="S57" s="71"/>
      <c r="T57" s="46"/>
      <c r="U57" s="105" t="str" cm="1">
        <f t="array" ref="U57">IFERROR(INDEX(Typen!$A$3:$P$128,MATCH($C57,Typen!$A$3:$A$128,0),14):INDEX(Typen!$A$3:$P$128,MATCH(C57,Typen!$A$3:$A$128,0),16),"")</f>
        <v/>
      </c>
      <c r="V57" s="105"/>
      <c r="W57" s="105"/>
      <c r="X57" s="105"/>
      <c r="Y57" s="105"/>
      <c r="Z57" s="105"/>
      <c r="AA57" s="15"/>
      <c r="AB57" s="15"/>
      <c r="AC57" s="106"/>
      <c r="AD57" s="106"/>
      <c r="AE57" s="106"/>
      <c r="AF57" s="106"/>
      <c r="AG57" s="106"/>
      <c r="AH57" s="106"/>
      <c r="AI57" s="106"/>
      <c r="AJ57" s="106"/>
      <c r="AK57" s="106"/>
      <c r="AL57" s="15"/>
      <c r="AM57" s="15"/>
      <c r="AN57" s="106"/>
      <c r="AO57" s="106"/>
      <c r="AP57" s="106"/>
      <c r="AQ57" s="106"/>
      <c r="AR57" s="106"/>
      <c r="AS57" s="106"/>
      <c r="AU57" s="107"/>
    </row>
    <row r="58" spans="2:48" s="9" customFormat="1">
      <c r="B58" s="227" t="s">
        <v>223</v>
      </c>
      <c r="C58" s="228"/>
      <c r="D58" s="228"/>
      <c r="E58" s="228"/>
      <c r="F58" s="228"/>
      <c r="G58" s="228"/>
      <c r="H58" s="228"/>
      <c r="I58" s="228"/>
      <c r="J58" s="228"/>
      <c r="K58" s="228"/>
      <c r="L58" s="228"/>
      <c r="M58" s="228"/>
      <c r="N58" s="229"/>
      <c r="O58" s="46"/>
      <c r="P58" s="71"/>
      <c r="Q58" s="71"/>
      <c r="R58" s="71"/>
      <c r="S58" s="71"/>
      <c r="T58" s="46"/>
      <c r="U58" s="105" t="str" cm="1">
        <f t="array" ref="U58">IFERROR(INDEX(Typen!$A$3:$P$128,MATCH($C58,Typen!$A$3:$A$128,0),14):INDEX(Typen!$A$3:$P$128,MATCH(C58,Typen!$A$3:$A$128,0),16),"")</f>
        <v/>
      </c>
      <c r="V58" s="105"/>
      <c r="W58" s="105"/>
      <c r="X58" s="105"/>
      <c r="Y58" s="105"/>
      <c r="Z58" s="105"/>
      <c r="AA58" s="15"/>
      <c r="AB58" s="15"/>
      <c r="AC58" s="106"/>
      <c r="AD58" s="106"/>
      <c r="AE58" s="106"/>
      <c r="AF58" s="106"/>
      <c r="AG58" s="106"/>
      <c r="AH58" s="106"/>
      <c r="AI58" s="106"/>
      <c r="AJ58" s="106"/>
      <c r="AK58" s="106"/>
      <c r="AL58" s="15"/>
      <c r="AM58" s="15"/>
      <c r="AN58" s="106"/>
      <c r="AO58" s="106"/>
      <c r="AP58" s="106"/>
      <c r="AQ58" s="106"/>
      <c r="AR58" s="106"/>
      <c r="AS58" s="106"/>
      <c r="AU58" s="107"/>
    </row>
    <row r="59" spans="2:48" s="20" customFormat="1">
      <c r="B59" s="224" t="s">
        <v>224</v>
      </c>
      <c r="C59" s="225"/>
      <c r="D59" s="225"/>
      <c r="E59" s="225"/>
      <c r="F59" s="225"/>
      <c r="G59" s="225"/>
      <c r="H59" s="225"/>
      <c r="I59" s="225"/>
      <c r="J59" s="225"/>
      <c r="K59" s="225"/>
      <c r="L59" s="225"/>
      <c r="M59" s="225"/>
      <c r="N59" s="226"/>
      <c r="O59" s="46"/>
      <c r="P59" s="72"/>
      <c r="Q59" s="72"/>
      <c r="R59" s="72"/>
      <c r="S59" s="72"/>
      <c r="T59" s="46"/>
      <c r="U59" s="105" t="str" cm="1">
        <f t="array" ref="U59">IFERROR(INDEX(Typen!$A$3:$P$128,MATCH($C59,Typen!$A$3:$A$128,0),14):INDEX(Typen!$A$3:$P$128,MATCH(C59,Typen!$A$3:$A$128,0),16),"")</f>
        <v/>
      </c>
      <c r="V59" s="105"/>
      <c r="W59" s="105"/>
      <c r="X59" s="105"/>
      <c r="Y59" s="105"/>
      <c r="Z59" s="105"/>
      <c r="AA59" s="15"/>
      <c r="AB59" s="15"/>
      <c r="AC59" s="15"/>
      <c r="AD59" s="15"/>
      <c r="AE59" s="15"/>
      <c r="AF59" s="15"/>
      <c r="AG59" s="15"/>
      <c r="AH59" s="15"/>
      <c r="AI59" s="15"/>
      <c r="AJ59" s="15"/>
      <c r="AK59" s="15"/>
      <c r="AL59" s="15"/>
      <c r="AM59" s="15"/>
      <c r="AN59" s="15"/>
      <c r="AO59" s="15"/>
      <c r="AP59" s="15"/>
      <c r="AQ59" s="15"/>
      <c r="AR59" s="15"/>
      <c r="AS59" s="15"/>
      <c r="AT59" s="6"/>
      <c r="AU59" s="8"/>
    </row>
    <row r="60" spans="2:48" s="20" customFormat="1">
      <c r="B60" s="197"/>
      <c r="C60" s="198"/>
      <c r="D60" s="198"/>
      <c r="E60" s="198"/>
      <c r="F60" s="198"/>
      <c r="G60" s="198"/>
      <c r="H60" s="198"/>
      <c r="I60" s="198"/>
      <c r="J60" s="198"/>
      <c r="K60" s="198"/>
      <c r="L60" s="198"/>
      <c r="M60" s="198"/>
      <c r="N60" s="199"/>
      <c r="O60" s="46"/>
      <c r="P60" s="71"/>
      <c r="Q60" s="71"/>
      <c r="R60" s="71"/>
      <c r="S60" s="71"/>
      <c r="T60" s="46"/>
      <c r="U60" s="105" t="str" cm="1">
        <f t="array" ref="U60">IFERROR(INDEX(Typen!$A$3:$P$128,MATCH($C60,Typen!$A$3:$A$128,0),14):INDEX(Typen!$A$3:$P$128,MATCH(C60,Typen!$A$3:$A$128,0),16),"")</f>
        <v/>
      </c>
      <c r="V60" s="105"/>
      <c r="W60" s="105"/>
      <c r="X60" s="105"/>
      <c r="Y60" s="105"/>
      <c r="Z60" s="105"/>
      <c r="AA60" s="15"/>
      <c r="AB60" s="15"/>
      <c r="AC60" s="15"/>
      <c r="AD60" s="15"/>
      <c r="AE60" s="15"/>
      <c r="AF60" s="15"/>
      <c r="AG60" s="15"/>
      <c r="AH60" s="15"/>
      <c r="AI60" s="15"/>
      <c r="AJ60" s="15"/>
      <c r="AK60" s="15"/>
      <c r="AL60" s="15"/>
      <c r="AM60" s="15"/>
      <c r="AN60" s="15"/>
      <c r="AO60" s="15"/>
      <c r="AP60" s="15"/>
      <c r="AQ60" s="15"/>
      <c r="AR60" s="15"/>
      <c r="AS60" s="15"/>
      <c r="AT60" s="6"/>
      <c r="AU60" s="8"/>
    </row>
    <row r="61" spans="2:48" s="20" customFormat="1">
      <c r="B61" s="197"/>
      <c r="C61" s="198"/>
      <c r="D61" s="198"/>
      <c r="E61" s="198"/>
      <c r="F61" s="198"/>
      <c r="G61" s="198"/>
      <c r="H61" s="198"/>
      <c r="I61" s="198"/>
      <c r="J61" s="198"/>
      <c r="K61" s="198"/>
      <c r="L61" s="198"/>
      <c r="M61" s="198"/>
      <c r="N61" s="199"/>
      <c r="O61" s="46"/>
      <c r="P61" s="71"/>
      <c r="Q61" s="71"/>
      <c r="R61" s="71"/>
      <c r="S61" s="71"/>
      <c r="T61" s="46"/>
      <c r="U61" s="105" t="str" cm="1">
        <f t="array" ref="U61">IFERROR(INDEX(Typen!$A$3:$P$128,MATCH($C61,Typen!$A$3:$A$128,0),14):INDEX(Typen!$A$3:$P$128,MATCH(C61,Typen!$A$3:$A$128,0),16),"")</f>
        <v/>
      </c>
      <c r="V61" s="105"/>
      <c r="W61" s="105"/>
      <c r="X61" s="105"/>
      <c r="Y61" s="105"/>
      <c r="Z61" s="105"/>
      <c r="AA61" s="15"/>
      <c r="AB61" s="15"/>
      <c r="AC61" s="15"/>
      <c r="AD61" s="15"/>
      <c r="AE61" s="15"/>
      <c r="AF61" s="15"/>
      <c r="AG61" s="15"/>
      <c r="AH61" s="15"/>
      <c r="AI61" s="15"/>
      <c r="AJ61" s="15"/>
      <c r="AK61" s="15"/>
      <c r="AL61" s="15"/>
      <c r="AM61" s="15"/>
      <c r="AN61" s="15"/>
      <c r="AO61" s="15"/>
      <c r="AP61" s="15"/>
      <c r="AQ61" s="15"/>
      <c r="AR61" s="15"/>
      <c r="AS61" s="15"/>
      <c r="AT61" s="6"/>
      <c r="AU61" s="8"/>
    </row>
    <row r="62" spans="2:48" s="20" customFormat="1">
      <c r="B62" s="197"/>
      <c r="C62" s="198"/>
      <c r="D62" s="198"/>
      <c r="E62" s="198"/>
      <c r="F62" s="198"/>
      <c r="G62" s="198"/>
      <c r="H62" s="198"/>
      <c r="I62" s="198"/>
      <c r="J62" s="198"/>
      <c r="K62" s="198"/>
      <c r="L62" s="198"/>
      <c r="M62" s="198"/>
      <c r="N62" s="199"/>
      <c r="O62" s="46"/>
      <c r="P62" s="71"/>
      <c r="Q62" s="71"/>
      <c r="R62" s="71"/>
      <c r="S62" s="71"/>
      <c r="T62" s="46"/>
      <c r="U62" s="105" t="str" cm="1">
        <f t="array" ref="U62">IFERROR(INDEX(Typen!$A$3:$P$128,MATCH($C62,Typen!$A$3:$A$128,0),14):INDEX(Typen!$A$3:$P$128,MATCH(C62,Typen!$A$3:$A$128,0),16),"")</f>
        <v/>
      </c>
      <c r="V62" s="105"/>
      <c r="W62" s="105"/>
      <c r="X62" s="105"/>
      <c r="Y62" s="105"/>
      <c r="Z62" s="105"/>
      <c r="AA62" s="15"/>
      <c r="AB62" s="15"/>
      <c r="AC62" s="15"/>
      <c r="AD62" s="15"/>
      <c r="AE62" s="15"/>
      <c r="AF62" s="15"/>
      <c r="AG62" s="15"/>
      <c r="AH62" s="15"/>
      <c r="AI62" s="15"/>
      <c r="AJ62" s="15"/>
      <c r="AK62" s="15"/>
      <c r="AL62" s="15"/>
      <c r="AM62" s="15"/>
      <c r="AN62" s="15"/>
      <c r="AO62" s="15"/>
      <c r="AP62" s="15"/>
      <c r="AQ62" s="15"/>
      <c r="AR62" s="15"/>
      <c r="AS62" s="15"/>
      <c r="AT62" s="6"/>
      <c r="AU62" s="8"/>
    </row>
    <row r="63" spans="2:48" s="20" customFormat="1">
      <c r="B63" s="197"/>
      <c r="C63" s="198"/>
      <c r="D63" s="198"/>
      <c r="E63" s="198"/>
      <c r="F63" s="198"/>
      <c r="G63" s="198"/>
      <c r="H63" s="198"/>
      <c r="I63" s="198"/>
      <c r="J63" s="198"/>
      <c r="K63" s="198"/>
      <c r="L63" s="198"/>
      <c r="M63" s="198"/>
      <c r="N63" s="199"/>
      <c r="O63" s="46"/>
      <c r="P63" s="71"/>
      <c r="Q63" s="71"/>
      <c r="R63" s="71"/>
      <c r="S63" s="71"/>
      <c r="T63" s="46"/>
      <c r="U63" s="105" t="str" cm="1">
        <f t="array" ref="U63">IFERROR(INDEX(Typen!$A$3:$P$128,MATCH($C63,Typen!$A$3:$A$128,0),14):INDEX(Typen!$A$3:$P$128,MATCH(C63,Typen!$A$3:$A$128,0),16),"")</f>
        <v/>
      </c>
      <c r="V63" s="105"/>
      <c r="W63" s="105"/>
      <c r="X63" s="105"/>
      <c r="Y63" s="105"/>
      <c r="Z63" s="105"/>
      <c r="AA63" s="15"/>
      <c r="AB63" s="15"/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  <c r="AO63" s="15"/>
      <c r="AP63" s="15"/>
      <c r="AQ63" s="15"/>
      <c r="AR63" s="15"/>
      <c r="AS63" s="15"/>
      <c r="AT63" s="6"/>
      <c r="AU63" s="8"/>
    </row>
    <row r="64" spans="2:48" s="20" customFormat="1">
      <c r="B64" s="197"/>
      <c r="C64" s="198"/>
      <c r="D64" s="198"/>
      <c r="E64" s="198"/>
      <c r="F64" s="198"/>
      <c r="G64" s="198"/>
      <c r="H64" s="198"/>
      <c r="I64" s="198"/>
      <c r="J64" s="198"/>
      <c r="K64" s="198"/>
      <c r="L64" s="198"/>
      <c r="M64" s="198"/>
      <c r="N64" s="199"/>
      <c r="O64" s="46"/>
      <c r="P64" s="71"/>
      <c r="Q64" s="71"/>
      <c r="R64" s="71"/>
      <c r="S64" s="71"/>
      <c r="T64" s="46"/>
      <c r="U64" s="105" t="str" cm="1">
        <f t="array" ref="U64">IFERROR(INDEX(Typen!$A$3:$P$128,MATCH($C64,Typen!$A$3:$A$128,0),14):INDEX(Typen!$A$3:$P$128,MATCH(C64,Typen!$A$3:$A$128,0),16),"")</f>
        <v/>
      </c>
      <c r="V64" s="105"/>
      <c r="W64" s="105"/>
      <c r="X64" s="105"/>
      <c r="Y64" s="105"/>
      <c r="Z64" s="105"/>
      <c r="AA64" s="15"/>
      <c r="AB64" s="15"/>
      <c r="AC64" s="15"/>
      <c r="AD64" s="15"/>
      <c r="AE64" s="15"/>
      <c r="AF64" s="15"/>
      <c r="AG64" s="15"/>
      <c r="AH64" s="15"/>
      <c r="AI64" s="15"/>
      <c r="AJ64" s="15"/>
      <c r="AK64" s="15"/>
      <c r="AL64" s="15"/>
      <c r="AM64" s="15"/>
      <c r="AN64" s="15"/>
      <c r="AO64" s="15"/>
      <c r="AP64" s="15"/>
      <c r="AQ64" s="15"/>
      <c r="AR64" s="15"/>
      <c r="AS64" s="15"/>
      <c r="AT64" s="6"/>
      <c r="AU64" s="8"/>
    </row>
    <row r="65" spans="2:47" s="20" customFormat="1">
      <c r="B65" s="40" t="s">
        <v>227</v>
      </c>
      <c r="C65" s="39"/>
      <c r="D65" s="54"/>
      <c r="E65" s="54"/>
      <c r="F65" s="39"/>
      <c r="G65" s="54"/>
      <c r="H65" s="39"/>
      <c r="I65" s="39"/>
      <c r="J65" s="39"/>
      <c r="K65" s="39" t="s">
        <v>228</v>
      </c>
      <c r="L65" s="39"/>
      <c r="M65" s="54"/>
      <c r="N65" s="41"/>
      <c r="O65" s="46"/>
      <c r="P65" s="71"/>
      <c r="Q65" s="71"/>
      <c r="R65" s="71"/>
      <c r="S65" s="71"/>
      <c r="T65" s="46"/>
      <c r="U65" s="105" t="str" cm="1">
        <f t="array" ref="U65">IFERROR(INDEX(Typen!$A$3:$P$128,MATCH($C65,Typen!$A$3:$A$128,0),14):INDEX(Typen!$A$3:$P$128,MATCH(C65,Typen!$A$3:$A$128,0),16),"")</f>
        <v/>
      </c>
      <c r="V65" s="105"/>
      <c r="W65" s="105"/>
      <c r="X65" s="105"/>
      <c r="Y65" s="105"/>
      <c r="Z65" s="105"/>
      <c r="AA65" s="15"/>
      <c r="AB65" s="15"/>
      <c r="AC65" s="15"/>
      <c r="AD65" s="15"/>
      <c r="AE65" s="15"/>
      <c r="AF65" s="15"/>
      <c r="AG65" s="15"/>
      <c r="AH65" s="15"/>
      <c r="AI65" s="15"/>
      <c r="AJ65" s="15"/>
      <c r="AK65" s="15"/>
      <c r="AL65" s="15"/>
      <c r="AM65" s="15"/>
      <c r="AN65" s="15"/>
      <c r="AO65" s="15"/>
      <c r="AP65" s="15"/>
      <c r="AQ65" s="15"/>
      <c r="AR65" s="15"/>
      <c r="AS65" s="15"/>
      <c r="AT65" s="6"/>
      <c r="AU65" s="8"/>
    </row>
    <row r="66" spans="2:47" s="20" customFormat="1" ht="15" customHeight="1">
      <c r="B66" s="21"/>
      <c r="C66" s="21"/>
      <c r="D66" s="21"/>
      <c r="E66" s="13"/>
      <c r="F66" s="11"/>
      <c r="G66" s="11"/>
      <c r="H66" s="11"/>
      <c r="I66" s="21"/>
      <c r="J66" s="11"/>
      <c r="K66" s="21"/>
      <c r="L66" s="21"/>
      <c r="M66" s="21"/>
      <c r="N66" s="22"/>
      <c r="O66" s="46"/>
      <c r="P66" s="46"/>
      <c r="Q66" s="46"/>
      <c r="R66" s="46"/>
      <c r="S66" s="46"/>
      <c r="T66" s="46"/>
      <c r="U66" s="105" t="str" cm="1">
        <f t="array" ref="U66">IFERROR(INDEX(Typen!$A$3:$P$128,MATCH($C66,Typen!$A$3:$A$128,0),14):INDEX(Typen!$A$3:$P$128,MATCH(C66,Typen!$A$3:$A$128,0),16),"")</f>
        <v/>
      </c>
      <c r="V66" s="105"/>
      <c r="W66" s="105"/>
      <c r="X66" s="105"/>
      <c r="Y66" s="105"/>
      <c r="Z66" s="105"/>
      <c r="AA66" s="15"/>
      <c r="AB66" s="15"/>
      <c r="AC66" s="15"/>
      <c r="AD66" s="15"/>
      <c r="AE66" s="15"/>
      <c r="AF66" s="15"/>
      <c r="AG66" s="15"/>
      <c r="AH66" s="15"/>
      <c r="AI66" s="15"/>
      <c r="AJ66" s="15"/>
      <c r="AK66" s="15"/>
      <c r="AL66" s="15"/>
      <c r="AM66" s="15"/>
      <c r="AN66" s="15"/>
      <c r="AO66" s="15"/>
      <c r="AP66" s="15"/>
      <c r="AQ66" s="15"/>
      <c r="AR66" s="15"/>
      <c r="AS66" s="15"/>
      <c r="AT66" s="6"/>
      <c r="AU66" s="8"/>
    </row>
    <row r="67" spans="2:47">
      <c r="O67" s="46"/>
      <c r="P67" s="46"/>
      <c r="Q67" s="46"/>
      <c r="R67" s="46"/>
      <c r="S67" s="46"/>
      <c r="T67" s="46"/>
      <c r="U67" s="105" t="str" cm="1">
        <f t="array" ref="U67">IFERROR(INDEX(Typen!$A$3:$P$128,MATCH($C67,Typen!$A$3:$A$128,0),14):INDEX(Typen!$A$3:$P$128,MATCH(C67,Typen!$A$3:$A$128,0),16),"")</f>
        <v/>
      </c>
      <c r="V67" s="105"/>
      <c r="W67" s="105"/>
      <c r="X67" s="105"/>
      <c r="Y67" s="105"/>
      <c r="Z67" s="105"/>
      <c r="AA67" s="15"/>
      <c r="AB67" s="15"/>
    </row>
    <row r="68" spans="2:47">
      <c r="O68" s="46"/>
      <c r="P68" s="46"/>
      <c r="Q68" s="46"/>
      <c r="R68" s="46"/>
      <c r="S68" s="46"/>
      <c r="T68" s="46"/>
      <c r="U68" s="105" t="str" cm="1">
        <f t="array" ref="U68">IFERROR(INDEX(Typen!$A$3:$P$128,MATCH($C68,Typen!$A$3:$A$128,0),14):INDEX(Typen!$A$3:$P$128,MATCH(C68,Typen!$A$3:$A$128,0),16),"")</f>
        <v/>
      </c>
      <c r="V68" s="105"/>
      <c r="W68" s="105"/>
      <c r="X68" s="105"/>
      <c r="Y68" s="105"/>
      <c r="Z68" s="105"/>
      <c r="AA68" s="15"/>
      <c r="AB68" s="15"/>
    </row>
    <row r="69" spans="2:47">
      <c r="L69" s="18"/>
      <c r="O69" s="46"/>
      <c r="P69" s="46"/>
      <c r="Q69" s="46"/>
      <c r="R69" s="46"/>
      <c r="S69" s="46"/>
      <c r="T69" s="46"/>
      <c r="U69" s="105" t="str" cm="1">
        <f t="array" ref="U69">IFERROR(INDEX(Typen!$A$3:$P$128,MATCH($C69,Typen!$A$3:$A$128,0),14):INDEX(Typen!$A$3:$P$128,MATCH(C69,Typen!$A$3:$A$128,0),16),"")</f>
        <v/>
      </c>
      <c r="V69" s="105"/>
      <c r="W69" s="105"/>
      <c r="X69" s="105"/>
      <c r="Y69" s="105"/>
      <c r="Z69" s="105"/>
      <c r="AA69" s="15"/>
      <c r="AB69" s="15"/>
    </row>
    <row r="70" spans="2:47">
      <c r="O70" s="46"/>
      <c r="P70" s="46"/>
      <c r="Q70" s="46"/>
      <c r="R70" s="46"/>
      <c r="S70" s="46"/>
      <c r="T70" s="46"/>
      <c r="U70" s="105" t="str" cm="1">
        <f t="array" ref="U70">IFERROR(INDEX(Typen!$A$3:$P$128,MATCH($C70,Typen!$A$3:$A$128,0),14):INDEX(Typen!$A$3:$P$128,MATCH(C70,Typen!$A$3:$A$128,0),16),"")</f>
        <v/>
      </c>
      <c r="V70" s="105"/>
      <c r="W70" s="105"/>
      <c r="X70" s="105"/>
      <c r="Y70" s="105"/>
      <c r="Z70" s="105"/>
      <c r="AA70" s="15"/>
      <c r="AB70" s="15"/>
    </row>
    <row r="71" spans="2:47">
      <c r="O71" s="46"/>
      <c r="P71" s="46"/>
      <c r="Q71" s="46"/>
      <c r="R71" s="46"/>
      <c r="S71" s="46"/>
      <c r="T71" s="46"/>
      <c r="U71" s="105" t="str" cm="1">
        <f t="array" ref="U71">IFERROR(INDEX(Typen!$A$3:$P$128,MATCH($C71,Typen!$A$3:$A$128,0),14):INDEX(Typen!$A$3:$P$128,MATCH(C71,Typen!$A$3:$A$128,0),16),"")</f>
        <v/>
      </c>
      <c r="V71" s="105"/>
      <c r="W71" s="105"/>
      <c r="X71" s="105"/>
      <c r="Y71" s="105"/>
      <c r="Z71" s="105"/>
      <c r="AA71" s="15"/>
      <c r="AB71" s="15"/>
    </row>
    <row r="72" spans="2:47">
      <c r="O72" s="46"/>
      <c r="P72" s="46"/>
      <c r="Q72" s="46"/>
      <c r="R72" s="46"/>
      <c r="S72" s="46"/>
      <c r="T72" s="46"/>
      <c r="U72" s="105" t="str" cm="1">
        <f t="array" ref="U72">IFERROR(INDEX(Typen!$A$3:$P$128,MATCH($C72,Typen!$A$3:$A$128,0),14):INDEX(Typen!$A$3:$P$128,MATCH(C72,Typen!$A$3:$A$128,0),16),"")</f>
        <v/>
      </c>
      <c r="V72" s="105"/>
      <c r="W72" s="105"/>
      <c r="X72" s="105"/>
      <c r="Y72" s="105"/>
      <c r="Z72" s="105"/>
      <c r="AA72" s="15"/>
      <c r="AB72" s="15"/>
    </row>
    <row r="73" spans="2:47">
      <c r="O73" s="46"/>
      <c r="P73" s="46"/>
      <c r="Q73" s="46"/>
      <c r="R73" s="46"/>
      <c r="S73" s="46"/>
      <c r="T73" s="46"/>
      <c r="U73" s="105" t="str" cm="1">
        <f t="array" ref="U73">IFERROR(INDEX(Typen!$A$3:$P$128,MATCH($C73,Typen!$A$3:$A$128,0),14):INDEX(Typen!$A$3:$P$128,MATCH(C73,Typen!$A$3:$A$128,0),16),"")</f>
        <v/>
      </c>
      <c r="V73" s="105"/>
      <c r="W73" s="105"/>
      <c r="X73" s="105"/>
      <c r="Y73" s="105"/>
      <c r="Z73" s="105"/>
      <c r="AA73" s="15"/>
      <c r="AB73" s="15"/>
    </row>
    <row r="74" spans="2:47">
      <c r="O74" s="46"/>
      <c r="P74" s="46"/>
      <c r="Q74" s="46"/>
      <c r="R74" s="46"/>
      <c r="S74" s="46"/>
      <c r="T74" s="46"/>
      <c r="U74" s="105" t="str" cm="1">
        <f t="array" ref="U74">IFERROR(INDEX(Typen!$A$3:$P$128,MATCH($C74,Typen!$A$3:$A$128,0),14):INDEX(Typen!$A$3:$P$128,MATCH(C74,Typen!$A$3:$A$128,0),16),"")</f>
        <v/>
      </c>
      <c r="V74" s="105"/>
      <c r="W74" s="105"/>
      <c r="X74" s="105"/>
      <c r="Y74" s="105"/>
      <c r="Z74" s="105"/>
      <c r="AA74" s="15"/>
      <c r="AB74" s="15"/>
    </row>
    <row r="75" spans="2:47">
      <c r="J75" s="21"/>
      <c r="O75" s="46"/>
      <c r="P75" s="46"/>
      <c r="Q75" s="46"/>
      <c r="R75" s="46"/>
      <c r="S75" s="46"/>
      <c r="T75" s="46"/>
      <c r="U75" s="105" t="str" cm="1">
        <f t="array" ref="U75">IFERROR(INDEX(Typen!$A$3:$P$128,MATCH($C75,Typen!$A$3:$A$128,0),14):INDEX(Typen!$A$3:$P$128,MATCH(C75,Typen!$A$3:$A$128,0),16),"")</f>
        <v/>
      </c>
      <c r="V75" s="105"/>
      <c r="W75" s="105"/>
      <c r="X75" s="105"/>
      <c r="Y75" s="105"/>
      <c r="Z75" s="105"/>
      <c r="AA75" s="15"/>
      <c r="AB75" s="15"/>
    </row>
    <row r="76" spans="2:47">
      <c r="O76" s="46"/>
      <c r="P76" s="46"/>
      <c r="Q76" s="46"/>
      <c r="R76" s="46"/>
      <c r="S76" s="46"/>
      <c r="T76" s="46"/>
      <c r="U76" s="105" t="str" cm="1">
        <f t="array" ref="U76">IFERROR(INDEX(Typen!$A$3:$P$128,MATCH($C76,Typen!$A$3:$A$128,0),14):INDEX(Typen!$A$3:$P$128,MATCH(C76,Typen!$A$3:$A$128,0),16),"")</f>
        <v/>
      </c>
      <c r="V76" s="105"/>
      <c r="W76" s="105"/>
      <c r="X76" s="105"/>
      <c r="Y76" s="105"/>
      <c r="Z76" s="105"/>
      <c r="AA76" s="15"/>
      <c r="AB76" s="15"/>
    </row>
    <row r="77" spans="2:47">
      <c r="O77" s="46"/>
      <c r="P77" s="46"/>
      <c r="Q77" s="46"/>
      <c r="R77" s="46"/>
      <c r="S77" s="46"/>
      <c r="T77" s="46"/>
      <c r="U77" s="105" t="str" cm="1">
        <f t="array" ref="U77">IFERROR(INDEX(Typen!$A$3:$P$128,MATCH($C77,Typen!$A$3:$A$128,0),14):INDEX(Typen!$A$3:$P$128,MATCH(C77,Typen!$A$3:$A$128,0),16),"")</f>
        <v/>
      </c>
      <c r="V77" s="105"/>
      <c r="W77" s="105"/>
      <c r="X77" s="105"/>
      <c r="Y77" s="105"/>
      <c r="Z77" s="105"/>
      <c r="AA77" s="15"/>
      <c r="AB77" s="15"/>
    </row>
    <row r="78" spans="2:47">
      <c r="O78" s="46"/>
      <c r="P78" s="46"/>
      <c r="Q78" s="46"/>
      <c r="R78" s="46"/>
      <c r="S78" s="46"/>
      <c r="T78" s="46"/>
      <c r="U78" s="105" t="str" cm="1">
        <f t="array" ref="U78">IFERROR(INDEX(Typen!$A$3:$P$128,MATCH($C78,Typen!$A$3:$A$128,0),14):INDEX(Typen!$A$3:$P$128,MATCH(C78,Typen!$A$3:$A$128,0),16),"")</f>
        <v/>
      </c>
      <c r="V78" s="105"/>
      <c r="W78" s="105"/>
      <c r="X78" s="105"/>
      <c r="Y78" s="105"/>
      <c r="Z78" s="105"/>
      <c r="AA78" s="15"/>
      <c r="AB78" s="15"/>
    </row>
    <row r="79" spans="2:47">
      <c r="O79" s="46"/>
      <c r="P79" s="46"/>
      <c r="Q79" s="46"/>
      <c r="R79" s="46"/>
      <c r="S79" s="46"/>
      <c r="T79" s="46"/>
      <c r="U79" s="105" t="str" cm="1">
        <f t="array" ref="U79">IFERROR(INDEX(Typen!$A$3:$P$128,MATCH($C79,Typen!$A$3:$A$128,0),14):INDEX(Typen!$A$3:$P$128,MATCH(C79,Typen!$A$3:$A$128,0),16),"")</f>
        <v/>
      </c>
      <c r="V79" s="105"/>
      <c r="W79" s="105"/>
      <c r="X79" s="105"/>
      <c r="Y79" s="105"/>
      <c r="Z79" s="105"/>
      <c r="AA79" s="15"/>
      <c r="AB79" s="15"/>
    </row>
    <row r="80" spans="2:47">
      <c r="O80" s="46"/>
      <c r="P80" s="46"/>
      <c r="Q80" s="46"/>
      <c r="R80" s="46"/>
      <c r="S80" s="46"/>
      <c r="T80" s="46"/>
      <c r="U80" s="105" t="str" cm="1">
        <f t="array" ref="U80">IFERROR(INDEX(Typen!$A$3:$P$128,MATCH($C80,Typen!$A$3:$A$128,0),14):INDEX(Typen!$A$3:$P$128,MATCH(C80,Typen!$A$3:$A$128,0),16),"")</f>
        <v/>
      </c>
      <c r="V80" s="105"/>
      <c r="W80" s="105"/>
      <c r="X80" s="105"/>
      <c r="Y80" s="105"/>
      <c r="Z80" s="105"/>
      <c r="AA80" s="15"/>
      <c r="AB80" s="15"/>
    </row>
    <row r="81" spans="15:28">
      <c r="O81" s="46"/>
      <c r="P81" s="46"/>
      <c r="Q81" s="46"/>
      <c r="R81" s="46"/>
      <c r="S81" s="46"/>
      <c r="T81" s="46"/>
      <c r="U81" s="105" t="str" cm="1">
        <f t="array" ref="U81">IFERROR(INDEX(Typen!$A$3:$P$128,MATCH($C81,Typen!$A$3:$A$128,0),14):INDEX(Typen!$A$3:$P$128,MATCH(C81,Typen!$A$3:$A$128,0),16),"")</f>
        <v/>
      </c>
      <c r="V81" s="105"/>
      <c r="W81" s="105"/>
      <c r="X81" s="105"/>
      <c r="Y81" s="105"/>
      <c r="Z81" s="105"/>
      <c r="AA81" s="15"/>
      <c r="AB81" s="15"/>
    </row>
    <row r="82" spans="15:28">
      <c r="O82" s="46"/>
      <c r="P82" s="46"/>
      <c r="Q82" s="46"/>
      <c r="R82" s="46"/>
      <c r="S82" s="46"/>
      <c r="T82" s="46"/>
      <c r="U82" s="105" t="str" cm="1">
        <f t="array" ref="U82">IFERROR(INDEX(Typen!$A$3:$P$128,MATCH($C82,Typen!$A$3:$A$128,0),14):INDEX(Typen!$A$3:$P$128,MATCH(C82,Typen!$A$3:$A$128,0),16),"")</f>
        <v/>
      </c>
      <c r="V82" s="105"/>
      <c r="W82" s="105"/>
      <c r="X82" s="105"/>
      <c r="Y82" s="105"/>
      <c r="Z82" s="105"/>
      <c r="AA82" s="15"/>
      <c r="AB82" s="15"/>
    </row>
    <row r="83" spans="15:28">
      <c r="O83" s="46"/>
      <c r="P83" s="46"/>
      <c r="Q83" s="46"/>
      <c r="R83" s="46"/>
      <c r="S83" s="46"/>
      <c r="T83" s="46"/>
      <c r="U83" s="105" t="str" cm="1">
        <f t="array" ref="U83">IFERROR(INDEX(Typen!$A$3:$P$128,MATCH($C83,Typen!$A$3:$A$128,0),14):INDEX(Typen!$A$3:$P$128,MATCH(C83,Typen!$A$3:$A$128,0),16),"")</f>
        <v/>
      </c>
      <c r="V83" s="105"/>
      <c r="W83" s="105"/>
      <c r="X83" s="105"/>
      <c r="Y83" s="105"/>
      <c r="Z83" s="105"/>
      <c r="AA83" s="15"/>
      <c r="AB83" s="15"/>
    </row>
    <row r="84" spans="15:28">
      <c r="O84" s="46"/>
      <c r="P84" s="46"/>
      <c r="Q84" s="46"/>
      <c r="R84" s="46"/>
      <c r="S84" s="46"/>
      <c r="T84" s="46"/>
      <c r="U84" s="105" t="str" cm="1">
        <f t="array" ref="U84">IFERROR(INDEX(Typen!$A$3:$P$128,MATCH($C84,Typen!$A$3:$A$128,0),14):INDEX(Typen!$A$3:$P$128,MATCH(C84,Typen!$A$3:$A$128,0),16),"")</f>
        <v/>
      </c>
      <c r="V84" s="105"/>
      <c r="W84" s="105"/>
      <c r="X84" s="105"/>
      <c r="Y84" s="105"/>
      <c r="Z84" s="105"/>
      <c r="AA84" s="15"/>
      <c r="AB84" s="15"/>
    </row>
    <row r="85" spans="15:28">
      <c r="O85" s="46"/>
      <c r="P85" s="46"/>
      <c r="Q85" s="46"/>
      <c r="R85" s="46"/>
      <c r="S85" s="46"/>
      <c r="T85" s="46"/>
      <c r="U85" s="105" t="str" cm="1">
        <f t="array" ref="U85">IFERROR(INDEX(Typen!$A$3:$P$128,MATCH($C85,Typen!$A$3:$A$128,0),14):INDEX(Typen!$A$3:$P$128,MATCH(C85,Typen!$A$3:$A$128,0),16),"")</f>
        <v/>
      </c>
      <c r="V85" s="105"/>
      <c r="W85" s="105"/>
      <c r="X85" s="105"/>
      <c r="Y85" s="105"/>
      <c r="Z85" s="105"/>
      <c r="AA85" s="15"/>
      <c r="AB85" s="15"/>
    </row>
    <row r="86" spans="15:28">
      <c r="O86" s="46"/>
      <c r="P86" s="46"/>
      <c r="Q86" s="46"/>
      <c r="R86" s="46"/>
      <c r="S86" s="46"/>
      <c r="T86" s="46"/>
      <c r="U86" s="105" t="str" cm="1">
        <f t="array" ref="U86">IFERROR(INDEX(Typen!$A$3:$P$128,MATCH($C86,Typen!$A$3:$A$128,0),14):INDEX(Typen!$A$3:$P$128,MATCH(C86,Typen!$A$3:$A$128,0),16),"")</f>
        <v/>
      </c>
      <c r="V86" s="105"/>
      <c r="W86" s="105"/>
      <c r="X86" s="105"/>
      <c r="Y86" s="105"/>
      <c r="Z86" s="105"/>
      <c r="AA86" s="15"/>
      <c r="AB86" s="15"/>
    </row>
    <row r="87" spans="15:28">
      <c r="O87" s="46"/>
      <c r="P87" s="46"/>
      <c r="Q87" s="46"/>
      <c r="R87" s="46"/>
      <c r="S87" s="46"/>
      <c r="T87" s="46"/>
      <c r="U87" s="105" t="str" cm="1">
        <f t="array" ref="U87">IFERROR(INDEX(Typen!$A$3:$P$128,MATCH($C87,Typen!$A$3:$A$128,0),14):INDEX(Typen!$A$3:$P$128,MATCH(C87,Typen!$A$3:$A$128,0),16),"")</f>
        <v/>
      </c>
      <c r="V87" s="105"/>
      <c r="W87" s="105"/>
      <c r="X87" s="105"/>
      <c r="Y87" s="105"/>
      <c r="Z87" s="105"/>
      <c r="AA87" s="15"/>
      <c r="AB87" s="15"/>
    </row>
    <row r="88" spans="15:28">
      <c r="O88" s="46"/>
      <c r="P88" s="46"/>
      <c r="Q88" s="46"/>
      <c r="R88" s="46"/>
      <c r="S88" s="46"/>
      <c r="T88" s="46"/>
      <c r="U88" s="105" t="str" cm="1">
        <f t="array" ref="U88">IFERROR(INDEX(Typen!$A$3:$P$128,MATCH($C88,Typen!$A$3:$A$128,0),14):INDEX(Typen!$A$3:$P$128,MATCH(C88,Typen!$A$3:$A$128,0),16),"")</f>
        <v/>
      </c>
      <c r="V88" s="105"/>
      <c r="W88" s="105"/>
      <c r="X88" s="105"/>
      <c r="Y88" s="105"/>
      <c r="Z88" s="105"/>
      <c r="AA88" s="15"/>
      <c r="AB88" s="15"/>
    </row>
    <row r="89" spans="15:28">
      <c r="O89" s="46"/>
      <c r="P89" s="46"/>
      <c r="Q89" s="46"/>
      <c r="R89" s="46"/>
      <c r="S89" s="46"/>
      <c r="T89" s="46"/>
      <c r="U89" s="105" t="str" cm="1">
        <f t="array" ref="U89">IFERROR(INDEX(Typen!$A$3:$P$128,MATCH($C89,Typen!$A$3:$A$128,0),14):INDEX(Typen!$A$3:$P$128,MATCH(C89,Typen!$A$3:$A$128,0),16),"")</f>
        <v/>
      </c>
      <c r="V89" s="105"/>
      <c r="W89" s="105"/>
      <c r="X89" s="105"/>
      <c r="Y89" s="105"/>
      <c r="Z89" s="105"/>
      <c r="AA89" s="15"/>
      <c r="AB89" s="15"/>
    </row>
    <row r="90" spans="15:28">
      <c r="O90" s="46"/>
      <c r="P90" s="46"/>
      <c r="Q90" s="46"/>
      <c r="R90" s="46"/>
      <c r="S90" s="46"/>
      <c r="T90" s="46"/>
      <c r="U90" s="105" t="str" cm="1">
        <f t="array" ref="U90">IFERROR(INDEX(Typen!$A$3:$P$128,MATCH($C90,Typen!$A$3:$A$128,0),14):INDEX(Typen!$A$3:$P$128,MATCH(C90,Typen!$A$3:$A$128,0),16),"")</f>
        <v/>
      </c>
      <c r="V90" s="105"/>
      <c r="W90" s="105"/>
      <c r="X90" s="105"/>
      <c r="Y90" s="105"/>
      <c r="Z90" s="105"/>
      <c r="AA90" s="15"/>
      <c r="AB90" s="15"/>
    </row>
    <row r="91" spans="15:28">
      <c r="O91" s="46"/>
      <c r="P91" s="46"/>
      <c r="Q91" s="46"/>
      <c r="R91" s="46"/>
      <c r="S91" s="46"/>
      <c r="T91" s="46"/>
      <c r="U91" s="105" t="str" cm="1">
        <f t="array" ref="U91">IFERROR(INDEX(Typen!$A$3:$P$128,MATCH($C91,Typen!$A$3:$A$128,0),14):INDEX(Typen!$A$3:$P$128,MATCH(C91,Typen!$A$3:$A$128,0),16),"")</f>
        <v/>
      </c>
      <c r="V91" s="105"/>
      <c r="W91" s="105"/>
      <c r="X91" s="105"/>
      <c r="Y91" s="105"/>
      <c r="Z91" s="105"/>
      <c r="AA91" s="15"/>
      <c r="AB91" s="15"/>
    </row>
    <row r="92" spans="15:28">
      <c r="O92" s="46"/>
      <c r="P92" s="46"/>
      <c r="Q92" s="46"/>
      <c r="R92" s="46"/>
      <c r="S92" s="46"/>
      <c r="T92" s="46"/>
    </row>
    <row r="93" spans="15:28">
      <c r="O93" s="46"/>
      <c r="P93" s="46"/>
      <c r="Q93" s="46"/>
      <c r="R93" s="46"/>
      <c r="S93" s="46"/>
      <c r="T93" s="46"/>
    </row>
    <row r="94" spans="15:28">
      <c r="O94" s="46"/>
      <c r="P94" s="46"/>
      <c r="Q94" s="46"/>
      <c r="R94" s="46"/>
      <c r="S94" s="46"/>
      <c r="T94" s="46"/>
    </row>
  </sheetData>
  <sheetProtection algorithmName="SHA-512" hashValue="L467v/T6w2E3vSSfzDt+etbzpWABHB4VZWFK01yc37NFrOVqM3GATHQvqth9vKnA9kcNqXNWKh9a4p2HhcewBQ==" saltValue="ngTBtC9jfH+sjuziZfpedQ==" spinCount="100000" sheet="1" objects="1" scenarios="1"/>
  <dataConsolidate/>
  <mergeCells count="92">
    <mergeCell ref="B10:C11"/>
    <mergeCell ref="D11:N11"/>
    <mergeCell ref="J7:M7"/>
    <mergeCell ref="K20:N20"/>
    <mergeCell ref="B23:J23"/>
    <mergeCell ref="K19:N19"/>
    <mergeCell ref="E7:H7"/>
    <mergeCell ref="K22:N22"/>
    <mergeCell ref="P1:S2"/>
    <mergeCell ref="B17:C17"/>
    <mergeCell ref="B18:C20"/>
    <mergeCell ref="B21:C21"/>
    <mergeCell ref="B22:C22"/>
    <mergeCell ref="I12:J12"/>
    <mergeCell ref="I13:J14"/>
    <mergeCell ref="I15:J15"/>
    <mergeCell ref="I16:J16"/>
    <mergeCell ref="I17:J17"/>
    <mergeCell ref="I18:J18"/>
    <mergeCell ref="I19:J22"/>
    <mergeCell ref="B9:C9"/>
    <mergeCell ref="D22:H22"/>
    <mergeCell ref="K21:N21"/>
    <mergeCell ref="D19:H19"/>
    <mergeCell ref="H24:H25"/>
    <mergeCell ref="E24:E25"/>
    <mergeCell ref="F24:G24"/>
    <mergeCell ref="B64:N64"/>
    <mergeCell ref="B24:B25"/>
    <mergeCell ref="C24:D25"/>
    <mergeCell ref="B49:N49"/>
    <mergeCell ref="D57:M57"/>
    <mergeCell ref="B59:N59"/>
    <mergeCell ref="B58:N58"/>
    <mergeCell ref="B60:N60"/>
    <mergeCell ref="B61:N61"/>
    <mergeCell ref="B54:N54"/>
    <mergeCell ref="D50:E50"/>
    <mergeCell ref="D51:E51"/>
    <mergeCell ref="J24:J25"/>
    <mergeCell ref="B63:N63"/>
    <mergeCell ref="I24:I25"/>
    <mergeCell ref="B62:N62"/>
    <mergeCell ref="B4:F4"/>
    <mergeCell ref="B7:D7"/>
    <mergeCell ref="B6:D6"/>
    <mergeCell ref="D15:H15"/>
    <mergeCell ref="D52:E52"/>
    <mergeCell ref="D53:E53"/>
    <mergeCell ref="J6:M6"/>
    <mergeCell ref="B16:C16"/>
    <mergeCell ref="B12:C12"/>
    <mergeCell ref="B13:C15"/>
    <mergeCell ref="D20:H20"/>
    <mergeCell ref="D21:H21"/>
    <mergeCell ref="D18:H18"/>
    <mergeCell ref="E6:H6"/>
    <mergeCell ref="E5:H5"/>
    <mergeCell ref="D9:H9"/>
    <mergeCell ref="D16:H16"/>
    <mergeCell ref="D12:H12"/>
    <mergeCell ref="D13:H13"/>
    <mergeCell ref="D14:H14"/>
    <mergeCell ref="D10:N10"/>
    <mergeCell ref="K24:K27"/>
    <mergeCell ref="L24:L27"/>
    <mergeCell ref="M24:M27"/>
    <mergeCell ref="K23:M23"/>
    <mergeCell ref="N24:N26"/>
    <mergeCell ref="F2:I2"/>
    <mergeCell ref="J2:M2"/>
    <mergeCell ref="K17:N17"/>
    <mergeCell ref="K18:N18"/>
    <mergeCell ref="K15:N15"/>
    <mergeCell ref="K16:N16"/>
    <mergeCell ref="J9:K9"/>
    <mergeCell ref="M9:N9"/>
    <mergeCell ref="K12:N12"/>
    <mergeCell ref="K13:N13"/>
    <mergeCell ref="K14:N14"/>
    <mergeCell ref="J3:M3"/>
    <mergeCell ref="J4:M4"/>
    <mergeCell ref="J5:M5"/>
    <mergeCell ref="D17:H17"/>
    <mergeCell ref="B5:D5"/>
    <mergeCell ref="P54:S54"/>
    <mergeCell ref="P46:S46"/>
    <mergeCell ref="P20:S20"/>
    <mergeCell ref="P9:S9"/>
    <mergeCell ref="P33:S33"/>
    <mergeCell ref="P44:S44"/>
    <mergeCell ref="P21:R21"/>
  </mergeCells>
  <phoneticPr fontId="4" type="noConversion"/>
  <conditionalFormatting sqref="B23">
    <cfRule type="expression" dxfId="43" priority="234">
      <formula>$AB$25&lt;&gt;0</formula>
    </cfRule>
  </conditionalFormatting>
  <conditionalFormatting sqref="B28:C48 N28:N48">
    <cfRule type="expression" dxfId="42" priority="233">
      <formula>$Y28</formula>
    </cfRule>
  </conditionalFormatting>
  <conditionalFormatting sqref="B24:K27">
    <cfRule type="expression" dxfId="41" priority="4">
      <formula>$AB$25&lt;&gt;0</formula>
    </cfRule>
  </conditionalFormatting>
  <conditionalFormatting sqref="B50:N53 B28:N48">
    <cfRule type="expression" dxfId="40" priority="15">
      <formula>AND($X28=FALSE,$Y28=FALSE)</formula>
    </cfRule>
  </conditionalFormatting>
  <conditionalFormatting sqref="D50:E53 D28:D48">
    <cfRule type="expression" dxfId="39" priority="18">
      <formula>$AB28</formula>
    </cfRule>
    <cfRule type="expression" dxfId="38" priority="17">
      <formula>$AA28</formula>
    </cfRule>
  </conditionalFormatting>
  <conditionalFormatting sqref="D50:E53">
    <cfRule type="expression" dxfId="33" priority="10">
      <formula>$AD50</formula>
    </cfRule>
    <cfRule type="expression" dxfId="32" priority="11">
      <formula>INT($D50)&lt;&gt;$D50</formula>
    </cfRule>
  </conditionalFormatting>
  <conditionalFormatting sqref="D28:M48">
    <cfRule type="expression" dxfId="31" priority="12">
      <formula>$Y28</formula>
    </cfRule>
  </conditionalFormatting>
  <conditionalFormatting sqref="D50:E53 E28:E48">
    <cfRule type="expression" dxfId="30" priority="21">
      <formula>$AC28</formula>
    </cfRule>
  </conditionalFormatting>
  <conditionalFormatting sqref="E28:E48">
    <cfRule type="expression" dxfId="29" priority="230">
      <formula>AND($X28,$E28=$D28+(IF(RIGHT($C28,3)="45°",8,0)))</formula>
    </cfRule>
  </conditionalFormatting>
  <conditionalFormatting sqref="F28:F48">
    <cfRule type="expression" dxfId="28" priority="22">
      <formula>$AD28</formula>
    </cfRule>
  </conditionalFormatting>
  <conditionalFormatting sqref="G28:G48">
    <cfRule type="expression" dxfId="27" priority="23">
      <formula>$AE28</formula>
    </cfRule>
  </conditionalFormatting>
  <conditionalFormatting sqref="H50:H53 H28:H48">
    <cfRule type="expression" dxfId="26" priority="24">
      <formula>$AF28</formula>
    </cfRule>
    <cfRule type="expression" dxfId="25" priority="25">
      <formula>$AG28</formula>
    </cfRule>
    <cfRule type="expression" dxfId="23" priority="29">
      <formula>$AI28</formula>
    </cfRule>
    <cfRule type="expression" dxfId="22" priority="26">
      <formula>$AH28</formula>
    </cfRule>
  </conditionalFormatting>
  <conditionalFormatting sqref="I28:I48">
    <cfRule type="expression" dxfId="21" priority="2">
      <formula>$AK28</formula>
    </cfRule>
    <cfRule type="expression" dxfId="20" priority="236">
      <formula>OR($AJ28,$AL28,$AM28)</formula>
    </cfRule>
  </conditionalFormatting>
  <conditionalFormatting sqref="J50:J53 J28:J48">
    <cfRule type="expression" dxfId="17" priority="34">
      <formula>$AN28</formula>
    </cfRule>
  </conditionalFormatting>
  <conditionalFormatting sqref="J50:J53">
    <cfRule type="expression" dxfId="15" priority="68">
      <formula>AND($C50&lt;&gt;"",ISNUMBER(_xlfn.NUMBERVALUE(RIGHT(LEFT($C50,8),5))))</formula>
    </cfRule>
  </conditionalFormatting>
  <conditionalFormatting sqref="K28:K48">
    <cfRule type="expression" dxfId="14" priority="38">
      <formula>$AP28</formula>
    </cfRule>
    <cfRule type="expression" dxfId="13" priority="37">
      <formula>$AO28</formula>
    </cfRule>
    <cfRule type="expression" dxfId="12" priority="228">
      <formula>OR(EXACT($K28,_xlfn.ANCHORARRAY($U28)))</formula>
    </cfRule>
  </conditionalFormatting>
  <conditionalFormatting sqref="J50:J53 N50:N53 L50:L53 B50:C53 K28:N48 B28:C48">
    <cfRule type="expression" dxfId="10" priority="232">
      <formula>$X28</formula>
    </cfRule>
  </conditionalFormatting>
  <conditionalFormatting sqref="L50:L53 L28:L48">
    <cfRule type="expression" dxfId="9" priority="42">
      <formula>$AR28</formula>
    </cfRule>
    <cfRule type="expression" dxfId="8" priority="39" stopIfTrue="1">
      <formula>$AQ28</formula>
    </cfRule>
  </conditionalFormatting>
  <conditionalFormatting sqref="M24:M26 M27:N27">
    <cfRule type="expression" dxfId="7" priority="235">
      <formula>$AB$25&lt;&gt;0</formula>
    </cfRule>
  </conditionalFormatting>
  <conditionalFormatting sqref="M28:M48">
    <cfRule type="expression" dxfId="6" priority="43">
      <formula>$AS28</formula>
    </cfRule>
  </conditionalFormatting>
  <conditionalFormatting sqref="N23:N24">
    <cfRule type="expression" dxfId="5" priority="5">
      <formula>$AB$25&lt;&gt;0</formula>
    </cfRule>
  </conditionalFormatting>
  <conditionalFormatting sqref="N50:N53 N28:N48">
    <cfRule type="expression" dxfId="4" priority="47">
      <formula>$AT28</formula>
    </cfRule>
  </conditionalFormatting>
  <conditionalFormatting sqref="X28:Y53">
    <cfRule type="cellIs" dxfId="3" priority="231" operator="equal">
      <formula>TRUE</formula>
    </cfRule>
  </conditionalFormatting>
  <conditionalFormatting sqref="AA28:AK48">
    <cfRule type="cellIs" dxfId="2" priority="1" operator="equal">
      <formula>TRUE</formula>
    </cfRule>
  </conditionalFormatting>
  <conditionalFormatting sqref="AL28:AT28 AL29:AP48 AA49:AP53 AQ29:AT53">
    <cfRule type="cellIs" dxfId="1" priority="3" operator="equal">
      <formula>TRUE</formula>
    </cfRule>
  </conditionalFormatting>
  <dataValidations xWindow="712" yWindow="594" count="8">
    <dataValidation type="decimal" operator="greaterThanOrEqual" allowBlank="1" showInputMessage="1" showErrorMessage="1" errorTitle="Ausführungswarnung" error="Reduktion der Überdeckung nur nach Rücksprache mit Ingenieurteam möglich." promptTitle="Zusätzliche Dämmung" prompt="zusätzlich zur Überdeckung gemäss Dokumenation_x000a_in Schritten von 0.5 cm." sqref="F28:G48" xr:uid="{5C2B44C7-353A-4017-9AA6-B4C53DD381D1}">
      <formula1>0</formula1>
    </dataValidation>
    <dataValidation type="list" errorStyle="warning" allowBlank="1" showInputMessage="1" errorTitle="SeismoLock" error="Bitte beachten Sie unsere Dokumentation oder wenden Sie sich ich an unser Ingenieurteam." sqref="K28:K48" xr:uid="{4B5A8123-3BF4-F246-A118-38F1E645A3D2}">
      <formula1>$U28:$W28</formula1>
    </dataValidation>
    <dataValidation type="whole" errorStyle="warning" operator="greaterThan" allowBlank="1" showInputMessage="1" showErrorMessage="1" errorTitle="Anzahl" error="Nur ganzzahlige Anzahl möglich." sqref="N50:N53 N28:N48" xr:uid="{1740642B-2E49-435A-BAEA-B3A680285D76}">
      <formula1>0</formula1>
    </dataValidation>
    <dataValidation allowBlank="1" showInputMessage="1" showErrorMessage="1" promptTitle="Verankerung" prompt="siehe Dokumentation_x000a_N-Typen:  lv = 140 oder 220 mm_x000a_UZ-Typen:  lv = 160 mm_x000a_BSH, BMH, BLH:  lv = T-30 mm_x000a_BSV, BMV, BLV:  lv = D-30 mm_x000a_USH, UMH, ULH:  lv = T-25 mm_x000a_USV, UMV, ULV:  lv = D-25 mm" sqref="I28:I48" xr:uid="{51D3CF69-C86F-49FF-B872-E22E95066A0B}"/>
    <dataValidation type="list" allowBlank="1" showInputMessage="1" promptTitle="Elementlängen" prompt="Standardlängen sind am wirtschaftlichsten; Zwischenräume mit BASYSOL auffüllen._x000a_Längen 1.01 m bis 1.05 m vermeiden._x000a_Maximale Länge:_x000a_- Steinwolle 1.40 m_x000a_- Styrodur 1.25 m_x000a_- Foamglas 1.20 m" sqref="H28:H48" xr:uid="{791AB417-BE3D-4102-AEDB-E3551EB0D0CD}">
      <formula1>$Z28</formula1>
    </dataValidation>
    <dataValidation type="list" allowBlank="1" showInputMessage="1" promptTitle="BASYSOL Länge" prompt="Meterware bestellen, am Bau zuschneiden." sqref="H50:H53" xr:uid="{B6A21E1B-48FB-4FBC-8714-4F0903EEE47E}">
      <formula1>$Z50</formula1>
    </dataValidation>
    <dataValidation type="whole" operator="greaterThan" allowBlank="1" showInputMessage="1" showErrorMessage="1" errorTitle="Dstat" error="Die statische Höhe der Elemente ist in Stufen von ganzen Zentimetern möglich. " sqref="D28:D48" xr:uid="{9A541A5B-F094-4069-9B69-20D081A6F0D3}">
      <formula1>0</formula1>
    </dataValidation>
    <dataValidation type="decimal" operator="greaterThan" allowBlank="1" showInputMessage="1" showErrorMessage="1" errorTitle="Dstat" error="Die statische Höhe der Elemente ist in Stufen von ganzen Zentimetern möglich. " promptTitle="Höhe Zwischendämmung" prompt="gemäss Dokumenation in Schritten von 0.5 cm." sqref="D50:E53" xr:uid="{D9FE45B2-CE63-4D00-97E4-25AB9AB96C35}">
      <formula1>0</formula1>
    </dataValidation>
  </dataValidations>
  <hyperlinks>
    <hyperlink ref="E6" r:id="rId1" xr:uid="{999C8F6B-A506-4D36-B40B-CEC821BB0801}"/>
    <hyperlink ref="E7" r:id="rId2" xr:uid="{C11F7470-5CCE-4A93-BF69-C1EA61273D10}"/>
    <hyperlink ref="N6" r:id="rId3" xr:uid="{79FF4C3C-5353-460D-A222-772C23A47A5F}"/>
    <hyperlink ref="N7" r:id="rId4" xr:uid="{49EFB8ED-3ADA-4823-9EF9-AA8AAD29F79B}"/>
    <hyperlink ref="N5" r:id="rId5" xr:uid="{B5150A31-E2D3-4882-850A-4E2ADD1805A4}"/>
    <hyperlink ref="N4" r:id="rId6" xr:uid="{564FF9AC-033B-4E82-8A8B-0D9E4578E933}"/>
    <hyperlink ref="N3" r:id="rId7" xr:uid="{063A58CC-D8F0-41B7-9A4E-E2B1DB97F1DF}"/>
    <hyperlink ref="N2" r:id="rId8" xr:uid="{FDA1BC42-7C45-406A-B854-68DBE1B6B430}"/>
  </hyperlinks>
  <pageMargins left="0.59055118110236204" right="0.31496062992126" top="0.31496062992126" bottom="0.31496062992126" header="0.31496062992126" footer="0.31496062992126"/>
  <pageSetup paperSize="9" orientation="portrait" r:id="rId9"/>
  <drawing r:id="rId1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87" id="{58CD99A0-2C64-499C-AF96-997262545ACF}">
            <xm:f>VLOOKUP($C28,Typen!$A$3:$G$127,7,0)="D"</xm:f>
            <x14:dxf>
              <numFmt numFmtId="172" formatCode="\-\ \D00"/>
            </x14:dxf>
          </x14:cfRule>
          <x14:cfRule type="expression" priority="227" id="{9D16DA83-86FB-4349-9FB0-2781DDF4C757}">
            <xm:f>AND($D28&gt;=VLOOKUP($C28,Typen!$A$2:$F$127,5,0),$D28&lt;=VLOOKUP($C28,Typen!$A$2:$F$127,6,0),OR(EXACT($D28,Typen!$R$3:$R$12)))</xm:f>
            <x14:dxf>
              <font>
                <color auto="1"/>
              </font>
            </x14:dxf>
          </x14:cfRule>
          <x14:cfRule type="expression" priority="188" id="{00AA6680-044F-4F6E-92D2-CFE21C6566D8}">
            <xm:f>VLOOKUP($C28,Typen!$A$3:$G$127,7,0)="H"</xm:f>
            <x14:dxf>
              <numFmt numFmtId="169" formatCode="\-\ &quot;H&quot;00"/>
            </x14:dxf>
          </x14:cfRule>
          <xm:sqref>D28:D48</xm:sqref>
        </x14:conditionalFormatting>
        <x14:conditionalFormatting xmlns:xm="http://schemas.microsoft.com/office/excel/2006/main">
          <x14:cfRule type="expression" priority="222" id="{953ECFC5-E71E-47A0-892B-44830491E780}">
            <xm:f>OR(EXACT($D50,Typen!$R$3:$R$12))</xm:f>
            <x14:dxf>
              <font>
                <color auto="1"/>
              </font>
            </x14:dxf>
          </x14:cfRule>
          <xm:sqref>D50:D53</xm:sqref>
        </x14:conditionalFormatting>
        <x14:conditionalFormatting xmlns:xm="http://schemas.microsoft.com/office/excel/2006/main">
          <x14:cfRule type="expression" priority="201" id="{95E082B3-0BC5-4853-99D2-B927DBD402ED}">
            <xm:f>H28=VLOOKUP(C28,Typen!$A$2:$B$127,2,0)</xm:f>
            <x14:dxf>
              <font>
                <color auto="1"/>
              </font>
            </x14:dxf>
          </x14:cfRule>
          <xm:sqref>H50:H53 H28:H48</xm:sqref>
        </x14:conditionalFormatting>
        <x14:conditionalFormatting xmlns:xm="http://schemas.microsoft.com/office/excel/2006/main">
          <x14:cfRule type="expression" priority="238" id="{D5E56AD4-DD82-4DB5-8C44-7FB00F6BAFF9}">
            <xm:f>VLOOKUP($C28,Typen!$A$3:$H$127,8,0)&lt;&gt;TRUE</xm:f>
            <x14:dxf>
              <font>
                <b/>
                <i val="0"/>
                <strike val="0"/>
                <color auto="1"/>
              </font>
              <fill>
                <patternFill patternType="lightUp">
                  <fgColor theme="1" tint="0.499984740745262"/>
                  <bgColor auto="1"/>
                </patternFill>
              </fill>
            </x14:dxf>
          </x14:cfRule>
          <x14:cfRule type="expression" priority="239" id="{EC007A91-0D94-4E76-A512-9EBA3ABD9B59}">
            <xm:f>AND($X28,VLOOKUP($C28,Typen!$A$3:$H$127,8,0))</xm:f>
            <x14:dxf>
              <font>
                <color auto="1"/>
              </font>
            </x14:dxf>
          </x14:cfRule>
          <xm:sqref>I28:I48</xm:sqref>
        </x14:conditionalFormatting>
        <x14:conditionalFormatting xmlns:xm="http://schemas.microsoft.com/office/excel/2006/main">
          <x14:cfRule type="expression" priority="226" id="{3FE3E335-DB13-4E20-9959-409F29626ECE}">
            <xm:f>AND($J28=Typen!$L$3,$X28)</xm:f>
            <x14:dxf>
              <font>
                <color auto="1"/>
              </font>
            </x14:dxf>
          </x14:cfRule>
          <xm:sqref>J50:J53 J28:J48</xm:sqref>
        </x14:conditionalFormatting>
        <x14:conditionalFormatting xmlns:xm="http://schemas.microsoft.com/office/excel/2006/main">
          <x14:cfRule type="expression" priority="99" id="{0CAFB310-A469-4A49-A23A-7E8AF6D2A0A4}">
            <xm:f>OR($C28="",VLOOKUP($C28,Typen!$A$2:$O$127,11,0)=0)</xm:f>
            <x14:dxf>
              <font>
                <b val="0"/>
                <i/>
                <color auto="1"/>
              </font>
              <fill>
                <patternFill patternType="lightUp">
                  <fgColor theme="1" tint="0.499984740745262"/>
                  <bgColor theme="0"/>
                </patternFill>
              </fill>
            </x14:dxf>
          </x14:cfRule>
          <xm:sqref>K28:K48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xWindow="712" yWindow="594" count="5">
        <x14:dataValidation type="list" allowBlank="1" xr:uid="{9FCC0231-F441-44E2-9A9A-2AFD4D175825}">
          <x14:formula1>
            <xm:f>Typen!$A$120:$A$127</xm:f>
          </x14:formula1>
          <xm:sqref>C50:C53</xm:sqref>
        </x14:dataValidation>
        <x14:dataValidation type="list" allowBlank="1" showInputMessage="1" xr:uid="{DB1B903D-6185-4BA4-992D-852B04DCE201}">
          <x14:formula1>
            <xm:f>Typen!$A$2:$A$119</xm:f>
          </x14:formula1>
          <xm:sqref>C28:C48</xm:sqref>
        </x14:dataValidation>
        <x14:dataValidation type="list" allowBlank="1" showInputMessage="1" showErrorMessage="1" promptTitle="Eigenschaften von Dämmaterial" prompt="- Steinwolle: Standard, REI 60/120 RF1_x000a_- Styrodur: unempfindlich gegen Feuchtigkeit, kein Brandschutz_x000a_- Foamglas: unempfindlich gegen Feuchtigkeit, REI 60/120 RF1" xr:uid="{E129741F-4AA3-4CE8-ABBE-649FCE996C2A}">
          <x14:formula1>
            <xm:f>Typen!$L$3:$L$5</xm:f>
          </x14:formula1>
          <xm:sqref>J50:J53 J28:J48</xm:sqref>
        </x14:dataValidation>
        <x14:dataValidation type="list" allowBlank="1" showInputMessage="1" showErrorMessage="1" xr:uid="{EEFBF394-EB6A-48E8-96E7-2AECB52E199C}">
          <x14:formula1>
            <xm:f>Typen!$S$3:$S$4</xm:f>
          </x14:formula1>
          <xm:sqref>M28:M48</xm:sqref>
        </x14:dataValidation>
        <x14:dataValidation type="list" allowBlank="1" showInputMessage="1" promptTitle="FireLock" prompt="Für Bauteile von mindestens 20 cm_x000a_und Dämmaterial Steinwolle oder Foamglas" xr:uid="{1004D922-5FE7-4D4A-8781-A44E37541CD7}">
          <x14:formula1>
            <xm:f>Typen!$S$3:$S$4</xm:f>
          </x14:formula1>
          <xm:sqref>L50:L53 L28:L48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3D0D48-0B5D-4BD7-8D8B-8D4D8B14B717}">
  <sheetPr codeName="Tabelle2"/>
  <dimension ref="A1:W127"/>
  <sheetViews>
    <sheetView zoomScaleNormal="100" zoomScaleSheetLayoutView="145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I117" sqref="I117"/>
    </sheetView>
  </sheetViews>
  <sheetFormatPr baseColWidth="10" defaultColWidth="11.42578125" defaultRowHeight="12.75"/>
  <cols>
    <col min="1" max="1" width="12.42578125" bestFit="1" customWidth="1"/>
    <col min="2" max="2" width="10.85546875" style="3"/>
    <col min="3" max="4" width="9.42578125" style="3" customWidth="1"/>
    <col min="5" max="6" width="9.42578125" style="16" customWidth="1"/>
    <col min="7" max="7" width="10.28515625" style="2" bestFit="1" customWidth="1"/>
    <col min="8" max="8" width="6.7109375" style="2" bestFit="1" customWidth="1"/>
    <col min="9" max="9" width="6.42578125" style="2" bestFit="1" customWidth="1"/>
    <col min="10" max="10" width="7.140625" style="2" bestFit="1" customWidth="1"/>
    <col min="11" max="11" width="12.5703125" bestFit="1" customWidth="1"/>
    <col min="12" max="12" width="10.28515625" bestFit="1" customWidth="1"/>
    <col min="13" max="13" width="6.140625" bestFit="1" customWidth="1"/>
    <col min="14" max="14" width="8" style="60" customWidth="1"/>
    <col min="15" max="16" width="8" style="61" customWidth="1"/>
    <col min="17" max="17" width="11.42578125" style="2"/>
    <col min="18" max="18" width="15" style="2" bestFit="1" customWidth="1"/>
  </cols>
  <sheetData>
    <row r="1" spans="1:19" s="55" customFormat="1">
      <c r="A1" s="55" t="s">
        <v>72</v>
      </c>
      <c r="B1" s="56" t="s">
        <v>73</v>
      </c>
      <c r="C1" s="56" t="s">
        <v>74</v>
      </c>
      <c r="D1" s="56" t="s">
        <v>75</v>
      </c>
      <c r="E1" s="58" t="s">
        <v>36</v>
      </c>
      <c r="F1" s="58" t="s">
        <v>37</v>
      </c>
      <c r="G1" s="57" t="s">
        <v>76</v>
      </c>
      <c r="H1" s="57" t="s">
        <v>77</v>
      </c>
      <c r="I1" s="57" t="s">
        <v>78</v>
      </c>
      <c r="J1" s="57" t="s">
        <v>79</v>
      </c>
      <c r="K1" s="55" t="s">
        <v>80</v>
      </c>
      <c r="L1" s="55" t="s">
        <v>81</v>
      </c>
      <c r="M1" s="55" t="s">
        <v>75</v>
      </c>
      <c r="N1" s="59" t="s">
        <v>82</v>
      </c>
      <c r="O1" s="59" t="s">
        <v>83</v>
      </c>
      <c r="P1" s="59" t="s">
        <v>84</v>
      </c>
      <c r="Q1" s="57" t="s">
        <v>85</v>
      </c>
      <c r="R1" s="57" t="s">
        <v>86</v>
      </c>
      <c r="S1" s="55" t="s">
        <v>87</v>
      </c>
    </row>
    <row r="2" spans="1:19">
      <c r="A2" s="1"/>
    </row>
    <row r="3" spans="1:19">
      <c r="A3" s="1" t="s">
        <v>88</v>
      </c>
      <c r="B3" s="3">
        <v>1</v>
      </c>
      <c r="C3" s="3">
        <v>0.5</v>
      </c>
      <c r="D3" s="3">
        <v>1.4</v>
      </c>
      <c r="E3" s="16">
        <v>15</v>
      </c>
      <c r="F3" s="16">
        <v>60</v>
      </c>
      <c r="G3" s="12"/>
      <c r="K3" s="1" t="str">
        <f t="shared" ref="K3:K13" si="0">$L$3</f>
        <v>laine de pierre</v>
      </c>
      <c r="L3" t="s">
        <v>220</v>
      </c>
      <c r="M3" s="3">
        <v>1.4</v>
      </c>
      <c r="N3" s="93"/>
      <c r="O3" s="63" t="s">
        <v>52</v>
      </c>
      <c r="P3" s="63" t="s">
        <v>89</v>
      </c>
      <c r="Q3" s="12" t="b">
        <v>1</v>
      </c>
      <c r="R3" s="2">
        <v>15</v>
      </c>
    </row>
    <row r="4" spans="1:19">
      <c r="A4" s="1" t="s">
        <v>90</v>
      </c>
      <c r="B4" s="3">
        <v>1</v>
      </c>
      <c r="C4" s="3">
        <v>0.5</v>
      </c>
      <c r="D4" s="3">
        <v>1.4</v>
      </c>
      <c r="E4" s="16">
        <v>15</v>
      </c>
      <c r="F4" s="16">
        <v>60</v>
      </c>
      <c r="G4" s="12"/>
      <c r="K4" s="1" t="str">
        <f t="shared" si="0"/>
        <v>laine de pierre</v>
      </c>
      <c r="L4" t="s">
        <v>45</v>
      </c>
      <c r="M4" s="3">
        <v>1.25</v>
      </c>
      <c r="N4" s="93"/>
      <c r="O4" s="63" t="s">
        <v>52</v>
      </c>
      <c r="P4" s="63" t="s">
        <v>89</v>
      </c>
      <c r="Q4" s="12" t="b">
        <v>1</v>
      </c>
      <c r="R4" s="2">
        <v>16</v>
      </c>
      <c r="S4" s="1" t="s">
        <v>221</v>
      </c>
    </row>
    <row r="5" spans="1:19">
      <c r="A5" s="1" t="s">
        <v>91</v>
      </c>
      <c r="B5" s="3">
        <v>1</v>
      </c>
      <c r="C5" s="3">
        <v>0.4</v>
      </c>
      <c r="D5" s="3">
        <v>1.4</v>
      </c>
      <c r="E5" s="16">
        <v>15</v>
      </c>
      <c r="F5" s="16">
        <v>60</v>
      </c>
      <c r="G5" s="12"/>
      <c r="K5" s="1" t="str">
        <f t="shared" si="0"/>
        <v>laine de pierre</v>
      </c>
      <c r="L5" t="s">
        <v>92</v>
      </c>
      <c r="M5" s="3">
        <v>1.2</v>
      </c>
      <c r="N5" s="93"/>
      <c r="O5" s="63" t="s">
        <v>52</v>
      </c>
      <c r="P5" s="63" t="s">
        <v>89</v>
      </c>
      <c r="Q5" s="12" t="b">
        <v>1</v>
      </c>
      <c r="R5" s="2">
        <v>18</v>
      </c>
    </row>
    <row r="6" spans="1:19">
      <c r="A6" s="1" t="s">
        <v>50</v>
      </c>
      <c r="B6" s="3">
        <v>1</v>
      </c>
      <c r="C6" s="3">
        <v>0.5</v>
      </c>
      <c r="D6" s="3">
        <v>1.4</v>
      </c>
      <c r="E6" s="16">
        <v>15</v>
      </c>
      <c r="F6" s="16">
        <v>60</v>
      </c>
      <c r="G6" s="12"/>
      <c r="K6" s="1" t="str">
        <f t="shared" si="0"/>
        <v>laine de pierre</v>
      </c>
      <c r="N6" s="93"/>
      <c r="O6" s="63" t="s">
        <v>52</v>
      </c>
      <c r="P6" s="63" t="s">
        <v>89</v>
      </c>
      <c r="Q6" s="12" t="b">
        <v>1</v>
      </c>
      <c r="R6" s="2">
        <v>20</v>
      </c>
    </row>
    <row r="7" spans="1:19">
      <c r="A7" s="1" t="s">
        <v>93</v>
      </c>
      <c r="B7" s="3">
        <v>1</v>
      </c>
      <c r="C7" s="3">
        <v>0.6</v>
      </c>
      <c r="D7" s="3">
        <v>1.4</v>
      </c>
      <c r="E7" s="16">
        <v>15</v>
      </c>
      <c r="F7" s="16">
        <v>60</v>
      </c>
      <c r="G7" s="12"/>
      <c r="K7" s="1" t="str">
        <f t="shared" si="0"/>
        <v>laine de pierre</v>
      </c>
      <c r="N7" s="62"/>
      <c r="O7" s="63" t="s">
        <v>52</v>
      </c>
      <c r="P7" s="63" t="s">
        <v>89</v>
      </c>
      <c r="Q7" s="12" t="b">
        <v>1</v>
      </c>
      <c r="R7" s="2">
        <v>22</v>
      </c>
    </row>
    <row r="8" spans="1:19">
      <c r="A8" s="1" t="s">
        <v>94</v>
      </c>
      <c r="B8" s="3">
        <v>1</v>
      </c>
      <c r="C8" s="3">
        <v>0.7</v>
      </c>
      <c r="D8" s="3">
        <v>1.4</v>
      </c>
      <c r="E8" s="16">
        <v>15</v>
      </c>
      <c r="F8" s="16">
        <v>60</v>
      </c>
      <c r="G8" s="12"/>
      <c r="K8" s="1" t="str">
        <f t="shared" si="0"/>
        <v>laine de pierre</v>
      </c>
      <c r="N8" s="62"/>
      <c r="O8" s="63" t="s">
        <v>52</v>
      </c>
      <c r="P8" s="63" t="s">
        <v>89</v>
      </c>
      <c r="Q8" s="12" t="b">
        <v>1</v>
      </c>
      <c r="R8" s="2">
        <v>24</v>
      </c>
    </row>
    <row r="9" spans="1:19">
      <c r="A9" s="1" t="s">
        <v>95</v>
      </c>
      <c r="B9" s="3">
        <v>1</v>
      </c>
      <c r="C9" s="3">
        <v>0.8</v>
      </c>
      <c r="D9" s="3">
        <v>1.4</v>
      </c>
      <c r="E9" s="16">
        <v>15</v>
      </c>
      <c r="F9" s="16">
        <v>60</v>
      </c>
      <c r="G9" s="12"/>
      <c r="K9" s="1" t="str">
        <f t="shared" si="0"/>
        <v>laine de pierre</v>
      </c>
      <c r="N9" s="62"/>
      <c r="O9" s="63" t="s">
        <v>52</v>
      </c>
      <c r="P9" s="63" t="s">
        <v>89</v>
      </c>
      <c r="Q9" s="12" t="b">
        <v>1</v>
      </c>
      <c r="R9" s="2">
        <v>25</v>
      </c>
    </row>
    <row r="10" spans="1:19">
      <c r="A10" s="1" t="s">
        <v>51</v>
      </c>
      <c r="B10" s="3">
        <v>1</v>
      </c>
      <c r="C10" s="3">
        <v>0.9</v>
      </c>
      <c r="D10" s="3">
        <v>1.4</v>
      </c>
      <c r="E10" s="16">
        <v>15</v>
      </c>
      <c r="F10" s="16">
        <v>60</v>
      </c>
      <c r="G10" s="12"/>
      <c r="K10" s="1" t="str">
        <f t="shared" si="0"/>
        <v>laine de pierre</v>
      </c>
      <c r="N10" s="62"/>
      <c r="O10" s="63"/>
      <c r="P10" s="63"/>
      <c r="Q10" s="12" t="b">
        <v>1</v>
      </c>
      <c r="R10" s="2">
        <v>26</v>
      </c>
    </row>
    <row r="11" spans="1:19">
      <c r="A11" s="1" t="s">
        <v>96</v>
      </c>
      <c r="B11" s="14">
        <v>0.52</v>
      </c>
      <c r="C11" s="3">
        <v>0.52</v>
      </c>
      <c r="D11" s="3">
        <v>1</v>
      </c>
      <c r="E11" s="16">
        <v>15</v>
      </c>
      <c r="F11" s="16">
        <v>60</v>
      </c>
      <c r="G11" s="12"/>
      <c r="K11" s="1" t="str">
        <f t="shared" si="0"/>
        <v>laine de pierre</v>
      </c>
      <c r="N11" s="62"/>
      <c r="O11" s="62"/>
      <c r="P11" s="62"/>
      <c r="Q11" s="12" t="b">
        <v>1</v>
      </c>
      <c r="R11" s="2">
        <v>28</v>
      </c>
    </row>
    <row r="12" spans="1:19">
      <c r="A12" s="1" t="s">
        <v>54</v>
      </c>
      <c r="B12" s="14">
        <v>0.62</v>
      </c>
      <c r="C12" s="3">
        <v>0.62</v>
      </c>
      <c r="D12" s="3">
        <v>1</v>
      </c>
      <c r="E12" s="16">
        <v>15</v>
      </c>
      <c r="F12" s="16">
        <v>60</v>
      </c>
      <c r="G12" s="12"/>
      <c r="K12" s="1" t="str">
        <f t="shared" si="0"/>
        <v>laine de pierre</v>
      </c>
      <c r="N12" s="62"/>
      <c r="O12" s="62"/>
      <c r="P12" s="62"/>
      <c r="Q12" s="12" t="b">
        <v>1</v>
      </c>
      <c r="R12" s="2">
        <v>30</v>
      </c>
    </row>
    <row r="13" spans="1:19">
      <c r="A13" s="1" t="s">
        <v>97</v>
      </c>
      <c r="B13" s="14">
        <v>0.62</v>
      </c>
      <c r="C13" s="3">
        <v>0.62</v>
      </c>
      <c r="D13" s="3">
        <v>1</v>
      </c>
      <c r="E13" s="16">
        <v>15</v>
      </c>
      <c r="F13" s="16">
        <v>60</v>
      </c>
      <c r="G13" s="12"/>
      <c r="K13" s="1" t="str">
        <f t="shared" si="0"/>
        <v>laine de pierre</v>
      </c>
      <c r="N13" s="62"/>
      <c r="O13" s="62"/>
      <c r="P13" s="62"/>
      <c r="Q13" s="12" t="b">
        <v>1</v>
      </c>
    </row>
    <row r="14" spans="1:19">
      <c r="A14" s="1"/>
      <c r="G14" s="12"/>
      <c r="K14" s="1"/>
      <c r="N14" s="62"/>
      <c r="O14" s="63"/>
      <c r="P14" s="63"/>
      <c r="Q14" s="12"/>
    </row>
    <row r="15" spans="1:19">
      <c r="A15" s="1" t="s">
        <v>98</v>
      </c>
      <c r="B15" s="3">
        <v>1</v>
      </c>
      <c r="C15" s="3">
        <v>0.5</v>
      </c>
      <c r="D15" s="3">
        <v>1.4</v>
      </c>
      <c r="E15" s="16">
        <v>15</v>
      </c>
      <c r="F15" s="16">
        <v>60</v>
      </c>
      <c r="G15" s="12"/>
      <c r="K15" s="1" t="str">
        <f t="shared" ref="K15:K25" si="1">$L$3</f>
        <v>laine de pierre</v>
      </c>
      <c r="N15" s="62"/>
      <c r="O15" s="63" t="s">
        <v>52</v>
      </c>
      <c r="P15" s="63" t="s">
        <v>89</v>
      </c>
      <c r="Q15" s="12" t="b">
        <v>1</v>
      </c>
    </row>
    <row r="16" spans="1:19">
      <c r="A16" s="1" t="s">
        <v>99</v>
      </c>
      <c r="B16" s="3">
        <v>1</v>
      </c>
      <c r="C16" s="3">
        <v>0.5</v>
      </c>
      <c r="D16" s="3">
        <v>1.4</v>
      </c>
      <c r="E16" s="16">
        <v>15</v>
      </c>
      <c r="F16" s="16">
        <v>60</v>
      </c>
      <c r="G16" s="12"/>
      <c r="K16" s="1" t="str">
        <f t="shared" si="1"/>
        <v>laine de pierre</v>
      </c>
      <c r="N16" s="62"/>
      <c r="O16" s="63" t="s">
        <v>52</v>
      </c>
      <c r="P16" s="63" t="s">
        <v>89</v>
      </c>
      <c r="Q16" s="12" t="b">
        <v>1</v>
      </c>
    </row>
    <row r="17" spans="1:17">
      <c r="A17" s="1" t="s">
        <v>100</v>
      </c>
      <c r="B17" s="3">
        <v>1</v>
      </c>
      <c r="C17" s="3">
        <v>0.4</v>
      </c>
      <c r="D17" s="3">
        <v>1.4</v>
      </c>
      <c r="E17" s="16">
        <v>15</v>
      </c>
      <c r="F17" s="16">
        <v>60</v>
      </c>
      <c r="G17" s="12"/>
      <c r="K17" s="1" t="str">
        <f t="shared" si="1"/>
        <v>laine de pierre</v>
      </c>
      <c r="N17" s="62"/>
      <c r="O17" s="63" t="s">
        <v>52</v>
      </c>
      <c r="P17" s="63" t="s">
        <v>89</v>
      </c>
      <c r="Q17" s="12" t="b">
        <v>1</v>
      </c>
    </row>
    <row r="18" spans="1:17">
      <c r="A18" s="1" t="s">
        <v>101</v>
      </c>
      <c r="B18" s="3">
        <v>1</v>
      </c>
      <c r="C18" s="3">
        <v>0.5</v>
      </c>
      <c r="D18" s="3">
        <v>1.4</v>
      </c>
      <c r="E18" s="16">
        <v>15</v>
      </c>
      <c r="F18" s="16">
        <v>60</v>
      </c>
      <c r="G18" s="12"/>
      <c r="K18" s="1" t="str">
        <f t="shared" si="1"/>
        <v>laine de pierre</v>
      </c>
      <c r="N18" s="62"/>
      <c r="O18" s="63" t="s">
        <v>52</v>
      </c>
      <c r="P18" s="63" t="s">
        <v>89</v>
      </c>
      <c r="Q18" s="12" t="b">
        <v>1</v>
      </c>
    </row>
    <row r="19" spans="1:17">
      <c r="A19" s="1" t="s">
        <v>102</v>
      </c>
      <c r="B19" s="3">
        <v>1</v>
      </c>
      <c r="C19" s="3">
        <v>0.6</v>
      </c>
      <c r="D19" s="3">
        <v>1.4</v>
      </c>
      <c r="E19" s="16">
        <v>15</v>
      </c>
      <c r="F19" s="16">
        <v>60</v>
      </c>
      <c r="G19" s="12"/>
      <c r="K19" s="1" t="str">
        <f t="shared" si="1"/>
        <v>laine de pierre</v>
      </c>
      <c r="N19" s="62"/>
      <c r="O19" s="63" t="s">
        <v>52</v>
      </c>
      <c r="P19" s="63" t="s">
        <v>89</v>
      </c>
      <c r="Q19" s="12" t="b">
        <v>1</v>
      </c>
    </row>
    <row r="20" spans="1:17">
      <c r="A20" s="1" t="s">
        <v>103</v>
      </c>
      <c r="B20" s="3">
        <v>1</v>
      </c>
      <c r="C20" s="3">
        <v>0.7</v>
      </c>
      <c r="D20" s="3">
        <v>1.4</v>
      </c>
      <c r="E20" s="16">
        <v>15</v>
      </c>
      <c r="F20" s="16">
        <v>60</v>
      </c>
      <c r="G20" s="12"/>
      <c r="K20" s="1" t="str">
        <f t="shared" si="1"/>
        <v>laine de pierre</v>
      </c>
      <c r="N20" s="62"/>
      <c r="O20" s="63" t="s">
        <v>52</v>
      </c>
      <c r="P20" s="63" t="s">
        <v>89</v>
      </c>
      <c r="Q20" s="12" t="b">
        <v>1</v>
      </c>
    </row>
    <row r="21" spans="1:17">
      <c r="A21" s="1" t="s">
        <v>104</v>
      </c>
      <c r="B21" s="3">
        <v>1</v>
      </c>
      <c r="C21" s="3">
        <v>0.8</v>
      </c>
      <c r="D21" s="3">
        <v>1.4</v>
      </c>
      <c r="E21" s="16">
        <v>15</v>
      </c>
      <c r="F21" s="16">
        <v>60</v>
      </c>
      <c r="G21" s="12"/>
      <c r="K21" s="1" t="str">
        <f t="shared" si="1"/>
        <v>laine de pierre</v>
      </c>
      <c r="N21" s="62"/>
      <c r="O21" s="63" t="s">
        <v>52</v>
      </c>
      <c r="P21" s="63" t="s">
        <v>89</v>
      </c>
      <c r="Q21" s="12" t="b">
        <v>1</v>
      </c>
    </row>
    <row r="22" spans="1:17">
      <c r="A22" s="1" t="s">
        <v>105</v>
      </c>
      <c r="B22" s="3">
        <v>1</v>
      </c>
      <c r="C22" s="3">
        <v>0.9</v>
      </c>
      <c r="D22" s="3">
        <v>1.4</v>
      </c>
      <c r="E22" s="16">
        <v>15</v>
      </c>
      <c r="F22" s="16">
        <v>60</v>
      </c>
      <c r="G22" s="12"/>
      <c r="K22" s="1" t="str">
        <f t="shared" si="1"/>
        <v>laine de pierre</v>
      </c>
      <c r="N22" s="62"/>
      <c r="O22" s="63"/>
      <c r="P22" s="63"/>
      <c r="Q22" s="12" t="b">
        <v>1</v>
      </c>
    </row>
    <row r="23" spans="1:17">
      <c r="A23" s="1" t="s">
        <v>106</v>
      </c>
      <c r="B23" s="14">
        <v>0.52</v>
      </c>
      <c r="C23" s="3">
        <v>0.52</v>
      </c>
      <c r="D23" s="3">
        <v>1</v>
      </c>
      <c r="E23" s="16">
        <v>15</v>
      </c>
      <c r="F23" s="16">
        <v>60</v>
      </c>
      <c r="G23" s="12"/>
      <c r="K23" s="1" t="str">
        <f t="shared" si="1"/>
        <v>laine de pierre</v>
      </c>
      <c r="N23" s="62"/>
      <c r="O23" s="62"/>
      <c r="P23" s="62"/>
      <c r="Q23" s="12" t="b">
        <v>1</v>
      </c>
    </row>
    <row r="24" spans="1:17">
      <c r="A24" s="1" t="s">
        <v>107</v>
      </c>
      <c r="B24" s="14">
        <v>0.62</v>
      </c>
      <c r="C24" s="3">
        <v>0.62</v>
      </c>
      <c r="D24" s="3">
        <v>1</v>
      </c>
      <c r="E24" s="16">
        <v>15</v>
      </c>
      <c r="F24" s="16">
        <v>60</v>
      </c>
      <c r="G24" s="12"/>
      <c r="K24" s="1" t="str">
        <f t="shared" si="1"/>
        <v>laine de pierre</v>
      </c>
      <c r="N24" s="62"/>
      <c r="O24" s="62"/>
      <c r="P24" s="62"/>
      <c r="Q24" s="12" t="b">
        <v>1</v>
      </c>
    </row>
    <row r="25" spans="1:17">
      <c r="A25" s="1" t="s">
        <v>108</v>
      </c>
      <c r="B25" s="14">
        <v>0.62</v>
      </c>
      <c r="C25" s="3">
        <v>0.62</v>
      </c>
      <c r="D25" s="3">
        <v>1</v>
      </c>
      <c r="E25" s="16">
        <v>15</v>
      </c>
      <c r="F25" s="16">
        <v>60</v>
      </c>
      <c r="G25" s="12"/>
      <c r="K25" s="1" t="str">
        <f t="shared" si="1"/>
        <v>laine de pierre</v>
      </c>
      <c r="N25" s="62"/>
      <c r="O25" s="62"/>
      <c r="P25" s="62"/>
      <c r="Q25" s="12" t="b">
        <v>1</v>
      </c>
    </row>
    <row r="26" spans="1:17">
      <c r="A26" s="1"/>
      <c r="G26" s="12"/>
      <c r="K26" s="1"/>
      <c r="N26" s="62"/>
      <c r="O26" s="63"/>
      <c r="P26" s="63"/>
      <c r="Q26" s="12"/>
    </row>
    <row r="27" spans="1:17">
      <c r="A27" s="1" t="s">
        <v>109</v>
      </c>
      <c r="B27" s="3">
        <v>1</v>
      </c>
      <c r="C27" s="3">
        <v>0.5</v>
      </c>
      <c r="D27" s="3">
        <v>1.4</v>
      </c>
      <c r="E27" s="16">
        <v>15</v>
      </c>
      <c r="F27" s="16">
        <v>60</v>
      </c>
      <c r="G27" s="12"/>
      <c r="K27" s="1" t="str">
        <f t="shared" ref="K27:K37" si="2">$L$3</f>
        <v>laine de pierre</v>
      </c>
      <c r="N27" s="62"/>
      <c r="O27" s="63" t="s">
        <v>52</v>
      </c>
      <c r="P27" s="63" t="s">
        <v>89</v>
      </c>
      <c r="Q27" s="12" t="b">
        <v>1</v>
      </c>
    </row>
    <row r="28" spans="1:17">
      <c r="A28" s="1" t="s">
        <v>110</v>
      </c>
      <c r="B28" s="3">
        <v>1</v>
      </c>
      <c r="C28" s="3">
        <v>0.5</v>
      </c>
      <c r="D28" s="3">
        <v>1.4</v>
      </c>
      <c r="E28" s="16">
        <v>15</v>
      </c>
      <c r="F28" s="16">
        <v>60</v>
      </c>
      <c r="G28" s="12"/>
      <c r="K28" s="1" t="str">
        <f t="shared" si="2"/>
        <v>laine de pierre</v>
      </c>
      <c r="N28" s="62"/>
      <c r="O28" s="63" t="s">
        <v>52</v>
      </c>
      <c r="P28" s="63" t="s">
        <v>89</v>
      </c>
      <c r="Q28" s="12" t="b">
        <v>1</v>
      </c>
    </row>
    <row r="29" spans="1:17">
      <c r="A29" s="1" t="s">
        <v>111</v>
      </c>
      <c r="B29" s="3">
        <v>1</v>
      </c>
      <c r="C29" s="3">
        <v>0.4</v>
      </c>
      <c r="D29" s="3">
        <v>1.4</v>
      </c>
      <c r="E29" s="16">
        <v>15</v>
      </c>
      <c r="F29" s="16">
        <v>60</v>
      </c>
      <c r="G29" s="12"/>
      <c r="K29" s="1" t="str">
        <f t="shared" si="2"/>
        <v>laine de pierre</v>
      </c>
      <c r="N29" s="62"/>
      <c r="O29" s="63" t="s">
        <v>52</v>
      </c>
      <c r="P29" s="63" t="s">
        <v>89</v>
      </c>
      <c r="Q29" s="12" t="b">
        <v>1</v>
      </c>
    </row>
    <row r="30" spans="1:17">
      <c r="A30" s="1" t="s">
        <v>112</v>
      </c>
      <c r="B30" s="3">
        <v>1</v>
      </c>
      <c r="C30" s="3">
        <v>0.5</v>
      </c>
      <c r="D30" s="3">
        <v>1.4</v>
      </c>
      <c r="E30" s="16">
        <v>15</v>
      </c>
      <c r="F30" s="16">
        <v>60</v>
      </c>
      <c r="G30" s="12"/>
      <c r="K30" s="1" t="str">
        <f t="shared" si="2"/>
        <v>laine de pierre</v>
      </c>
      <c r="N30" s="62"/>
      <c r="O30" s="63" t="s">
        <v>52</v>
      </c>
      <c r="P30" s="63" t="s">
        <v>89</v>
      </c>
      <c r="Q30" s="12" t="b">
        <v>1</v>
      </c>
    </row>
    <row r="31" spans="1:17">
      <c r="A31" s="1" t="s">
        <v>113</v>
      </c>
      <c r="B31" s="3">
        <v>1</v>
      </c>
      <c r="C31" s="3">
        <v>0.6</v>
      </c>
      <c r="D31" s="3">
        <v>1.4</v>
      </c>
      <c r="E31" s="16">
        <v>15</v>
      </c>
      <c r="F31" s="16">
        <v>60</v>
      </c>
      <c r="G31" s="12"/>
      <c r="K31" s="1" t="str">
        <f t="shared" si="2"/>
        <v>laine de pierre</v>
      </c>
      <c r="N31" s="62"/>
      <c r="O31" s="63" t="s">
        <v>52</v>
      </c>
      <c r="P31" s="63" t="s">
        <v>89</v>
      </c>
      <c r="Q31" s="12" t="b">
        <v>1</v>
      </c>
    </row>
    <row r="32" spans="1:17">
      <c r="A32" s="1" t="s">
        <v>114</v>
      </c>
      <c r="B32" s="3">
        <v>1</v>
      </c>
      <c r="C32" s="3">
        <v>0.7</v>
      </c>
      <c r="D32" s="3">
        <v>1.4</v>
      </c>
      <c r="E32" s="16">
        <v>15</v>
      </c>
      <c r="F32" s="16">
        <v>60</v>
      </c>
      <c r="G32" s="12"/>
      <c r="K32" s="1" t="str">
        <f t="shared" si="2"/>
        <v>laine de pierre</v>
      </c>
      <c r="N32" s="62"/>
      <c r="O32" s="63" t="s">
        <v>52</v>
      </c>
      <c r="P32" s="63" t="s">
        <v>89</v>
      </c>
      <c r="Q32" s="12" t="b">
        <v>1</v>
      </c>
    </row>
    <row r="33" spans="1:17">
      <c r="A33" s="1" t="s">
        <v>115</v>
      </c>
      <c r="B33" s="3">
        <v>1</v>
      </c>
      <c r="C33" s="3">
        <v>0.8</v>
      </c>
      <c r="D33" s="3">
        <v>1.4</v>
      </c>
      <c r="E33" s="16">
        <v>15</v>
      </c>
      <c r="F33" s="16">
        <v>60</v>
      </c>
      <c r="G33" s="12"/>
      <c r="K33" s="1" t="str">
        <f t="shared" si="2"/>
        <v>laine de pierre</v>
      </c>
      <c r="N33" s="62"/>
      <c r="O33" s="63" t="s">
        <v>52</v>
      </c>
      <c r="P33" s="63" t="s">
        <v>89</v>
      </c>
      <c r="Q33" s="12" t="b">
        <v>1</v>
      </c>
    </row>
    <row r="34" spans="1:17">
      <c r="A34" s="1" t="s">
        <v>116</v>
      </c>
      <c r="B34" s="3">
        <v>1</v>
      </c>
      <c r="C34" s="3">
        <v>0.9</v>
      </c>
      <c r="D34" s="3">
        <v>1.4</v>
      </c>
      <c r="E34" s="16">
        <v>15</v>
      </c>
      <c r="F34" s="16">
        <v>60</v>
      </c>
      <c r="G34" s="12"/>
      <c r="K34" s="1" t="str">
        <f t="shared" si="2"/>
        <v>laine de pierre</v>
      </c>
      <c r="N34" s="62"/>
      <c r="O34" s="63"/>
      <c r="P34" s="63"/>
      <c r="Q34" s="12" t="b">
        <v>1</v>
      </c>
    </row>
    <row r="35" spans="1:17">
      <c r="A35" s="1" t="s">
        <v>117</v>
      </c>
      <c r="B35" s="14">
        <v>0.52</v>
      </c>
      <c r="C35" s="3">
        <v>0.52</v>
      </c>
      <c r="D35" s="3">
        <v>1</v>
      </c>
      <c r="E35" s="16">
        <v>15</v>
      </c>
      <c r="F35" s="16">
        <v>60</v>
      </c>
      <c r="G35" s="12"/>
      <c r="K35" s="1" t="str">
        <f t="shared" si="2"/>
        <v>laine de pierre</v>
      </c>
      <c r="N35" s="62"/>
      <c r="O35" s="62"/>
      <c r="P35" s="62"/>
      <c r="Q35" s="12" t="b">
        <v>1</v>
      </c>
    </row>
    <row r="36" spans="1:17">
      <c r="A36" s="1" t="s">
        <v>118</v>
      </c>
      <c r="B36" s="14">
        <v>0.62</v>
      </c>
      <c r="C36" s="3">
        <v>0.62</v>
      </c>
      <c r="D36" s="3">
        <v>1</v>
      </c>
      <c r="E36" s="16">
        <v>15</v>
      </c>
      <c r="F36" s="16">
        <v>60</v>
      </c>
      <c r="G36" s="12"/>
      <c r="K36" s="1" t="str">
        <f t="shared" si="2"/>
        <v>laine de pierre</v>
      </c>
      <c r="N36" s="62"/>
      <c r="O36" s="62"/>
      <c r="P36" s="62"/>
      <c r="Q36" s="12" t="b">
        <v>1</v>
      </c>
    </row>
    <row r="37" spans="1:17">
      <c r="A37" s="1" t="s">
        <v>119</v>
      </c>
      <c r="B37" s="14">
        <v>0.62</v>
      </c>
      <c r="C37" s="3">
        <v>0.62</v>
      </c>
      <c r="D37" s="3">
        <v>1</v>
      </c>
      <c r="E37" s="16">
        <v>15</v>
      </c>
      <c r="F37" s="16">
        <v>60</v>
      </c>
      <c r="G37" s="12"/>
      <c r="K37" s="1" t="str">
        <f t="shared" si="2"/>
        <v>laine de pierre</v>
      </c>
      <c r="N37" s="62"/>
      <c r="O37" s="62"/>
      <c r="P37" s="62"/>
      <c r="Q37" s="12" t="b">
        <v>1</v>
      </c>
    </row>
    <row r="38" spans="1:17">
      <c r="A38" s="1"/>
      <c r="G38" s="12"/>
      <c r="K38" s="1"/>
      <c r="N38" s="62"/>
      <c r="O38" s="63"/>
      <c r="P38" s="63"/>
      <c r="Q38" s="12"/>
    </row>
    <row r="39" spans="1:17">
      <c r="A39" s="1" t="s">
        <v>120</v>
      </c>
      <c r="B39" s="3">
        <v>1</v>
      </c>
      <c r="C39" s="3">
        <v>0.5</v>
      </c>
      <c r="D39" s="3">
        <v>1.4</v>
      </c>
      <c r="E39" s="16">
        <v>15</v>
      </c>
      <c r="F39" s="16">
        <v>60</v>
      </c>
      <c r="G39" s="12" t="s">
        <v>121</v>
      </c>
      <c r="K39" s="1" t="str">
        <f t="shared" ref="K39:K49" si="3">$L$3</f>
        <v>laine de pierre</v>
      </c>
      <c r="N39" s="62"/>
      <c r="O39" s="63" t="s">
        <v>52</v>
      </c>
      <c r="P39" s="63" t="s">
        <v>89</v>
      </c>
      <c r="Q39" s="12" t="b">
        <v>0</v>
      </c>
    </row>
    <row r="40" spans="1:17">
      <c r="A40" s="1" t="s">
        <v>122</v>
      </c>
      <c r="B40" s="3">
        <v>1</v>
      </c>
      <c r="C40" s="3">
        <v>0.5</v>
      </c>
      <c r="D40" s="3">
        <v>1.4</v>
      </c>
      <c r="E40" s="16">
        <v>15</v>
      </c>
      <c r="F40" s="16">
        <v>60</v>
      </c>
      <c r="G40" s="12" t="s">
        <v>121</v>
      </c>
      <c r="K40" s="1" t="str">
        <f t="shared" si="3"/>
        <v>laine de pierre</v>
      </c>
      <c r="N40" s="62"/>
      <c r="O40" s="63" t="s">
        <v>52</v>
      </c>
      <c r="P40" s="63" t="s">
        <v>89</v>
      </c>
      <c r="Q40" s="12" t="b">
        <v>0</v>
      </c>
    </row>
    <row r="41" spans="1:17">
      <c r="A41" s="1" t="s">
        <v>123</v>
      </c>
      <c r="B41" s="3">
        <v>1</v>
      </c>
      <c r="C41" s="3">
        <v>0.4</v>
      </c>
      <c r="D41" s="3">
        <v>1.4</v>
      </c>
      <c r="E41" s="16">
        <v>15</v>
      </c>
      <c r="F41" s="16">
        <v>60</v>
      </c>
      <c r="G41" s="12" t="s">
        <v>121</v>
      </c>
      <c r="K41" s="1" t="str">
        <f t="shared" si="3"/>
        <v>laine de pierre</v>
      </c>
      <c r="N41" s="62"/>
      <c r="O41" s="63" t="s">
        <v>52</v>
      </c>
      <c r="P41" s="63" t="s">
        <v>89</v>
      </c>
      <c r="Q41" s="12" t="b">
        <v>0</v>
      </c>
    </row>
    <row r="42" spans="1:17">
      <c r="A42" s="1" t="s">
        <v>124</v>
      </c>
      <c r="B42" s="3">
        <v>1</v>
      </c>
      <c r="C42" s="3">
        <v>0.5</v>
      </c>
      <c r="D42" s="3">
        <v>1.4</v>
      </c>
      <c r="E42" s="16">
        <v>15</v>
      </c>
      <c r="F42" s="16">
        <v>60</v>
      </c>
      <c r="G42" s="12" t="s">
        <v>121</v>
      </c>
      <c r="K42" s="1" t="str">
        <f t="shared" si="3"/>
        <v>laine de pierre</v>
      </c>
      <c r="N42" s="62"/>
      <c r="O42" s="63" t="s">
        <v>52</v>
      </c>
      <c r="P42" s="63" t="s">
        <v>89</v>
      </c>
      <c r="Q42" s="12" t="b">
        <v>0</v>
      </c>
    </row>
    <row r="43" spans="1:17">
      <c r="A43" s="1" t="s">
        <v>53</v>
      </c>
      <c r="B43" s="3">
        <v>1</v>
      </c>
      <c r="C43" s="3">
        <v>0.6</v>
      </c>
      <c r="D43" s="3">
        <v>1.4</v>
      </c>
      <c r="E43" s="16">
        <v>15</v>
      </c>
      <c r="F43" s="16">
        <v>60</v>
      </c>
      <c r="G43" s="12" t="s">
        <v>121</v>
      </c>
      <c r="K43" s="1" t="str">
        <f t="shared" si="3"/>
        <v>laine de pierre</v>
      </c>
      <c r="N43" s="62"/>
      <c r="O43" s="63" t="s">
        <v>52</v>
      </c>
      <c r="P43" s="63" t="s">
        <v>89</v>
      </c>
      <c r="Q43" s="12" t="b">
        <v>0</v>
      </c>
    </row>
    <row r="44" spans="1:17">
      <c r="A44" s="1" t="s">
        <v>125</v>
      </c>
      <c r="B44" s="3">
        <v>1</v>
      </c>
      <c r="C44" s="3">
        <v>0.7</v>
      </c>
      <c r="D44" s="3">
        <v>1.4</v>
      </c>
      <c r="E44" s="16">
        <v>15</v>
      </c>
      <c r="F44" s="16">
        <v>60</v>
      </c>
      <c r="G44" s="12" t="s">
        <v>121</v>
      </c>
      <c r="K44" s="1" t="str">
        <f t="shared" si="3"/>
        <v>laine de pierre</v>
      </c>
      <c r="N44" s="62"/>
      <c r="O44" s="63" t="s">
        <v>52</v>
      </c>
      <c r="P44" s="63" t="s">
        <v>89</v>
      </c>
      <c r="Q44" s="12" t="b">
        <v>0</v>
      </c>
    </row>
    <row r="45" spans="1:17">
      <c r="A45" s="1" t="s">
        <v>126</v>
      </c>
      <c r="B45" s="3">
        <v>1</v>
      </c>
      <c r="C45" s="3">
        <v>0.8</v>
      </c>
      <c r="D45" s="3">
        <v>1.4</v>
      </c>
      <c r="E45" s="16">
        <v>15</v>
      </c>
      <c r="F45" s="16">
        <v>60</v>
      </c>
      <c r="G45" s="12" t="s">
        <v>121</v>
      </c>
      <c r="K45" s="1" t="str">
        <f t="shared" si="3"/>
        <v>laine de pierre</v>
      </c>
      <c r="N45" s="62"/>
      <c r="O45" s="63" t="s">
        <v>52</v>
      </c>
      <c r="P45" s="63" t="s">
        <v>89</v>
      </c>
      <c r="Q45" s="12" t="b">
        <v>0</v>
      </c>
    </row>
    <row r="46" spans="1:17">
      <c r="A46" s="1" t="s">
        <v>127</v>
      </c>
      <c r="B46" s="3">
        <v>1</v>
      </c>
      <c r="C46" s="3">
        <v>0.9</v>
      </c>
      <c r="D46" s="3">
        <v>1.4</v>
      </c>
      <c r="E46" s="16">
        <v>15</v>
      </c>
      <c r="F46" s="16">
        <v>60</v>
      </c>
      <c r="G46" s="12" t="s">
        <v>121</v>
      </c>
      <c r="K46" s="1" t="str">
        <f t="shared" si="3"/>
        <v>laine de pierre</v>
      </c>
      <c r="N46" s="62"/>
      <c r="O46" s="63"/>
      <c r="P46" s="63"/>
      <c r="Q46" s="12" t="b">
        <v>0</v>
      </c>
    </row>
    <row r="47" spans="1:17">
      <c r="A47" s="1" t="s">
        <v>128</v>
      </c>
      <c r="B47" s="14">
        <v>0.52</v>
      </c>
      <c r="C47" s="3">
        <v>0.52</v>
      </c>
      <c r="D47" s="3">
        <v>1</v>
      </c>
      <c r="E47" s="16">
        <v>15</v>
      </c>
      <c r="F47" s="16">
        <v>60</v>
      </c>
      <c r="G47" s="12" t="s">
        <v>121</v>
      </c>
      <c r="K47" s="1" t="str">
        <f t="shared" si="3"/>
        <v>laine de pierre</v>
      </c>
      <c r="N47" s="62"/>
      <c r="O47" s="62"/>
      <c r="P47" s="62"/>
      <c r="Q47" s="12" t="b">
        <v>0</v>
      </c>
    </row>
    <row r="48" spans="1:17">
      <c r="A48" s="1" t="s">
        <v>129</v>
      </c>
      <c r="B48" s="14">
        <v>0.62</v>
      </c>
      <c r="C48" s="3">
        <v>0.62</v>
      </c>
      <c r="D48" s="3">
        <v>1</v>
      </c>
      <c r="E48" s="16">
        <v>15</v>
      </c>
      <c r="F48" s="16">
        <v>60</v>
      </c>
      <c r="G48" s="12" t="s">
        <v>121</v>
      </c>
      <c r="K48" s="1" t="str">
        <f t="shared" si="3"/>
        <v>laine de pierre</v>
      </c>
      <c r="N48" s="62"/>
      <c r="O48" s="62"/>
      <c r="P48" s="62"/>
      <c r="Q48" s="12" t="b">
        <v>0</v>
      </c>
    </row>
    <row r="49" spans="1:17">
      <c r="A49" s="1" t="s">
        <v>130</v>
      </c>
      <c r="B49" s="14">
        <v>0.62</v>
      </c>
      <c r="C49" s="3">
        <v>0.62</v>
      </c>
      <c r="D49" s="3">
        <v>1</v>
      </c>
      <c r="E49" s="16">
        <v>15</v>
      </c>
      <c r="F49" s="16">
        <v>60</v>
      </c>
      <c r="G49" s="12" t="s">
        <v>121</v>
      </c>
      <c r="K49" s="1" t="str">
        <f t="shared" si="3"/>
        <v>laine de pierre</v>
      </c>
      <c r="N49" s="62"/>
      <c r="O49" s="62"/>
      <c r="P49" s="62"/>
      <c r="Q49" s="12" t="b">
        <v>0</v>
      </c>
    </row>
    <row r="50" spans="1:17">
      <c r="A50" s="1"/>
      <c r="G50" s="12"/>
      <c r="K50" s="1"/>
      <c r="N50" s="62"/>
      <c r="O50" s="62"/>
      <c r="P50" s="62"/>
      <c r="Q50" s="12"/>
    </row>
    <row r="51" spans="1:17">
      <c r="A51" s="1" t="s">
        <v>131</v>
      </c>
      <c r="B51" s="3">
        <v>1</v>
      </c>
      <c r="C51" s="3">
        <v>0.2</v>
      </c>
      <c r="D51" s="3">
        <v>1.4</v>
      </c>
      <c r="E51" s="16">
        <v>16</v>
      </c>
      <c r="F51" s="16">
        <v>60</v>
      </c>
      <c r="G51" s="12"/>
      <c r="K51" s="1" t="str">
        <f t="shared" ref="K51:K58" si="4">$L$3</f>
        <v>laine de pierre</v>
      </c>
      <c r="N51" s="62"/>
      <c r="O51" s="62"/>
      <c r="P51" s="62"/>
      <c r="Q51" s="12" t="b">
        <v>1</v>
      </c>
    </row>
    <row r="52" spans="1:17">
      <c r="A52" s="1" t="s">
        <v>132</v>
      </c>
      <c r="B52" s="3">
        <v>1</v>
      </c>
      <c r="C52" s="3">
        <v>0.2</v>
      </c>
      <c r="D52" s="3">
        <v>1.4</v>
      </c>
      <c r="E52" s="16">
        <v>16</v>
      </c>
      <c r="F52" s="16">
        <v>60</v>
      </c>
      <c r="G52" s="12"/>
      <c r="K52" s="1" t="str">
        <f t="shared" si="4"/>
        <v>laine de pierre</v>
      </c>
      <c r="N52" s="62"/>
      <c r="O52" s="62"/>
      <c r="P52" s="62"/>
      <c r="Q52" s="12" t="b">
        <v>1</v>
      </c>
    </row>
    <row r="53" spans="1:17">
      <c r="A53" s="1" t="s">
        <v>133</v>
      </c>
      <c r="B53" s="3">
        <v>1</v>
      </c>
      <c r="C53" s="3">
        <v>0.3</v>
      </c>
      <c r="D53" s="3">
        <v>1.4</v>
      </c>
      <c r="E53" s="16">
        <v>16</v>
      </c>
      <c r="F53" s="16">
        <v>60</v>
      </c>
      <c r="G53" s="12"/>
      <c r="K53" s="1" t="str">
        <f t="shared" si="4"/>
        <v>laine de pierre</v>
      </c>
      <c r="N53" s="62"/>
      <c r="O53" s="62"/>
      <c r="P53" s="62"/>
      <c r="Q53" s="12" t="b">
        <v>1</v>
      </c>
    </row>
    <row r="54" spans="1:17">
      <c r="A54" s="1" t="s">
        <v>134</v>
      </c>
      <c r="B54" s="3">
        <v>1</v>
      </c>
      <c r="C54" s="3">
        <v>0.4</v>
      </c>
      <c r="D54" s="3">
        <v>1.4</v>
      </c>
      <c r="E54" s="16">
        <v>16</v>
      </c>
      <c r="F54" s="16">
        <v>60</v>
      </c>
      <c r="G54" s="12"/>
      <c r="K54" s="1" t="str">
        <f t="shared" si="4"/>
        <v>laine de pierre</v>
      </c>
      <c r="N54" s="62"/>
      <c r="O54" s="62"/>
      <c r="P54" s="62"/>
      <c r="Q54" s="12" t="b">
        <v>1</v>
      </c>
    </row>
    <row r="55" spans="1:17">
      <c r="A55" s="1" t="s">
        <v>135</v>
      </c>
      <c r="B55" s="3">
        <v>1</v>
      </c>
      <c r="C55" s="3">
        <v>0.5</v>
      </c>
      <c r="D55" s="3">
        <v>1.4</v>
      </c>
      <c r="E55" s="16">
        <v>16</v>
      </c>
      <c r="F55" s="16">
        <v>60</v>
      </c>
      <c r="G55" s="12"/>
      <c r="K55" s="1" t="str">
        <f t="shared" si="4"/>
        <v>laine de pierre</v>
      </c>
      <c r="N55" s="62"/>
      <c r="O55" s="62"/>
      <c r="P55" s="62"/>
      <c r="Q55" s="12" t="b">
        <v>1</v>
      </c>
    </row>
    <row r="56" spans="1:17">
      <c r="A56" s="1" t="s">
        <v>136</v>
      </c>
      <c r="B56" s="3">
        <v>1</v>
      </c>
      <c r="C56" s="3">
        <v>0.6</v>
      </c>
      <c r="D56" s="3">
        <v>1.4</v>
      </c>
      <c r="E56" s="16">
        <v>16</v>
      </c>
      <c r="F56" s="16">
        <v>60</v>
      </c>
      <c r="G56" s="12"/>
      <c r="K56" s="1" t="str">
        <f t="shared" si="4"/>
        <v>laine de pierre</v>
      </c>
      <c r="N56" s="62"/>
      <c r="O56" s="62"/>
      <c r="P56" s="62"/>
      <c r="Q56" s="12" t="b">
        <v>1</v>
      </c>
    </row>
    <row r="57" spans="1:17">
      <c r="A57" s="1" t="s">
        <v>137</v>
      </c>
      <c r="B57" s="3">
        <v>1</v>
      </c>
      <c r="C57" s="3">
        <v>0.7</v>
      </c>
      <c r="D57" s="3">
        <v>1.4</v>
      </c>
      <c r="E57" s="16">
        <v>16</v>
      </c>
      <c r="F57" s="16">
        <v>60</v>
      </c>
      <c r="G57" s="12"/>
      <c r="K57" s="1" t="str">
        <f t="shared" si="4"/>
        <v>laine de pierre</v>
      </c>
      <c r="N57" s="62"/>
      <c r="O57" s="62"/>
      <c r="P57" s="62"/>
      <c r="Q57" s="12" t="b">
        <v>1</v>
      </c>
    </row>
    <row r="58" spans="1:17">
      <c r="A58" s="1" t="s">
        <v>138</v>
      </c>
      <c r="B58" s="3">
        <v>1</v>
      </c>
      <c r="C58" s="14">
        <v>0.8</v>
      </c>
      <c r="D58" s="3">
        <v>1.4</v>
      </c>
      <c r="E58" s="16">
        <v>16</v>
      </c>
      <c r="F58" s="16">
        <v>60</v>
      </c>
      <c r="G58" s="12"/>
      <c r="K58" s="1" t="str">
        <f t="shared" si="4"/>
        <v>laine de pierre</v>
      </c>
      <c r="N58" s="62"/>
      <c r="O58" s="62"/>
      <c r="P58" s="62"/>
      <c r="Q58" s="12" t="b">
        <v>1</v>
      </c>
    </row>
    <row r="59" spans="1:17">
      <c r="A59" s="1"/>
      <c r="G59" s="12"/>
      <c r="K59" s="1"/>
      <c r="N59" s="62"/>
      <c r="O59" s="62"/>
      <c r="P59" s="62"/>
      <c r="Q59" s="12"/>
    </row>
    <row r="60" spans="1:17">
      <c r="A60" s="1" t="s">
        <v>139</v>
      </c>
      <c r="B60" s="3">
        <v>1</v>
      </c>
      <c r="C60" s="3">
        <v>0.2</v>
      </c>
      <c r="D60" s="3">
        <v>1.4</v>
      </c>
      <c r="E60" s="16">
        <v>16</v>
      </c>
      <c r="F60" s="16">
        <v>60</v>
      </c>
      <c r="G60" s="12" t="s">
        <v>121</v>
      </c>
      <c r="K60" s="1" t="str">
        <f t="shared" ref="K60:K67" si="5">$L$3</f>
        <v>laine de pierre</v>
      </c>
      <c r="N60" s="62"/>
      <c r="O60" s="62"/>
      <c r="P60" s="62"/>
      <c r="Q60" s="12" t="b">
        <v>0</v>
      </c>
    </row>
    <row r="61" spans="1:17">
      <c r="A61" s="1" t="s">
        <v>140</v>
      </c>
      <c r="B61" s="3">
        <v>1</v>
      </c>
      <c r="C61" s="3">
        <v>0.2</v>
      </c>
      <c r="D61" s="3">
        <v>1.4</v>
      </c>
      <c r="E61" s="16">
        <v>16</v>
      </c>
      <c r="F61" s="16">
        <v>60</v>
      </c>
      <c r="G61" s="12" t="s">
        <v>121</v>
      </c>
      <c r="K61" s="1" t="str">
        <f t="shared" si="5"/>
        <v>laine de pierre</v>
      </c>
      <c r="N61" s="62"/>
      <c r="O61" s="62"/>
      <c r="P61" s="62"/>
      <c r="Q61" s="12" t="b">
        <v>0</v>
      </c>
    </row>
    <row r="62" spans="1:17">
      <c r="A62" s="1" t="s">
        <v>141</v>
      </c>
      <c r="B62" s="3">
        <v>1</v>
      </c>
      <c r="C62" s="3">
        <v>0.3</v>
      </c>
      <c r="D62" s="3">
        <v>1.4</v>
      </c>
      <c r="E62" s="16">
        <v>16</v>
      </c>
      <c r="F62" s="16">
        <v>60</v>
      </c>
      <c r="G62" s="12" t="s">
        <v>121</v>
      </c>
      <c r="K62" s="1" t="str">
        <f t="shared" si="5"/>
        <v>laine de pierre</v>
      </c>
      <c r="N62" s="62"/>
      <c r="O62" s="62"/>
      <c r="P62" s="62"/>
      <c r="Q62" s="12" t="b">
        <v>0</v>
      </c>
    </row>
    <row r="63" spans="1:17">
      <c r="A63" s="1" t="s">
        <v>142</v>
      </c>
      <c r="B63" s="3">
        <v>1</v>
      </c>
      <c r="C63" s="3">
        <v>0.4</v>
      </c>
      <c r="D63" s="3">
        <v>1.4</v>
      </c>
      <c r="E63" s="16">
        <v>16</v>
      </c>
      <c r="F63" s="16">
        <v>60</v>
      </c>
      <c r="G63" s="12" t="s">
        <v>121</v>
      </c>
      <c r="K63" s="1" t="str">
        <f t="shared" si="5"/>
        <v>laine de pierre</v>
      </c>
      <c r="N63" s="62"/>
      <c r="O63" s="62"/>
      <c r="P63" s="62"/>
      <c r="Q63" s="12" t="b">
        <v>0</v>
      </c>
    </row>
    <row r="64" spans="1:17">
      <c r="A64" s="1" t="s">
        <v>143</v>
      </c>
      <c r="B64" s="3">
        <v>1</v>
      </c>
      <c r="C64" s="3">
        <v>0.5</v>
      </c>
      <c r="D64" s="3">
        <v>1.4</v>
      </c>
      <c r="E64" s="16">
        <v>16</v>
      </c>
      <c r="F64" s="16">
        <v>60</v>
      </c>
      <c r="G64" s="12" t="s">
        <v>121</v>
      </c>
      <c r="K64" s="1" t="str">
        <f t="shared" si="5"/>
        <v>laine de pierre</v>
      </c>
      <c r="N64" s="62"/>
      <c r="O64" s="62"/>
      <c r="P64" s="62"/>
      <c r="Q64" s="12" t="b">
        <v>0</v>
      </c>
    </row>
    <row r="65" spans="1:17">
      <c r="A65" s="1" t="s">
        <v>144</v>
      </c>
      <c r="B65" s="3">
        <v>1</v>
      </c>
      <c r="C65" s="3">
        <v>0.6</v>
      </c>
      <c r="D65" s="3">
        <v>1.4</v>
      </c>
      <c r="E65" s="16">
        <v>16</v>
      </c>
      <c r="F65" s="16">
        <v>60</v>
      </c>
      <c r="G65" s="12" t="s">
        <v>121</v>
      </c>
      <c r="K65" s="1" t="str">
        <f t="shared" si="5"/>
        <v>laine de pierre</v>
      </c>
      <c r="N65" s="62"/>
      <c r="O65" s="62"/>
      <c r="P65" s="62"/>
      <c r="Q65" s="12" t="b">
        <v>0</v>
      </c>
    </row>
    <row r="66" spans="1:17">
      <c r="A66" s="1" t="s">
        <v>145</v>
      </c>
      <c r="B66" s="3">
        <v>1</v>
      </c>
      <c r="C66" s="3">
        <v>0.7</v>
      </c>
      <c r="D66" s="3">
        <v>1.4</v>
      </c>
      <c r="E66" s="16">
        <v>16</v>
      </c>
      <c r="F66" s="16">
        <v>60</v>
      </c>
      <c r="G66" s="12" t="s">
        <v>121</v>
      </c>
      <c r="K66" s="1" t="str">
        <f t="shared" si="5"/>
        <v>laine de pierre</v>
      </c>
      <c r="N66" s="62"/>
      <c r="O66" s="62"/>
      <c r="P66" s="62"/>
      <c r="Q66" s="12" t="b">
        <v>0</v>
      </c>
    </row>
    <row r="67" spans="1:17">
      <c r="A67" s="1" t="s">
        <v>146</v>
      </c>
      <c r="B67" s="3">
        <v>1</v>
      </c>
      <c r="C67" s="14">
        <v>0.8</v>
      </c>
      <c r="D67" s="3">
        <v>1.4</v>
      </c>
      <c r="E67" s="16">
        <v>16</v>
      </c>
      <c r="F67" s="16">
        <v>60</v>
      </c>
      <c r="G67" s="12" t="s">
        <v>121</v>
      </c>
      <c r="K67" s="1" t="str">
        <f t="shared" si="5"/>
        <v>laine de pierre</v>
      </c>
      <c r="N67" s="62"/>
      <c r="O67" s="62"/>
      <c r="P67" s="62"/>
      <c r="Q67" s="12" t="b">
        <v>0</v>
      </c>
    </row>
    <row r="68" spans="1:17">
      <c r="A68" s="1"/>
      <c r="G68" s="12"/>
      <c r="K68" s="1"/>
      <c r="N68" s="62"/>
      <c r="O68" s="62"/>
      <c r="P68" s="62"/>
      <c r="Q68" s="12"/>
    </row>
    <row r="69" spans="1:17">
      <c r="A69" s="1" t="s">
        <v>56</v>
      </c>
      <c r="B69" s="3">
        <v>0.7</v>
      </c>
      <c r="C69" s="3">
        <v>0.5</v>
      </c>
      <c r="D69" s="3">
        <v>1.4</v>
      </c>
      <c r="E69" s="16">
        <v>16</v>
      </c>
      <c r="F69" s="16">
        <v>60</v>
      </c>
      <c r="G69" s="12"/>
      <c r="K69" s="1" t="str">
        <f>$L$3</f>
        <v>laine de pierre</v>
      </c>
      <c r="N69" s="63" t="s">
        <v>57</v>
      </c>
      <c r="O69" s="62"/>
      <c r="P69" s="62"/>
      <c r="Q69" s="12" t="b">
        <v>1</v>
      </c>
    </row>
    <row r="70" spans="1:17">
      <c r="A70" s="1" t="s">
        <v>48</v>
      </c>
      <c r="B70" s="3">
        <v>0.7</v>
      </c>
      <c r="C70" s="3">
        <v>0.5</v>
      </c>
      <c r="D70" s="3">
        <v>1.4</v>
      </c>
      <c r="E70" s="16">
        <v>16</v>
      </c>
      <c r="F70" s="16">
        <v>60</v>
      </c>
      <c r="G70" s="12"/>
      <c r="K70" s="1" t="str">
        <f>$L$3</f>
        <v>laine de pierre</v>
      </c>
      <c r="N70" s="63" t="s">
        <v>49</v>
      </c>
      <c r="O70" s="62"/>
      <c r="P70" s="62"/>
      <c r="Q70" s="12" t="b">
        <v>1</v>
      </c>
    </row>
    <row r="71" spans="1:17">
      <c r="A71" s="1" t="s">
        <v>147</v>
      </c>
      <c r="B71" s="3">
        <v>1</v>
      </c>
      <c r="C71" s="3">
        <v>0.7</v>
      </c>
      <c r="D71" s="3">
        <v>1.4</v>
      </c>
      <c r="E71" s="16">
        <v>16</v>
      </c>
      <c r="F71" s="16">
        <v>60</v>
      </c>
      <c r="G71" s="12"/>
      <c r="K71" s="1" t="str">
        <f>$L$3</f>
        <v>laine de pierre</v>
      </c>
      <c r="N71" s="63" t="s">
        <v>60</v>
      </c>
      <c r="O71" s="62"/>
      <c r="P71" s="62"/>
      <c r="Q71" s="12" t="b">
        <v>1</v>
      </c>
    </row>
    <row r="72" spans="1:17">
      <c r="A72" s="1" t="s">
        <v>58</v>
      </c>
      <c r="B72" s="3">
        <v>1</v>
      </c>
      <c r="C72" s="3">
        <v>0.7</v>
      </c>
      <c r="D72" s="3">
        <v>1.4</v>
      </c>
      <c r="E72" s="16">
        <v>16</v>
      </c>
      <c r="F72" s="16">
        <v>60</v>
      </c>
      <c r="G72" s="12"/>
      <c r="K72" s="1" t="str">
        <f>$L$3</f>
        <v>laine de pierre</v>
      </c>
      <c r="N72" s="63" t="s">
        <v>59</v>
      </c>
      <c r="O72" s="62"/>
      <c r="P72" s="62"/>
      <c r="Q72" s="12" t="b">
        <v>1</v>
      </c>
    </row>
    <row r="73" spans="1:17">
      <c r="A73" s="1"/>
      <c r="G73" s="12"/>
      <c r="K73" s="1"/>
      <c r="N73" s="62"/>
      <c r="O73" s="62"/>
      <c r="P73" s="62"/>
      <c r="Q73" s="12"/>
    </row>
    <row r="74" spans="1:17">
      <c r="A74" s="1" t="s">
        <v>148</v>
      </c>
      <c r="B74" s="3">
        <v>1</v>
      </c>
      <c r="C74" s="3">
        <v>0.2</v>
      </c>
      <c r="D74" s="3">
        <v>1.4</v>
      </c>
      <c r="E74" s="16">
        <v>16</v>
      </c>
      <c r="F74" s="16">
        <v>60</v>
      </c>
      <c r="G74" s="12"/>
      <c r="K74" s="1" t="str">
        <f>$L$3</f>
        <v>laine de pierre</v>
      </c>
      <c r="N74" s="62"/>
      <c r="O74" s="62"/>
      <c r="P74" s="62"/>
      <c r="Q74" s="12" t="b">
        <v>1</v>
      </c>
    </row>
    <row r="75" spans="1:17">
      <c r="A75" s="1" t="s">
        <v>149</v>
      </c>
      <c r="B75" s="3">
        <v>1</v>
      </c>
      <c r="C75" s="3">
        <v>0.3</v>
      </c>
      <c r="D75" s="3">
        <v>1.4</v>
      </c>
      <c r="E75" s="16">
        <v>16</v>
      </c>
      <c r="F75" s="16">
        <v>60</v>
      </c>
      <c r="G75" s="12"/>
      <c r="K75" s="1" t="str">
        <f>$L$3</f>
        <v>laine de pierre</v>
      </c>
      <c r="N75" s="62"/>
      <c r="O75" s="62"/>
      <c r="P75" s="62"/>
      <c r="Q75" s="12" t="b">
        <v>1</v>
      </c>
    </row>
    <row r="76" spans="1:17">
      <c r="A76" s="1" t="s">
        <v>150</v>
      </c>
      <c r="B76" s="3">
        <v>1</v>
      </c>
      <c r="C76" s="3">
        <v>0.4</v>
      </c>
      <c r="D76" s="3">
        <v>1.4</v>
      </c>
      <c r="E76" s="16">
        <v>16</v>
      </c>
      <c r="F76" s="16">
        <v>60</v>
      </c>
      <c r="G76" s="12"/>
      <c r="K76" s="1" t="str">
        <f>$L$3</f>
        <v>laine de pierre</v>
      </c>
      <c r="N76" s="62"/>
      <c r="O76" s="62"/>
      <c r="P76" s="62"/>
      <c r="Q76" s="12" t="b">
        <v>1</v>
      </c>
    </row>
    <row r="77" spans="1:17" ht="12" customHeight="1">
      <c r="A77" s="1" t="s">
        <v>55</v>
      </c>
      <c r="B77" s="3">
        <v>1</v>
      </c>
      <c r="C77" s="3">
        <v>0.5</v>
      </c>
      <c r="D77" s="3">
        <v>1.4</v>
      </c>
      <c r="E77" s="16">
        <v>16</v>
      </c>
      <c r="F77" s="16">
        <v>60</v>
      </c>
      <c r="G77" s="12"/>
      <c r="K77" s="1" t="str">
        <f>$L$3</f>
        <v>laine de pierre</v>
      </c>
      <c r="N77" s="62"/>
      <c r="O77" s="62"/>
      <c r="P77" s="62"/>
      <c r="Q77" s="12" t="b">
        <v>1</v>
      </c>
    </row>
    <row r="78" spans="1:17">
      <c r="A78" s="1"/>
      <c r="G78" s="12"/>
      <c r="K78" s="1"/>
      <c r="N78" s="62"/>
      <c r="O78" s="62"/>
      <c r="P78" s="62"/>
      <c r="Q78" s="12"/>
    </row>
    <row r="79" spans="1:17">
      <c r="A79" s="1" t="s">
        <v>151</v>
      </c>
      <c r="B79" s="3">
        <v>0.2</v>
      </c>
      <c r="C79" s="3">
        <v>0.16</v>
      </c>
      <c r="D79" s="3">
        <v>0.3</v>
      </c>
      <c r="E79" s="16">
        <v>16</v>
      </c>
      <c r="F79" s="16">
        <v>60</v>
      </c>
      <c r="G79" s="12"/>
      <c r="K79" s="1" t="str">
        <f t="shared" ref="K79:K93" si="6">$L$3</f>
        <v>laine de pierre</v>
      </c>
      <c r="N79" s="62"/>
      <c r="O79" s="62"/>
      <c r="P79" s="62"/>
      <c r="Q79" s="12" t="b">
        <v>1</v>
      </c>
    </row>
    <row r="80" spans="1:17">
      <c r="A80" s="1" t="s">
        <v>62</v>
      </c>
      <c r="B80" s="3">
        <v>0.2</v>
      </c>
      <c r="C80" s="3">
        <v>0.16</v>
      </c>
      <c r="D80" s="3">
        <v>0.3</v>
      </c>
      <c r="E80" s="16">
        <v>16</v>
      </c>
      <c r="F80" s="16">
        <v>60</v>
      </c>
      <c r="G80" s="12"/>
      <c r="K80" s="1" t="str">
        <f t="shared" si="6"/>
        <v>laine de pierre</v>
      </c>
      <c r="N80" s="62"/>
      <c r="O80" s="62"/>
      <c r="P80" s="62"/>
      <c r="Q80" s="12" t="b">
        <v>1</v>
      </c>
    </row>
    <row r="81" spans="1:17">
      <c r="A81" s="1" t="s">
        <v>152</v>
      </c>
      <c r="B81" s="3">
        <v>0.2</v>
      </c>
      <c r="C81" s="3">
        <v>0.16</v>
      </c>
      <c r="D81" s="3">
        <v>0.3</v>
      </c>
      <c r="E81" s="16">
        <v>16</v>
      </c>
      <c r="F81" s="16">
        <v>60</v>
      </c>
      <c r="G81" s="12"/>
      <c r="K81" s="1" t="str">
        <f t="shared" si="6"/>
        <v>laine de pierre</v>
      </c>
      <c r="N81" s="62"/>
      <c r="O81" s="62"/>
      <c r="P81" s="62"/>
      <c r="Q81" s="12" t="b">
        <v>1</v>
      </c>
    </row>
    <row r="82" spans="1:17">
      <c r="A82" s="1" t="s">
        <v>153</v>
      </c>
      <c r="B82" s="3">
        <v>0.2</v>
      </c>
      <c r="C82" s="3">
        <v>0.16</v>
      </c>
      <c r="D82" s="3">
        <v>0.3</v>
      </c>
      <c r="E82" s="16">
        <v>16</v>
      </c>
      <c r="F82" s="16">
        <v>60</v>
      </c>
      <c r="G82" s="12"/>
      <c r="K82" s="1" t="str">
        <f t="shared" si="6"/>
        <v>laine de pierre</v>
      </c>
      <c r="N82" s="62"/>
      <c r="O82" s="62"/>
      <c r="P82" s="62"/>
      <c r="Q82" s="12" t="b">
        <v>1</v>
      </c>
    </row>
    <row r="83" spans="1:17">
      <c r="A83" s="1" t="s">
        <v>154</v>
      </c>
      <c r="B83" s="3">
        <v>0.5</v>
      </c>
      <c r="C83" s="3">
        <v>0.48</v>
      </c>
      <c r="D83" s="3">
        <v>1.4</v>
      </c>
      <c r="E83" s="16">
        <v>16</v>
      </c>
      <c r="F83" s="16">
        <v>60</v>
      </c>
      <c r="G83" s="12"/>
      <c r="K83" s="1" t="str">
        <f t="shared" si="6"/>
        <v>laine de pierre</v>
      </c>
      <c r="N83" s="62"/>
      <c r="O83" s="62"/>
      <c r="P83" s="62"/>
      <c r="Q83" s="12" t="b">
        <v>1</v>
      </c>
    </row>
    <row r="84" spans="1:17">
      <c r="A84" s="1" t="s">
        <v>61</v>
      </c>
      <c r="B84" s="3">
        <v>0.5</v>
      </c>
      <c r="C84" s="3">
        <v>0.48</v>
      </c>
      <c r="D84" s="3">
        <v>1.4</v>
      </c>
      <c r="E84" s="16">
        <v>22</v>
      </c>
      <c r="F84" s="16">
        <v>60</v>
      </c>
      <c r="G84" s="12"/>
      <c r="K84" s="1" t="str">
        <f t="shared" si="6"/>
        <v>laine de pierre</v>
      </c>
      <c r="N84" s="62"/>
      <c r="O84" s="62"/>
      <c r="P84" s="62"/>
      <c r="Q84" s="12" t="b">
        <v>1</v>
      </c>
    </row>
    <row r="85" spans="1:17">
      <c r="A85" s="1" t="s">
        <v>155</v>
      </c>
      <c r="B85" s="3">
        <v>0.2</v>
      </c>
      <c r="C85" s="3">
        <v>0.2</v>
      </c>
      <c r="D85" s="3">
        <v>0.3</v>
      </c>
      <c r="E85" s="16">
        <v>22</v>
      </c>
      <c r="F85" s="16">
        <v>60</v>
      </c>
      <c r="G85" s="12"/>
      <c r="K85" s="1" t="str">
        <f t="shared" si="6"/>
        <v>laine de pierre</v>
      </c>
      <c r="N85" s="62"/>
      <c r="O85" s="62"/>
      <c r="P85" s="62"/>
      <c r="Q85" s="12" t="b">
        <v>1</v>
      </c>
    </row>
    <row r="86" spans="1:17">
      <c r="A86" s="1" t="s">
        <v>156</v>
      </c>
      <c r="B86" s="3">
        <v>0.2</v>
      </c>
      <c r="C86" s="3">
        <v>0.2</v>
      </c>
      <c r="D86" s="3">
        <v>0.2</v>
      </c>
      <c r="E86" s="16">
        <v>16</v>
      </c>
      <c r="F86" s="16">
        <v>60</v>
      </c>
      <c r="G86" s="12"/>
      <c r="K86" s="1" t="str">
        <f t="shared" si="6"/>
        <v>laine de pierre</v>
      </c>
      <c r="N86" s="62"/>
      <c r="O86" s="62"/>
      <c r="P86" s="62"/>
      <c r="Q86" s="12" t="b">
        <v>1</v>
      </c>
    </row>
    <row r="87" spans="1:17">
      <c r="A87" s="1" t="s">
        <v>157</v>
      </c>
      <c r="B87" s="3">
        <v>0.2</v>
      </c>
      <c r="C87" s="3">
        <v>0.2</v>
      </c>
      <c r="D87" s="3">
        <v>0.2</v>
      </c>
      <c r="E87" s="16">
        <v>16</v>
      </c>
      <c r="F87" s="16">
        <v>60</v>
      </c>
      <c r="G87" s="12"/>
      <c r="K87" s="1" t="str">
        <f t="shared" si="6"/>
        <v>laine de pierre</v>
      </c>
      <c r="N87" s="62"/>
      <c r="O87" s="62"/>
      <c r="P87" s="62"/>
      <c r="Q87" s="12" t="b">
        <v>1</v>
      </c>
    </row>
    <row r="88" spans="1:17">
      <c r="A88" s="1" t="s">
        <v>158</v>
      </c>
      <c r="B88" s="3">
        <v>0.8</v>
      </c>
      <c r="C88" s="3">
        <v>0.5</v>
      </c>
      <c r="D88" s="3">
        <v>1.4</v>
      </c>
      <c r="E88" s="16">
        <v>16</v>
      </c>
      <c r="F88" s="16">
        <v>21</v>
      </c>
      <c r="G88" s="12"/>
      <c r="K88" s="1" t="str">
        <f t="shared" si="6"/>
        <v>laine de pierre</v>
      </c>
      <c r="N88" s="62"/>
      <c r="O88" s="62"/>
      <c r="P88" s="62"/>
      <c r="Q88" s="12" t="b">
        <v>1</v>
      </c>
    </row>
    <row r="89" spans="1:17">
      <c r="A89" s="1" t="s">
        <v>159</v>
      </c>
      <c r="B89" s="3">
        <v>0.8</v>
      </c>
      <c r="C89" s="3">
        <v>0.5</v>
      </c>
      <c r="D89" s="3">
        <v>1.4</v>
      </c>
      <c r="E89" s="16">
        <v>22</v>
      </c>
      <c r="F89" s="16">
        <v>60</v>
      </c>
      <c r="G89" s="12"/>
      <c r="K89" s="1" t="str">
        <f t="shared" si="6"/>
        <v>laine de pierre</v>
      </c>
      <c r="N89" s="62"/>
      <c r="O89" s="62"/>
      <c r="P89" s="62"/>
      <c r="Q89" s="12" t="b">
        <v>1</v>
      </c>
    </row>
    <row r="90" spans="1:17">
      <c r="A90" s="1" t="s">
        <v>160</v>
      </c>
      <c r="B90" s="3">
        <v>1</v>
      </c>
      <c r="C90" s="3">
        <v>0.78</v>
      </c>
      <c r="D90" s="3">
        <v>1.4</v>
      </c>
      <c r="E90" s="16">
        <v>16</v>
      </c>
      <c r="F90" s="16">
        <v>21</v>
      </c>
      <c r="G90" s="12"/>
      <c r="K90" s="1" t="str">
        <f t="shared" si="6"/>
        <v>laine de pierre</v>
      </c>
      <c r="N90" s="62"/>
      <c r="O90" s="62"/>
      <c r="P90" s="62"/>
      <c r="Q90" s="12" t="b">
        <v>1</v>
      </c>
    </row>
    <row r="91" spans="1:17">
      <c r="A91" s="1" t="s">
        <v>161</v>
      </c>
      <c r="B91" s="3">
        <v>1</v>
      </c>
      <c r="C91" s="3">
        <v>0.78</v>
      </c>
      <c r="D91" s="3">
        <v>1.4</v>
      </c>
      <c r="E91" s="16">
        <v>22</v>
      </c>
      <c r="F91" s="16">
        <v>60</v>
      </c>
      <c r="G91" s="12"/>
      <c r="K91" s="1" t="str">
        <f t="shared" si="6"/>
        <v>laine de pierre</v>
      </c>
      <c r="N91" s="62"/>
      <c r="O91" s="62"/>
      <c r="P91" s="62"/>
      <c r="Q91" s="12" t="b">
        <v>1</v>
      </c>
    </row>
    <row r="92" spans="1:17">
      <c r="A92" s="1" t="s">
        <v>162</v>
      </c>
      <c r="B92" s="3">
        <v>1</v>
      </c>
      <c r="C92" s="3">
        <v>0.78</v>
      </c>
      <c r="D92" s="3">
        <v>1.4</v>
      </c>
      <c r="E92" s="16">
        <v>16</v>
      </c>
      <c r="F92" s="16">
        <v>21</v>
      </c>
      <c r="G92" s="12"/>
      <c r="K92" s="1" t="str">
        <f t="shared" si="6"/>
        <v>laine de pierre</v>
      </c>
      <c r="N92" s="62"/>
      <c r="O92" s="62"/>
      <c r="P92" s="62"/>
      <c r="Q92" s="12" t="b">
        <v>1</v>
      </c>
    </row>
    <row r="93" spans="1:17">
      <c r="A93" s="1" t="s">
        <v>63</v>
      </c>
      <c r="B93" s="3">
        <v>1</v>
      </c>
      <c r="C93" s="3">
        <v>0.78</v>
      </c>
      <c r="D93" s="3">
        <v>1.4</v>
      </c>
      <c r="E93" s="16">
        <v>22</v>
      </c>
      <c r="F93" s="16">
        <v>60</v>
      </c>
      <c r="G93" s="12"/>
      <c r="K93" s="1" t="str">
        <f t="shared" si="6"/>
        <v>laine de pierre</v>
      </c>
      <c r="N93" s="62"/>
      <c r="O93" s="62"/>
      <c r="P93" s="62"/>
      <c r="Q93" s="12" t="b">
        <v>1</v>
      </c>
    </row>
    <row r="94" spans="1:17">
      <c r="A94" s="1"/>
      <c r="G94" s="12"/>
      <c r="K94" s="1"/>
      <c r="N94" s="62"/>
      <c r="O94" s="62"/>
      <c r="P94" s="62"/>
      <c r="Q94" s="12"/>
    </row>
    <row r="95" spans="1:17">
      <c r="A95" s="1" t="s">
        <v>244</v>
      </c>
      <c r="B95" s="3">
        <v>0.2</v>
      </c>
      <c r="C95" s="3">
        <v>0.2</v>
      </c>
      <c r="D95" s="3">
        <v>1.4</v>
      </c>
      <c r="E95" s="16">
        <v>16</v>
      </c>
      <c r="F95" s="16">
        <v>60</v>
      </c>
      <c r="G95" s="12"/>
      <c r="H95" s="12" t="b">
        <v>1</v>
      </c>
      <c r="I95" s="12">
        <v>140</v>
      </c>
      <c r="J95" s="12">
        <v>220</v>
      </c>
      <c r="K95" s="1" t="str">
        <f t="shared" ref="K95:K104" si="7">$L$3</f>
        <v>laine de pierre</v>
      </c>
      <c r="N95" s="62"/>
      <c r="O95" s="62"/>
      <c r="P95" s="62"/>
      <c r="Q95" s="12" t="b">
        <v>1</v>
      </c>
    </row>
    <row r="96" spans="1:17">
      <c r="A96" s="1" t="s">
        <v>245</v>
      </c>
      <c r="B96" s="3">
        <v>0.4</v>
      </c>
      <c r="C96" s="3">
        <v>0.4</v>
      </c>
      <c r="D96" s="3">
        <v>1.4</v>
      </c>
      <c r="E96" s="16">
        <v>16</v>
      </c>
      <c r="F96" s="16">
        <v>60</v>
      </c>
      <c r="G96" s="12"/>
      <c r="H96" s="12" t="b">
        <v>1</v>
      </c>
      <c r="I96" s="12">
        <v>140</v>
      </c>
      <c r="J96" s="12">
        <v>220</v>
      </c>
      <c r="K96" s="1" t="str">
        <f t="shared" si="7"/>
        <v>laine de pierre</v>
      </c>
      <c r="N96" s="62"/>
      <c r="O96" s="63" t="s">
        <v>52</v>
      </c>
      <c r="P96" s="63" t="s">
        <v>89</v>
      </c>
      <c r="Q96" s="12" t="b">
        <v>1</v>
      </c>
    </row>
    <row r="97" spans="1:17">
      <c r="A97" s="1" t="s">
        <v>246</v>
      </c>
      <c r="B97" s="3">
        <v>0.2</v>
      </c>
      <c r="C97" s="3">
        <v>0.2</v>
      </c>
      <c r="D97" s="3">
        <v>1.4</v>
      </c>
      <c r="E97" s="16">
        <v>16</v>
      </c>
      <c r="F97" s="16">
        <v>60</v>
      </c>
      <c r="G97" s="12"/>
      <c r="H97" s="12" t="b">
        <v>1</v>
      </c>
      <c r="I97" s="12">
        <v>140</v>
      </c>
      <c r="J97" s="12">
        <v>220</v>
      </c>
      <c r="K97" s="1" t="str">
        <f t="shared" si="7"/>
        <v>laine de pierre</v>
      </c>
      <c r="N97" s="62"/>
      <c r="O97" s="62"/>
      <c r="P97" s="62"/>
      <c r="Q97" s="12" t="b">
        <v>1</v>
      </c>
    </row>
    <row r="98" spans="1:17">
      <c r="A98" s="1" t="s">
        <v>247</v>
      </c>
      <c r="B98" s="3">
        <v>0.4</v>
      </c>
      <c r="C98" s="3">
        <v>0.4</v>
      </c>
      <c r="D98" s="3">
        <v>1.4</v>
      </c>
      <c r="E98" s="16">
        <v>16</v>
      </c>
      <c r="F98" s="16">
        <v>60</v>
      </c>
      <c r="G98" s="12"/>
      <c r="H98" s="12" t="b">
        <v>1</v>
      </c>
      <c r="I98" s="12">
        <v>140</v>
      </c>
      <c r="J98" s="12">
        <v>220</v>
      </c>
      <c r="K98" s="1" t="str">
        <f t="shared" si="7"/>
        <v>laine de pierre</v>
      </c>
      <c r="N98" s="62"/>
      <c r="O98" s="62"/>
      <c r="P98" s="62"/>
      <c r="Q98" s="12" t="b">
        <v>1</v>
      </c>
    </row>
    <row r="99" spans="1:17">
      <c r="A99" s="1" t="s">
        <v>248</v>
      </c>
      <c r="B99" s="3">
        <v>0.4</v>
      </c>
      <c r="C99" s="3">
        <v>0.4</v>
      </c>
      <c r="D99" s="3">
        <v>1.4</v>
      </c>
      <c r="E99" s="16">
        <v>16</v>
      </c>
      <c r="F99" s="16">
        <v>60</v>
      </c>
      <c r="G99" s="12"/>
      <c r="H99" s="12" t="b">
        <v>1</v>
      </c>
      <c r="I99" s="12">
        <v>140</v>
      </c>
      <c r="J99" s="12">
        <v>220</v>
      </c>
      <c r="K99" s="1" t="str">
        <f t="shared" si="7"/>
        <v>laine de pierre</v>
      </c>
      <c r="N99" s="62"/>
      <c r="O99" s="62"/>
      <c r="P99" s="62"/>
      <c r="Q99" s="12" t="b">
        <v>1</v>
      </c>
    </row>
    <row r="100" spans="1:17">
      <c r="A100" s="1" t="s">
        <v>249</v>
      </c>
      <c r="B100" s="3">
        <v>0.3</v>
      </c>
      <c r="C100" s="3">
        <v>0.3</v>
      </c>
      <c r="D100" s="3">
        <v>1.4</v>
      </c>
      <c r="E100" s="16">
        <v>16</v>
      </c>
      <c r="F100" s="16">
        <v>60</v>
      </c>
      <c r="G100" s="12"/>
      <c r="H100" s="12" t="b">
        <v>1</v>
      </c>
      <c r="I100" s="2">
        <v>160</v>
      </c>
      <c r="J100" s="2">
        <v>160</v>
      </c>
      <c r="K100" s="1" t="str">
        <f t="shared" si="7"/>
        <v>laine de pierre</v>
      </c>
      <c r="N100" s="62"/>
      <c r="O100" s="62"/>
      <c r="P100" s="62"/>
      <c r="Q100" s="12" t="b">
        <v>1</v>
      </c>
    </row>
    <row r="101" spans="1:17">
      <c r="A101" s="1" t="s">
        <v>250</v>
      </c>
      <c r="B101" s="3">
        <v>1</v>
      </c>
      <c r="C101" s="3">
        <v>0.3</v>
      </c>
      <c r="D101" s="3">
        <v>1.4</v>
      </c>
      <c r="E101" s="16">
        <v>16</v>
      </c>
      <c r="F101" s="16">
        <v>60</v>
      </c>
      <c r="G101" s="12"/>
      <c r="H101" s="12" t="b">
        <v>1</v>
      </c>
      <c r="I101" s="2">
        <v>160</v>
      </c>
      <c r="J101" s="2">
        <v>160</v>
      </c>
      <c r="K101" s="1" t="str">
        <f t="shared" si="7"/>
        <v>laine de pierre</v>
      </c>
      <c r="N101" s="62"/>
      <c r="O101" s="63" t="s">
        <v>52</v>
      </c>
      <c r="P101" s="63" t="s">
        <v>89</v>
      </c>
      <c r="Q101" s="12" t="b">
        <v>1</v>
      </c>
    </row>
    <row r="102" spans="1:17">
      <c r="A102" s="1" t="s">
        <v>251</v>
      </c>
      <c r="B102" s="3">
        <v>1</v>
      </c>
      <c r="C102" s="3">
        <v>0.4</v>
      </c>
      <c r="D102" s="3">
        <v>1.4</v>
      </c>
      <c r="E102" s="16">
        <v>16</v>
      </c>
      <c r="F102" s="16">
        <v>60</v>
      </c>
      <c r="G102" s="12"/>
      <c r="H102" s="12" t="b">
        <v>1</v>
      </c>
      <c r="I102" s="2">
        <v>160</v>
      </c>
      <c r="J102" s="2">
        <v>160</v>
      </c>
      <c r="K102" s="1" t="str">
        <f t="shared" si="7"/>
        <v>laine de pierre</v>
      </c>
      <c r="N102" s="62"/>
      <c r="O102" s="63" t="s">
        <v>52</v>
      </c>
      <c r="P102" s="63" t="s">
        <v>89</v>
      </c>
      <c r="Q102" s="12" t="b">
        <v>1</v>
      </c>
    </row>
    <row r="103" spans="1:17">
      <c r="A103" s="1" t="s">
        <v>252</v>
      </c>
      <c r="B103" s="3">
        <v>1</v>
      </c>
      <c r="C103" s="3">
        <v>0.5</v>
      </c>
      <c r="D103" s="3">
        <v>1.4</v>
      </c>
      <c r="E103" s="16">
        <v>16</v>
      </c>
      <c r="F103" s="16">
        <v>60</v>
      </c>
      <c r="G103" s="12"/>
      <c r="H103" s="12" t="b">
        <v>1</v>
      </c>
      <c r="I103" s="2">
        <v>160</v>
      </c>
      <c r="J103" s="2">
        <v>160</v>
      </c>
      <c r="K103" s="1" t="str">
        <f t="shared" si="7"/>
        <v>laine de pierre</v>
      </c>
      <c r="N103" s="62"/>
      <c r="O103" s="63" t="s">
        <v>52</v>
      </c>
      <c r="P103" s="63" t="s">
        <v>89</v>
      </c>
      <c r="Q103" s="12" t="b">
        <v>1</v>
      </c>
    </row>
    <row r="104" spans="1:17">
      <c r="A104" s="1" t="s">
        <v>253</v>
      </c>
      <c r="B104" s="3">
        <v>1</v>
      </c>
      <c r="C104" s="3">
        <v>0.6</v>
      </c>
      <c r="D104" s="3">
        <v>1.4</v>
      </c>
      <c r="E104" s="16">
        <v>16</v>
      </c>
      <c r="F104" s="16">
        <v>60</v>
      </c>
      <c r="G104" s="12"/>
      <c r="H104" s="12" t="b">
        <v>1</v>
      </c>
      <c r="I104" s="2">
        <v>160</v>
      </c>
      <c r="J104" s="2">
        <v>160</v>
      </c>
      <c r="K104" s="1" t="str">
        <f t="shared" si="7"/>
        <v>laine de pierre</v>
      </c>
      <c r="N104" s="62"/>
      <c r="O104" s="63" t="s">
        <v>52</v>
      </c>
      <c r="P104" s="63" t="s">
        <v>89</v>
      </c>
      <c r="Q104" s="12" t="b">
        <v>1</v>
      </c>
    </row>
    <row r="105" spans="1:17">
      <c r="A105" s="1"/>
      <c r="G105" s="12"/>
      <c r="K105" s="1"/>
      <c r="N105" s="62"/>
      <c r="O105" s="62"/>
      <c r="P105" s="62"/>
      <c r="Q105" s="12"/>
    </row>
    <row r="106" spans="1:17">
      <c r="A106" s="1" t="s">
        <v>163</v>
      </c>
      <c r="B106" s="3">
        <v>1</v>
      </c>
      <c r="C106" s="3">
        <v>0.2</v>
      </c>
      <c r="D106" s="3">
        <v>1.4</v>
      </c>
      <c r="E106" s="16">
        <v>16</v>
      </c>
      <c r="F106" s="16">
        <v>25</v>
      </c>
      <c r="G106" s="12" t="s">
        <v>16</v>
      </c>
      <c r="H106" s="12" t="b">
        <v>1</v>
      </c>
      <c r="I106" s="12">
        <v>80</v>
      </c>
      <c r="J106" s="12">
        <v>170</v>
      </c>
      <c r="K106" s="1" t="str">
        <f t="shared" ref="K106:K111" si="8">$L$3</f>
        <v>laine de pierre</v>
      </c>
      <c r="N106" s="62"/>
      <c r="O106" s="62"/>
      <c r="P106" s="62"/>
      <c r="Q106" s="12" t="b">
        <v>1</v>
      </c>
    </row>
    <row r="107" spans="1:17">
      <c r="A107" s="1" t="s">
        <v>164</v>
      </c>
      <c r="B107" s="3">
        <v>1</v>
      </c>
      <c r="C107" s="3">
        <v>0.3</v>
      </c>
      <c r="D107" s="3">
        <v>1.4</v>
      </c>
      <c r="E107" s="16">
        <v>16</v>
      </c>
      <c r="F107" s="16">
        <v>25</v>
      </c>
      <c r="G107" s="12" t="s">
        <v>16</v>
      </c>
      <c r="H107" s="12" t="b">
        <v>1</v>
      </c>
      <c r="I107" s="12">
        <v>80</v>
      </c>
      <c r="J107" s="12">
        <v>170</v>
      </c>
      <c r="K107" s="1" t="str">
        <f t="shared" si="8"/>
        <v>laine de pierre</v>
      </c>
      <c r="N107" s="62"/>
      <c r="O107" s="62"/>
      <c r="P107" s="62"/>
      <c r="Q107" s="12" t="b">
        <v>1</v>
      </c>
    </row>
    <row r="108" spans="1:17">
      <c r="A108" s="1" t="s">
        <v>165</v>
      </c>
      <c r="B108" s="3">
        <v>1</v>
      </c>
      <c r="C108" s="3">
        <v>0.4</v>
      </c>
      <c r="D108" s="3">
        <v>1.4</v>
      </c>
      <c r="E108" s="16">
        <v>16</v>
      </c>
      <c r="F108" s="16">
        <v>25</v>
      </c>
      <c r="G108" s="12" t="s">
        <v>16</v>
      </c>
      <c r="H108" s="12" t="b">
        <v>1</v>
      </c>
      <c r="I108" s="12">
        <v>80</v>
      </c>
      <c r="J108" s="12">
        <v>170</v>
      </c>
      <c r="K108" s="1" t="str">
        <f t="shared" si="8"/>
        <v>laine de pierre</v>
      </c>
      <c r="N108" s="62"/>
      <c r="O108" s="62"/>
      <c r="P108" s="62"/>
      <c r="Q108" s="12" t="b">
        <v>1</v>
      </c>
    </row>
    <row r="109" spans="1:17">
      <c r="A109" s="1" t="s">
        <v>166</v>
      </c>
      <c r="B109" s="3">
        <v>1</v>
      </c>
      <c r="C109" s="3">
        <v>0.2</v>
      </c>
      <c r="D109" s="3">
        <v>1.4</v>
      </c>
      <c r="E109" s="16">
        <v>12</v>
      </c>
      <c r="F109" s="16">
        <v>20</v>
      </c>
      <c r="G109" s="12" t="s">
        <v>16</v>
      </c>
      <c r="H109" s="12" t="b">
        <v>1</v>
      </c>
      <c r="I109" s="12">
        <v>80</v>
      </c>
      <c r="J109" s="12">
        <v>220</v>
      </c>
      <c r="K109" s="1" t="str">
        <f t="shared" si="8"/>
        <v>laine de pierre</v>
      </c>
      <c r="N109" s="62"/>
      <c r="O109" s="62"/>
      <c r="P109" s="62"/>
      <c r="Q109" s="12" t="b">
        <v>1</v>
      </c>
    </row>
    <row r="110" spans="1:17">
      <c r="A110" s="1" t="s">
        <v>167</v>
      </c>
      <c r="B110" s="3">
        <v>1</v>
      </c>
      <c r="C110" s="3">
        <v>0.3</v>
      </c>
      <c r="D110" s="3">
        <v>1.4</v>
      </c>
      <c r="E110" s="16">
        <v>12</v>
      </c>
      <c r="F110" s="16">
        <v>20</v>
      </c>
      <c r="G110" s="12" t="s">
        <v>16</v>
      </c>
      <c r="H110" s="12" t="b">
        <v>1</v>
      </c>
      <c r="I110" s="12">
        <v>80</v>
      </c>
      <c r="J110" s="12">
        <v>220</v>
      </c>
      <c r="K110" s="1" t="str">
        <f t="shared" si="8"/>
        <v>laine de pierre</v>
      </c>
      <c r="N110" s="62"/>
      <c r="O110" s="62"/>
      <c r="P110" s="62"/>
      <c r="Q110" s="12" t="b">
        <v>1</v>
      </c>
    </row>
    <row r="111" spans="1:17">
      <c r="A111" s="1" t="s">
        <v>259</v>
      </c>
      <c r="B111" s="3">
        <v>1</v>
      </c>
      <c r="C111" s="3">
        <v>0.4</v>
      </c>
      <c r="D111" s="3">
        <v>1.4</v>
      </c>
      <c r="E111" s="16">
        <v>12</v>
      </c>
      <c r="F111" s="16">
        <v>20</v>
      </c>
      <c r="G111" s="12" t="s">
        <v>16</v>
      </c>
      <c r="H111" s="12" t="b">
        <v>1</v>
      </c>
      <c r="I111" s="12">
        <v>80</v>
      </c>
      <c r="J111" s="12">
        <v>220</v>
      </c>
      <c r="K111" s="1" t="str">
        <f t="shared" si="8"/>
        <v>laine de pierre</v>
      </c>
      <c r="N111" s="62"/>
      <c r="O111" s="62"/>
      <c r="P111" s="62"/>
      <c r="Q111" s="12" t="b">
        <v>1</v>
      </c>
    </row>
    <row r="112" spans="1:17">
      <c r="A112" s="1"/>
      <c r="G112" s="12"/>
      <c r="H112" s="12"/>
      <c r="I112" s="12"/>
      <c r="J112" s="12"/>
      <c r="K112" s="1"/>
      <c r="N112" s="62"/>
      <c r="O112" s="62"/>
      <c r="P112" s="62"/>
      <c r="Q112" s="12"/>
    </row>
    <row r="113" spans="1:23">
      <c r="A113" s="1" t="s">
        <v>168</v>
      </c>
      <c r="B113" s="3">
        <v>1</v>
      </c>
      <c r="C113" s="3">
        <v>0.3</v>
      </c>
      <c r="D113" s="3">
        <v>1.4</v>
      </c>
      <c r="E113" s="16">
        <v>16</v>
      </c>
      <c r="F113" s="16">
        <v>60</v>
      </c>
      <c r="G113" s="12" t="s">
        <v>16</v>
      </c>
      <c r="H113" s="12" t="b">
        <v>1</v>
      </c>
      <c r="I113" s="12">
        <v>100</v>
      </c>
      <c r="J113" s="12">
        <v>275</v>
      </c>
      <c r="K113" s="1" t="str">
        <f t="shared" ref="K113:K118" si="9">$L$3</f>
        <v>laine de pierre</v>
      </c>
      <c r="N113" s="62"/>
      <c r="O113" s="63" t="s">
        <v>52</v>
      </c>
      <c r="P113" s="63" t="s">
        <v>89</v>
      </c>
      <c r="Q113" s="12" t="b">
        <v>1</v>
      </c>
    </row>
    <row r="114" spans="1:23">
      <c r="A114" s="1" t="s">
        <v>169</v>
      </c>
      <c r="B114" s="3">
        <v>1</v>
      </c>
      <c r="C114" s="3">
        <v>0.4</v>
      </c>
      <c r="D114" s="3">
        <v>1.4</v>
      </c>
      <c r="E114" s="16">
        <v>16</v>
      </c>
      <c r="F114" s="16">
        <v>60</v>
      </c>
      <c r="G114" s="12" t="s">
        <v>16</v>
      </c>
      <c r="H114" s="12" t="b">
        <v>1</v>
      </c>
      <c r="I114" s="12">
        <v>100</v>
      </c>
      <c r="J114" s="12">
        <v>275</v>
      </c>
      <c r="K114" s="1" t="str">
        <f t="shared" si="9"/>
        <v>laine de pierre</v>
      </c>
      <c r="N114" s="62"/>
      <c r="O114" s="63" t="s">
        <v>52</v>
      </c>
      <c r="P114" s="63" t="s">
        <v>89</v>
      </c>
      <c r="Q114" s="12" t="b">
        <v>1</v>
      </c>
    </row>
    <row r="115" spans="1:23">
      <c r="A115" s="1" t="s">
        <v>170</v>
      </c>
      <c r="B115" s="3">
        <v>1</v>
      </c>
      <c r="C115" s="3">
        <v>0.5</v>
      </c>
      <c r="D115" s="3">
        <v>1.4</v>
      </c>
      <c r="E115" s="16">
        <v>16</v>
      </c>
      <c r="F115" s="16">
        <v>60</v>
      </c>
      <c r="G115" s="12" t="s">
        <v>16</v>
      </c>
      <c r="H115" s="12" t="b">
        <v>1</v>
      </c>
      <c r="I115" s="12">
        <v>100</v>
      </c>
      <c r="J115" s="12">
        <v>275</v>
      </c>
      <c r="K115" s="1" t="str">
        <f t="shared" si="9"/>
        <v>laine de pierre</v>
      </c>
      <c r="N115" s="62"/>
      <c r="O115" s="63" t="s">
        <v>52</v>
      </c>
      <c r="P115" s="63" t="s">
        <v>89</v>
      </c>
      <c r="Q115" s="12" t="b">
        <v>1</v>
      </c>
    </row>
    <row r="116" spans="1:23">
      <c r="A116" s="1" t="s">
        <v>171</v>
      </c>
      <c r="B116" s="3">
        <v>1</v>
      </c>
      <c r="C116" s="3">
        <v>0.3</v>
      </c>
      <c r="D116" s="3">
        <v>1.4</v>
      </c>
      <c r="E116" s="16">
        <v>16</v>
      </c>
      <c r="F116" s="16">
        <v>60</v>
      </c>
      <c r="G116" s="12" t="s">
        <v>16</v>
      </c>
      <c r="H116" s="12" t="b">
        <v>1</v>
      </c>
      <c r="I116" s="12">
        <v>100</v>
      </c>
      <c r="J116" s="12">
        <v>275</v>
      </c>
      <c r="K116" s="1" t="str">
        <f t="shared" si="9"/>
        <v>laine de pierre</v>
      </c>
      <c r="N116" s="62"/>
      <c r="O116" s="63" t="s">
        <v>52</v>
      </c>
      <c r="P116" s="63" t="s">
        <v>89</v>
      </c>
      <c r="Q116" s="12" t="b">
        <v>1</v>
      </c>
    </row>
    <row r="117" spans="1:23">
      <c r="A117" s="1" t="s">
        <v>172</v>
      </c>
      <c r="B117" s="3">
        <v>1</v>
      </c>
      <c r="C117" s="3">
        <v>0.4</v>
      </c>
      <c r="D117" s="3">
        <v>1.4</v>
      </c>
      <c r="E117" s="16">
        <v>16</v>
      </c>
      <c r="F117" s="16">
        <v>60</v>
      </c>
      <c r="G117" s="12" t="s">
        <v>16</v>
      </c>
      <c r="H117" s="12" t="b">
        <v>1</v>
      </c>
      <c r="I117" s="12">
        <v>100</v>
      </c>
      <c r="J117" s="12">
        <v>275</v>
      </c>
      <c r="K117" s="1" t="str">
        <f t="shared" si="9"/>
        <v>laine de pierre</v>
      </c>
      <c r="N117" s="62"/>
      <c r="O117" s="63" t="s">
        <v>52</v>
      </c>
      <c r="P117" s="63" t="s">
        <v>89</v>
      </c>
      <c r="Q117" s="12" t="b">
        <v>1</v>
      </c>
    </row>
    <row r="118" spans="1:23">
      <c r="A118" s="1" t="s">
        <v>173</v>
      </c>
      <c r="B118" s="3">
        <v>1</v>
      </c>
      <c r="C118" s="3">
        <v>0.5</v>
      </c>
      <c r="D118" s="3">
        <v>1.4</v>
      </c>
      <c r="E118" s="16">
        <v>16</v>
      </c>
      <c r="F118" s="16">
        <v>60</v>
      </c>
      <c r="G118" s="12" t="s">
        <v>16</v>
      </c>
      <c r="H118" s="12" t="b">
        <v>1</v>
      </c>
      <c r="I118" s="12">
        <v>100</v>
      </c>
      <c r="J118" s="12">
        <v>275</v>
      </c>
      <c r="K118" s="1" t="str">
        <f t="shared" si="9"/>
        <v>laine de pierre</v>
      </c>
      <c r="N118" s="62"/>
      <c r="O118" s="63" t="s">
        <v>52</v>
      </c>
      <c r="P118" s="63" t="s">
        <v>89</v>
      </c>
      <c r="Q118" s="12" t="b">
        <v>1</v>
      </c>
    </row>
    <row r="119" spans="1:23">
      <c r="A119" s="1"/>
      <c r="G119" s="12"/>
      <c r="K119" s="1"/>
      <c r="N119" s="62"/>
      <c r="O119" s="62"/>
      <c r="P119" s="62"/>
    </row>
    <row r="120" spans="1:23">
      <c r="A120" s="1" t="s">
        <v>174</v>
      </c>
      <c r="B120" s="3">
        <v>1</v>
      </c>
      <c r="C120" s="3">
        <v>0.1</v>
      </c>
      <c r="D120" s="3">
        <v>1</v>
      </c>
      <c r="E120" s="16">
        <v>15</v>
      </c>
      <c r="F120" s="16">
        <v>60</v>
      </c>
      <c r="G120" s="12" t="s">
        <v>16</v>
      </c>
      <c r="K120" s="1" t="str">
        <f t="shared" ref="K120:K127" si="10">$L$3</f>
        <v>laine de pierre</v>
      </c>
      <c r="L120" s="2"/>
      <c r="M120" s="3"/>
      <c r="N120" s="62"/>
      <c r="O120" s="62"/>
      <c r="P120" s="62"/>
      <c r="Q120" s="2" t="b">
        <v>0</v>
      </c>
      <c r="U120" s="3"/>
      <c r="V120" s="16"/>
      <c r="W120" s="16"/>
    </row>
    <row r="121" spans="1:23">
      <c r="A121" s="1" t="s">
        <v>66</v>
      </c>
      <c r="B121" s="3">
        <v>1</v>
      </c>
      <c r="C121" s="3">
        <v>0.3</v>
      </c>
      <c r="D121" s="3">
        <v>1</v>
      </c>
      <c r="E121" s="16">
        <v>15</v>
      </c>
      <c r="F121" s="16">
        <v>60</v>
      </c>
      <c r="G121" s="12" t="s">
        <v>16</v>
      </c>
      <c r="K121" s="1" t="str">
        <f t="shared" si="10"/>
        <v>laine de pierre</v>
      </c>
      <c r="L121" s="2"/>
      <c r="M121" s="3"/>
      <c r="N121" s="62"/>
      <c r="O121" s="62"/>
      <c r="P121" s="62"/>
      <c r="Q121" s="2" t="b">
        <v>0</v>
      </c>
      <c r="U121" s="3"/>
      <c r="V121" s="16"/>
      <c r="W121" s="16"/>
    </row>
    <row r="122" spans="1:23">
      <c r="A122" s="1" t="s">
        <v>67</v>
      </c>
      <c r="B122" s="3">
        <v>1</v>
      </c>
      <c r="C122" s="3">
        <v>0.4</v>
      </c>
      <c r="D122" s="3">
        <v>1</v>
      </c>
      <c r="E122" s="16">
        <v>15</v>
      </c>
      <c r="F122" s="16">
        <v>60</v>
      </c>
      <c r="G122" s="12" t="s">
        <v>16</v>
      </c>
      <c r="K122" s="1" t="str">
        <f t="shared" si="10"/>
        <v>laine de pierre</v>
      </c>
      <c r="L122" s="2"/>
      <c r="M122" s="3"/>
      <c r="N122" s="62"/>
      <c r="O122" s="62"/>
      <c r="P122" s="62"/>
      <c r="Q122" s="2" t="b">
        <v>0</v>
      </c>
      <c r="U122" s="3"/>
      <c r="V122" s="16"/>
      <c r="W122" s="16"/>
    </row>
    <row r="123" spans="1:23">
      <c r="A123" s="1" t="s">
        <v>64</v>
      </c>
      <c r="B123" s="3">
        <v>0.5</v>
      </c>
      <c r="C123" s="3">
        <v>0.5</v>
      </c>
      <c r="D123" s="3">
        <v>0.5</v>
      </c>
      <c r="E123" s="16">
        <v>15</v>
      </c>
      <c r="F123" s="16">
        <v>60</v>
      </c>
      <c r="G123" s="12" t="s">
        <v>16</v>
      </c>
      <c r="K123" s="1" t="str">
        <f t="shared" si="10"/>
        <v>laine de pierre</v>
      </c>
      <c r="L123" s="2"/>
      <c r="M123" s="3"/>
      <c r="N123" s="62"/>
      <c r="O123" s="62"/>
      <c r="P123" s="62"/>
      <c r="Q123" s="2" t="b">
        <v>0</v>
      </c>
      <c r="U123" s="3"/>
      <c r="V123" s="16"/>
      <c r="W123" s="16"/>
    </row>
    <row r="124" spans="1:23">
      <c r="A124" s="1" t="s">
        <v>65</v>
      </c>
      <c r="B124" s="3">
        <v>1</v>
      </c>
      <c r="C124" s="3">
        <v>0.1</v>
      </c>
      <c r="D124" s="3">
        <v>1</v>
      </c>
      <c r="E124" s="16">
        <v>15</v>
      </c>
      <c r="F124" s="16">
        <v>60</v>
      </c>
      <c r="G124" s="12" t="s">
        <v>16</v>
      </c>
      <c r="K124" s="1" t="str">
        <f t="shared" si="10"/>
        <v>laine de pierre</v>
      </c>
      <c r="L124" s="2"/>
      <c r="M124" s="3"/>
      <c r="N124" s="62"/>
      <c r="O124" s="62"/>
      <c r="P124" s="62"/>
      <c r="Q124" s="2" t="b">
        <v>0</v>
      </c>
      <c r="U124" s="3"/>
      <c r="V124" s="16"/>
      <c r="W124" s="16"/>
    </row>
    <row r="125" spans="1:23">
      <c r="A125" s="1" t="s">
        <v>175</v>
      </c>
      <c r="B125" s="3">
        <v>1</v>
      </c>
      <c r="C125" s="3">
        <v>0.3</v>
      </c>
      <c r="D125" s="3">
        <v>1</v>
      </c>
      <c r="E125" s="16">
        <v>15</v>
      </c>
      <c r="F125" s="16">
        <v>60</v>
      </c>
      <c r="G125" s="12" t="s">
        <v>16</v>
      </c>
      <c r="K125" s="1" t="str">
        <f t="shared" si="10"/>
        <v>laine de pierre</v>
      </c>
      <c r="L125" s="2"/>
      <c r="M125" s="3"/>
      <c r="N125" s="62"/>
      <c r="O125" s="62"/>
      <c r="P125" s="62"/>
      <c r="Q125" s="2" t="b">
        <v>0</v>
      </c>
      <c r="U125" s="3"/>
      <c r="V125" s="16"/>
      <c r="W125" s="16"/>
    </row>
    <row r="126" spans="1:23">
      <c r="A126" s="1" t="s">
        <v>176</v>
      </c>
      <c r="B126" s="3">
        <v>1</v>
      </c>
      <c r="C126" s="3">
        <v>0.4</v>
      </c>
      <c r="D126" s="3">
        <v>1</v>
      </c>
      <c r="E126" s="16">
        <v>15</v>
      </c>
      <c r="F126" s="16">
        <v>60</v>
      </c>
      <c r="G126" s="12" t="s">
        <v>16</v>
      </c>
      <c r="K126" s="1" t="str">
        <f t="shared" si="10"/>
        <v>laine de pierre</v>
      </c>
      <c r="L126" s="2"/>
      <c r="M126" s="3"/>
      <c r="N126" s="62"/>
      <c r="O126" s="62"/>
      <c r="P126" s="62"/>
      <c r="Q126" s="2" t="b">
        <v>0</v>
      </c>
      <c r="U126" s="3"/>
      <c r="V126" s="16"/>
      <c r="W126" s="16"/>
    </row>
    <row r="127" spans="1:23">
      <c r="A127" s="1" t="s">
        <v>177</v>
      </c>
      <c r="B127" s="3">
        <v>0.5</v>
      </c>
      <c r="C127" s="3">
        <v>0.5</v>
      </c>
      <c r="D127" s="3">
        <v>0.5</v>
      </c>
      <c r="E127" s="16">
        <v>15</v>
      </c>
      <c r="F127" s="16">
        <v>60</v>
      </c>
      <c r="G127" s="12" t="s">
        <v>16</v>
      </c>
      <c r="K127" s="1" t="str">
        <f t="shared" si="10"/>
        <v>laine de pierre</v>
      </c>
      <c r="L127" s="2"/>
      <c r="M127" s="3"/>
      <c r="N127" s="62"/>
      <c r="O127" s="62"/>
      <c r="P127" s="62"/>
      <c r="Q127" s="2" t="b">
        <v>0</v>
      </c>
      <c r="U127" s="3"/>
      <c r="V127" s="16"/>
      <c r="W127" s="16"/>
    </row>
  </sheetData>
  <conditionalFormatting sqref="A1:Q127">
    <cfRule type="expression" dxfId="0" priority="1">
      <formula>A1=""</formula>
    </cfRule>
  </conditionalFormatting>
  <printOptions gridLines="1"/>
  <pageMargins left="0.70866141732283472" right="0.70866141732283472" top="0.78740157480314965" bottom="0.78740157480314965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BASYCON</vt:lpstr>
      <vt:lpstr>Typen</vt:lpstr>
      <vt:lpstr>BASYCON!Druckbereich</vt:lpstr>
    </vt:vector>
  </TitlesOfParts>
  <Manager/>
  <Company>BASYS AG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Andreas Aerni</dc:creator>
  <cp:keywords/>
  <dc:description/>
  <cp:lastModifiedBy>Andreas Aerni</cp:lastModifiedBy>
  <cp:revision/>
  <cp:lastPrinted>2023-04-18T11:26:14Z</cp:lastPrinted>
  <dcterms:created xsi:type="dcterms:W3CDTF">2004-02-23T09:21:43Z</dcterms:created>
  <dcterms:modified xsi:type="dcterms:W3CDTF">2025-11-20T11:13:50Z</dcterms:modified>
  <cp:category/>
  <cp:contentStatus/>
</cp:coreProperties>
</file>